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Yineth Montenegro\Seguimiento del pppto\2016\Informes\01_Mensual WEB\WEB\"/>
    </mc:Choice>
  </mc:AlternateContent>
  <bookViews>
    <workbookView xWindow="0" yWindow="0" windowWidth="20490" windowHeight="7155" tabRatio="601"/>
  </bookViews>
  <sheets>
    <sheet name="RESUMEN NOV" sheetId="24" r:id="rId1"/>
    <sheet name="SIIF EJEC 01A11-NOV" sheetId="22" r:id="rId2"/>
    <sheet name="SIIF EJEC MENS NOV-16" sheetId="23" state="hidden" r:id="rId3"/>
    <sheet name="SIIF EJEC MENS NOV-16 COPY" sheetId="25" state="hidden" r:id="rId4"/>
    <sheet name="DIF -OCT" sheetId="21" state="hidden" r:id="rId5"/>
    <sheet name="RESUMEN OCT" sheetId="10" state="hidden" r:id="rId6"/>
    <sheet name="SIIF OCT" sheetId="20" state="hidden" r:id="rId7"/>
    <sheet name="Hoja3" sheetId="9" state="hidden" r:id="rId8"/>
  </sheets>
  <definedNames>
    <definedName name="_xlnm._FilterDatabase" localSheetId="0" hidden="1">'RESUMEN NOV'!$A$20:$CT$181</definedName>
    <definedName name="_xlnm._FilterDatabase" localSheetId="5" hidden="1">'RESUMEN OCT'!$A$20:$DW$221</definedName>
    <definedName name="_xlnm._FilterDatabase" localSheetId="1" hidden="1">'SIIF EJEC 01A11-NOV'!$A$17:$BD$224</definedName>
    <definedName name="_xlnm.Print_Area" localSheetId="0">'RESUMEN NOV'!$C$3:$CT$177</definedName>
    <definedName name="_xlnm.Print_Area" localSheetId="5">'RESUMEN OCT'!$C$7:$CU$196</definedName>
    <definedName name="_xlnm.Print_Titles" localSheetId="0">'RESUMEN NOV'!$B:$E,'RESUMEN NOV'!$5:$20</definedName>
    <definedName name="_xlnm.Print_Titles" localSheetId="5">'RESUMEN OCT'!$B:$E,'RESUMEN OCT'!$5:$20</definedName>
  </definedNames>
  <calcPr calcId="152511"/>
</workbook>
</file>

<file path=xl/calcChain.xml><?xml version="1.0" encoding="utf-8"?>
<calcChain xmlns="http://schemas.openxmlformats.org/spreadsheetml/2006/main">
  <c r="AS11" i="23" l="1"/>
  <c r="AT11" i="23"/>
  <c r="AU11" i="23"/>
  <c r="AV11" i="23"/>
  <c r="AW11" i="23"/>
  <c r="AX11" i="23"/>
  <c r="AY11" i="23"/>
  <c r="AZ11" i="23"/>
  <c r="BA11" i="23"/>
  <c r="BB11" i="23"/>
  <c r="BC11" i="23"/>
  <c r="BD11" i="23"/>
  <c r="AS11" i="22"/>
  <c r="AT11" i="22"/>
  <c r="AU11" i="22"/>
  <c r="AV11" i="22"/>
  <c r="AW11" i="22"/>
  <c r="AZ9" i="22" s="1"/>
  <c r="AX11" i="22"/>
  <c r="AY11" i="22"/>
  <c r="AZ11" i="22"/>
  <c r="BA11" i="22"/>
  <c r="BB11" i="22"/>
  <c r="BC11" i="22"/>
  <c r="AQ11" i="22"/>
  <c r="AR11" i="22"/>
  <c r="AV9" i="22" s="1"/>
  <c r="AR11" i="23"/>
  <c r="AW9" i="23"/>
  <c r="AX9" i="22" l="1"/>
  <c r="CA112" i="24"/>
  <c r="AX14" i="24" l="1"/>
  <c r="AY14" i="24"/>
  <c r="AZ14" i="24"/>
  <c r="AY75" i="24" l="1"/>
  <c r="BF223" i="22" l="1"/>
  <c r="BF222" i="22"/>
  <c r="BF221" i="22"/>
  <c r="BF220" i="22"/>
  <c r="BF219" i="22"/>
  <c r="BF218" i="22"/>
  <c r="BF217" i="22"/>
  <c r="BF216" i="22"/>
  <c r="BF215" i="22"/>
  <c r="BF214" i="22"/>
  <c r="BF213" i="22"/>
  <c r="BF212" i="22"/>
  <c r="BF211" i="22"/>
  <c r="BF210" i="22"/>
  <c r="BF209" i="22"/>
  <c r="BF208" i="22"/>
  <c r="BF207" i="22"/>
  <c r="BF206" i="22"/>
  <c r="BF205" i="22"/>
  <c r="BF204" i="22"/>
  <c r="BF203" i="22"/>
  <c r="BF202" i="22"/>
  <c r="BF201" i="22"/>
  <c r="BF200" i="22"/>
  <c r="BF199" i="22"/>
  <c r="BF198" i="22"/>
  <c r="BF197" i="22"/>
  <c r="BF196" i="22"/>
  <c r="BF195" i="22"/>
  <c r="BF194" i="22"/>
  <c r="BF193" i="22"/>
  <c r="BF192" i="22"/>
  <c r="BF191" i="22"/>
  <c r="BF190" i="22"/>
  <c r="BF189" i="22"/>
  <c r="BF188" i="22"/>
  <c r="BF187" i="22"/>
  <c r="BF186" i="22"/>
  <c r="BF185" i="22"/>
  <c r="BF184" i="22"/>
  <c r="BF183" i="22"/>
  <c r="BF182" i="22"/>
  <c r="BF181" i="22"/>
  <c r="BF180" i="22"/>
  <c r="BF179" i="22"/>
  <c r="BF178" i="22"/>
  <c r="BF177" i="22"/>
  <c r="BF176" i="22"/>
  <c r="BF175" i="22"/>
  <c r="BF174" i="22"/>
  <c r="BF173" i="22"/>
  <c r="BF172" i="22"/>
  <c r="BF171" i="22"/>
  <c r="BF170" i="22"/>
  <c r="BF169" i="22"/>
  <c r="BF168" i="22"/>
  <c r="BF167" i="22"/>
  <c r="BF166" i="22"/>
  <c r="BF165" i="22"/>
  <c r="BF164" i="22"/>
  <c r="BF163" i="22"/>
  <c r="BF162" i="22"/>
  <c r="BF161" i="22"/>
  <c r="BF160" i="22"/>
  <c r="BF159" i="22"/>
  <c r="BF158" i="22"/>
  <c r="BF157" i="22"/>
  <c r="BF156" i="22"/>
  <c r="BF155" i="22"/>
  <c r="BF154" i="22"/>
  <c r="BF153" i="22"/>
  <c r="BF152" i="22"/>
  <c r="BF151" i="22"/>
  <c r="BF150" i="22"/>
  <c r="BF149" i="22"/>
  <c r="BF148" i="22"/>
  <c r="BF147" i="22"/>
  <c r="BF146" i="22"/>
  <c r="BF145" i="22"/>
  <c r="BF144" i="22"/>
  <c r="BF143" i="22"/>
  <c r="BF142" i="22"/>
  <c r="BF141" i="22"/>
  <c r="BF140" i="22"/>
  <c r="BF139" i="22"/>
  <c r="BF138" i="22"/>
  <c r="BF137" i="22"/>
  <c r="BF136" i="22"/>
  <c r="BF135" i="22"/>
  <c r="BF134" i="22"/>
  <c r="BF133" i="22"/>
  <c r="BF132" i="22"/>
  <c r="BF131" i="22"/>
  <c r="BF130" i="22"/>
  <c r="BF129" i="22"/>
  <c r="BF128" i="22"/>
  <c r="BF127" i="22"/>
  <c r="BF126" i="22"/>
  <c r="BF125" i="22"/>
  <c r="BF124" i="22"/>
  <c r="BF123" i="22"/>
  <c r="BF122" i="22"/>
  <c r="BF121" i="22"/>
  <c r="BF120" i="22"/>
  <c r="BF119" i="22"/>
  <c r="BF118" i="22"/>
  <c r="BF117" i="22"/>
  <c r="BF116" i="22"/>
  <c r="BF115" i="22"/>
  <c r="BF114" i="22"/>
  <c r="BF113" i="22"/>
  <c r="BF112" i="22"/>
  <c r="BF111" i="22"/>
  <c r="BF110" i="22"/>
  <c r="BF109" i="22"/>
  <c r="BF108" i="22"/>
  <c r="BF107" i="22"/>
  <c r="BF106" i="22"/>
  <c r="BF105" i="22"/>
  <c r="BF104" i="22"/>
  <c r="BF103" i="22"/>
  <c r="BF101" i="22"/>
  <c r="BF100" i="22"/>
  <c r="BF99" i="22"/>
  <c r="BF98" i="22"/>
  <c r="BF97" i="22"/>
  <c r="BF96" i="22"/>
  <c r="BF95" i="22"/>
  <c r="BF94" i="22"/>
  <c r="BF92" i="22"/>
  <c r="BF91" i="22"/>
  <c r="BF90" i="22"/>
  <c r="BF89" i="22"/>
  <c r="BF88" i="22"/>
  <c r="BF87" i="22"/>
  <c r="BF86" i="22"/>
  <c r="BF85" i="22"/>
  <c r="BF84" i="22"/>
  <c r="BF83" i="22"/>
  <c r="BF82" i="22"/>
  <c r="BF81" i="22"/>
  <c r="BF80" i="22"/>
  <c r="BF79" i="22"/>
  <c r="BF78" i="22"/>
  <c r="BF77" i="22"/>
  <c r="BF76" i="22"/>
  <c r="BF75" i="22"/>
  <c r="BF74" i="22"/>
  <c r="BF73" i="22"/>
  <c r="BF72" i="22"/>
  <c r="BF71" i="22"/>
  <c r="BF70" i="22"/>
  <c r="BF69" i="22"/>
  <c r="BF68" i="22"/>
  <c r="BF67" i="22"/>
  <c r="BF66" i="22"/>
  <c r="BF65" i="22"/>
  <c r="BF64" i="22"/>
  <c r="BF63" i="22"/>
  <c r="BF62" i="22"/>
  <c r="BF61" i="22"/>
  <c r="BF60" i="22"/>
  <c r="BF59" i="22"/>
  <c r="BF58" i="22"/>
  <c r="BF57" i="22"/>
  <c r="BF56" i="22"/>
  <c r="BF55" i="22"/>
  <c r="BF54" i="22"/>
  <c r="BF53" i="22"/>
  <c r="BF52" i="22"/>
  <c r="BF50" i="22"/>
  <c r="BF49" i="22"/>
  <c r="BF48" i="22"/>
  <c r="BF47" i="22"/>
  <c r="BF46" i="22"/>
  <c r="BF45" i="22"/>
  <c r="BF44" i="22"/>
  <c r="BF43" i="22"/>
  <c r="BF42" i="22"/>
  <c r="BF41" i="22"/>
  <c r="BF40" i="22"/>
  <c r="BF39" i="22"/>
  <c r="BF38" i="22"/>
  <c r="BF37" i="22"/>
  <c r="BF36" i="22"/>
  <c r="BF35" i="22"/>
  <c r="BF34" i="22"/>
  <c r="BF33" i="22"/>
  <c r="BF32" i="22"/>
  <c r="BF31" i="22"/>
  <c r="BF30" i="22"/>
  <c r="BF29" i="22"/>
  <c r="BF28" i="22"/>
  <c r="BF27" i="22"/>
  <c r="BF26" i="22"/>
  <c r="BF25" i="22"/>
  <c r="BF24" i="22"/>
  <c r="BF23" i="22"/>
  <c r="BF22" i="22"/>
  <c r="BF21" i="22"/>
  <c r="BF20" i="22"/>
  <c r="BF19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G223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G222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G221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G220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G219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G218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G217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G216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G215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G214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G213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G212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G211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G210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G209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G208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G207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G206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G205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G204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G203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G202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G201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G200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G199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G198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G197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G196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G195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G194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G193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G192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G191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G190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G189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G188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G187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G186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G185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G184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G183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G182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G181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G180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G179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G178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G177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G176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G175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G174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G173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G172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G171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G170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G169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G168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G167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G166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G165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G164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G163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G162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G161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G160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G159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G158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G157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G156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G155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G154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G153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G152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G151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G150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G149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G148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G147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G146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G145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G144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G143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G142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G141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G140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G139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G138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G137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G136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G135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G134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G133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G132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G131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G130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G129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G128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G127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G126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G125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G124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G123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G122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G121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G120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G119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G118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G117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G116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G115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G114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G113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G112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G111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G110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G109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G108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G107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G106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G105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G104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G103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G101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G100" i="22"/>
  <c r="BR99" i="22"/>
  <c r="BQ99" i="22"/>
  <c r="BP99" i="22"/>
  <c r="BO99" i="22"/>
  <c r="BN99" i="22"/>
  <c r="BM99" i="22"/>
  <c r="BL99" i="22"/>
  <c r="BK99" i="22"/>
  <c r="BJ99" i="22"/>
  <c r="BI99" i="22"/>
  <c r="BH99" i="22"/>
  <c r="BG99" i="22"/>
  <c r="BR98" i="22"/>
  <c r="BQ98" i="22"/>
  <c r="BP98" i="22"/>
  <c r="BO98" i="22"/>
  <c r="BN98" i="22"/>
  <c r="BM98" i="22"/>
  <c r="BL98" i="22"/>
  <c r="BK98" i="22"/>
  <c r="BJ98" i="22"/>
  <c r="BI98" i="22"/>
  <c r="BH98" i="22"/>
  <c r="BG98" i="22"/>
  <c r="BR97" i="22"/>
  <c r="BQ97" i="22"/>
  <c r="BP97" i="22"/>
  <c r="BO97" i="22"/>
  <c r="BN97" i="22"/>
  <c r="BM97" i="22"/>
  <c r="BL97" i="22"/>
  <c r="BK97" i="22"/>
  <c r="BJ97" i="22"/>
  <c r="BI97" i="22"/>
  <c r="BH97" i="22"/>
  <c r="BG97" i="22"/>
  <c r="BR96" i="22"/>
  <c r="BQ96" i="22"/>
  <c r="BP96" i="22"/>
  <c r="BO96" i="22"/>
  <c r="BN96" i="22"/>
  <c r="BM96" i="22"/>
  <c r="BL96" i="22"/>
  <c r="BK96" i="22"/>
  <c r="BJ96" i="22"/>
  <c r="BI96" i="22"/>
  <c r="BH96" i="22"/>
  <c r="BG96" i="22"/>
  <c r="BR95" i="22"/>
  <c r="BQ95" i="22"/>
  <c r="BP95" i="22"/>
  <c r="BO95" i="22"/>
  <c r="BN95" i="22"/>
  <c r="BM95" i="22"/>
  <c r="BL95" i="22"/>
  <c r="BK95" i="22"/>
  <c r="BJ95" i="22"/>
  <c r="BI95" i="22"/>
  <c r="BH95" i="22"/>
  <c r="BG95" i="22"/>
  <c r="BR94" i="22"/>
  <c r="BQ94" i="22"/>
  <c r="BP94" i="22"/>
  <c r="BO94" i="22"/>
  <c r="BN94" i="22"/>
  <c r="BM94" i="22"/>
  <c r="BL94" i="22"/>
  <c r="BK94" i="22"/>
  <c r="BJ94" i="22"/>
  <c r="BI94" i="22"/>
  <c r="BH94" i="22"/>
  <c r="BG94" i="22"/>
  <c r="BR92" i="22"/>
  <c r="BQ92" i="22"/>
  <c r="BP92" i="22"/>
  <c r="BO92" i="22"/>
  <c r="BN92" i="22"/>
  <c r="BM92" i="22"/>
  <c r="BL92" i="22"/>
  <c r="BK92" i="22"/>
  <c r="BJ92" i="22"/>
  <c r="BI92" i="22"/>
  <c r="BH92" i="22"/>
  <c r="BG92" i="22"/>
  <c r="BR91" i="22"/>
  <c r="BQ91" i="22"/>
  <c r="BP91" i="22"/>
  <c r="BO91" i="22"/>
  <c r="BN91" i="22"/>
  <c r="BM91" i="22"/>
  <c r="BL91" i="22"/>
  <c r="BK91" i="22"/>
  <c r="BJ91" i="22"/>
  <c r="BI91" i="22"/>
  <c r="BH91" i="22"/>
  <c r="BG91" i="22"/>
  <c r="BR90" i="22"/>
  <c r="BQ90" i="22"/>
  <c r="BP90" i="22"/>
  <c r="BO90" i="22"/>
  <c r="BN90" i="22"/>
  <c r="BM90" i="22"/>
  <c r="BL90" i="22"/>
  <c r="BK90" i="22"/>
  <c r="BJ90" i="22"/>
  <c r="BI90" i="22"/>
  <c r="BH90" i="22"/>
  <c r="BG90" i="22"/>
  <c r="BR89" i="22"/>
  <c r="BQ89" i="22"/>
  <c r="BP89" i="22"/>
  <c r="BO89" i="22"/>
  <c r="BN89" i="22"/>
  <c r="BM89" i="22"/>
  <c r="BL89" i="22"/>
  <c r="BK89" i="22"/>
  <c r="BJ89" i="22"/>
  <c r="BI89" i="22"/>
  <c r="BH89" i="22"/>
  <c r="BG89" i="22"/>
  <c r="BR88" i="22"/>
  <c r="BQ88" i="22"/>
  <c r="BP88" i="22"/>
  <c r="BO88" i="22"/>
  <c r="BN88" i="22"/>
  <c r="BM88" i="22"/>
  <c r="BL88" i="22"/>
  <c r="BK88" i="22"/>
  <c r="BJ88" i="22"/>
  <c r="BI88" i="22"/>
  <c r="BH88" i="22"/>
  <c r="BG88" i="22"/>
  <c r="BR87" i="22"/>
  <c r="BQ87" i="22"/>
  <c r="BP87" i="22"/>
  <c r="BO87" i="22"/>
  <c r="BN87" i="22"/>
  <c r="BM87" i="22"/>
  <c r="BL87" i="22"/>
  <c r="BK87" i="22"/>
  <c r="BJ87" i="22"/>
  <c r="BI87" i="22"/>
  <c r="BH87" i="22"/>
  <c r="BG87" i="22"/>
  <c r="BR86" i="22"/>
  <c r="BQ86" i="22"/>
  <c r="BP86" i="22"/>
  <c r="BO86" i="22"/>
  <c r="BN86" i="22"/>
  <c r="BM86" i="22"/>
  <c r="BL86" i="22"/>
  <c r="BK86" i="22"/>
  <c r="BJ86" i="22"/>
  <c r="BI86" i="22"/>
  <c r="BH86" i="22"/>
  <c r="BG86" i="22"/>
  <c r="BR85" i="22"/>
  <c r="BQ85" i="22"/>
  <c r="BP85" i="22"/>
  <c r="BO85" i="22"/>
  <c r="BN85" i="22"/>
  <c r="BM85" i="22"/>
  <c r="BL85" i="22"/>
  <c r="BK85" i="22"/>
  <c r="BJ85" i="22"/>
  <c r="BI85" i="22"/>
  <c r="BH85" i="22"/>
  <c r="BG85" i="22"/>
  <c r="BR84" i="22"/>
  <c r="BQ84" i="22"/>
  <c r="BP84" i="22"/>
  <c r="BO84" i="22"/>
  <c r="BN84" i="22"/>
  <c r="BM84" i="22"/>
  <c r="BL84" i="22"/>
  <c r="BK84" i="22"/>
  <c r="BJ84" i="22"/>
  <c r="BI84" i="22"/>
  <c r="BH84" i="22"/>
  <c r="BG84" i="22"/>
  <c r="BR83" i="22"/>
  <c r="BQ83" i="22"/>
  <c r="BP83" i="22"/>
  <c r="BO83" i="22"/>
  <c r="BN83" i="22"/>
  <c r="BM83" i="22"/>
  <c r="BL83" i="22"/>
  <c r="BK83" i="22"/>
  <c r="BJ83" i="22"/>
  <c r="BI83" i="22"/>
  <c r="BH83" i="22"/>
  <c r="BG83" i="22"/>
  <c r="BR82" i="22"/>
  <c r="BQ82" i="22"/>
  <c r="BP82" i="22"/>
  <c r="BO82" i="22"/>
  <c r="BN82" i="22"/>
  <c r="BM82" i="22"/>
  <c r="BL82" i="22"/>
  <c r="BK82" i="22"/>
  <c r="BJ82" i="22"/>
  <c r="BI82" i="22"/>
  <c r="BH82" i="22"/>
  <c r="BG82" i="22"/>
  <c r="BR81" i="22"/>
  <c r="BQ81" i="22"/>
  <c r="BP81" i="22"/>
  <c r="BO81" i="22"/>
  <c r="BN81" i="22"/>
  <c r="BM81" i="22"/>
  <c r="BL81" i="22"/>
  <c r="BK81" i="22"/>
  <c r="BJ81" i="22"/>
  <c r="BI81" i="22"/>
  <c r="BH81" i="22"/>
  <c r="BG81" i="22"/>
  <c r="BR80" i="22"/>
  <c r="BQ80" i="22"/>
  <c r="BP80" i="22"/>
  <c r="BO80" i="22"/>
  <c r="BN80" i="22"/>
  <c r="BM80" i="22"/>
  <c r="BL80" i="22"/>
  <c r="BK80" i="22"/>
  <c r="BJ80" i="22"/>
  <c r="BI80" i="22"/>
  <c r="BH80" i="22"/>
  <c r="BG80" i="22"/>
  <c r="BR79" i="22"/>
  <c r="BQ79" i="22"/>
  <c r="BP79" i="22"/>
  <c r="BO79" i="22"/>
  <c r="BN79" i="22"/>
  <c r="BM79" i="22"/>
  <c r="BL79" i="22"/>
  <c r="BK79" i="22"/>
  <c r="BJ79" i="22"/>
  <c r="BI79" i="22"/>
  <c r="BH79" i="22"/>
  <c r="BG79" i="22"/>
  <c r="BR78" i="22"/>
  <c r="BQ78" i="22"/>
  <c r="BP78" i="22"/>
  <c r="BO78" i="22"/>
  <c r="BN78" i="22"/>
  <c r="BM78" i="22"/>
  <c r="BL78" i="22"/>
  <c r="BK78" i="22"/>
  <c r="BJ78" i="22"/>
  <c r="BI78" i="22"/>
  <c r="BH78" i="22"/>
  <c r="BG78" i="22"/>
  <c r="BR77" i="22"/>
  <c r="BQ77" i="22"/>
  <c r="BP77" i="22"/>
  <c r="BO77" i="22"/>
  <c r="BN77" i="22"/>
  <c r="BM77" i="22"/>
  <c r="BL77" i="22"/>
  <c r="BK77" i="22"/>
  <c r="BJ77" i="22"/>
  <c r="BI77" i="22"/>
  <c r="BH77" i="22"/>
  <c r="BG77" i="22"/>
  <c r="BR76" i="22"/>
  <c r="BQ76" i="22"/>
  <c r="BP76" i="22"/>
  <c r="BO76" i="22"/>
  <c r="BN76" i="22"/>
  <c r="BM76" i="22"/>
  <c r="BL76" i="22"/>
  <c r="BK76" i="22"/>
  <c r="BJ76" i="22"/>
  <c r="BI76" i="22"/>
  <c r="BH76" i="22"/>
  <c r="BG76" i="22"/>
  <c r="BR75" i="22"/>
  <c r="BQ75" i="22"/>
  <c r="BP75" i="22"/>
  <c r="BO75" i="22"/>
  <c r="BN75" i="22"/>
  <c r="BM75" i="22"/>
  <c r="BL75" i="22"/>
  <c r="BK75" i="22"/>
  <c r="BJ75" i="22"/>
  <c r="BI75" i="22"/>
  <c r="BH75" i="22"/>
  <c r="BG75" i="22"/>
  <c r="BR74" i="22"/>
  <c r="BQ74" i="22"/>
  <c r="BP74" i="22"/>
  <c r="BO74" i="22"/>
  <c r="BN74" i="22"/>
  <c r="BM74" i="22"/>
  <c r="BL74" i="22"/>
  <c r="BK74" i="22"/>
  <c r="BJ74" i="22"/>
  <c r="BI74" i="22"/>
  <c r="BH74" i="22"/>
  <c r="BG74" i="22"/>
  <c r="BR73" i="22"/>
  <c r="BQ73" i="22"/>
  <c r="BP73" i="22"/>
  <c r="BO73" i="22"/>
  <c r="BN73" i="22"/>
  <c r="BM73" i="22"/>
  <c r="BL73" i="22"/>
  <c r="BK73" i="22"/>
  <c r="BJ73" i="22"/>
  <c r="BI73" i="22"/>
  <c r="BH73" i="22"/>
  <c r="BG73" i="22"/>
  <c r="BR72" i="22"/>
  <c r="BQ72" i="22"/>
  <c r="BP72" i="22"/>
  <c r="BO72" i="22"/>
  <c r="BN72" i="22"/>
  <c r="BM72" i="22"/>
  <c r="BL72" i="22"/>
  <c r="BK72" i="22"/>
  <c r="BJ72" i="22"/>
  <c r="BI72" i="22"/>
  <c r="BH72" i="22"/>
  <c r="BG72" i="22"/>
  <c r="BR71" i="22"/>
  <c r="BQ71" i="22"/>
  <c r="BP71" i="22"/>
  <c r="BO71" i="22"/>
  <c r="BN71" i="22"/>
  <c r="BM71" i="22"/>
  <c r="BL71" i="22"/>
  <c r="BK71" i="22"/>
  <c r="BJ71" i="22"/>
  <c r="BI71" i="22"/>
  <c r="BH71" i="22"/>
  <c r="BG71" i="22"/>
  <c r="BR70" i="22"/>
  <c r="BQ70" i="22"/>
  <c r="BP70" i="22"/>
  <c r="BO70" i="22"/>
  <c r="BN70" i="22"/>
  <c r="BM70" i="22"/>
  <c r="BL70" i="22"/>
  <c r="BK70" i="22"/>
  <c r="BJ70" i="22"/>
  <c r="BI70" i="22"/>
  <c r="BH70" i="22"/>
  <c r="BG70" i="22"/>
  <c r="BR69" i="22"/>
  <c r="BQ69" i="22"/>
  <c r="BP69" i="22"/>
  <c r="BO69" i="22"/>
  <c r="BN69" i="22"/>
  <c r="BM69" i="22"/>
  <c r="BL69" i="22"/>
  <c r="BK69" i="22"/>
  <c r="BJ69" i="22"/>
  <c r="BI69" i="22"/>
  <c r="BH69" i="22"/>
  <c r="BG69" i="22"/>
  <c r="BR68" i="22"/>
  <c r="BQ68" i="22"/>
  <c r="BP68" i="22"/>
  <c r="BO68" i="22"/>
  <c r="BN68" i="22"/>
  <c r="BM68" i="22"/>
  <c r="BL68" i="22"/>
  <c r="BK68" i="22"/>
  <c r="BJ68" i="22"/>
  <c r="BI68" i="22"/>
  <c r="BH68" i="22"/>
  <c r="BG68" i="22"/>
  <c r="BR67" i="22"/>
  <c r="BQ67" i="22"/>
  <c r="BP67" i="22"/>
  <c r="BO67" i="22"/>
  <c r="BN67" i="22"/>
  <c r="BM67" i="22"/>
  <c r="BL67" i="22"/>
  <c r="BK67" i="22"/>
  <c r="BJ67" i="22"/>
  <c r="BI67" i="22"/>
  <c r="BH67" i="22"/>
  <c r="BG67" i="22"/>
  <c r="BR66" i="22"/>
  <c r="BQ66" i="22"/>
  <c r="BP66" i="22"/>
  <c r="BO66" i="22"/>
  <c r="BN66" i="22"/>
  <c r="BM66" i="22"/>
  <c r="BL66" i="22"/>
  <c r="BK66" i="22"/>
  <c r="BJ66" i="22"/>
  <c r="BI66" i="22"/>
  <c r="BH66" i="22"/>
  <c r="BG66" i="22"/>
  <c r="BR65" i="22"/>
  <c r="BQ65" i="22"/>
  <c r="BP65" i="22"/>
  <c r="BO65" i="22"/>
  <c r="BN65" i="22"/>
  <c r="BM65" i="22"/>
  <c r="BL65" i="22"/>
  <c r="BK65" i="22"/>
  <c r="BJ65" i="22"/>
  <c r="BI65" i="22"/>
  <c r="BH65" i="22"/>
  <c r="BG65" i="22"/>
  <c r="BR64" i="22"/>
  <c r="BQ64" i="22"/>
  <c r="BP64" i="22"/>
  <c r="BO64" i="22"/>
  <c r="BN64" i="22"/>
  <c r="BM64" i="22"/>
  <c r="BL64" i="22"/>
  <c r="BK64" i="22"/>
  <c r="BJ64" i="22"/>
  <c r="BI64" i="22"/>
  <c r="BH64" i="22"/>
  <c r="BG64" i="22"/>
  <c r="BR63" i="22"/>
  <c r="BQ63" i="22"/>
  <c r="BP63" i="22"/>
  <c r="BO63" i="22"/>
  <c r="BN63" i="22"/>
  <c r="BM63" i="22"/>
  <c r="BL63" i="22"/>
  <c r="BK63" i="22"/>
  <c r="BJ63" i="22"/>
  <c r="BI63" i="22"/>
  <c r="BH63" i="22"/>
  <c r="BG63" i="22"/>
  <c r="BR62" i="22"/>
  <c r="BQ62" i="22"/>
  <c r="BP62" i="22"/>
  <c r="BO62" i="22"/>
  <c r="BN62" i="22"/>
  <c r="BM62" i="22"/>
  <c r="BL62" i="22"/>
  <c r="BK62" i="22"/>
  <c r="BJ62" i="22"/>
  <c r="BI62" i="22"/>
  <c r="BH62" i="22"/>
  <c r="BG62" i="22"/>
  <c r="BR61" i="22"/>
  <c r="BQ61" i="22"/>
  <c r="BP61" i="22"/>
  <c r="BO61" i="22"/>
  <c r="BN61" i="22"/>
  <c r="BM61" i="22"/>
  <c r="BL61" i="22"/>
  <c r="BK61" i="22"/>
  <c r="BJ61" i="22"/>
  <c r="BI61" i="22"/>
  <c r="BH61" i="22"/>
  <c r="BG61" i="22"/>
  <c r="BR60" i="22"/>
  <c r="BQ60" i="22"/>
  <c r="BP60" i="22"/>
  <c r="BO60" i="22"/>
  <c r="BN60" i="22"/>
  <c r="BM60" i="22"/>
  <c r="BL60" i="22"/>
  <c r="BK60" i="22"/>
  <c r="BJ60" i="22"/>
  <c r="BI60" i="22"/>
  <c r="BH60" i="22"/>
  <c r="BG60" i="22"/>
  <c r="BR59" i="22"/>
  <c r="BQ59" i="22"/>
  <c r="BP59" i="22"/>
  <c r="BO59" i="22"/>
  <c r="BN59" i="22"/>
  <c r="BM59" i="22"/>
  <c r="BL59" i="22"/>
  <c r="BK59" i="22"/>
  <c r="BJ59" i="22"/>
  <c r="BI59" i="22"/>
  <c r="BH59" i="22"/>
  <c r="BG59" i="22"/>
  <c r="BR58" i="22"/>
  <c r="BQ58" i="22"/>
  <c r="BP58" i="22"/>
  <c r="BO58" i="22"/>
  <c r="BN58" i="22"/>
  <c r="BM58" i="22"/>
  <c r="BL58" i="22"/>
  <c r="BK58" i="22"/>
  <c r="BJ58" i="22"/>
  <c r="BI58" i="22"/>
  <c r="BH58" i="22"/>
  <c r="BG58" i="22"/>
  <c r="BR57" i="22"/>
  <c r="BQ57" i="22"/>
  <c r="BP57" i="22"/>
  <c r="BO57" i="22"/>
  <c r="BN57" i="22"/>
  <c r="BM57" i="22"/>
  <c r="BL57" i="22"/>
  <c r="BK57" i="22"/>
  <c r="BJ57" i="22"/>
  <c r="BI57" i="22"/>
  <c r="BH57" i="22"/>
  <c r="BG57" i="22"/>
  <c r="BR56" i="22"/>
  <c r="BQ56" i="22"/>
  <c r="BP56" i="22"/>
  <c r="BO56" i="22"/>
  <c r="BN56" i="22"/>
  <c r="BM56" i="22"/>
  <c r="BL56" i="22"/>
  <c r="BK56" i="22"/>
  <c r="BJ56" i="22"/>
  <c r="BI56" i="22"/>
  <c r="BH56" i="22"/>
  <c r="BG56" i="22"/>
  <c r="BR55" i="22"/>
  <c r="BQ55" i="22"/>
  <c r="BP55" i="22"/>
  <c r="BO55" i="22"/>
  <c r="BN55" i="22"/>
  <c r="BM55" i="22"/>
  <c r="BL55" i="22"/>
  <c r="BK55" i="22"/>
  <c r="BJ55" i="22"/>
  <c r="BI55" i="22"/>
  <c r="BH55" i="22"/>
  <c r="BG55" i="22"/>
  <c r="BR54" i="22"/>
  <c r="BQ54" i="22"/>
  <c r="BP54" i="22"/>
  <c r="BO54" i="22"/>
  <c r="BN54" i="22"/>
  <c r="BM54" i="22"/>
  <c r="BL54" i="22"/>
  <c r="BK54" i="22"/>
  <c r="BJ54" i="22"/>
  <c r="BI54" i="22"/>
  <c r="BH54" i="22"/>
  <c r="BG54" i="22"/>
  <c r="BR53" i="22"/>
  <c r="BQ53" i="22"/>
  <c r="BP53" i="22"/>
  <c r="BO53" i="22"/>
  <c r="BN53" i="22"/>
  <c r="BM53" i="22"/>
  <c r="BL53" i="22"/>
  <c r="BK53" i="22"/>
  <c r="BJ53" i="22"/>
  <c r="BI53" i="22"/>
  <c r="BH53" i="22"/>
  <c r="BG53" i="22"/>
  <c r="BR52" i="22"/>
  <c r="BQ52" i="22"/>
  <c r="BP52" i="22"/>
  <c r="BO52" i="22"/>
  <c r="BN52" i="22"/>
  <c r="BM52" i="22"/>
  <c r="BL52" i="22"/>
  <c r="BK52" i="22"/>
  <c r="BJ52" i="22"/>
  <c r="BI52" i="22"/>
  <c r="BH52" i="22"/>
  <c r="BG52" i="22"/>
  <c r="BR50" i="22"/>
  <c r="BQ50" i="22"/>
  <c r="BP50" i="22"/>
  <c r="BO50" i="22"/>
  <c r="BN50" i="22"/>
  <c r="BM50" i="22"/>
  <c r="BL50" i="22"/>
  <c r="BK50" i="22"/>
  <c r="BJ50" i="22"/>
  <c r="BI50" i="22"/>
  <c r="BH50" i="22"/>
  <c r="BG50" i="22"/>
  <c r="BR49" i="22"/>
  <c r="BQ49" i="22"/>
  <c r="BP49" i="22"/>
  <c r="BO49" i="22"/>
  <c r="BN49" i="22"/>
  <c r="BM49" i="22"/>
  <c r="BL49" i="22"/>
  <c r="BK49" i="22"/>
  <c r="BJ49" i="22"/>
  <c r="BI49" i="22"/>
  <c r="BH49" i="22"/>
  <c r="BG49" i="22"/>
  <c r="BR48" i="22"/>
  <c r="BQ48" i="22"/>
  <c r="BP48" i="22"/>
  <c r="BO48" i="22"/>
  <c r="BN48" i="22"/>
  <c r="BM48" i="22"/>
  <c r="BL48" i="22"/>
  <c r="BK48" i="22"/>
  <c r="BJ48" i="22"/>
  <c r="BI48" i="22"/>
  <c r="BH48" i="22"/>
  <c r="BG48" i="22"/>
  <c r="BR47" i="22"/>
  <c r="BQ47" i="22"/>
  <c r="BP47" i="22"/>
  <c r="BO47" i="22"/>
  <c r="BN47" i="22"/>
  <c r="BM47" i="22"/>
  <c r="BL47" i="22"/>
  <c r="BK47" i="22"/>
  <c r="BJ47" i="22"/>
  <c r="BI47" i="22"/>
  <c r="BH47" i="22"/>
  <c r="BG47" i="22"/>
  <c r="BR46" i="22"/>
  <c r="BQ46" i="22"/>
  <c r="BP46" i="22"/>
  <c r="BO46" i="22"/>
  <c r="BN46" i="22"/>
  <c r="BM46" i="22"/>
  <c r="BL46" i="22"/>
  <c r="BK46" i="22"/>
  <c r="BJ46" i="22"/>
  <c r="BI46" i="22"/>
  <c r="BH46" i="22"/>
  <c r="BG46" i="22"/>
  <c r="BR45" i="22"/>
  <c r="BQ45" i="22"/>
  <c r="BP45" i="22"/>
  <c r="BO45" i="22"/>
  <c r="BN45" i="22"/>
  <c r="BM45" i="22"/>
  <c r="BL45" i="22"/>
  <c r="BK45" i="22"/>
  <c r="BJ45" i="22"/>
  <c r="BI45" i="22"/>
  <c r="BH45" i="22"/>
  <c r="BG45" i="22"/>
  <c r="BR44" i="22"/>
  <c r="BQ44" i="22"/>
  <c r="BP44" i="22"/>
  <c r="BO44" i="22"/>
  <c r="BN44" i="22"/>
  <c r="BM44" i="22"/>
  <c r="BL44" i="22"/>
  <c r="BK44" i="22"/>
  <c r="BJ44" i="22"/>
  <c r="BI44" i="22"/>
  <c r="BH44" i="22"/>
  <c r="BG44" i="22"/>
  <c r="BR43" i="22"/>
  <c r="BQ43" i="22"/>
  <c r="BP43" i="22"/>
  <c r="BO43" i="22"/>
  <c r="BN43" i="22"/>
  <c r="BM43" i="22"/>
  <c r="BL43" i="22"/>
  <c r="BK43" i="22"/>
  <c r="BJ43" i="22"/>
  <c r="BI43" i="22"/>
  <c r="BH43" i="22"/>
  <c r="BG43" i="22"/>
  <c r="BR42" i="22"/>
  <c r="BQ42" i="22"/>
  <c r="BP42" i="22"/>
  <c r="BO42" i="22"/>
  <c r="BN42" i="22"/>
  <c r="BM42" i="22"/>
  <c r="BL42" i="22"/>
  <c r="BK42" i="22"/>
  <c r="BJ42" i="22"/>
  <c r="BI42" i="22"/>
  <c r="BH42" i="22"/>
  <c r="BG42" i="22"/>
  <c r="BR41" i="22"/>
  <c r="BQ41" i="22"/>
  <c r="BP41" i="22"/>
  <c r="BO41" i="22"/>
  <c r="BN41" i="22"/>
  <c r="BM41" i="22"/>
  <c r="BL41" i="22"/>
  <c r="BK41" i="22"/>
  <c r="BJ41" i="22"/>
  <c r="BI41" i="22"/>
  <c r="BH41" i="22"/>
  <c r="BG41" i="22"/>
  <c r="BR40" i="22"/>
  <c r="BQ40" i="22"/>
  <c r="BP40" i="22"/>
  <c r="BO40" i="22"/>
  <c r="BN40" i="22"/>
  <c r="BM40" i="22"/>
  <c r="BL40" i="22"/>
  <c r="BK40" i="22"/>
  <c r="BJ40" i="22"/>
  <c r="BI40" i="22"/>
  <c r="BH40" i="22"/>
  <c r="BG40" i="22"/>
  <c r="BR39" i="22"/>
  <c r="BQ39" i="22"/>
  <c r="BP39" i="22"/>
  <c r="BO39" i="22"/>
  <c r="BN39" i="22"/>
  <c r="BM39" i="22"/>
  <c r="BL39" i="22"/>
  <c r="BK39" i="22"/>
  <c r="BJ39" i="22"/>
  <c r="BI39" i="22"/>
  <c r="BH39" i="22"/>
  <c r="BG39" i="22"/>
  <c r="BR38" i="22"/>
  <c r="BQ38" i="22"/>
  <c r="BP38" i="22"/>
  <c r="BO38" i="22"/>
  <c r="BN38" i="22"/>
  <c r="BM38" i="22"/>
  <c r="BL38" i="22"/>
  <c r="BK38" i="22"/>
  <c r="BJ38" i="22"/>
  <c r="BI38" i="22"/>
  <c r="BH38" i="22"/>
  <c r="BG38" i="22"/>
  <c r="BR37" i="22"/>
  <c r="BQ37" i="22"/>
  <c r="BP37" i="22"/>
  <c r="BO37" i="22"/>
  <c r="BN37" i="22"/>
  <c r="BM37" i="22"/>
  <c r="BL37" i="22"/>
  <c r="BK37" i="22"/>
  <c r="BJ37" i="22"/>
  <c r="BI37" i="22"/>
  <c r="BH37" i="22"/>
  <c r="BG37" i="22"/>
  <c r="BR36" i="22"/>
  <c r="BQ36" i="22"/>
  <c r="BP36" i="22"/>
  <c r="BO36" i="22"/>
  <c r="BN36" i="22"/>
  <c r="BM36" i="22"/>
  <c r="BL36" i="22"/>
  <c r="BK36" i="22"/>
  <c r="BJ36" i="22"/>
  <c r="BI36" i="22"/>
  <c r="BH36" i="22"/>
  <c r="BG36" i="22"/>
  <c r="BR35" i="22"/>
  <c r="BQ35" i="22"/>
  <c r="BP35" i="22"/>
  <c r="BO35" i="22"/>
  <c r="BN35" i="22"/>
  <c r="BM35" i="22"/>
  <c r="BL35" i="22"/>
  <c r="BK35" i="22"/>
  <c r="BJ35" i="22"/>
  <c r="BI35" i="22"/>
  <c r="BH35" i="22"/>
  <c r="BG35" i="22"/>
  <c r="BR34" i="22"/>
  <c r="BQ34" i="22"/>
  <c r="BP34" i="22"/>
  <c r="BO34" i="22"/>
  <c r="BN34" i="22"/>
  <c r="BM34" i="22"/>
  <c r="BL34" i="22"/>
  <c r="BK34" i="22"/>
  <c r="BJ34" i="22"/>
  <c r="BI34" i="22"/>
  <c r="BH34" i="22"/>
  <c r="BG34" i="22"/>
  <c r="BR33" i="22"/>
  <c r="BQ33" i="22"/>
  <c r="BP33" i="22"/>
  <c r="BO33" i="22"/>
  <c r="BN33" i="22"/>
  <c r="BM33" i="22"/>
  <c r="BL33" i="22"/>
  <c r="BK33" i="22"/>
  <c r="BJ33" i="22"/>
  <c r="BI33" i="22"/>
  <c r="BH33" i="22"/>
  <c r="BG33" i="22"/>
  <c r="BR32" i="22"/>
  <c r="BQ32" i="22"/>
  <c r="BP32" i="22"/>
  <c r="BO32" i="22"/>
  <c r="BN32" i="22"/>
  <c r="BM32" i="22"/>
  <c r="BL32" i="22"/>
  <c r="BK32" i="22"/>
  <c r="BJ32" i="22"/>
  <c r="BI32" i="22"/>
  <c r="BH32" i="22"/>
  <c r="BG32" i="22"/>
  <c r="BR31" i="22"/>
  <c r="BQ31" i="22"/>
  <c r="BP31" i="22"/>
  <c r="BO31" i="22"/>
  <c r="BN31" i="22"/>
  <c r="BM31" i="22"/>
  <c r="BL31" i="22"/>
  <c r="BK31" i="22"/>
  <c r="BJ31" i="22"/>
  <c r="BI31" i="22"/>
  <c r="BH31" i="22"/>
  <c r="BG31" i="22"/>
  <c r="BR30" i="22"/>
  <c r="BQ30" i="22"/>
  <c r="BP30" i="22"/>
  <c r="BO30" i="22"/>
  <c r="BN30" i="22"/>
  <c r="BM30" i="22"/>
  <c r="BL30" i="22"/>
  <c r="BK30" i="22"/>
  <c r="BJ30" i="22"/>
  <c r="BI30" i="22"/>
  <c r="BH30" i="22"/>
  <c r="BG30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R28" i="22"/>
  <c r="BQ28" i="22"/>
  <c r="BP28" i="22"/>
  <c r="BO28" i="22"/>
  <c r="BN28" i="22"/>
  <c r="BM28" i="22"/>
  <c r="BL28" i="22"/>
  <c r="BK28" i="22"/>
  <c r="BJ28" i="22"/>
  <c r="BI28" i="22"/>
  <c r="BH28" i="22"/>
  <c r="BG28" i="22"/>
  <c r="BR27" i="22"/>
  <c r="BQ27" i="22"/>
  <c r="BP27" i="22"/>
  <c r="BO27" i="22"/>
  <c r="BN27" i="22"/>
  <c r="BM27" i="22"/>
  <c r="BL27" i="22"/>
  <c r="BK27" i="22"/>
  <c r="BJ27" i="22"/>
  <c r="BI27" i="22"/>
  <c r="BH27" i="22"/>
  <c r="BG27" i="22"/>
  <c r="BR26" i="22"/>
  <c r="BQ26" i="22"/>
  <c r="BP26" i="22"/>
  <c r="BO26" i="22"/>
  <c r="BN26" i="22"/>
  <c r="BM26" i="22"/>
  <c r="BL26" i="22"/>
  <c r="BK26" i="22"/>
  <c r="BJ26" i="22"/>
  <c r="BI26" i="22"/>
  <c r="BH26" i="22"/>
  <c r="BG26" i="22"/>
  <c r="BR25" i="22"/>
  <c r="BQ25" i="22"/>
  <c r="BP25" i="22"/>
  <c r="BO25" i="22"/>
  <c r="BN25" i="22"/>
  <c r="BM25" i="22"/>
  <c r="BL25" i="22"/>
  <c r="BK25" i="22"/>
  <c r="BJ25" i="22"/>
  <c r="BI25" i="22"/>
  <c r="BH25" i="22"/>
  <c r="BG25" i="22"/>
  <c r="BR24" i="22"/>
  <c r="BQ24" i="22"/>
  <c r="BP24" i="22"/>
  <c r="BO24" i="22"/>
  <c r="BN24" i="22"/>
  <c r="BM24" i="22"/>
  <c r="BL24" i="22"/>
  <c r="BK24" i="22"/>
  <c r="BJ24" i="22"/>
  <c r="BI24" i="22"/>
  <c r="BH24" i="22"/>
  <c r="BG24" i="22"/>
  <c r="BR23" i="22"/>
  <c r="BQ23" i="22"/>
  <c r="BP23" i="22"/>
  <c r="BO23" i="22"/>
  <c r="BN23" i="22"/>
  <c r="BM23" i="22"/>
  <c r="BL23" i="22"/>
  <c r="BK23" i="22"/>
  <c r="BJ23" i="22"/>
  <c r="BI23" i="22"/>
  <c r="BH23" i="22"/>
  <c r="BG23" i="22"/>
  <c r="BR22" i="22"/>
  <c r="BQ22" i="22"/>
  <c r="BP22" i="22"/>
  <c r="BO22" i="22"/>
  <c r="BN22" i="22"/>
  <c r="BM22" i="22"/>
  <c r="BL22" i="22"/>
  <c r="BK22" i="22"/>
  <c r="BJ22" i="22"/>
  <c r="BI22" i="22"/>
  <c r="BH22" i="22"/>
  <c r="BG22" i="22"/>
  <c r="BR21" i="22"/>
  <c r="BQ21" i="22"/>
  <c r="BP21" i="22"/>
  <c r="BO21" i="22"/>
  <c r="BN21" i="22"/>
  <c r="BM21" i="22"/>
  <c r="BL21" i="22"/>
  <c r="BK21" i="22"/>
  <c r="BJ21" i="22"/>
  <c r="BI21" i="22"/>
  <c r="BH21" i="22"/>
  <c r="BG21" i="22"/>
  <c r="BR20" i="22"/>
  <c r="BQ20" i="22"/>
  <c r="BP20" i="22"/>
  <c r="BO20" i="22"/>
  <c r="BN20" i="22"/>
  <c r="BM20" i="22"/>
  <c r="BL20" i="22"/>
  <c r="BK20" i="22"/>
  <c r="BJ20" i="22"/>
  <c r="BI20" i="22"/>
  <c r="BH20" i="22"/>
  <c r="BG20" i="22"/>
  <c r="BR19" i="22"/>
  <c r="BQ19" i="22"/>
  <c r="BP19" i="22"/>
  <c r="BO19" i="22"/>
  <c r="BN19" i="22"/>
  <c r="BM19" i="22"/>
  <c r="BL19" i="22"/>
  <c r="BK19" i="22"/>
  <c r="BJ19" i="22"/>
  <c r="BI19" i="22"/>
  <c r="BH19" i="22"/>
  <c r="BG19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BF18" i="22"/>
  <c r="AB121" i="24"/>
  <c r="AA93" i="24"/>
  <c r="AA86" i="24"/>
  <c r="AB109" i="24"/>
  <c r="AA110" i="24"/>
  <c r="CL174" i="24"/>
  <c r="CL173" i="24"/>
  <c r="CL172" i="24"/>
  <c r="CL171" i="24"/>
  <c r="CL170" i="24"/>
  <c r="CL169" i="24"/>
  <c r="CL168" i="24"/>
  <c r="CL167" i="24"/>
  <c r="CL166" i="24"/>
  <c r="CL165" i="24"/>
  <c r="CL164" i="24"/>
  <c r="CL163" i="24"/>
  <c r="CL162" i="24"/>
  <c r="CL161" i="24"/>
  <c r="CL160" i="24"/>
  <c r="CL159" i="24"/>
  <c r="CL158" i="24"/>
  <c r="CL157" i="24"/>
  <c r="CL156" i="24"/>
  <c r="CL155" i="24"/>
  <c r="CL154" i="24"/>
  <c r="CL153" i="24"/>
  <c r="CL152" i="24"/>
  <c r="CL151" i="24"/>
  <c r="CL148" i="24"/>
  <c r="CL147" i="24"/>
  <c r="CL146" i="24"/>
  <c r="CL145" i="24"/>
  <c r="CL144" i="24"/>
  <c r="CL142" i="24"/>
  <c r="CL141" i="24"/>
  <c r="CL140" i="24"/>
  <c r="CL138" i="24"/>
  <c r="CL137" i="24"/>
  <c r="CL136" i="24"/>
  <c r="CL131" i="24"/>
  <c r="CL130" i="24"/>
  <c r="CL127" i="24"/>
  <c r="CL126" i="24"/>
  <c r="CL125" i="24"/>
  <c r="CL124" i="24"/>
  <c r="CL122" i="24"/>
  <c r="CL121" i="24"/>
  <c r="CL117" i="24"/>
  <c r="CL116" i="24"/>
  <c r="CL115" i="24"/>
  <c r="CL113" i="24"/>
  <c r="CL111" i="24"/>
  <c r="CL110" i="24"/>
  <c r="CL109" i="24"/>
  <c r="CL107" i="24"/>
  <c r="CL106" i="24"/>
  <c r="CL104" i="24"/>
  <c r="CL103" i="24"/>
  <c r="CL102" i="24"/>
  <c r="CL100" i="24"/>
  <c r="CL99" i="24"/>
  <c r="CL98" i="24"/>
  <c r="CL97" i="24"/>
  <c r="CL96" i="24"/>
  <c r="CL95" i="24"/>
  <c r="CL94" i="24"/>
  <c r="CL93" i="24"/>
  <c r="CL91" i="24"/>
  <c r="CL90" i="24"/>
  <c r="CL89" i="24"/>
  <c r="CL88" i="24"/>
  <c r="CL87" i="24"/>
  <c r="CL86" i="24"/>
  <c r="CL85" i="24"/>
  <c r="CL84" i="24"/>
  <c r="CL83" i="24"/>
  <c r="CL81" i="24"/>
  <c r="CL80" i="24"/>
  <c r="CL78" i="24"/>
  <c r="CL77" i="24"/>
  <c r="CL76" i="24"/>
  <c r="CL75" i="24"/>
  <c r="CL74" i="24"/>
  <c r="CL73" i="24"/>
  <c r="CL72" i="24"/>
  <c r="CL69" i="24"/>
  <c r="CL68" i="24"/>
  <c r="CL66" i="24"/>
  <c r="CL65" i="24"/>
  <c r="CL64" i="24"/>
  <c r="CL63" i="24"/>
  <c r="CL58" i="24"/>
  <c r="CL57" i="24"/>
  <c r="CL56" i="24"/>
  <c r="CL55" i="24"/>
  <c r="CL52" i="24"/>
  <c r="CL51" i="24"/>
  <c r="CL49" i="24"/>
  <c r="CN49" i="24" s="1"/>
  <c r="CN48" i="24"/>
  <c r="CN47" i="24"/>
  <c r="CL46" i="24"/>
  <c r="CL45" i="24"/>
  <c r="CN45" i="24" s="1"/>
  <c r="CL42" i="24"/>
  <c r="CL40" i="24"/>
  <c r="CL39" i="24"/>
  <c r="CL38" i="24"/>
  <c r="CN38" i="24" s="1"/>
  <c r="CL36" i="24"/>
  <c r="CN36" i="24" s="1"/>
  <c r="CL35" i="24"/>
  <c r="CN35" i="24" s="1"/>
  <c r="CL34" i="24"/>
  <c r="CN34" i="24" s="1"/>
  <c r="CL33" i="24"/>
  <c r="CL32" i="24"/>
  <c r="CN32" i="24" s="1"/>
  <c r="CL31" i="24"/>
  <c r="CN31" i="24" s="1"/>
  <c r="CL29" i="24"/>
  <c r="CN29" i="24" s="1"/>
  <c r="CL26" i="24"/>
  <c r="CN26" i="24" s="1"/>
  <c r="CL25" i="24"/>
  <c r="BY173" i="24"/>
  <c r="BY172" i="24"/>
  <c r="BY171" i="24"/>
  <c r="BY170" i="24"/>
  <c r="BY168" i="24"/>
  <c r="BY167" i="24"/>
  <c r="BY164" i="24"/>
  <c r="BY163" i="24"/>
  <c r="BY162" i="24"/>
  <c r="BY161" i="24"/>
  <c r="BY160" i="24"/>
  <c r="BY158" i="24"/>
  <c r="BY157" i="24"/>
  <c r="BY156" i="24"/>
  <c r="BY155" i="24"/>
  <c r="BY154" i="24"/>
  <c r="BY153" i="24"/>
  <c r="BY152" i="24"/>
  <c r="BY148" i="24"/>
  <c r="BY147" i="24"/>
  <c r="BY146" i="24"/>
  <c r="BY145" i="24"/>
  <c r="BY144" i="24"/>
  <c r="BY142" i="24"/>
  <c r="BY141" i="24"/>
  <c r="BY140" i="24"/>
  <c r="BY138" i="24"/>
  <c r="BY137" i="24"/>
  <c r="BY136" i="24"/>
  <c r="BY131" i="24"/>
  <c r="BY130" i="24"/>
  <c r="BY127" i="24"/>
  <c r="BY126" i="24"/>
  <c r="BY125" i="24"/>
  <c r="BY124" i="24"/>
  <c r="BY122" i="24"/>
  <c r="BY121" i="24"/>
  <c r="BY119" i="24"/>
  <c r="BY117" i="24"/>
  <c r="BY116" i="24"/>
  <c r="BY115" i="24"/>
  <c r="BY113" i="24"/>
  <c r="BY111" i="24"/>
  <c r="BY110" i="24"/>
  <c r="BY109" i="24"/>
  <c r="BY107" i="24"/>
  <c r="BY106" i="24"/>
  <c r="BY104" i="24"/>
  <c r="BY103" i="24"/>
  <c r="BY102" i="24"/>
  <c r="BY100" i="24"/>
  <c r="BY99" i="24"/>
  <c r="BY98" i="24"/>
  <c r="BY97" i="24"/>
  <c r="BY96" i="24"/>
  <c r="BY95" i="24"/>
  <c r="BY94" i="24"/>
  <c r="BY93" i="24"/>
  <c r="BY91" i="24"/>
  <c r="BY90" i="24"/>
  <c r="BY89" i="24"/>
  <c r="BY88" i="24"/>
  <c r="BY87" i="24"/>
  <c r="BY86" i="24"/>
  <c r="BY85" i="24"/>
  <c r="BY84" i="24"/>
  <c r="BY83" i="24"/>
  <c r="BY81" i="24"/>
  <c r="BY80" i="24"/>
  <c r="BY78" i="24"/>
  <c r="BY77" i="24"/>
  <c r="BY76" i="24"/>
  <c r="BY75" i="24"/>
  <c r="BY74" i="24"/>
  <c r="BY73" i="24"/>
  <c r="BY72" i="24"/>
  <c r="BY69" i="24"/>
  <c r="BY68" i="24"/>
  <c r="BY66" i="24"/>
  <c r="BY65" i="24"/>
  <c r="BY64" i="24"/>
  <c r="BY63" i="24"/>
  <c r="BY58" i="24"/>
  <c r="BY57" i="24"/>
  <c r="BY56" i="24"/>
  <c r="BY55" i="24"/>
  <c r="CA54" i="24"/>
  <c r="CA53" i="24"/>
  <c r="BY52" i="24"/>
  <c r="CA52" i="24" s="1"/>
  <c r="BY51" i="24"/>
  <c r="CA51" i="24" s="1"/>
  <c r="BY49" i="24"/>
  <c r="CA49" i="24" s="1"/>
  <c r="CA48" i="24"/>
  <c r="CA47" i="24"/>
  <c r="BY46" i="24"/>
  <c r="CA46" i="24" s="1"/>
  <c r="BY45" i="24"/>
  <c r="CA45" i="24" s="1"/>
  <c r="BY42" i="24"/>
  <c r="CA42" i="24" s="1"/>
  <c r="BY40" i="24"/>
  <c r="CA40" i="24" s="1"/>
  <c r="BY39" i="24"/>
  <c r="CA39" i="24" s="1"/>
  <c r="BY38" i="24"/>
  <c r="CA38" i="24" s="1"/>
  <c r="BY36" i="24"/>
  <c r="CA36" i="24" s="1"/>
  <c r="BY35" i="24"/>
  <c r="CA35" i="24" s="1"/>
  <c r="BY34" i="24"/>
  <c r="CA34" i="24" s="1"/>
  <c r="BY33" i="24"/>
  <c r="CA33" i="24" s="1"/>
  <c r="BY32" i="24"/>
  <c r="CA32" i="24" s="1"/>
  <c r="BY31" i="24"/>
  <c r="BY29" i="24"/>
  <c r="CA29" i="24" s="1"/>
  <c r="BY26" i="24"/>
  <c r="CA26" i="24" s="1"/>
  <c r="BY25" i="24"/>
  <c r="BL171" i="24"/>
  <c r="BL170" i="24"/>
  <c r="BL168" i="24"/>
  <c r="BL167" i="24"/>
  <c r="BL163" i="24"/>
  <c r="BL162" i="24"/>
  <c r="BL160" i="24"/>
  <c r="BL158" i="24"/>
  <c r="BL154" i="24"/>
  <c r="BL153" i="24"/>
  <c r="BL152" i="24"/>
  <c r="BL151" i="24"/>
  <c r="BL148" i="24"/>
  <c r="BL147" i="24"/>
  <c r="BL146" i="24"/>
  <c r="BL145" i="24"/>
  <c r="BL144" i="24"/>
  <c r="BL141" i="24"/>
  <c r="BL140" i="24"/>
  <c r="BL138" i="24"/>
  <c r="BL137" i="24"/>
  <c r="BL136" i="24"/>
  <c r="BL131" i="24"/>
  <c r="BL130" i="24"/>
  <c r="BL127" i="24"/>
  <c r="BL126" i="24"/>
  <c r="BL125" i="24"/>
  <c r="BL124" i="24"/>
  <c r="BL121" i="24"/>
  <c r="BL119" i="24"/>
  <c r="BL117" i="24"/>
  <c r="BL116" i="24"/>
  <c r="BL115" i="24"/>
  <c r="BL113" i="24"/>
  <c r="BL111" i="24"/>
  <c r="BL110" i="24"/>
  <c r="BL109" i="24"/>
  <c r="BL107" i="24"/>
  <c r="BL106" i="24"/>
  <c r="BL104" i="24"/>
  <c r="BL103" i="24"/>
  <c r="BL102" i="24"/>
  <c r="BL100" i="24"/>
  <c r="BL99" i="24"/>
  <c r="BL98" i="24"/>
  <c r="BL97" i="24"/>
  <c r="BL95" i="24"/>
  <c r="BL94" i="24"/>
  <c r="BL93" i="24"/>
  <c r="BL91" i="24"/>
  <c r="BL90" i="24"/>
  <c r="BL89" i="24"/>
  <c r="BL88" i="24"/>
  <c r="BL87" i="24"/>
  <c r="BL86" i="24"/>
  <c r="BL85" i="24"/>
  <c r="BL84" i="24"/>
  <c r="BL83" i="24"/>
  <c r="BL81" i="24"/>
  <c r="BL80" i="24"/>
  <c r="BL78" i="24"/>
  <c r="BL77" i="24"/>
  <c r="BL76" i="24"/>
  <c r="BL75" i="24"/>
  <c r="BL74" i="24"/>
  <c r="BL73" i="24"/>
  <c r="BL72" i="24"/>
  <c r="BL69" i="24"/>
  <c r="BL68" i="24"/>
  <c r="BL66" i="24"/>
  <c r="BL65" i="24"/>
  <c r="BL64" i="24"/>
  <c r="BL63" i="24"/>
  <c r="BL58" i="24"/>
  <c r="BL57" i="24"/>
  <c r="BL56" i="24"/>
  <c r="BL55" i="24"/>
  <c r="BL52" i="24"/>
  <c r="BL51" i="24"/>
  <c r="BL49" i="24"/>
  <c r="BL46" i="24"/>
  <c r="BL45" i="24"/>
  <c r="BL40" i="24"/>
  <c r="BL39" i="24"/>
  <c r="BL38" i="24"/>
  <c r="BL36" i="24"/>
  <c r="BL35" i="24"/>
  <c r="BN35" i="24" s="1"/>
  <c r="BL34" i="24"/>
  <c r="BL33" i="24"/>
  <c r="BN33" i="24" s="1"/>
  <c r="BL32" i="24"/>
  <c r="BN32" i="24" s="1"/>
  <c r="BL31" i="24"/>
  <c r="BN31" i="24" s="1"/>
  <c r="BL29" i="24"/>
  <c r="BN29" i="24" s="1"/>
  <c r="BL26" i="24"/>
  <c r="BN26" i="24" s="1"/>
  <c r="BL25" i="24"/>
  <c r="AY174" i="24" l="1"/>
  <c r="BA174" i="24" s="1"/>
  <c r="AY173" i="24"/>
  <c r="BA173" i="24" s="1"/>
  <c r="AY172" i="24"/>
  <c r="BA172" i="24" s="1"/>
  <c r="BA171" i="24"/>
  <c r="AY170" i="24"/>
  <c r="AY169" i="24"/>
  <c r="BA169" i="24" s="1"/>
  <c r="AY168" i="24"/>
  <c r="BA168" i="24" s="1"/>
  <c r="AM168" i="24" s="1"/>
  <c r="AY167" i="24"/>
  <c r="BA167" i="24" s="1"/>
  <c r="BA166" i="24"/>
  <c r="BA165" i="24"/>
  <c r="AY164" i="24"/>
  <c r="BA164" i="24" s="1"/>
  <c r="AM164" i="24" s="1"/>
  <c r="AY163" i="24"/>
  <c r="BA163" i="24" s="1"/>
  <c r="AY162" i="24"/>
  <c r="BA162" i="24" s="1"/>
  <c r="AY161" i="24"/>
  <c r="BA161" i="24" s="1"/>
  <c r="AY160" i="24"/>
  <c r="BA160" i="24" s="1"/>
  <c r="AM160" i="24" s="1"/>
  <c r="BA159" i="24"/>
  <c r="AM159" i="24" s="1"/>
  <c r="AY158" i="24"/>
  <c r="BA158" i="24" s="1"/>
  <c r="BA157" i="24"/>
  <c r="AY156" i="24"/>
  <c r="BA156" i="24" s="1"/>
  <c r="AY155" i="24"/>
  <c r="BA155" i="24" s="1"/>
  <c r="AM155" i="24" s="1"/>
  <c r="AY154" i="24"/>
  <c r="BA154" i="24" s="1"/>
  <c r="AY153" i="24"/>
  <c r="BA153" i="24" s="1"/>
  <c r="AY152" i="24"/>
  <c r="BA152" i="24" s="1"/>
  <c r="AY151" i="24"/>
  <c r="BA151" i="24" s="1"/>
  <c r="AY148" i="24"/>
  <c r="BA148" i="24" s="1"/>
  <c r="AY147" i="24"/>
  <c r="AY146" i="24"/>
  <c r="BA146" i="24" s="1"/>
  <c r="AY145" i="24"/>
  <c r="BA145" i="24" s="1"/>
  <c r="AM145" i="24" s="1"/>
  <c r="BA144" i="24"/>
  <c r="BA142" i="24"/>
  <c r="AY141" i="24"/>
  <c r="BA141" i="24" s="1"/>
  <c r="AY140" i="24"/>
  <c r="AY138" i="24"/>
  <c r="BA138" i="24" s="1"/>
  <c r="AY137" i="24"/>
  <c r="BA137" i="24" s="1"/>
  <c r="AY136" i="24"/>
  <c r="BA136" i="24" s="1"/>
  <c r="AM136" i="24" s="1"/>
  <c r="BA132" i="24"/>
  <c r="AY131" i="24"/>
  <c r="BA131" i="24" s="1"/>
  <c r="AY130" i="24"/>
  <c r="BA130" i="24" s="1"/>
  <c r="AY127" i="24"/>
  <c r="BA127" i="24" s="1"/>
  <c r="AY126" i="24"/>
  <c r="BA126" i="24" s="1"/>
  <c r="AY125" i="24"/>
  <c r="BA125" i="24" s="1"/>
  <c r="AY124" i="24"/>
  <c r="BA124" i="24" s="1"/>
  <c r="AM124" i="24" s="1"/>
  <c r="BA122" i="24"/>
  <c r="BA121" i="24"/>
  <c r="AY119" i="24"/>
  <c r="BA119" i="24" s="1"/>
  <c r="AY117" i="24"/>
  <c r="BA117" i="24" s="1"/>
  <c r="AY116" i="24"/>
  <c r="AY115" i="24"/>
  <c r="BA115" i="24" s="1"/>
  <c r="AY113" i="24"/>
  <c r="BA113" i="24" s="1"/>
  <c r="AY112" i="24"/>
  <c r="BA112" i="24" s="1"/>
  <c r="AY111" i="24"/>
  <c r="BA111" i="24" s="1"/>
  <c r="AY110" i="24"/>
  <c r="AY109" i="24"/>
  <c r="BA109" i="24" s="1"/>
  <c r="AY107" i="24"/>
  <c r="BA107" i="24" s="1"/>
  <c r="AY106" i="24"/>
  <c r="BA106" i="24" s="1"/>
  <c r="AY104" i="24"/>
  <c r="BA104" i="24" s="1"/>
  <c r="AY103" i="24"/>
  <c r="BA103" i="24" s="1"/>
  <c r="BA102" i="24"/>
  <c r="AY100" i="24"/>
  <c r="BA100" i="24" s="1"/>
  <c r="AM100" i="24" s="1"/>
  <c r="AY99" i="24"/>
  <c r="BA99" i="24" s="1"/>
  <c r="AY98" i="24"/>
  <c r="AY97" i="24"/>
  <c r="BA97" i="24" s="1"/>
  <c r="BA96" i="24"/>
  <c r="AY95" i="24"/>
  <c r="BA94" i="24"/>
  <c r="BA93" i="24"/>
  <c r="BA91" i="24"/>
  <c r="AM91" i="24" s="1"/>
  <c r="AY90" i="24"/>
  <c r="AY89" i="24"/>
  <c r="BA89" i="24" s="1"/>
  <c r="AM89" i="24" s="1"/>
  <c r="AY88" i="24"/>
  <c r="AY87" i="24"/>
  <c r="BA87" i="24" s="1"/>
  <c r="AY86" i="24"/>
  <c r="BA86" i="24" s="1"/>
  <c r="AM86" i="24" s="1"/>
  <c r="AY85" i="24"/>
  <c r="BA85" i="24" s="1"/>
  <c r="AY84" i="24"/>
  <c r="BA84" i="24" s="1"/>
  <c r="AY83" i="24"/>
  <c r="BA83" i="24" s="1"/>
  <c r="AY81" i="24"/>
  <c r="BA81" i="24" s="1"/>
  <c r="AY80" i="24"/>
  <c r="BA80" i="24" s="1"/>
  <c r="AM80" i="24" s="1"/>
  <c r="AY78" i="24"/>
  <c r="AY77" i="24"/>
  <c r="BA77" i="24" s="1"/>
  <c r="AY76" i="24"/>
  <c r="BA76" i="24" s="1"/>
  <c r="AM76" i="24" s="1"/>
  <c r="BA75" i="24"/>
  <c r="AY73" i="24"/>
  <c r="BA73" i="24" s="1"/>
  <c r="AY72" i="24"/>
  <c r="AY69" i="24"/>
  <c r="BA69" i="24" s="1"/>
  <c r="AY68" i="24"/>
  <c r="AY66" i="24"/>
  <c r="BA66" i="24" s="1"/>
  <c r="AY65" i="24"/>
  <c r="BA65" i="24" s="1"/>
  <c r="AY64" i="24"/>
  <c r="BA64" i="24" s="1"/>
  <c r="AY63" i="24"/>
  <c r="BA63" i="24" s="1"/>
  <c r="AY58" i="24"/>
  <c r="BA58" i="24" s="1"/>
  <c r="AY57" i="24"/>
  <c r="AY56" i="24"/>
  <c r="BA56" i="24" s="1"/>
  <c r="AM56" i="24" s="1"/>
  <c r="AY55" i="24"/>
  <c r="BA55" i="24" s="1"/>
  <c r="AM55" i="24" s="1"/>
  <c r="AY54" i="24"/>
  <c r="BA54" i="24" s="1"/>
  <c r="AY53" i="24"/>
  <c r="BA53" i="24" s="1"/>
  <c r="AY52" i="24"/>
  <c r="AY51" i="24"/>
  <c r="AY49" i="24"/>
  <c r="BA49" i="24" s="1"/>
  <c r="AY48" i="24"/>
  <c r="BA48" i="24" s="1"/>
  <c r="AY47" i="24"/>
  <c r="BA47" i="24" s="1"/>
  <c r="AY46" i="24"/>
  <c r="BA46" i="24" s="1"/>
  <c r="AY45" i="24"/>
  <c r="BA45" i="24" s="1"/>
  <c r="AY40" i="24"/>
  <c r="BA40" i="24" s="1"/>
  <c r="AY39" i="24"/>
  <c r="AY38" i="24"/>
  <c r="AY36" i="24"/>
  <c r="BA36" i="24" s="1"/>
  <c r="AY35" i="24"/>
  <c r="BA35" i="24" s="1"/>
  <c r="AY34" i="24"/>
  <c r="AY33" i="24"/>
  <c r="BA33" i="24" s="1"/>
  <c r="AY32" i="24"/>
  <c r="BA32" i="24" s="1"/>
  <c r="AY31" i="24"/>
  <c r="BA31" i="24" s="1"/>
  <c r="AY29" i="24"/>
  <c r="AY28" i="24" s="1"/>
  <c r="AY27" i="24"/>
  <c r="BA27" i="24" s="1"/>
  <c r="AY26" i="24"/>
  <c r="AY25" i="24"/>
  <c r="BA25" i="24" s="1"/>
  <c r="A224" i="25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3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2"/>
  <c r="A26" i="20"/>
  <c r="A25" i="20"/>
  <c r="CN174" i="24"/>
  <c r="CA174" i="24"/>
  <c r="BN174" i="24"/>
  <c r="AI174" i="24"/>
  <c r="AF174" i="24"/>
  <c r="AE174" i="24"/>
  <c r="B174" i="24"/>
  <c r="CN173" i="24"/>
  <c r="CA173" i="24"/>
  <c r="BN173" i="24"/>
  <c r="AI173" i="24"/>
  <c r="AF173" i="24"/>
  <c r="AE173" i="24"/>
  <c r="B173" i="24"/>
  <c r="CN172" i="24"/>
  <c r="CA172" i="24"/>
  <c r="BN172" i="24"/>
  <c r="AI172" i="24"/>
  <c r="AF172" i="24"/>
  <c r="AE172" i="24"/>
  <c r="B172" i="24"/>
  <c r="CN171" i="24"/>
  <c r="CA171" i="24"/>
  <c r="BN171" i="24"/>
  <c r="AI171" i="24"/>
  <c r="AF171" i="24"/>
  <c r="AE171" i="24"/>
  <c r="B171" i="24"/>
  <c r="CN170" i="24"/>
  <c r="CA170" i="24"/>
  <c r="BN170" i="24"/>
  <c r="AF170" i="24"/>
  <c r="AE170" i="24"/>
  <c r="CN169" i="24"/>
  <c r="CA169" i="24"/>
  <c r="BN169" i="24"/>
  <c r="AI169" i="24"/>
  <c r="AF169" i="24"/>
  <c r="AE169" i="24"/>
  <c r="B169" i="24"/>
  <c r="CN168" i="24"/>
  <c r="CA168" i="24"/>
  <c r="BN168" i="24"/>
  <c r="AI168" i="24"/>
  <c r="AF168" i="24"/>
  <c r="AE168" i="24"/>
  <c r="B168" i="24"/>
  <c r="CN167" i="24"/>
  <c r="CA167" i="24"/>
  <c r="BN167" i="24"/>
  <c r="AI167" i="24"/>
  <c r="AF167" i="24"/>
  <c r="AE167" i="24"/>
  <c r="B167" i="24"/>
  <c r="CN166" i="24"/>
  <c r="CA166" i="24"/>
  <c r="BN166" i="24"/>
  <c r="AI166" i="24"/>
  <c r="AF166" i="24"/>
  <c r="AE166" i="24"/>
  <c r="B166" i="24"/>
  <c r="CN165" i="24"/>
  <c r="CA165" i="24"/>
  <c r="BN165" i="24"/>
  <c r="AI165" i="24"/>
  <c r="AF165" i="24"/>
  <c r="AE165" i="24"/>
  <c r="B165" i="24"/>
  <c r="CN164" i="24"/>
  <c r="CA164" i="24"/>
  <c r="BN164" i="24"/>
  <c r="AI164" i="24"/>
  <c r="AF164" i="24"/>
  <c r="AE164" i="24"/>
  <c r="B164" i="24"/>
  <c r="CN163" i="24"/>
  <c r="CA163" i="24"/>
  <c r="BN163" i="24"/>
  <c r="AI163" i="24"/>
  <c r="AF163" i="24"/>
  <c r="AE163" i="24"/>
  <c r="B163" i="24"/>
  <c r="CN162" i="24"/>
  <c r="CA162" i="24"/>
  <c r="BN162" i="24"/>
  <c r="AI162" i="24"/>
  <c r="AF162" i="24"/>
  <c r="AE162" i="24"/>
  <c r="B162" i="24"/>
  <c r="CN161" i="24"/>
  <c r="CA161" i="24"/>
  <c r="BN161" i="24"/>
  <c r="AI161" i="24"/>
  <c r="AF161" i="24"/>
  <c r="AE161" i="24"/>
  <c r="B161" i="24"/>
  <c r="CN160" i="24"/>
  <c r="CA160" i="24"/>
  <c r="BN160" i="24"/>
  <c r="AF160" i="24"/>
  <c r="AE160" i="24"/>
  <c r="B160" i="24"/>
  <c r="CN159" i="24"/>
  <c r="CA159" i="24"/>
  <c r="BN159" i="24"/>
  <c r="AI159" i="24"/>
  <c r="AF159" i="24"/>
  <c r="AE159" i="24"/>
  <c r="B159" i="24"/>
  <c r="CN158" i="24"/>
  <c r="CA158" i="24"/>
  <c r="BN158" i="24"/>
  <c r="AI158" i="24"/>
  <c r="AF158" i="24"/>
  <c r="AE158" i="24"/>
  <c r="B158" i="24"/>
  <c r="CN157" i="24"/>
  <c r="CA157" i="24"/>
  <c r="BN157" i="24"/>
  <c r="AI157" i="24"/>
  <c r="AF157" i="24"/>
  <c r="AE157" i="24"/>
  <c r="B157" i="24"/>
  <c r="CN156" i="24"/>
  <c r="CA156" i="24"/>
  <c r="BN156" i="24"/>
  <c r="AI156" i="24"/>
  <c r="AF156" i="24"/>
  <c r="AE156" i="24"/>
  <c r="B156" i="24"/>
  <c r="CN155" i="24"/>
  <c r="CA155" i="24"/>
  <c r="BN155" i="24"/>
  <c r="AI155" i="24"/>
  <c r="AF155" i="24"/>
  <c r="AE155" i="24"/>
  <c r="B155" i="24"/>
  <c r="CN154" i="24"/>
  <c r="CA154" i="24"/>
  <c r="BN154" i="24"/>
  <c r="AI154" i="24"/>
  <c r="AF154" i="24"/>
  <c r="AE154" i="24"/>
  <c r="B154" i="24"/>
  <c r="CN153" i="24"/>
  <c r="CA153" i="24"/>
  <c r="BN153" i="24"/>
  <c r="AF153" i="24"/>
  <c r="AE153" i="24"/>
  <c r="B153" i="24"/>
  <c r="CN152" i="24"/>
  <c r="CA152" i="24"/>
  <c r="BN152" i="24"/>
  <c r="AI152" i="24"/>
  <c r="AF152" i="24"/>
  <c r="AE152" i="24"/>
  <c r="B152" i="24"/>
  <c r="CN151" i="24"/>
  <c r="CA151" i="24"/>
  <c r="BN151" i="24"/>
  <c r="AI151" i="24"/>
  <c r="AF151" i="24"/>
  <c r="AE151" i="24"/>
  <c r="B151" i="24"/>
  <c r="CM150" i="24"/>
  <c r="CL150" i="24"/>
  <c r="CK150" i="24"/>
  <c r="CJ150" i="24"/>
  <c r="CI150" i="24"/>
  <c r="CH150" i="24"/>
  <c r="CG150" i="24"/>
  <c r="CF150" i="24"/>
  <c r="CE150" i="24"/>
  <c r="CD150" i="24"/>
  <c r="CC150" i="24"/>
  <c r="CB150" i="24"/>
  <c r="BZ150" i="24"/>
  <c r="BY150" i="24"/>
  <c r="BX150" i="24"/>
  <c r="BW150" i="24"/>
  <c r="BV150" i="24"/>
  <c r="BU150" i="24"/>
  <c r="BT150" i="24"/>
  <c r="BS150" i="24"/>
  <c r="BR150" i="24"/>
  <c r="BQ150" i="24"/>
  <c r="BP150" i="24"/>
  <c r="BO150" i="24"/>
  <c r="BM150" i="24"/>
  <c r="BL150" i="24"/>
  <c r="BK150" i="24"/>
  <c r="BJ150" i="24"/>
  <c r="BI150" i="24"/>
  <c r="BH150" i="24"/>
  <c r="BG150" i="24"/>
  <c r="BF150" i="24"/>
  <c r="BE150" i="24"/>
  <c r="BD150" i="24"/>
  <c r="BC150" i="24"/>
  <c r="BB150" i="24"/>
  <c r="AZ150" i="24"/>
  <c r="AX150" i="24"/>
  <c r="AW150" i="24"/>
  <c r="AV150" i="24"/>
  <c r="AU150" i="24"/>
  <c r="AT150" i="24"/>
  <c r="AS150" i="24"/>
  <c r="AR150" i="24"/>
  <c r="AQ150" i="24"/>
  <c r="AP150" i="24"/>
  <c r="AO150" i="24"/>
  <c r="AL150" i="24"/>
  <c r="AJ150" i="24"/>
  <c r="AH150" i="24"/>
  <c r="AG150" i="24"/>
  <c r="AD150" i="24"/>
  <c r="AC150" i="24"/>
  <c r="AB150" i="24"/>
  <c r="AA150" i="24"/>
  <c r="Z150" i="24"/>
  <c r="Y150" i="24"/>
  <c r="X150" i="24"/>
  <c r="W150" i="24"/>
  <c r="V150" i="24"/>
  <c r="U150" i="24"/>
  <c r="T150" i="24"/>
  <c r="S150" i="24"/>
  <c r="R150" i="24"/>
  <c r="Q150" i="24"/>
  <c r="P150" i="24"/>
  <c r="O150" i="24"/>
  <c r="N150" i="24"/>
  <c r="M150" i="24"/>
  <c r="L150" i="24"/>
  <c r="K150" i="24"/>
  <c r="J150" i="24"/>
  <c r="I150" i="24"/>
  <c r="H150" i="24"/>
  <c r="G150" i="24"/>
  <c r="F150" i="24"/>
  <c r="CN148" i="24"/>
  <c r="CA148" i="24"/>
  <c r="BN148" i="24"/>
  <c r="AI148" i="24"/>
  <c r="AF148" i="24"/>
  <c r="AE148" i="24"/>
  <c r="E148" i="24"/>
  <c r="B148" i="24"/>
  <c r="BN147" i="24"/>
  <c r="AF147" i="24"/>
  <c r="AE147" i="24"/>
  <c r="B147" i="24"/>
  <c r="CN146" i="24"/>
  <c r="CA146" i="24"/>
  <c r="BN146" i="24"/>
  <c r="AI146" i="24"/>
  <c r="AF146" i="24"/>
  <c r="AE146" i="24"/>
  <c r="B146" i="24"/>
  <c r="CN145" i="24"/>
  <c r="CA145" i="24"/>
  <c r="BN145" i="24"/>
  <c r="AI145" i="24"/>
  <c r="AF145" i="24"/>
  <c r="AE145" i="24"/>
  <c r="B145" i="24"/>
  <c r="CN144" i="24"/>
  <c r="CA144" i="24"/>
  <c r="BN144" i="24"/>
  <c r="AI144" i="24"/>
  <c r="AF144" i="24"/>
  <c r="AE144" i="24"/>
  <c r="B144" i="24"/>
  <c r="CM143" i="24"/>
  <c r="CL143" i="24"/>
  <c r="CK143" i="24"/>
  <c r="CJ143" i="24"/>
  <c r="CI143" i="24"/>
  <c r="CH143" i="24"/>
  <c r="CG143" i="24"/>
  <c r="CF143" i="24"/>
  <c r="CE143" i="24"/>
  <c r="CD143" i="24"/>
  <c r="CC143" i="24"/>
  <c r="CB143" i="24"/>
  <c r="BZ143" i="24"/>
  <c r="BY143" i="24"/>
  <c r="BW143" i="24"/>
  <c r="BV143" i="24"/>
  <c r="BU143" i="24"/>
  <c r="BT143" i="24"/>
  <c r="BS143" i="24"/>
  <c r="BR143" i="24"/>
  <c r="BQ143" i="24"/>
  <c r="BP143" i="24"/>
  <c r="BO143" i="24"/>
  <c r="BM143" i="24"/>
  <c r="BL143" i="24"/>
  <c r="BK143" i="24"/>
  <c r="BJ143" i="24"/>
  <c r="BI143" i="24"/>
  <c r="BH143" i="24"/>
  <c r="BG143" i="24"/>
  <c r="BF143" i="24"/>
  <c r="BE143" i="24"/>
  <c r="BD143" i="24"/>
  <c r="BC143" i="24"/>
  <c r="BB143" i="24"/>
  <c r="AZ143" i="24"/>
  <c r="AX143" i="24"/>
  <c r="AW143" i="24"/>
  <c r="AV143" i="24"/>
  <c r="AU143" i="24"/>
  <c r="AT143" i="24"/>
  <c r="AS143" i="24"/>
  <c r="AR143" i="24"/>
  <c r="AQ143" i="24"/>
  <c r="AP143" i="24"/>
  <c r="AO143" i="24"/>
  <c r="AL143" i="24"/>
  <c r="AJ143" i="24"/>
  <c r="AH143" i="24"/>
  <c r="AG143" i="24"/>
  <c r="AD143" i="24"/>
  <c r="AC143" i="24"/>
  <c r="AB143" i="24"/>
  <c r="AA143" i="24"/>
  <c r="Z143" i="24"/>
  <c r="Y143" i="24"/>
  <c r="X143" i="24"/>
  <c r="W143" i="24"/>
  <c r="V143" i="24"/>
  <c r="U143" i="24"/>
  <c r="T143" i="24"/>
  <c r="S143" i="24"/>
  <c r="R143" i="24"/>
  <c r="Q143" i="24"/>
  <c r="P143" i="24"/>
  <c r="O143" i="24"/>
  <c r="N143" i="24"/>
  <c r="M143" i="24"/>
  <c r="L143" i="24"/>
  <c r="K143" i="24"/>
  <c r="J143" i="24"/>
  <c r="I143" i="24"/>
  <c r="H143" i="24"/>
  <c r="G143" i="24"/>
  <c r="F143" i="24"/>
  <c r="CN142" i="24"/>
  <c r="CA142" i="24"/>
  <c r="BN142" i="24"/>
  <c r="AI142" i="24"/>
  <c r="AE142" i="24"/>
  <c r="Z142" i="24"/>
  <c r="AF142" i="24" s="1"/>
  <c r="B142" i="24"/>
  <c r="CN141" i="24"/>
  <c r="CA141" i="24"/>
  <c r="BN141" i="24"/>
  <c r="AI141" i="24"/>
  <c r="AF141" i="24"/>
  <c r="AE141" i="24"/>
  <c r="B141" i="24"/>
  <c r="CN140" i="24"/>
  <c r="CA140" i="24"/>
  <c r="BN140" i="24"/>
  <c r="CQ140" i="24" s="1"/>
  <c r="AI140" i="24"/>
  <c r="AI139" i="24" s="1"/>
  <c r="AF140" i="24"/>
  <c r="AF139" i="24" s="1"/>
  <c r="AE140" i="24"/>
  <c r="B140" i="24"/>
  <c r="CM139" i="24"/>
  <c r="CL139" i="24"/>
  <c r="CK139" i="24"/>
  <c r="CJ139" i="24"/>
  <c r="CI139" i="24"/>
  <c r="CH139" i="24"/>
  <c r="CG139" i="24"/>
  <c r="CF139" i="24"/>
  <c r="CE139" i="24"/>
  <c r="CD139" i="24"/>
  <c r="CC139" i="24"/>
  <c r="CB139" i="24"/>
  <c r="BZ139" i="24"/>
  <c r="BY139" i="24"/>
  <c r="BW139" i="24"/>
  <c r="BV139" i="24"/>
  <c r="BU139" i="24"/>
  <c r="BT139" i="24"/>
  <c r="BS139" i="24"/>
  <c r="BR139" i="24"/>
  <c r="BQ139" i="24"/>
  <c r="BP139" i="24"/>
  <c r="BO139" i="24"/>
  <c r="BM139" i="24"/>
  <c r="BL139" i="24"/>
  <c r="BK139" i="24"/>
  <c r="BJ139" i="24"/>
  <c r="BI139" i="24"/>
  <c r="BH139" i="24"/>
  <c r="BG139" i="24"/>
  <c r="BF139" i="24"/>
  <c r="BE139" i="24"/>
  <c r="BD139" i="24"/>
  <c r="BC139" i="24"/>
  <c r="BB139" i="24"/>
  <c r="AZ139" i="24"/>
  <c r="AX139" i="24"/>
  <c r="AW139" i="24"/>
  <c r="AV139" i="24"/>
  <c r="AU139" i="24"/>
  <c r="AT139" i="24"/>
  <c r="AS139" i="24"/>
  <c r="AR139" i="24"/>
  <c r="AQ139" i="24"/>
  <c r="AP139" i="24"/>
  <c r="AO139" i="24"/>
  <c r="AL139" i="24"/>
  <c r="AJ139" i="24"/>
  <c r="AH139" i="24"/>
  <c r="AG139" i="24"/>
  <c r="AD139" i="24"/>
  <c r="AC139" i="24"/>
  <c r="AB139" i="24"/>
  <c r="AA139" i="24"/>
  <c r="Z139" i="24"/>
  <c r="Y139" i="24"/>
  <c r="X139" i="24"/>
  <c r="W139" i="24"/>
  <c r="V139" i="24"/>
  <c r="U139" i="24"/>
  <c r="T139" i="24"/>
  <c r="S139" i="24"/>
  <c r="R139" i="24"/>
  <c r="Q139" i="24"/>
  <c r="P139" i="24"/>
  <c r="O139" i="24"/>
  <c r="N139" i="24"/>
  <c r="M139" i="24"/>
  <c r="L139" i="24"/>
  <c r="K139" i="24"/>
  <c r="J139" i="24"/>
  <c r="I139" i="24"/>
  <c r="H139" i="24"/>
  <c r="G139" i="24"/>
  <c r="F139" i="24"/>
  <c r="CN138" i="24"/>
  <c r="CA138" i="24"/>
  <c r="BN138" i="24"/>
  <c r="CQ138" i="24" s="1"/>
  <c r="AI138" i="24"/>
  <c r="AF138" i="24"/>
  <c r="AE138" i="24"/>
  <c r="B138" i="24"/>
  <c r="CN137" i="24"/>
  <c r="CA137" i="24"/>
  <c r="CR137" i="24" s="1"/>
  <c r="BN137" i="24"/>
  <c r="AI137" i="24"/>
  <c r="AF137" i="24"/>
  <c r="AE137" i="24"/>
  <c r="B137" i="24"/>
  <c r="CN136" i="24"/>
  <c r="CA136" i="24"/>
  <c r="BN136" i="24"/>
  <c r="AI136" i="24"/>
  <c r="AF136" i="24"/>
  <c r="AE136" i="24"/>
  <c r="B136" i="24"/>
  <c r="BX135" i="24"/>
  <c r="CN133" i="24"/>
  <c r="CA133" i="24"/>
  <c r="BN133" i="24"/>
  <c r="CQ133" i="24" s="1"/>
  <c r="BA133" i="24"/>
  <c r="AI133" i="24"/>
  <c r="AF133" i="24"/>
  <c r="AE133" i="24"/>
  <c r="B133" i="24"/>
  <c r="CN132" i="24"/>
  <c r="CA132" i="24"/>
  <c r="BN132" i="24"/>
  <c r="AI132" i="24"/>
  <c r="AF132" i="24"/>
  <c r="AE132" i="24"/>
  <c r="B132" i="24"/>
  <c r="CN131" i="24"/>
  <c r="CA131" i="24"/>
  <c r="BN131" i="24"/>
  <c r="AI131" i="24"/>
  <c r="AF131" i="24"/>
  <c r="AE131" i="24"/>
  <c r="B131" i="24"/>
  <c r="CN130" i="24"/>
  <c r="CA130" i="24"/>
  <c r="BN130" i="24"/>
  <c r="AI130" i="24"/>
  <c r="AF130" i="24"/>
  <c r="AE130" i="24"/>
  <c r="B130" i="24"/>
  <c r="CM129" i="24"/>
  <c r="CL129" i="24"/>
  <c r="CK129" i="24"/>
  <c r="CJ129" i="24"/>
  <c r="CI129" i="24"/>
  <c r="CH129" i="24"/>
  <c r="CG129" i="24"/>
  <c r="CF129" i="24"/>
  <c r="CE129" i="24"/>
  <c r="CD129" i="24"/>
  <c r="CC129" i="24"/>
  <c r="CB129" i="24"/>
  <c r="BZ129" i="24"/>
  <c r="BY129" i="24"/>
  <c r="BW129" i="24"/>
  <c r="BV129" i="24"/>
  <c r="BU129" i="24"/>
  <c r="BT129" i="24"/>
  <c r="BS129" i="24"/>
  <c r="BR129" i="24"/>
  <c r="BQ129" i="24"/>
  <c r="BP129" i="24"/>
  <c r="BO129" i="24"/>
  <c r="BM129" i="24"/>
  <c r="BL129" i="24"/>
  <c r="BK129" i="24"/>
  <c r="BJ129" i="24"/>
  <c r="BI129" i="24"/>
  <c r="BH129" i="24"/>
  <c r="BG129" i="24"/>
  <c r="BF129" i="24"/>
  <c r="BE129" i="24"/>
  <c r="BD129" i="24"/>
  <c r="BC129" i="24"/>
  <c r="BB129" i="24"/>
  <c r="AZ129" i="24"/>
  <c r="AX129" i="24"/>
  <c r="AW129" i="24"/>
  <c r="AV129" i="24"/>
  <c r="AU129" i="24"/>
  <c r="AT129" i="24"/>
  <c r="AS129" i="24"/>
  <c r="AR129" i="24"/>
  <c r="AQ129" i="24"/>
  <c r="AP129" i="24"/>
  <c r="AO129" i="24"/>
  <c r="AL129" i="24"/>
  <c r="AJ129" i="24"/>
  <c r="AH129" i="24"/>
  <c r="AG129" i="24"/>
  <c r="AD129" i="24"/>
  <c r="AC129" i="24"/>
  <c r="AB129" i="24"/>
  <c r="AA129" i="24"/>
  <c r="Z129" i="24"/>
  <c r="Y129" i="24"/>
  <c r="X129" i="24"/>
  <c r="W129" i="24"/>
  <c r="V129" i="24"/>
  <c r="U129" i="24"/>
  <c r="T129" i="24"/>
  <c r="S129" i="24"/>
  <c r="R129" i="24"/>
  <c r="Q129" i="24"/>
  <c r="P129" i="24"/>
  <c r="O129" i="24"/>
  <c r="N129" i="24"/>
  <c r="M129" i="24"/>
  <c r="L129" i="24"/>
  <c r="K129" i="24"/>
  <c r="J129" i="24"/>
  <c r="I129" i="24"/>
  <c r="H129" i="24"/>
  <c r="G129" i="24"/>
  <c r="F129" i="24"/>
  <c r="CN128" i="24"/>
  <c r="CA128" i="24"/>
  <c r="BN128" i="24"/>
  <c r="AI128" i="24"/>
  <c r="AF128" i="24"/>
  <c r="AE128" i="24"/>
  <c r="B128" i="24"/>
  <c r="CN127" i="24"/>
  <c r="CA127" i="24"/>
  <c r="BN127" i="24"/>
  <c r="AI127" i="24"/>
  <c r="AF127" i="24"/>
  <c r="AE127" i="24"/>
  <c r="B127" i="24"/>
  <c r="CN126" i="24"/>
  <c r="CA126" i="24"/>
  <c r="BN126" i="24"/>
  <c r="AI126" i="24"/>
  <c r="AF126" i="24"/>
  <c r="AE126" i="24"/>
  <c r="B126" i="24"/>
  <c r="CN125" i="24"/>
  <c r="CA125" i="24"/>
  <c r="BN125" i="24"/>
  <c r="AI125" i="24"/>
  <c r="AF125" i="24"/>
  <c r="AE125" i="24"/>
  <c r="B125" i="24"/>
  <c r="CN124" i="24"/>
  <c r="CA124" i="24"/>
  <c r="BN124" i="24"/>
  <c r="AI124" i="24"/>
  <c r="AF124" i="24"/>
  <c r="AE124" i="24"/>
  <c r="B124" i="24"/>
  <c r="CM123" i="24"/>
  <c r="CL123" i="24"/>
  <c r="CK123" i="24"/>
  <c r="CJ123" i="24"/>
  <c r="CI123" i="24"/>
  <c r="CH123" i="24"/>
  <c r="CG123" i="24"/>
  <c r="CF123" i="24"/>
  <c r="CE123" i="24"/>
  <c r="CD123" i="24"/>
  <c r="CC123" i="24"/>
  <c r="CB123" i="24"/>
  <c r="BZ123" i="24"/>
  <c r="BY123" i="24"/>
  <c r="BW123" i="24"/>
  <c r="BV123" i="24"/>
  <c r="BU123" i="24"/>
  <c r="BT123" i="24"/>
  <c r="BS123" i="24"/>
  <c r="BR123" i="24"/>
  <c r="BQ123" i="24"/>
  <c r="BP123" i="24"/>
  <c r="BO123" i="24"/>
  <c r="BM123" i="24"/>
  <c r="BL123" i="24"/>
  <c r="BK123" i="24"/>
  <c r="BJ123" i="24"/>
  <c r="BI123" i="24"/>
  <c r="BH123" i="24"/>
  <c r="BG123" i="24"/>
  <c r="BF123" i="24"/>
  <c r="BE123" i="24"/>
  <c r="BD123" i="24"/>
  <c r="BC123" i="24"/>
  <c r="BB123" i="24"/>
  <c r="AZ123" i="24"/>
  <c r="AX123" i="24"/>
  <c r="AW123" i="24"/>
  <c r="AV123" i="24"/>
  <c r="AU123" i="24"/>
  <c r="AT123" i="24"/>
  <c r="AS123" i="24"/>
  <c r="AR123" i="24"/>
  <c r="AQ123" i="24"/>
  <c r="AP123" i="24"/>
  <c r="AO123" i="24"/>
  <c r="AL123" i="24"/>
  <c r="AJ123" i="24"/>
  <c r="AH123" i="24"/>
  <c r="AG123" i="24"/>
  <c r="AD123" i="24"/>
  <c r="AC123" i="24"/>
  <c r="AB123" i="24"/>
  <c r="AA123" i="24"/>
  <c r="Z123" i="24"/>
  <c r="Y123" i="24"/>
  <c r="X123" i="24"/>
  <c r="W123" i="24"/>
  <c r="V123" i="24"/>
  <c r="U123" i="24"/>
  <c r="T123" i="24"/>
  <c r="S123" i="24"/>
  <c r="R123" i="24"/>
  <c r="Q123" i="24"/>
  <c r="P123" i="24"/>
  <c r="O123" i="24"/>
  <c r="N123" i="24"/>
  <c r="M123" i="24"/>
  <c r="L123" i="24"/>
  <c r="K123" i="24"/>
  <c r="J123" i="24"/>
  <c r="I123" i="24"/>
  <c r="H123" i="24"/>
  <c r="G123" i="24"/>
  <c r="F123" i="24"/>
  <c r="CN122" i="24"/>
  <c r="CA122" i="24"/>
  <c r="BN122" i="24"/>
  <c r="AE122" i="24"/>
  <c r="T122" i="24"/>
  <c r="AF122" i="24" s="1"/>
  <c r="B122" i="24"/>
  <c r="CN121" i="24"/>
  <c r="CA121" i="24"/>
  <c r="BN121" i="24"/>
  <c r="AI121" i="24"/>
  <c r="AI120" i="24" s="1"/>
  <c r="AF121" i="24"/>
  <c r="AE121" i="24"/>
  <c r="B121" i="24"/>
  <c r="CM120" i="24"/>
  <c r="CL120" i="24"/>
  <c r="CK120" i="24"/>
  <c r="CJ120" i="24"/>
  <c r="CI120" i="24"/>
  <c r="CH120" i="24"/>
  <c r="CG120" i="24"/>
  <c r="CF120" i="24"/>
  <c r="CE120" i="24"/>
  <c r="CD120" i="24"/>
  <c r="CC120" i="24"/>
  <c r="CB120" i="24"/>
  <c r="BZ120" i="24"/>
  <c r="BY120" i="24"/>
  <c r="BW120" i="24"/>
  <c r="BV120" i="24"/>
  <c r="BU120" i="24"/>
  <c r="BT120" i="24"/>
  <c r="BS120" i="24"/>
  <c r="BR120" i="24"/>
  <c r="BQ120" i="24"/>
  <c r="BP120" i="24"/>
  <c r="BO120" i="24"/>
  <c r="BM120" i="24"/>
  <c r="BL120" i="24"/>
  <c r="BK120" i="24"/>
  <c r="BJ120" i="24"/>
  <c r="BI120" i="24"/>
  <c r="BH120" i="24"/>
  <c r="BG120" i="24"/>
  <c r="BF120" i="24"/>
  <c r="BE120" i="24"/>
  <c r="BD120" i="24"/>
  <c r="BC120" i="24"/>
  <c r="BB120" i="24"/>
  <c r="AZ120" i="24"/>
  <c r="AX120" i="24"/>
  <c r="AW120" i="24"/>
  <c r="AV120" i="24"/>
  <c r="AU120" i="24"/>
  <c r="AT120" i="24"/>
  <c r="AS120" i="24"/>
  <c r="AR120" i="24"/>
  <c r="AQ120" i="24"/>
  <c r="AP120" i="24"/>
  <c r="AO120" i="24"/>
  <c r="AL120" i="24"/>
  <c r="AJ120" i="24"/>
  <c r="AH120" i="24"/>
  <c r="AG120" i="24"/>
  <c r="AD120" i="24"/>
  <c r="AC120" i="24"/>
  <c r="AB120" i="24"/>
  <c r="AA120" i="24"/>
  <c r="Z120" i="24"/>
  <c r="Y120" i="24"/>
  <c r="X120" i="24"/>
  <c r="W120" i="24"/>
  <c r="V120" i="24"/>
  <c r="U120" i="24"/>
  <c r="S120" i="24"/>
  <c r="R120" i="24"/>
  <c r="Q120" i="24"/>
  <c r="P120" i="24"/>
  <c r="O120" i="24"/>
  <c r="N120" i="24"/>
  <c r="M120" i="24"/>
  <c r="L120" i="24"/>
  <c r="K120" i="24"/>
  <c r="J120" i="24"/>
  <c r="I120" i="24"/>
  <c r="H120" i="24"/>
  <c r="G120" i="24"/>
  <c r="F120" i="24"/>
  <c r="CN119" i="24"/>
  <c r="CN118" i="24" s="1"/>
  <c r="CA119" i="24"/>
  <c r="BN119" i="24"/>
  <c r="BN118" i="24" s="1"/>
  <c r="AI119" i="24"/>
  <c r="AI118" i="24" s="1"/>
  <c r="AF119" i="24"/>
  <c r="AF118" i="24" s="1"/>
  <c r="AE119" i="24"/>
  <c r="B119" i="24"/>
  <c r="CM118" i="24"/>
  <c r="CL118" i="24"/>
  <c r="CK118" i="24"/>
  <c r="CJ118" i="24"/>
  <c r="CI118" i="24"/>
  <c r="CH118" i="24"/>
  <c r="CG118" i="24"/>
  <c r="CF118" i="24"/>
  <c r="CE118" i="24"/>
  <c r="CD118" i="24"/>
  <c r="CC118" i="24"/>
  <c r="CB118" i="24"/>
  <c r="BZ118" i="24"/>
  <c r="BY118" i="24"/>
  <c r="BW118" i="24"/>
  <c r="BV118" i="24"/>
  <c r="BU118" i="24"/>
  <c r="BT118" i="24"/>
  <c r="BS118" i="24"/>
  <c r="BR118" i="24"/>
  <c r="BQ118" i="24"/>
  <c r="BP118" i="24"/>
  <c r="BO118" i="24"/>
  <c r="BM118" i="24"/>
  <c r="BL118" i="24"/>
  <c r="BK118" i="24"/>
  <c r="BJ118" i="24"/>
  <c r="BI118" i="24"/>
  <c r="BH118" i="24"/>
  <c r="BG118" i="24"/>
  <c r="BF118" i="24"/>
  <c r="BE118" i="24"/>
  <c r="BD118" i="24"/>
  <c r="BC118" i="24"/>
  <c r="BB118" i="24"/>
  <c r="AZ118" i="24"/>
  <c r="AX118" i="24"/>
  <c r="AW118" i="24"/>
  <c r="AV118" i="24"/>
  <c r="AU118" i="24"/>
  <c r="AT118" i="24"/>
  <c r="AS118" i="24"/>
  <c r="AR118" i="24"/>
  <c r="AQ118" i="24"/>
  <c r="AP118" i="24"/>
  <c r="AO118" i="24"/>
  <c r="AL118" i="24"/>
  <c r="AJ118" i="24"/>
  <c r="AH118" i="24"/>
  <c r="AG118" i="24"/>
  <c r="AD118" i="24"/>
  <c r="AC118" i="24"/>
  <c r="AB118" i="24"/>
  <c r="AA118" i="24"/>
  <c r="Z118" i="24"/>
  <c r="Y118" i="24"/>
  <c r="X118" i="24"/>
  <c r="W118" i="24"/>
  <c r="V118" i="24"/>
  <c r="U118" i="24"/>
  <c r="T118" i="24"/>
  <c r="S118" i="24"/>
  <c r="R118" i="24"/>
  <c r="Q118" i="24"/>
  <c r="P118" i="24"/>
  <c r="O118" i="24"/>
  <c r="N118" i="24"/>
  <c r="M118" i="24"/>
  <c r="L118" i="24"/>
  <c r="K118" i="24"/>
  <c r="J118" i="24"/>
  <c r="I118" i="24"/>
  <c r="H118" i="24"/>
  <c r="G118" i="24"/>
  <c r="F118" i="24"/>
  <c r="CN117" i="24"/>
  <c r="CA117" i="24"/>
  <c r="BN117" i="24"/>
  <c r="AI117" i="24"/>
  <c r="AF117" i="24"/>
  <c r="AE117" i="24"/>
  <c r="B117" i="24"/>
  <c r="CN116" i="24"/>
  <c r="CA116" i="24"/>
  <c r="BN116" i="24"/>
  <c r="AI116" i="24"/>
  <c r="AF116" i="24"/>
  <c r="AE116" i="24"/>
  <c r="B116" i="24"/>
  <c r="CN115" i="24"/>
  <c r="CA115" i="24"/>
  <c r="BN115" i="24"/>
  <c r="AI115" i="24"/>
  <c r="AF115" i="24"/>
  <c r="AE115" i="24"/>
  <c r="B115" i="24"/>
  <c r="CM114" i="24"/>
  <c r="CL114" i="24"/>
  <c r="CK114" i="24"/>
  <c r="CJ114" i="24"/>
  <c r="CI114" i="24"/>
  <c r="CH114" i="24"/>
  <c r="CG114" i="24"/>
  <c r="CF114" i="24"/>
  <c r="CE114" i="24"/>
  <c r="CD114" i="24"/>
  <c r="CC114" i="24"/>
  <c r="CB114" i="24"/>
  <c r="BZ114" i="24"/>
  <c r="BY114" i="24"/>
  <c r="BW114" i="24"/>
  <c r="BV114" i="24"/>
  <c r="BU114" i="24"/>
  <c r="BT114" i="24"/>
  <c r="BS114" i="24"/>
  <c r="BR114" i="24"/>
  <c r="BQ114" i="24"/>
  <c r="BP114" i="24"/>
  <c r="BO114" i="24"/>
  <c r="BM114" i="24"/>
  <c r="BL114" i="24"/>
  <c r="BK114" i="24"/>
  <c r="BJ114" i="24"/>
  <c r="BI114" i="24"/>
  <c r="BH114" i="24"/>
  <c r="BG114" i="24"/>
  <c r="BF114" i="24"/>
  <c r="BE114" i="24"/>
  <c r="BD114" i="24"/>
  <c r="BC114" i="24"/>
  <c r="BB114" i="24"/>
  <c r="AZ114" i="24"/>
  <c r="AX114" i="24"/>
  <c r="AW114" i="24"/>
  <c r="AV114" i="24"/>
  <c r="AU114" i="24"/>
  <c r="AT114" i="24"/>
  <c r="AS114" i="24"/>
  <c r="AR114" i="24"/>
  <c r="AQ114" i="24"/>
  <c r="AP114" i="24"/>
  <c r="AO114" i="24"/>
  <c r="AL114" i="24"/>
  <c r="AJ114" i="24"/>
  <c r="AH114" i="24"/>
  <c r="AG114" i="24"/>
  <c r="AD114" i="24"/>
  <c r="AC114" i="24"/>
  <c r="AB114" i="24"/>
  <c r="AA114" i="24"/>
  <c r="Z114" i="24"/>
  <c r="Y114" i="24"/>
  <c r="X114" i="24"/>
  <c r="W114" i="24"/>
  <c r="V114" i="24"/>
  <c r="U114" i="24"/>
  <c r="T114" i="24"/>
  <c r="S114" i="24"/>
  <c r="R114" i="24"/>
  <c r="Q114" i="24"/>
  <c r="P114" i="24"/>
  <c r="O114" i="24"/>
  <c r="N114" i="24"/>
  <c r="M114" i="24"/>
  <c r="L114" i="24"/>
  <c r="K114" i="24"/>
  <c r="J114" i="24"/>
  <c r="I114" i="24"/>
  <c r="H114" i="24"/>
  <c r="G114" i="24"/>
  <c r="F114" i="24"/>
  <c r="CA113" i="24"/>
  <c r="BN113" i="24"/>
  <c r="AI113" i="24"/>
  <c r="AF113" i="24"/>
  <c r="AE113" i="24"/>
  <c r="B113" i="24"/>
  <c r="BN112" i="24"/>
  <c r="AI112" i="24"/>
  <c r="AF112" i="24"/>
  <c r="AE112" i="24"/>
  <c r="B112" i="24"/>
  <c r="CA111" i="24"/>
  <c r="BN111" i="24"/>
  <c r="AI111" i="24"/>
  <c r="AF111" i="24"/>
  <c r="AE111" i="24"/>
  <c r="B111" i="24"/>
  <c r="CA110" i="24"/>
  <c r="BN110" i="24"/>
  <c r="AI110" i="24"/>
  <c r="AF110" i="24"/>
  <c r="AE110" i="24"/>
  <c r="B110" i="24"/>
  <c r="CA109" i="24"/>
  <c r="BN109" i="24"/>
  <c r="AI109" i="24"/>
  <c r="AF109" i="24"/>
  <c r="AE109" i="24"/>
  <c r="B109" i="24"/>
  <c r="CL108" i="24"/>
  <c r="CK108" i="24"/>
  <c r="CJ108" i="24"/>
  <c r="CI108" i="24"/>
  <c r="CH108" i="24"/>
  <c r="CG108" i="24"/>
  <c r="CF108" i="24"/>
  <c r="CE108" i="24"/>
  <c r="CD108" i="24"/>
  <c r="CC108" i="24"/>
  <c r="CB108" i="24"/>
  <c r="BZ108" i="24"/>
  <c r="BY108" i="24"/>
  <c r="BW108" i="24"/>
  <c r="BV108" i="24"/>
  <c r="BU108" i="24"/>
  <c r="BT108" i="24"/>
  <c r="BS108" i="24"/>
  <c r="BR108" i="24"/>
  <c r="BQ108" i="24"/>
  <c r="BP108" i="24"/>
  <c r="BO108" i="24"/>
  <c r="BM108" i="24"/>
  <c r="BL108" i="24"/>
  <c r="BK108" i="24"/>
  <c r="BJ108" i="24"/>
  <c r="BI108" i="24"/>
  <c r="BH108" i="24"/>
  <c r="BG108" i="24"/>
  <c r="BF108" i="24"/>
  <c r="BE108" i="24"/>
  <c r="BD108" i="24"/>
  <c r="BC108" i="24"/>
  <c r="BB108" i="24"/>
  <c r="AZ108" i="24"/>
  <c r="AX108" i="24"/>
  <c r="AW108" i="24"/>
  <c r="AV108" i="24"/>
  <c r="AU108" i="24"/>
  <c r="AT108" i="24"/>
  <c r="AS108" i="24"/>
  <c r="AR108" i="24"/>
  <c r="AQ108" i="24"/>
  <c r="AP108" i="24"/>
  <c r="AO108" i="24"/>
  <c r="AL108" i="24"/>
  <c r="AJ108" i="24"/>
  <c r="AH108" i="24"/>
  <c r="AG108" i="24"/>
  <c r="AD108" i="24"/>
  <c r="AC108" i="24"/>
  <c r="AB108" i="24"/>
  <c r="AA108" i="24"/>
  <c r="Z108" i="24"/>
  <c r="Y108" i="24"/>
  <c r="X108" i="24"/>
  <c r="W108" i="24"/>
  <c r="V108" i="24"/>
  <c r="U108" i="24"/>
  <c r="T108" i="24"/>
  <c r="S108" i="24"/>
  <c r="R108" i="24"/>
  <c r="Q108" i="24"/>
  <c r="P108" i="24"/>
  <c r="O108" i="24"/>
  <c r="N108" i="24"/>
  <c r="M108" i="24"/>
  <c r="L108" i="24"/>
  <c r="K108" i="24"/>
  <c r="J108" i="24"/>
  <c r="I108" i="24"/>
  <c r="H108" i="24"/>
  <c r="G108" i="24"/>
  <c r="F108" i="24"/>
  <c r="CN107" i="24"/>
  <c r="CA107" i="24"/>
  <c r="BN107" i="24"/>
  <c r="AI107" i="24"/>
  <c r="AF107" i="24"/>
  <c r="AE107" i="24"/>
  <c r="B107" i="24"/>
  <c r="CN106" i="24"/>
  <c r="CA106" i="24"/>
  <c r="BN106" i="24"/>
  <c r="AI106" i="24"/>
  <c r="AF106" i="24"/>
  <c r="AE106" i="24"/>
  <c r="B106" i="24"/>
  <c r="CM105" i="24"/>
  <c r="CL105" i="24"/>
  <c r="CK105" i="24"/>
  <c r="CJ105" i="24"/>
  <c r="CI105" i="24"/>
  <c r="CH105" i="24"/>
  <c r="CG105" i="24"/>
  <c r="CF105" i="24"/>
  <c r="CE105" i="24"/>
  <c r="CD105" i="24"/>
  <c r="CC105" i="24"/>
  <c r="CB105" i="24"/>
  <c r="BZ105" i="24"/>
  <c r="BY105" i="24"/>
  <c r="BX105" i="24"/>
  <c r="BW105" i="24"/>
  <c r="BV105" i="24"/>
  <c r="BU105" i="24"/>
  <c r="BT105" i="24"/>
  <c r="BS105" i="24"/>
  <c r="BR105" i="24"/>
  <c r="BQ105" i="24"/>
  <c r="BP105" i="24"/>
  <c r="BO105" i="24"/>
  <c r="BM105" i="24"/>
  <c r="BL105" i="24"/>
  <c r="BK105" i="24"/>
  <c r="BJ105" i="24"/>
  <c r="BI105" i="24"/>
  <c r="BH105" i="24"/>
  <c r="BG105" i="24"/>
  <c r="BF105" i="24"/>
  <c r="BE105" i="24"/>
  <c r="BD105" i="24"/>
  <c r="BC105" i="24"/>
  <c r="BB105" i="24"/>
  <c r="AZ105" i="24"/>
  <c r="AX105" i="24"/>
  <c r="AW105" i="24"/>
  <c r="AV105" i="24"/>
  <c r="AU105" i="24"/>
  <c r="AT105" i="24"/>
  <c r="AS105" i="24"/>
  <c r="AR105" i="24"/>
  <c r="AQ105" i="24"/>
  <c r="AP105" i="24"/>
  <c r="AO105" i="24"/>
  <c r="AL105" i="24"/>
  <c r="AJ105" i="24"/>
  <c r="AH105" i="24"/>
  <c r="AG105" i="24"/>
  <c r="AD105" i="24"/>
  <c r="AC105" i="24"/>
  <c r="AB105" i="24"/>
  <c r="AA105" i="24"/>
  <c r="Z105" i="24"/>
  <c r="Y105" i="24"/>
  <c r="X105" i="24"/>
  <c r="W105" i="24"/>
  <c r="V105" i="24"/>
  <c r="U105" i="24"/>
  <c r="T105" i="24"/>
  <c r="S105" i="24"/>
  <c r="R105" i="24"/>
  <c r="Q105" i="24"/>
  <c r="P105" i="24"/>
  <c r="O105" i="24"/>
  <c r="N105" i="24"/>
  <c r="M105" i="24"/>
  <c r="L105" i="24"/>
  <c r="K105" i="24"/>
  <c r="J105" i="24"/>
  <c r="I105" i="24"/>
  <c r="H105" i="24"/>
  <c r="G105" i="24"/>
  <c r="F105" i="24"/>
  <c r="CN104" i="24"/>
  <c r="CA104" i="24"/>
  <c r="BN104" i="24"/>
  <c r="AI104" i="24"/>
  <c r="AF104" i="24"/>
  <c r="AE104" i="24"/>
  <c r="B104" i="24"/>
  <c r="CN103" i="24"/>
  <c r="CA103" i="24"/>
  <c r="BN103" i="24"/>
  <c r="AI103" i="24"/>
  <c r="AF103" i="24"/>
  <c r="AE103" i="24"/>
  <c r="B103" i="24"/>
  <c r="CN102" i="24"/>
  <c r="CA102" i="24"/>
  <c r="BN102" i="24"/>
  <c r="AI102" i="24"/>
  <c r="AF102" i="24"/>
  <c r="AE102" i="24"/>
  <c r="B102" i="24"/>
  <c r="CM101" i="24"/>
  <c r="CL101" i="24"/>
  <c r="CK101" i="24"/>
  <c r="CJ101" i="24"/>
  <c r="CI101" i="24"/>
  <c r="CH101" i="24"/>
  <c r="CG101" i="24"/>
  <c r="CF101" i="24"/>
  <c r="CE101" i="24"/>
  <c r="CD101" i="24"/>
  <c r="CC101" i="24"/>
  <c r="CB101" i="24"/>
  <c r="BZ101" i="24"/>
  <c r="BY101" i="24"/>
  <c r="BX101" i="24"/>
  <c r="BW101" i="24"/>
  <c r="BV101" i="24"/>
  <c r="BU101" i="24"/>
  <c r="BT101" i="24"/>
  <c r="BS101" i="24"/>
  <c r="BR101" i="24"/>
  <c r="BQ101" i="24"/>
  <c r="BP101" i="24"/>
  <c r="BO101" i="24"/>
  <c r="BM101" i="24"/>
  <c r="BL101" i="24"/>
  <c r="BK101" i="24"/>
  <c r="BJ101" i="24"/>
  <c r="BI101" i="24"/>
  <c r="BH101" i="24"/>
  <c r="BG101" i="24"/>
  <c r="BF101" i="24"/>
  <c r="BE101" i="24"/>
  <c r="BD101" i="24"/>
  <c r="BC101" i="24"/>
  <c r="BB101" i="24"/>
  <c r="AZ101" i="24"/>
  <c r="AX101" i="24"/>
  <c r="AW101" i="24"/>
  <c r="AV101" i="24"/>
  <c r="AU101" i="24"/>
  <c r="AT101" i="24"/>
  <c r="AS101" i="24"/>
  <c r="AR101" i="24"/>
  <c r="AQ101" i="24"/>
  <c r="AP101" i="24"/>
  <c r="AO101" i="24"/>
  <c r="AL101" i="24"/>
  <c r="AJ101" i="24"/>
  <c r="AH101" i="24"/>
  <c r="AG101" i="24"/>
  <c r="AD101" i="24"/>
  <c r="AC101" i="24"/>
  <c r="AB101" i="24"/>
  <c r="AA101" i="24"/>
  <c r="Z101" i="24"/>
  <c r="Y101" i="24"/>
  <c r="X101" i="24"/>
  <c r="W101" i="24"/>
  <c r="V101" i="24"/>
  <c r="U101" i="24"/>
  <c r="T101" i="24"/>
  <c r="S101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F101" i="24"/>
  <c r="CN100" i="24"/>
  <c r="CA100" i="24"/>
  <c r="BN100" i="24"/>
  <c r="AI100" i="24"/>
  <c r="AF100" i="24"/>
  <c r="AE100" i="24"/>
  <c r="B100" i="24"/>
  <c r="CN99" i="24"/>
  <c r="CA99" i="24"/>
  <c r="BN99" i="24"/>
  <c r="AI99" i="24"/>
  <c r="AF99" i="24"/>
  <c r="AE99" i="24"/>
  <c r="B99" i="24"/>
  <c r="CN98" i="24"/>
  <c r="CA98" i="24"/>
  <c r="BN98" i="24"/>
  <c r="AI98" i="24"/>
  <c r="AF98" i="24"/>
  <c r="AE98" i="24"/>
  <c r="B98" i="24"/>
  <c r="CN97" i="24"/>
  <c r="CA97" i="24"/>
  <c r="BN97" i="24"/>
  <c r="AI97" i="24"/>
  <c r="AF97" i="24"/>
  <c r="AE97" i="24"/>
  <c r="B97" i="24"/>
  <c r="CN96" i="24"/>
  <c r="CA96" i="24"/>
  <c r="BN96" i="24"/>
  <c r="AI96" i="24"/>
  <c r="AF96" i="24"/>
  <c r="S96" i="24"/>
  <c r="AE96" i="24" s="1"/>
  <c r="B96" i="24"/>
  <c r="CN95" i="24"/>
  <c r="CA95" i="24"/>
  <c r="BN95" i="24"/>
  <c r="AI95" i="24"/>
  <c r="AF95" i="24"/>
  <c r="AE95" i="24"/>
  <c r="B95" i="24"/>
  <c r="CN94" i="24"/>
  <c r="CA94" i="24"/>
  <c r="BN94" i="24"/>
  <c r="AI94" i="24"/>
  <c r="AF94" i="24"/>
  <c r="AE94" i="24"/>
  <c r="B94" i="24"/>
  <c r="CN93" i="24"/>
  <c r="CA93" i="24"/>
  <c r="BN93" i="24"/>
  <c r="AI93" i="24"/>
  <c r="AE93" i="24"/>
  <c r="V93" i="24"/>
  <c r="AF93" i="24" s="1"/>
  <c r="B93" i="24"/>
  <c r="CM92" i="24"/>
  <c r="CL92" i="24"/>
  <c r="CK92" i="24"/>
  <c r="CJ92" i="24"/>
  <c r="CI92" i="24"/>
  <c r="CH92" i="24"/>
  <c r="CG92" i="24"/>
  <c r="CF92" i="24"/>
  <c r="CE92" i="24"/>
  <c r="CD92" i="24"/>
  <c r="CC92" i="24"/>
  <c r="CB92" i="24"/>
  <c r="BZ92" i="24"/>
  <c r="BY92" i="24"/>
  <c r="BX92" i="24"/>
  <c r="BW92" i="24"/>
  <c r="BV92" i="24"/>
  <c r="BU92" i="24"/>
  <c r="BT92" i="24"/>
  <c r="BS92" i="24"/>
  <c r="BR92" i="24"/>
  <c r="BQ92" i="24"/>
  <c r="BP92" i="24"/>
  <c r="BO92" i="24"/>
  <c r="BM92" i="24"/>
  <c r="BL92" i="24"/>
  <c r="BK92" i="24"/>
  <c r="BJ92" i="24"/>
  <c r="BI92" i="24"/>
  <c r="BH92" i="24"/>
  <c r="BG92" i="24"/>
  <c r="BF92" i="24"/>
  <c r="BE92" i="24"/>
  <c r="BD92" i="24"/>
  <c r="BC92" i="24"/>
  <c r="BB92" i="24"/>
  <c r="AZ92" i="24"/>
  <c r="AX92" i="24"/>
  <c r="AW92" i="24"/>
  <c r="AV92" i="24"/>
  <c r="AU92" i="24"/>
  <c r="AT92" i="24"/>
  <c r="AS92" i="24"/>
  <c r="AR92" i="24"/>
  <c r="AQ92" i="24"/>
  <c r="AP92" i="24"/>
  <c r="AO92" i="24"/>
  <c r="AL92" i="24"/>
  <c r="AJ92" i="24"/>
  <c r="AH92" i="24"/>
  <c r="AG92" i="24"/>
  <c r="AD92" i="24"/>
  <c r="AC92" i="24"/>
  <c r="AB92" i="24"/>
  <c r="AA92" i="24"/>
  <c r="Z92" i="24"/>
  <c r="Y92" i="24"/>
  <c r="X92" i="24"/>
  <c r="W92" i="24"/>
  <c r="U92" i="24"/>
  <c r="T92" i="24"/>
  <c r="S92" i="24"/>
  <c r="R92" i="24"/>
  <c r="Q92" i="24"/>
  <c r="P92" i="24"/>
  <c r="O92" i="24"/>
  <c r="N92" i="24"/>
  <c r="M92" i="24"/>
  <c r="L92" i="24"/>
  <c r="K92" i="24"/>
  <c r="J92" i="24"/>
  <c r="I92" i="24"/>
  <c r="H92" i="24"/>
  <c r="G92" i="24"/>
  <c r="F92" i="24"/>
  <c r="CN91" i="24"/>
  <c r="CA91" i="24"/>
  <c r="BN91" i="24"/>
  <c r="AI91" i="24"/>
  <c r="AF91" i="24"/>
  <c r="AE91" i="24"/>
  <c r="B91" i="24"/>
  <c r="CN90" i="24"/>
  <c r="CA90" i="24"/>
  <c r="BN90" i="24"/>
  <c r="AI90" i="24"/>
  <c r="AF90" i="24"/>
  <c r="AE90" i="24"/>
  <c r="B90" i="24"/>
  <c r="CN89" i="24"/>
  <c r="CA89" i="24"/>
  <c r="BN89" i="24"/>
  <c r="AI89" i="24"/>
  <c r="AF89" i="24"/>
  <c r="AE89" i="24"/>
  <c r="B89" i="24"/>
  <c r="CN88" i="24"/>
  <c r="CA88" i="24"/>
  <c r="BN88" i="24"/>
  <c r="AI88" i="24"/>
  <c r="AF88" i="24"/>
  <c r="AE88" i="24"/>
  <c r="B88" i="24"/>
  <c r="CN87" i="24"/>
  <c r="CA87" i="24"/>
  <c r="BN87" i="24"/>
  <c r="AI87" i="24"/>
  <c r="AF87" i="24"/>
  <c r="AE87" i="24"/>
  <c r="B87" i="24"/>
  <c r="CN86" i="24"/>
  <c r="CA86" i="24"/>
  <c r="BN86" i="24"/>
  <c r="AI86" i="24"/>
  <c r="AE86" i="24"/>
  <c r="P86" i="24"/>
  <c r="B86" i="24"/>
  <c r="CN85" i="24"/>
  <c r="CA85" i="24"/>
  <c r="BN85" i="24"/>
  <c r="AI85" i="24"/>
  <c r="AF85" i="24"/>
  <c r="AE85" i="24"/>
  <c r="B85" i="24"/>
  <c r="CN84" i="24"/>
  <c r="CA84" i="24"/>
  <c r="BN84" i="24"/>
  <c r="AI84" i="24"/>
  <c r="AF84" i="24"/>
  <c r="S84" i="24"/>
  <c r="S82" i="24" s="1"/>
  <c r="B84" i="24"/>
  <c r="CN83" i="24"/>
  <c r="CA83" i="24"/>
  <c r="BN83" i="24"/>
  <c r="AI83" i="24"/>
  <c r="AF83" i="24"/>
  <c r="AE83" i="24"/>
  <c r="B83" i="24"/>
  <c r="CM82" i="24"/>
  <c r="CL82" i="24"/>
  <c r="CK82" i="24"/>
  <c r="CJ82" i="24"/>
  <c r="CI82" i="24"/>
  <c r="CH82" i="24"/>
  <c r="CG82" i="24"/>
  <c r="CF82" i="24"/>
  <c r="CE82" i="24"/>
  <c r="CD82" i="24"/>
  <c r="CC82" i="24"/>
  <c r="CB82" i="24"/>
  <c r="BZ82" i="24"/>
  <c r="BY82" i="24"/>
  <c r="BX82" i="24"/>
  <c r="BW82" i="24"/>
  <c r="BV82" i="24"/>
  <c r="BU82" i="24"/>
  <c r="BT82" i="24"/>
  <c r="BS82" i="24"/>
  <c r="BR82" i="24"/>
  <c r="BQ82" i="24"/>
  <c r="BP82" i="24"/>
  <c r="BO82" i="24"/>
  <c r="BM82" i="24"/>
  <c r="BL82" i="24"/>
  <c r="BK82" i="24"/>
  <c r="BJ82" i="24"/>
  <c r="BI82" i="24"/>
  <c r="BH82" i="24"/>
  <c r="BG82" i="24"/>
  <c r="BF82" i="24"/>
  <c r="BE82" i="24"/>
  <c r="BD82" i="24"/>
  <c r="BC82" i="24"/>
  <c r="BB82" i="24"/>
  <c r="AZ82" i="24"/>
  <c r="AX82" i="24"/>
  <c r="AW82" i="24"/>
  <c r="AV82" i="24"/>
  <c r="AU82" i="24"/>
  <c r="AT82" i="24"/>
  <c r="AS82" i="24"/>
  <c r="AR82" i="24"/>
  <c r="AQ82" i="24"/>
  <c r="AP82" i="24"/>
  <c r="AO82" i="24"/>
  <c r="AL82" i="24"/>
  <c r="AJ82" i="24"/>
  <c r="AH82" i="24"/>
  <c r="AG82" i="24"/>
  <c r="AD82" i="24"/>
  <c r="AC82" i="24"/>
  <c r="AB82" i="24"/>
  <c r="AA82" i="24"/>
  <c r="Z82" i="24"/>
  <c r="Y82" i="24"/>
  <c r="X82" i="24"/>
  <c r="W82" i="24"/>
  <c r="V82" i="24"/>
  <c r="U82" i="24"/>
  <c r="T82" i="24"/>
  <c r="R82" i="24"/>
  <c r="Q82" i="24"/>
  <c r="O82" i="24"/>
  <c r="N82" i="24"/>
  <c r="M82" i="24"/>
  <c r="L82" i="24"/>
  <c r="K82" i="24"/>
  <c r="J82" i="24"/>
  <c r="I82" i="24"/>
  <c r="H82" i="24"/>
  <c r="G82" i="24"/>
  <c r="F82" i="24"/>
  <c r="CN81" i="24"/>
  <c r="CA81" i="24"/>
  <c r="BN81" i="24"/>
  <c r="AI81" i="24"/>
  <c r="AF81" i="24"/>
  <c r="AE81" i="24"/>
  <c r="B81" i="24"/>
  <c r="CN80" i="24"/>
  <c r="CA80" i="24"/>
  <c r="BN80" i="24"/>
  <c r="AI80" i="24"/>
  <c r="AF80" i="24"/>
  <c r="AE80" i="24"/>
  <c r="B80" i="24"/>
  <c r="CM79" i="24"/>
  <c r="CL79" i="24"/>
  <c r="CK79" i="24"/>
  <c r="CJ79" i="24"/>
  <c r="CI79" i="24"/>
  <c r="CH79" i="24"/>
  <c r="CG79" i="24"/>
  <c r="CF79" i="24"/>
  <c r="CE79" i="24"/>
  <c r="CD79" i="24"/>
  <c r="CC79" i="24"/>
  <c r="CB79" i="24"/>
  <c r="BZ79" i="24"/>
  <c r="BY79" i="24"/>
  <c r="BX79" i="24"/>
  <c r="BW79" i="24"/>
  <c r="BV79" i="24"/>
  <c r="BU79" i="24"/>
  <c r="BT79" i="24"/>
  <c r="BS79" i="24"/>
  <c r="BR79" i="24"/>
  <c r="BQ79" i="24"/>
  <c r="BP79" i="24"/>
  <c r="BO79" i="24"/>
  <c r="BM79" i="24"/>
  <c r="BL79" i="24"/>
  <c r="BK79" i="24"/>
  <c r="BJ79" i="24"/>
  <c r="BI79" i="24"/>
  <c r="BH79" i="24"/>
  <c r="BG79" i="24"/>
  <c r="BF79" i="24"/>
  <c r="BE79" i="24"/>
  <c r="BD79" i="24"/>
  <c r="BC79" i="24"/>
  <c r="BB79" i="24"/>
  <c r="AZ79" i="24"/>
  <c r="AX79" i="24"/>
  <c r="AW79" i="24"/>
  <c r="AV79" i="24"/>
  <c r="AU79" i="24"/>
  <c r="AT79" i="24"/>
  <c r="AS79" i="24"/>
  <c r="AR79" i="24"/>
  <c r="AQ79" i="24"/>
  <c r="AP79" i="24"/>
  <c r="AO79" i="24"/>
  <c r="AL79" i="24"/>
  <c r="AJ79" i="24"/>
  <c r="AH79" i="24"/>
  <c r="AG79" i="24"/>
  <c r="AD79" i="24"/>
  <c r="AC79" i="24"/>
  <c r="AB79" i="24"/>
  <c r="AA79" i="24"/>
  <c r="Z79" i="24"/>
  <c r="Y79" i="24"/>
  <c r="X79" i="24"/>
  <c r="W79" i="24"/>
  <c r="V79" i="24"/>
  <c r="U79" i="24"/>
  <c r="T79" i="24"/>
  <c r="S79" i="24"/>
  <c r="R79" i="24"/>
  <c r="Q79" i="24"/>
  <c r="P79" i="24"/>
  <c r="O79" i="24"/>
  <c r="N79" i="24"/>
  <c r="M79" i="24"/>
  <c r="L79" i="24"/>
  <c r="K79" i="24"/>
  <c r="J79" i="24"/>
  <c r="I79" i="24"/>
  <c r="H79" i="24"/>
  <c r="G79" i="24"/>
  <c r="F79" i="24"/>
  <c r="CN78" i="24"/>
  <c r="CA78" i="24"/>
  <c r="BN78" i="24"/>
  <c r="AI78" i="24"/>
  <c r="AF78" i="24"/>
  <c r="AE78" i="24"/>
  <c r="O78" i="24"/>
  <c r="B78" i="24"/>
  <c r="CN77" i="24"/>
  <c r="CA77" i="24"/>
  <c r="BN77" i="24"/>
  <c r="AI77" i="24"/>
  <c r="AF77" i="24"/>
  <c r="AE77" i="24"/>
  <c r="B77" i="24"/>
  <c r="CN76" i="24"/>
  <c r="CA76" i="24"/>
  <c r="BN76" i="24"/>
  <c r="AI76" i="24"/>
  <c r="AF76" i="24"/>
  <c r="AE76" i="24"/>
  <c r="B76" i="24"/>
  <c r="CN75" i="24"/>
  <c r="CA75" i="24"/>
  <c r="BN75" i="24"/>
  <c r="AI75" i="24"/>
  <c r="AF75" i="24"/>
  <c r="AE75" i="24"/>
  <c r="B75" i="24"/>
  <c r="CN74" i="24"/>
  <c r="CA74" i="24"/>
  <c r="BN74" i="24"/>
  <c r="AI74" i="24"/>
  <c r="AF74" i="24"/>
  <c r="AE74" i="24"/>
  <c r="B74" i="24"/>
  <c r="CN73" i="24"/>
  <c r="CA73" i="24"/>
  <c r="BN73" i="24"/>
  <c r="AI73" i="24"/>
  <c r="AF73" i="24"/>
  <c r="AE73" i="24"/>
  <c r="B73" i="24"/>
  <c r="CN72" i="24"/>
  <c r="CA72" i="24"/>
  <c r="BN72" i="24"/>
  <c r="AI72" i="24"/>
  <c r="AF72" i="24"/>
  <c r="AE72" i="24"/>
  <c r="B72" i="24"/>
  <c r="CM71" i="24"/>
  <c r="CL71" i="24"/>
  <c r="CK71" i="24"/>
  <c r="CJ71" i="24"/>
  <c r="CI71" i="24"/>
  <c r="CH71" i="24"/>
  <c r="CG71" i="24"/>
  <c r="CF71" i="24"/>
  <c r="CE71" i="24"/>
  <c r="CD71" i="24"/>
  <c r="CC71" i="24"/>
  <c r="CB71" i="24"/>
  <c r="BZ71" i="24"/>
  <c r="BY71" i="24"/>
  <c r="BX71" i="24"/>
  <c r="BW71" i="24"/>
  <c r="BV71" i="24"/>
  <c r="BU71" i="24"/>
  <c r="BT71" i="24"/>
  <c r="BS71" i="24"/>
  <c r="BR71" i="24"/>
  <c r="BQ71" i="24"/>
  <c r="BP71" i="24"/>
  <c r="BO71" i="24"/>
  <c r="BM71" i="24"/>
  <c r="BL71" i="24"/>
  <c r="BK71" i="24"/>
  <c r="BJ71" i="24"/>
  <c r="BI71" i="24"/>
  <c r="BH71" i="24"/>
  <c r="BG71" i="24"/>
  <c r="BF71" i="24"/>
  <c r="BE71" i="24"/>
  <c r="BD71" i="24"/>
  <c r="BC71" i="24"/>
  <c r="BB71" i="24"/>
  <c r="AZ71" i="24"/>
  <c r="AX71" i="24"/>
  <c r="AW71" i="24"/>
  <c r="AV71" i="24"/>
  <c r="AU71" i="24"/>
  <c r="AT71" i="24"/>
  <c r="AS71" i="24"/>
  <c r="AR71" i="24"/>
  <c r="AQ71" i="24"/>
  <c r="AP71" i="24"/>
  <c r="AO71" i="24"/>
  <c r="AL71" i="24"/>
  <c r="AJ71" i="24"/>
  <c r="AH71" i="24"/>
  <c r="AG71" i="24"/>
  <c r="AD71" i="24"/>
  <c r="AC71" i="24"/>
  <c r="AB71" i="24"/>
  <c r="AA71" i="24"/>
  <c r="Z71" i="24"/>
  <c r="Y71" i="24"/>
  <c r="X71" i="24"/>
  <c r="W71" i="24"/>
  <c r="V71" i="24"/>
  <c r="U71" i="24"/>
  <c r="T71" i="24"/>
  <c r="S71" i="24"/>
  <c r="R71" i="24"/>
  <c r="Q71" i="24"/>
  <c r="P71" i="24"/>
  <c r="O71" i="24"/>
  <c r="N71" i="24"/>
  <c r="M71" i="24"/>
  <c r="L71" i="24"/>
  <c r="K71" i="24"/>
  <c r="J71" i="24"/>
  <c r="I71" i="24"/>
  <c r="H71" i="24"/>
  <c r="G71" i="24"/>
  <c r="F71" i="24"/>
  <c r="CN69" i="24"/>
  <c r="CA69" i="24"/>
  <c r="BN69" i="24"/>
  <c r="AI69" i="24"/>
  <c r="AF69" i="24"/>
  <c r="AE69" i="24"/>
  <c r="B69" i="24"/>
  <c r="CN68" i="24"/>
  <c r="CA68" i="24"/>
  <c r="BN68" i="24"/>
  <c r="AI68" i="24"/>
  <c r="AF68" i="24"/>
  <c r="AE68" i="24"/>
  <c r="B68" i="24"/>
  <c r="CM67" i="24"/>
  <c r="CL67" i="24"/>
  <c r="CK67" i="24"/>
  <c r="CJ67" i="24"/>
  <c r="CI67" i="24"/>
  <c r="CH67" i="24"/>
  <c r="CG67" i="24"/>
  <c r="CF67" i="24"/>
  <c r="CE67" i="24"/>
  <c r="CD67" i="24"/>
  <c r="CC67" i="24"/>
  <c r="CB67" i="24"/>
  <c r="BZ67" i="24"/>
  <c r="BY67" i="24"/>
  <c r="BX67" i="24"/>
  <c r="BW67" i="24"/>
  <c r="BV67" i="24"/>
  <c r="BU67" i="24"/>
  <c r="BT67" i="24"/>
  <c r="BS67" i="24"/>
  <c r="BR67" i="24"/>
  <c r="BQ67" i="24"/>
  <c r="BP67" i="24"/>
  <c r="BO67" i="24"/>
  <c r="BM67" i="24"/>
  <c r="BL67" i="24"/>
  <c r="BK67" i="24"/>
  <c r="BJ67" i="24"/>
  <c r="BI67" i="24"/>
  <c r="BH67" i="24"/>
  <c r="BG67" i="24"/>
  <c r="BF67" i="24"/>
  <c r="BE67" i="24"/>
  <c r="BD67" i="24"/>
  <c r="BC67" i="24"/>
  <c r="BB67" i="24"/>
  <c r="AZ67" i="24"/>
  <c r="AX67" i="24"/>
  <c r="AW67" i="24"/>
  <c r="AV67" i="24"/>
  <c r="AU67" i="24"/>
  <c r="AT67" i="24"/>
  <c r="AS67" i="24"/>
  <c r="AR67" i="24"/>
  <c r="AQ67" i="24"/>
  <c r="AP67" i="24"/>
  <c r="AO67" i="24"/>
  <c r="AL67" i="24"/>
  <c r="AJ67" i="24"/>
  <c r="AH67" i="24"/>
  <c r="AG67" i="24"/>
  <c r="AD67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F67" i="24"/>
  <c r="CN66" i="24"/>
  <c r="CA66" i="24"/>
  <c r="BN66" i="24"/>
  <c r="AI66" i="24"/>
  <c r="AF66" i="24"/>
  <c r="AE66" i="24"/>
  <c r="B66" i="24"/>
  <c r="CN65" i="24"/>
  <c r="CA65" i="24"/>
  <c r="BN65" i="24"/>
  <c r="AI65" i="24"/>
  <c r="AF65" i="24"/>
  <c r="AE65" i="24"/>
  <c r="B65" i="24"/>
  <c r="CN64" i="24"/>
  <c r="CA64" i="24"/>
  <c r="BN64" i="24"/>
  <c r="AI64" i="24"/>
  <c r="AE64" i="24"/>
  <c r="P64" i="24"/>
  <c r="B64" i="24"/>
  <c r="CN63" i="24"/>
  <c r="CA63" i="24"/>
  <c r="BN63" i="24"/>
  <c r="AI63" i="24"/>
  <c r="AF63" i="24"/>
  <c r="AE63" i="24"/>
  <c r="B63" i="24"/>
  <c r="CM62" i="24"/>
  <c r="CL62" i="24"/>
  <c r="CK62" i="24"/>
  <c r="CJ62" i="24"/>
  <c r="CI62" i="24"/>
  <c r="CH62" i="24"/>
  <c r="CG62" i="24"/>
  <c r="CF62" i="24"/>
  <c r="CE62" i="24"/>
  <c r="CD62" i="24"/>
  <c r="CC62" i="24"/>
  <c r="CB62" i="24"/>
  <c r="BZ62" i="24"/>
  <c r="BY62" i="24"/>
  <c r="BX62" i="24"/>
  <c r="BW62" i="24"/>
  <c r="BV62" i="24"/>
  <c r="BU62" i="24"/>
  <c r="BT62" i="24"/>
  <c r="BS62" i="24"/>
  <c r="BR62" i="24"/>
  <c r="BQ62" i="24"/>
  <c r="BP62" i="24"/>
  <c r="BO62" i="24"/>
  <c r="BM62" i="24"/>
  <c r="BL62" i="24"/>
  <c r="BK62" i="24"/>
  <c r="BJ62" i="24"/>
  <c r="BI62" i="24"/>
  <c r="BH62" i="24"/>
  <c r="BG62" i="24"/>
  <c r="BF62" i="24"/>
  <c r="BE62" i="24"/>
  <c r="BD62" i="24"/>
  <c r="BC62" i="24"/>
  <c r="BB62" i="24"/>
  <c r="AZ62" i="24"/>
  <c r="AX62" i="24"/>
  <c r="AW62" i="24"/>
  <c r="AV62" i="24"/>
  <c r="AU62" i="24"/>
  <c r="AT62" i="24"/>
  <c r="AS62" i="24"/>
  <c r="AR62" i="24"/>
  <c r="AQ62" i="24"/>
  <c r="AP62" i="24"/>
  <c r="AO62" i="24"/>
  <c r="AL62" i="24"/>
  <c r="AJ62" i="24"/>
  <c r="AH62" i="24"/>
  <c r="AG62" i="24"/>
  <c r="AD62" i="24"/>
  <c r="AC62" i="24"/>
  <c r="AB62" i="24"/>
  <c r="AA62" i="24"/>
  <c r="Z62" i="24"/>
  <c r="Y62" i="24"/>
  <c r="X62" i="24"/>
  <c r="W62" i="24"/>
  <c r="V62" i="24"/>
  <c r="U62" i="24"/>
  <c r="T62" i="24"/>
  <c r="S62" i="24"/>
  <c r="R62" i="24"/>
  <c r="Q62" i="24"/>
  <c r="O62" i="24"/>
  <c r="N62" i="24"/>
  <c r="M62" i="24"/>
  <c r="L62" i="24"/>
  <c r="K62" i="24"/>
  <c r="J62" i="24"/>
  <c r="I62" i="24"/>
  <c r="H62" i="24"/>
  <c r="G62" i="24"/>
  <c r="F62" i="24"/>
  <c r="CN58" i="24"/>
  <c r="CA58" i="24"/>
  <c r="BN58" i="24"/>
  <c r="AI58" i="24"/>
  <c r="AF58" i="24"/>
  <c r="AE58" i="24"/>
  <c r="B58" i="24"/>
  <c r="CN57" i="24"/>
  <c r="CA57" i="24"/>
  <c r="BN57" i="24"/>
  <c r="AI57" i="24"/>
  <c r="AF57" i="24"/>
  <c r="AE57" i="24"/>
  <c r="B57" i="24"/>
  <c r="CN56" i="24"/>
  <c r="CA56" i="24"/>
  <c r="BN56" i="24"/>
  <c r="AI56" i="24"/>
  <c r="AF56" i="24"/>
  <c r="AE56" i="24"/>
  <c r="B56" i="24"/>
  <c r="CN55" i="24"/>
  <c r="CA55" i="24"/>
  <c r="BN55" i="24"/>
  <c r="AI55" i="24"/>
  <c r="AF55" i="24"/>
  <c r="AE55" i="24"/>
  <c r="B55" i="24"/>
  <c r="CN54" i="24"/>
  <c r="BN54" i="24"/>
  <c r="AI54" i="24"/>
  <c r="AF54" i="24"/>
  <c r="AE54" i="24"/>
  <c r="B54" i="24"/>
  <c r="CN53" i="24"/>
  <c r="CR53" i="24" s="1"/>
  <c r="BN53" i="24"/>
  <c r="AI53" i="24"/>
  <c r="AF53" i="24"/>
  <c r="AE53" i="24"/>
  <c r="B53" i="24"/>
  <c r="CN52" i="24"/>
  <c r="BN52" i="24"/>
  <c r="AI52" i="24"/>
  <c r="AF52" i="24"/>
  <c r="AE52" i="24"/>
  <c r="B52" i="24"/>
  <c r="CN51" i="24"/>
  <c r="CR51" i="24" s="1"/>
  <c r="BN51" i="24"/>
  <c r="AF51" i="24"/>
  <c r="AE51" i="24"/>
  <c r="B51" i="24"/>
  <c r="CM50" i="24"/>
  <c r="CL50" i="24"/>
  <c r="CK50" i="24"/>
  <c r="CJ50" i="24"/>
  <c r="CI50" i="24"/>
  <c r="CH50" i="24"/>
  <c r="CG50" i="24"/>
  <c r="CF50" i="24"/>
  <c r="CE50" i="24"/>
  <c r="CD50" i="24"/>
  <c r="CC50" i="24"/>
  <c r="CB50" i="24"/>
  <c r="BZ50" i="24"/>
  <c r="BY50" i="24"/>
  <c r="BX50" i="24"/>
  <c r="BW50" i="24"/>
  <c r="BV50" i="24"/>
  <c r="BU50" i="24"/>
  <c r="BT50" i="24"/>
  <c r="BS50" i="24"/>
  <c r="BR50" i="24"/>
  <c r="BQ50" i="24"/>
  <c r="BP50" i="24"/>
  <c r="BO50" i="24"/>
  <c r="BM50" i="24"/>
  <c r="BL50" i="24"/>
  <c r="BK50" i="24"/>
  <c r="BJ50" i="24"/>
  <c r="BI50" i="24"/>
  <c r="BH50" i="24"/>
  <c r="BG50" i="24"/>
  <c r="BF50" i="24"/>
  <c r="BE50" i="24"/>
  <c r="BD50" i="24"/>
  <c r="BC50" i="24"/>
  <c r="BB50" i="24"/>
  <c r="AZ50" i="24"/>
  <c r="AX50" i="24"/>
  <c r="AW50" i="24"/>
  <c r="AV50" i="24"/>
  <c r="AU50" i="24"/>
  <c r="AT50" i="24"/>
  <c r="AS50" i="24"/>
  <c r="AR50" i="24"/>
  <c r="AQ50" i="24"/>
  <c r="AP50" i="24"/>
  <c r="AO50" i="24"/>
  <c r="AL50" i="24"/>
  <c r="AJ50" i="24"/>
  <c r="AH50" i="24"/>
  <c r="AG50" i="24"/>
  <c r="AD50" i="24"/>
  <c r="AC50" i="24"/>
  <c r="AB50" i="24"/>
  <c r="AA50" i="24"/>
  <c r="Z50" i="24"/>
  <c r="Y50" i="24"/>
  <c r="X50" i="24"/>
  <c r="W50" i="24"/>
  <c r="V50" i="24"/>
  <c r="U50" i="24"/>
  <c r="T50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BN49" i="24"/>
  <c r="AI49" i="24"/>
  <c r="AF49" i="24"/>
  <c r="AE49" i="24"/>
  <c r="B49" i="24"/>
  <c r="BN48" i="24"/>
  <c r="AI48" i="24"/>
  <c r="AF48" i="24"/>
  <c r="AE48" i="24"/>
  <c r="B48" i="24"/>
  <c r="BN47" i="24"/>
  <c r="AI47" i="24"/>
  <c r="AF47" i="24"/>
  <c r="AE47" i="24"/>
  <c r="B47" i="24"/>
  <c r="CN46" i="24"/>
  <c r="BN46" i="24"/>
  <c r="AI46" i="24"/>
  <c r="AF46" i="24"/>
  <c r="AE46" i="24"/>
  <c r="B46" i="24"/>
  <c r="BN45" i="24"/>
  <c r="AI45" i="24"/>
  <c r="AF45" i="24"/>
  <c r="AE45" i="24"/>
  <c r="B45" i="24"/>
  <c r="CM44" i="24"/>
  <c r="CL44" i="24"/>
  <c r="CK44" i="24"/>
  <c r="CJ44" i="24"/>
  <c r="CI44" i="24"/>
  <c r="CH44" i="24"/>
  <c r="CG44" i="24"/>
  <c r="CF44" i="24"/>
  <c r="CE44" i="24"/>
  <c r="CD44" i="24"/>
  <c r="CC44" i="24"/>
  <c r="CB44" i="24"/>
  <c r="BZ44" i="24"/>
  <c r="BY44" i="24"/>
  <c r="BX44" i="24"/>
  <c r="BW44" i="24"/>
  <c r="BV44" i="24"/>
  <c r="BU44" i="24"/>
  <c r="BT44" i="24"/>
  <c r="BS44" i="24"/>
  <c r="BR44" i="24"/>
  <c r="BQ44" i="24"/>
  <c r="BP44" i="24"/>
  <c r="BO44" i="24"/>
  <c r="BM44" i="24"/>
  <c r="BL44" i="24"/>
  <c r="BK44" i="24"/>
  <c r="BJ44" i="24"/>
  <c r="BI44" i="24"/>
  <c r="BH44" i="24"/>
  <c r="BG44" i="24"/>
  <c r="BF44" i="24"/>
  <c r="BE44" i="24"/>
  <c r="BD44" i="24"/>
  <c r="BC44" i="24"/>
  <c r="BB44" i="24"/>
  <c r="AZ44" i="24"/>
  <c r="AX44" i="24"/>
  <c r="AW44" i="24"/>
  <c r="AV44" i="24"/>
  <c r="AU44" i="24"/>
  <c r="AT44" i="24"/>
  <c r="AS44" i="24"/>
  <c r="AR44" i="24"/>
  <c r="AQ44" i="24"/>
  <c r="AP44" i="24"/>
  <c r="AO44" i="24"/>
  <c r="AL44" i="24"/>
  <c r="AJ44" i="24"/>
  <c r="AH44" i="24"/>
  <c r="AG44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P44" i="24"/>
  <c r="O44" i="24"/>
  <c r="N44" i="24"/>
  <c r="M44" i="24"/>
  <c r="L44" i="24"/>
  <c r="K44" i="24"/>
  <c r="J44" i="24"/>
  <c r="I44" i="24"/>
  <c r="H44" i="24"/>
  <c r="G44" i="24"/>
  <c r="F44" i="24"/>
  <c r="CN42" i="24"/>
  <c r="CR42" i="24" s="1"/>
  <c r="CR41" i="24" s="1"/>
  <c r="BN42" i="24"/>
  <c r="AI42" i="24"/>
  <c r="AI41" i="24" s="1"/>
  <c r="AF42" i="24"/>
  <c r="AF41" i="24" s="1"/>
  <c r="AE42" i="24"/>
  <c r="B42" i="24"/>
  <c r="CM41" i="24"/>
  <c r="CL41" i="24"/>
  <c r="CK41" i="24"/>
  <c r="CJ41" i="24"/>
  <c r="CI41" i="24"/>
  <c r="CH41" i="24"/>
  <c r="CG41" i="24"/>
  <c r="CF41" i="24"/>
  <c r="CE41" i="24"/>
  <c r="CD41" i="24"/>
  <c r="CC41" i="24"/>
  <c r="CB41" i="24"/>
  <c r="BZ41" i="24"/>
  <c r="BY41" i="24"/>
  <c r="BX41" i="24"/>
  <c r="BW41" i="24"/>
  <c r="BV41" i="24"/>
  <c r="BU41" i="24"/>
  <c r="BT41" i="24"/>
  <c r="BS41" i="24"/>
  <c r="BR41" i="24"/>
  <c r="BQ41" i="24"/>
  <c r="BP41" i="24"/>
  <c r="BO41" i="24"/>
  <c r="BM41" i="24"/>
  <c r="BL41" i="24"/>
  <c r="BK41" i="24"/>
  <c r="BJ41" i="24"/>
  <c r="BI41" i="24"/>
  <c r="BH41" i="24"/>
  <c r="BG41" i="24"/>
  <c r="BF41" i="24"/>
  <c r="BE41" i="24"/>
  <c r="BD41" i="24"/>
  <c r="BC41" i="24"/>
  <c r="BB41" i="24"/>
  <c r="AZ41" i="24"/>
  <c r="AX41" i="24"/>
  <c r="AW41" i="24"/>
  <c r="AV41" i="24"/>
  <c r="AU41" i="24"/>
  <c r="AT41" i="24"/>
  <c r="AS41" i="24"/>
  <c r="AR41" i="24"/>
  <c r="AQ41" i="24"/>
  <c r="AP41" i="24"/>
  <c r="AO41" i="24"/>
  <c r="AL41" i="24"/>
  <c r="AJ41" i="24"/>
  <c r="AH41" i="24"/>
  <c r="AG41" i="24"/>
  <c r="AD41" i="24"/>
  <c r="AC41" i="24"/>
  <c r="AB41" i="24"/>
  <c r="AA41" i="24"/>
  <c r="Z41" i="24"/>
  <c r="Y41" i="24"/>
  <c r="X41" i="24"/>
  <c r="W41" i="24"/>
  <c r="V41" i="24"/>
  <c r="U41" i="24"/>
  <c r="T41" i="24"/>
  <c r="S41" i="24"/>
  <c r="R41" i="24"/>
  <c r="Q41" i="24"/>
  <c r="P41" i="24"/>
  <c r="O41" i="24"/>
  <c r="N41" i="24"/>
  <c r="M41" i="24"/>
  <c r="L41" i="24"/>
  <c r="K41" i="24"/>
  <c r="J41" i="24"/>
  <c r="I41" i="24"/>
  <c r="H41" i="24"/>
  <c r="G41" i="24"/>
  <c r="F41" i="24"/>
  <c r="CN40" i="24"/>
  <c r="BN40" i="24"/>
  <c r="AI40" i="24"/>
  <c r="AF40" i="24"/>
  <c r="AE40" i="24"/>
  <c r="CN39" i="24"/>
  <c r="BN39" i="24"/>
  <c r="AI39" i="24"/>
  <c r="AF39" i="24"/>
  <c r="AE39" i="24"/>
  <c r="B39" i="24"/>
  <c r="BN38" i="24"/>
  <c r="AI38" i="24"/>
  <c r="AF38" i="24"/>
  <c r="AE38" i="24"/>
  <c r="B38" i="24"/>
  <c r="CM37" i="24"/>
  <c r="CL37" i="24"/>
  <c r="CK37" i="24"/>
  <c r="CJ37" i="24"/>
  <c r="CI37" i="24"/>
  <c r="CH37" i="24"/>
  <c r="CG37" i="24"/>
  <c r="CF37" i="24"/>
  <c r="CE37" i="24"/>
  <c r="CD37" i="24"/>
  <c r="CC37" i="24"/>
  <c r="CB37" i="24"/>
  <c r="BZ37" i="24"/>
  <c r="BY37" i="24"/>
  <c r="BX37" i="24"/>
  <c r="BW37" i="24"/>
  <c r="BV37" i="24"/>
  <c r="BU37" i="24"/>
  <c r="BT37" i="24"/>
  <c r="BS37" i="24"/>
  <c r="BR37" i="24"/>
  <c r="BQ37" i="24"/>
  <c r="BP37" i="24"/>
  <c r="BO37" i="24"/>
  <c r="BM37" i="24"/>
  <c r="BL37" i="24"/>
  <c r="BK37" i="24"/>
  <c r="BJ37" i="24"/>
  <c r="BI37" i="24"/>
  <c r="BH37" i="24"/>
  <c r="BG37" i="24"/>
  <c r="BF37" i="24"/>
  <c r="BE37" i="24"/>
  <c r="BD37" i="24"/>
  <c r="BC37" i="24"/>
  <c r="BB37" i="24"/>
  <c r="AZ37" i="24"/>
  <c r="AX37" i="24"/>
  <c r="AW37" i="24"/>
  <c r="AV37" i="24"/>
  <c r="AU37" i="24"/>
  <c r="AT37" i="24"/>
  <c r="AS37" i="24"/>
  <c r="AQ37" i="24"/>
  <c r="AP37" i="24"/>
  <c r="AO37" i="24"/>
  <c r="AL37" i="24"/>
  <c r="AJ37" i="24"/>
  <c r="AH37" i="24"/>
  <c r="AG37" i="24"/>
  <c r="AD37" i="24"/>
  <c r="AC37" i="24"/>
  <c r="AB37" i="24"/>
  <c r="AA37" i="24"/>
  <c r="Z37" i="24"/>
  <c r="Y37" i="24"/>
  <c r="X37" i="24"/>
  <c r="W37" i="24"/>
  <c r="V37" i="24"/>
  <c r="U37" i="24"/>
  <c r="T37" i="24"/>
  <c r="S37" i="24"/>
  <c r="R37" i="24"/>
  <c r="Q37" i="24"/>
  <c r="P37" i="24"/>
  <c r="O37" i="24"/>
  <c r="N37" i="24"/>
  <c r="M37" i="24"/>
  <c r="L37" i="24"/>
  <c r="K37" i="24"/>
  <c r="J37" i="24"/>
  <c r="I37" i="24"/>
  <c r="H37" i="24"/>
  <c r="G37" i="24"/>
  <c r="F37" i="24"/>
  <c r="BN36" i="24"/>
  <c r="AI36" i="24"/>
  <c r="AF36" i="24"/>
  <c r="AE36" i="24"/>
  <c r="F36" i="24"/>
  <c r="B36" i="24"/>
  <c r="AI35" i="24"/>
  <c r="AF35" i="24"/>
  <c r="AE35" i="24"/>
  <c r="B35" i="24"/>
  <c r="CR34" i="24"/>
  <c r="BN34" i="24"/>
  <c r="AI34" i="24"/>
  <c r="AF34" i="24"/>
  <c r="AE34" i="24"/>
  <c r="B34" i="24"/>
  <c r="CN33" i="24"/>
  <c r="AI33" i="24"/>
  <c r="AF33" i="24"/>
  <c r="AE33" i="24"/>
  <c r="B33" i="24"/>
  <c r="AI32" i="24"/>
  <c r="AF32" i="24"/>
  <c r="AE32" i="24"/>
  <c r="B32" i="24"/>
  <c r="CA31" i="24"/>
  <c r="AI31" i="24"/>
  <c r="AF31" i="24"/>
  <c r="AE31" i="24"/>
  <c r="B31" i="24"/>
  <c r="CM30" i="24"/>
  <c r="CL30" i="24"/>
  <c r="CK30" i="24"/>
  <c r="CJ30" i="24"/>
  <c r="CI30" i="24"/>
  <c r="CH30" i="24"/>
  <c r="CG30" i="24"/>
  <c r="CF30" i="24"/>
  <c r="CE30" i="24"/>
  <c r="CD30" i="24"/>
  <c r="CC30" i="24"/>
  <c r="CB30" i="24"/>
  <c r="BZ30" i="24"/>
  <c r="BY30" i="24"/>
  <c r="BX30" i="24"/>
  <c r="BW30" i="24"/>
  <c r="BV30" i="24"/>
  <c r="BU30" i="24"/>
  <c r="BT30" i="24"/>
  <c r="BS30" i="24"/>
  <c r="BR30" i="24"/>
  <c r="BQ30" i="24"/>
  <c r="BP30" i="24"/>
  <c r="BO30" i="24"/>
  <c r="BM30" i="24"/>
  <c r="BL30" i="24"/>
  <c r="BK30" i="24"/>
  <c r="BJ30" i="24"/>
  <c r="BI30" i="24"/>
  <c r="BH30" i="24"/>
  <c r="BG30" i="24"/>
  <c r="BF30" i="24"/>
  <c r="BE30" i="24"/>
  <c r="BD30" i="24"/>
  <c r="BC30" i="24"/>
  <c r="BB30" i="24"/>
  <c r="AZ30" i="24"/>
  <c r="AX30" i="24"/>
  <c r="AW30" i="24"/>
  <c r="AV30" i="24"/>
  <c r="AU30" i="24"/>
  <c r="AT30" i="24"/>
  <c r="AS30" i="24"/>
  <c r="AR30" i="24"/>
  <c r="AQ30" i="24"/>
  <c r="AP30" i="24"/>
  <c r="AO30" i="24"/>
  <c r="AL30" i="24"/>
  <c r="AJ30" i="24"/>
  <c r="AH30" i="24"/>
  <c r="AG30" i="24"/>
  <c r="AD30" i="24"/>
  <c r="AC30" i="24"/>
  <c r="AB30" i="24"/>
  <c r="AA30" i="24"/>
  <c r="Z30" i="24"/>
  <c r="Y30" i="24"/>
  <c r="X30" i="24"/>
  <c r="W30" i="24"/>
  <c r="V30" i="24"/>
  <c r="U30" i="24"/>
  <c r="T30" i="24"/>
  <c r="S30" i="24"/>
  <c r="R30" i="24"/>
  <c r="Q30" i="24"/>
  <c r="P30" i="24"/>
  <c r="O30" i="24"/>
  <c r="N30" i="24"/>
  <c r="M30" i="24"/>
  <c r="L30" i="24"/>
  <c r="K30" i="24"/>
  <c r="J30" i="24"/>
  <c r="I30" i="24"/>
  <c r="H30" i="24"/>
  <c r="G30" i="24"/>
  <c r="CN28" i="24"/>
  <c r="AI29" i="24"/>
  <c r="AI28" i="24" s="1"/>
  <c r="AF29" i="24"/>
  <c r="AF28" i="24" s="1"/>
  <c r="AE29" i="24"/>
  <c r="AE28" i="24" s="1"/>
  <c r="B29" i="24"/>
  <c r="CM28" i="24"/>
  <c r="CL28" i="24"/>
  <c r="CK28" i="24"/>
  <c r="CJ28" i="24"/>
  <c r="CI28" i="24"/>
  <c r="CH28" i="24"/>
  <c r="CG28" i="24"/>
  <c r="CF28" i="24"/>
  <c r="CE28" i="24"/>
  <c r="CD28" i="24"/>
  <c r="CC28" i="24"/>
  <c r="CB28" i="24"/>
  <c r="BZ28" i="24"/>
  <c r="BY28" i="24"/>
  <c r="BX28" i="24"/>
  <c r="BW28" i="24"/>
  <c r="BV28" i="24"/>
  <c r="BU28" i="24"/>
  <c r="BT28" i="24"/>
  <c r="BS28" i="24"/>
  <c r="BR28" i="24"/>
  <c r="BQ28" i="24"/>
  <c r="BP28" i="24"/>
  <c r="BO28" i="24"/>
  <c r="BM28" i="24"/>
  <c r="BL28" i="24"/>
  <c r="BK28" i="24"/>
  <c r="BJ28" i="24"/>
  <c r="BI28" i="24"/>
  <c r="BH28" i="24"/>
  <c r="BG28" i="24"/>
  <c r="BF28" i="24"/>
  <c r="BE28" i="24"/>
  <c r="BD28" i="24"/>
  <c r="BC28" i="24"/>
  <c r="BB28" i="24"/>
  <c r="AZ28" i="24"/>
  <c r="AX28" i="24"/>
  <c r="AW28" i="24"/>
  <c r="AV28" i="24"/>
  <c r="AU28" i="24"/>
  <c r="AT28" i="24"/>
  <c r="AS28" i="24"/>
  <c r="AR28" i="24"/>
  <c r="AQ28" i="24"/>
  <c r="AP28" i="24"/>
  <c r="AO28" i="24"/>
  <c r="AL28" i="24"/>
  <c r="AJ28" i="24"/>
  <c r="AH28" i="24"/>
  <c r="AG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CN27" i="24"/>
  <c r="CA27" i="24"/>
  <c r="BN27" i="24"/>
  <c r="AI27" i="24"/>
  <c r="AF27" i="24"/>
  <c r="AE27" i="24"/>
  <c r="F27" i="24"/>
  <c r="B27" i="24"/>
  <c r="AI26" i="24"/>
  <c r="AF26" i="24"/>
  <c r="AE26" i="24"/>
  <c r="F26" i="24"/>
  <c r="B26" i="24"/>
  <c r="CN25" i="24"/>
  <c r="CA25" i="24"/>
  <c r="BN25" i="24"/>
  <c r="AI25" i="24"/>
  <c r="AF25" i="24"/>
  <c r="Y25" i="24"/>
  <c r="AE25" i="24" s="1"/>
  <c r="B25" i="24"/>
  <c r="CM24" i="24"/>
  <c r="CL24" i="24"/>
  <c r="CK24" i="24"/>
  <c r="CJ24" i="24"/>
  <c r="CI24" i="24"/>
  <c r="CH24" i="24"/>
  <c r="CG24" i="24"/>
  <c r="CF24" i="24"/>
  <c r="CE24" i="24"/>
  <c r="CD24" i="24"/>
  <c r="CC24" i="24"/>
  <c r="CB24" i="24"/>
  <c r="BZ24" i="24"/>
  <c r="BY24" i="24"/>
  <c r="BX24" i="24"/>
  <c r="BW24" i="24"/>
  <c r="BV24" i="24"/>
  <c r="BU24" i="24"/>
  <c r="BT24" i="24"/>
  <c r="BS24" i="24"/>
  <c r="BR24" i="24"/>
  <c r="BQ24" i="24"/>
  <c r="BP24" i="24"/>
  <c r="BO24" i="24"/>
  <c r="BM24" i="24"/>
  <c r="BL24" i="24"/>
  <c r="BK24" i="24"/>
  <c r="BJ24" i="24"/>
  <c r="BI24" i="24"/>
  <c r="BH24" i="24"/>
  <c r="BG24" i="24"/>
  <c r="BF24" i="24"/>
  <c r="BE24" i="24"/>
  <c r="BD24" i="24"/>
  <c r="BC24" i="24"/>
  <c r="BB24" i="24"/>
  <c r="AZ24" i="24"/>
  <c r="AX24" i="24"/>
  <c r="AW24" i="24"/>
  <c r="AV24" i="24"/>
  <c r="AU24" i="24"/>
  <c r="AT24" i="24"/>
  <c r="AS24" i="24"/>
  <c r="AR24" i="24"/>
  <c r="AQ24" i="24"/>
  <c r="AP24" i="24"/>
  <c r="AO24" i="24"/>
  <c r="AL24" i="24"/>
  <c r="AJ24" i="24"/>
  <c r="AH24" i="24"/>
  <c r="AG24" i="24"/>
  <c r="AD24" i="24"/>
  <c r="AC24" i="24"/>
  <c r="AB24" i="24"/>
  <c r="AA24" i="24"/>
  <c r="Z24" i="24"/>
  <c r="X24" i="24"/>
  <c r="W24" i="24"/>
  <c r="V24" i="24"/>
  <c r="U24" i="24"/>
  <c r="T24" i="24"/>
  <c r="S24" i="24"/>
  <c r="R24" i="24"/>
  <c r="Q24" i="24"/>
  <c r="P24" i="24"/>
  <c r="O24" i="24"/>
  <c r="N24" i="24"/>
  <c r="M24" i="24"/>
  <c r="L24" i="24"/>
  <c r="K24" i="24"/>
  <c r="J24" i="24"/>
  <c r="I24" i="24"/>
  <c r="H24" i="24"/>
  <c r="G24" i="24"/>
  <c r="AN17" i="24"/>
  <c r="AJ17" i="24"/>
  <c r="AI17" i="24"/>
  <c r="AH17" i="24"/>
  <c r="AK17" i="24" s="1"/>
  <c r="AL17" i="24" s="1"/>
  <c r="C17" i="24"/>
  <c r="D17" i="24" s="1"/>
  <c r="E17" i="24" s="1"/>
  <c r="F17" i="24" s="1"/>
  <c r="G17" i="24" s="1"/>
  <c r="H17" i="24" s="1"/>
  <c r="I17" i="24" s="1"/>
  <c r="J17" i="24" s="1"/>
  <c r="K17" i="24" s="1"/>
  <c r="L17" i="24" s="1"/>
  <c r="M17" i="24" s="1"/>
  <c r="N17" i="24" s="1"/>
  <c r="O17" i="24" s="1"/>
  <c r="P17" i="24" s="1"/>
  <c r="Q17" i="24" s="1"/>
  <c r="R17" i="24" s="1"/>
  <c r="S17" i="24" s="1"/>
  <c r="T17" i="24" s="1"/>
  <c r="U17" i="24" s="1"/>
  <c r="V17" i="24" s="1"/>
  <c r="W17" i="24" s="1"/>
  <c r="X17" i="24" s="1"/>
  <c r="Y17" i="24" s="1"/>
  <c r="Z17" i="24" s="1"/>
  <c r="AA17" i="24" s="1"/>
  <c r="AB17" i="24" s="1"/>
  <c r="AC17" i="24" s="1"/>
  <c r="AD17" i="24" s="1"/>
  <c r="AE17" i="24" s="1"/>
  <c r="AF17" i="24" s="1"/>
  <c r="AG17" i="24" s="1"/>
  <c r="AB16" i="24"/>
  <c r="CR9" i="24"/>
  <c r="CQ9" i="24"/>
  <c r="CP9" i="24"/>
  <c r="CO9" i="24"/>
  <c r="CN9" i="24"/>
  <c r="CM9" i="24"/>
  <c r="CL9" i="24"/>
  <c r="CK9" i="24"/>
  <c r="CJ9" i="24"/>
  <c r="CI9" i="24"/>
  <c r="CH9" i="24"/>
  <c r="CG9" i="24"/>
  <c r="CF9" i="24"/>
  <c r="CE9" i="24"/>
  <c r="CD9" i="24"/>
  <c r="CC9" i="24"/>
  <c r="CB9" i="24"/>
  <c r="CA9" i="24"/>
  <c r="BZ9" i="24"/>
  <c r="BY9" i="24"/>
  <c r="BX9" i="24"/>
  <c r="BW9" i="24"/>
  <c r="BV9" i="24"/>
  <c r="BU9" i="24"/>
  <c r="BT9" i="24"/>
  <c r="BS9" i="24"/>
  <c r="BR9" i="24"/>
  <c r="BQ9" i="24"/>
  <c r="BP9" i="24"/>
  <c r="BO9" i="24"/>
  <c r="BN9" i="24"/>
  <c r="BM9" i="24"/>
  <c r="BL9" i="24"/>
  <c r="BK9" i="24"/>
  <c r="BJ9" i="24"/>
  <c r="BI9" i="24"/>
  <c r="BH9" i="24"/>
  <c r="BG9" i="24"/>
  <c r="BF9" i="24"/>
  <c r="BE9" i="24"/>
  <c r="BD9" i="24"/>
  <c r="BC9" i="24"/>
  <c r="BB9" i="24"/>
  <c r="BA9" i="24"/>
  <c r="AP9" i="24"/>
  <c r="AN9" i="24"/>
  <c r="AK9" i="24"/>
  <c r="CR5" i="24"/>
  <c r="CQ5" i="24"/>
  <c r="CP5" i="24"/>
  <c r="CO5" i="24"/>
  <c r="CN5" i="24"/>
  <c r="CM5" i="24"/>
  <c r="CM6" i="24" s="1"/>
  <c r="CL5" i="24"/>
  <c r="CL6" i="24" s="1"/>
  <c r="CK5" i="24"/>
  <c r="CK6" i="24" s="1"/>
  <c r="CJ5" i="24"/>
  <c r="CJ6" i="24" s="1"/>
  <c r="CI5" i="24"/>
  <c r="CI6" i="24" s="1"/>
  <c r="CH5" i="24"/>
  <c r="CH6" i="24" s="1"/>
  <c r="CG5" i="24"/>
  <c r="CG6" i="24" s="1"/>
  <c r="CF5" i="24"/>
  <c r="CF6" i="24" s="1"/>
  <c r="CE5" i="24"/>
  <c r="CE6" i="24" s="1"/>
  <c r="CD5" i="24"/>
  <c r="CD6" i="24" s="1"/>
  <c r="CC5" i="24"/>
  <c r="CC6" i="24" s="1"/>
  <c r="CB5" i="24"/>
  <c r="CB6" i="24" s="1"/>
  <c r="CA5" i="24"/>
  <c r="BZ5" i="24"/>
  <c r="BZ6" i="24" s="1"/>
  <c r="BY5" i="24"/>
  <c r="BY6" i="24" s="1"/>
  <c r="BX5" i="24"/>
  <c r="BX6" i="24" s="1"/>
  <c r="BW5" i="24"/>
  <c r="BW6" i="24" s="1"/>
  <c r="BV5" i="24"/>
  <c r="BV6" i="24" s="1"/>
  <c r="BU5" i="24"/>
  <c r="BU6" i="24" s="1"/>
  <c r="BT5" i="24"/>
  <c r="BT6" i="24" s="1"/>
  <c r="BS5" i="24"/>
  <c r="BS6" i="24" s="1"/>
  <c r="BR5" i="24"/>
  <c r="BR6" i="24" s="1"/>
  <c r="BQ5" i="24"/>
  <c r="BQ6" i="24" s="1"/>
  <c r="BP5" i="24"/>
  <c r="BP6" i="24" s="1"/>
  <c r="BO5" i="24"/>
  <c r="BO6" i="24" s="1"/>
  <c r="BN5" i="24"/>
  <c r="BM5" i="24"/>
  <c r="BM6" i="24" s="1"/>
  <c r="BL5" i="24"/>
  <c r="BL6" i="24" s="1"/>
  <c r="BK5" i="24"/>
  <c r="BK6" i="24" s="1"/>
  <c r="BJ5" i="24"/>
  <c r="BJ6" i="24" s="1"/>
  <c r="BI5" i="24"/>
  <c r="BI6" i="24" s="1"/>
  <c r="BH5" i="24"/>
  <c r="BH6" i="24" s="1"/>
  <c r="BG5" i="24"/>
  <c r="BG6" i="24" s="1"/>
  <c r="BF5" i="24"/>
  <c r="BF6" i="24" s="1"/>
  <c r="BE5" i="24"/>
  <c r="BE6" i="24" s="1"/>
  <c r="BD5" i="24"/>
  <c r="BD6" i="24" s="1"/>
  <c r="BC5" i="24"/>
  <c r="BC6" i="24" s="1"/>
  <c r="BB5" i="24"/>
  <c r="BB6" i="24" s="1"/>
  <c r="BA5" i="24"/>
  <c r="AP5" i="24"/>
  <c r="AP6" i="24" s="1"/>
  <c r="AN5" i="24"/>
  <c r="AK5" i="24"/>
  <c r="F4" i="24"/>
  <c r="F3" i="24"/>
  <c r="AN1" i="24"/>
  <c r="AL1" i="24"/>
  <c r="AK1" i="24"/>
  <c r="AO1" i="24" s="1"/>
  <c r="AP1" i="24" s="1"/>
  <c r="AQ1" i="24" s="1"/>
  <c r="AR1" i="24" s="1"/>
  <c r="AS1" i="24" s="1"/>
  <c r="AT1" i="24" s="1"/>
  <c r="AU1" i="24" s="1"/>
  <c r="AV1" i="24" s="1"/>
  <c r="AW1" i="24" s="1"/>
  <c r="AX1" i="24" s="1"/>
  <c r="AY1" i="24" s="1"/>
  <c r="AZ1" i="24" s="1"/>
  <c r="BA1" i="24" s="1"/>
  <c r="BB1" i="24" s="1"/>
  <c r="BC1" i="24" s="1"/>
  <c r="BD1" i="24" s="1"/>
  <c r="BE1" i="24" s="1"/>
  <c r="BF1" i="24" s="1"/>
  <c r="BG1" i="24" s="1"/>
  <c r="BH1" i="24" s="1"/>
  <c r="BI1" i="24" s="1"/>
  <c r="BJ1" i="24" s="1"/>
  <c r="BK1" i="24" s="1"/>
  <c r="BL1" i="24" s="1"/>
  <c r="BM1" i="24" s="1"/>
  <c r="BN1" i="24" s="1"/>
  <c r="BO1" i="24" s="1"/>
  <c r="BP1" i="24" s="1"/>
  <c r="BQ1" i="24" s="1"/>
  <c r="BR1" i="24" s="1"/>
  <c r="BS1" i="24" s="1"/>
  <c r="BT1" i="24" s="1"/>
  <c r="BU1" i="24" s="1"/>
  <c r="BV1" i="24" s="1"/>
  <c r="BW1" i="24" s="1"/>
  <c r="BX1" i="24" s="1"/>
  <c r="BY1" i="24" s="1"/>
  <c r="BZ1" i="24" s="1"/>
  <c r="CA1" i="24" s="1"/>
  <c r="CB1" i="24" s="1"/>
  <c r="CC1" i="24" s="1"/>
  <c r="CD1" i="24" s="1"/>
  <c r="CE1" i="24" s="1"/>
  <c r="CF1" i="24" s="1"/>
  <c r="CG1" i="24" s="1"/>
  <c r="CH1" i="24" s="1"/>
  <c r="CI1" i="24" s="1"/>
  <c r="CJ1" i="24" s="1"/>
  <c r="CK1" i="24" s="1"/>
  <c r="CL1" i="24" s="1"/>
  <c r="CM1" i="24" s="1"/>
  <c r="AJ1" i="24"/>
  <c r="AI1" i="24"/>
  <c r="AH1" i="24"/>
  <c r="F1" i="24"/>
  <c r="G1" i="24" s="1"/>
  <c r="H1" i="24" s="1"/>
  <c r="I1" i="24" s="1"/>
  <c r="J1" i="24" s="1"/>
  <c r="K1" i="24" s="1"/>
  <c r="L1" i="24" s="1"/>
  <c r="M1" i="24" s="1"/>
  <c r="N1" i="24" s="1"/>
  <c r="O1" i="24" s="1"/>
  <c r="P1" i="24" s="1"/>
  <c r="Q1" i="24" s="1"/>
  <c r="R1" i="24" s="1"/>
  <c r="S1" i="24" s="1"/>
  <c r="T1" i="24" s="1"/>
  <c r="U1" i="24" s="1"/>
  <c r="V1" i="24" s="1"/>
  <c r="W1" i="24" s="1"/>
  <c r="X1" i="24" s="1"/>
  <c r="Y1" i="24" s="1"/>
  <c r="Z1" i="24" s="1"/>
  <c r="AA1" i="24" s="1"/>
  <c r="AB1" i="24" s="1"/>
  <c r="AC1" i="24" s="1"/>
  <c r="AD1" i="24" s="1"/>
  <c r="AE1" i="24" s="1"/>
  <c r="AF1" i="24" s="1"/>
  <c r="AG1" i="24" s="1"/>
  <c r="CR133" i="24" l="1"/>
  <c r="F24" i="24"/>
  <c r="T120" i="24"/>
  <c r="V92" i="24"/>
  <c r="CP133" i="24"/>
  <c r="CQ137" i="24"/>
  <c r="CR138" i="24"/>
  <c r="CA139" i="24"/>
  <c r="CR140" i="24"/>
  <c r="CP137" i="24"/>
  <c r="F61" i="24"/>
  <c r="N61" i="24"/>
  <c r="CP138" i="24"/>
  <c r="AE84" i="24"/>
  <c r="AK84" i="24" s="1"/>
  <c r="F2" i="24"/>
  <c r="F5" i="24" s="1"/>
  <c r="F6" i="24" s="1"/>
  <c r="Y24" i="24"/>
  <c r="Y23" i="24" s="1"/>
  <c r="AO17" i="24"/>
  <c r="AP17" i="24" s="1"/>
  <c r="AQ17" i="24" s="1"/>
  <c r="AR17" i="24" s="1"/>
  <c r="AS17" i="24" s="1"/>
  <c r="AT17" i="24" s="1"/>
  <c r="AU17" i="24" s="1"/>
  <c r="AV17" i="24" s="1"/>
  <c r="AW17" i="24" s="1"/>
  <c r="AX17" i="24" s="1"/>
  <c r="AY17" i="24" s="1"/>
  <c r="AZ17" i="24" s="1"/>
  <c r="BA17" i="24" s="1"/>
  <c r="BB17" i="24" s="1"/>
  <c r="BC17" i="24" s="1"/>
  <c r="BD17" i="24" s="1"/>
  <c r="BE17" i="24" s="1"/>
  <c r="BF17" i="24" s="1"/>
  <c r="BG17" i="24" s="1"/>
  <c r="BH17" i="24" s="1"/>
  <c r="BI17" i="24" s="1"/>
  <c r="BJ17" i="24" s="1"/>
  <c r="BK17" i="24" s="1"/>
  <c r="BL17" i="24" s="1"/>
  <c r="BM17" i="24" s="1"/>
  <c r="BN17" i="24" s="1"/>
  <c r="BO17" i="24" s="1"/>
  <c r="BP17" i="24" s="1"/>
  <c r="BQ17" i="24" s="1"/>
  <c r="BR17" i="24" s="1"/>
  <c r="BS17" i="24" s="1"/>
  <c r="BT17" i="24" s="1"/>
  <c r="BU17" i="24" s="1"/>
  <c r="BV17" i="24" s="1"/>
  <c r="BW17" i="24" s="1"/>
  <c r="BX17" i="24" s="1"/>
  <c r="BY17" i="24" s="1"/>
  <c r="BZ17" i="24" s="1"/>
  <c r="CA17" i="24" s="1"/>
  <c r="CB17" i="24" s="1"/>
  <c r="CC17" i="24" s="1"/>
  <c r="CD17" i="24" s="1"/>
  <c r="CE17" i="24" s="1"/>
  <c r="CF17" i="24" s="1"/>
  <c r="CG17" i="24" s="1"/>
  <c r="CH17" i="24" s="1"/>
  <c r="CI17" i="24" s="1"/>
  <c r="CJ17" i="24" s="1"/>
  <c r="CK17" i="24" s="1"/>
  <c r="CL17" i="24" s="1"/>
  <c r="CM17" i="24" s="1"/>
  <c r="AM121" i="24"/>
  <c r="BA120" i="24"/>
  <c r="BA95" i="24"/>
  <c r="AM95" i="24" s="1"/>
  <c r="BA88" i="24"/>
  <c r="CP88" i="24" s="1"/>
  <c r="AK167" i="24"/>
  <c r="AN167" i="24" s="1"/>
  <c r="BA74" i="24"/>
  <c r="AM74" i="24" s="1"/>
  <c r="BA42" i="24"/>
  <c r="AM42" i="24" s="1"/>
  <c r="AM41" i="24" s="1"/>
  <c r="BE61" i="24"/>
  <c r="BM61" i="24"/>
  <c r="BV61" i="24"/>
  <c r="CE61" i="24"/>
  <c r="CM61" i="24"/>
  <c r="AH61" i="24"/>
  <c r="BD61" i="24"/>
  <c r="CD61" i="24"/>
  <c r="CL61" i="24"/>
  <c r="BA78" i="24"/>
  <c r="AM78" i="24" s="1"/>
  <c r="CR65" i="24"/>
  <c r="AE114" i="24"/>
  <c r="U135" i="24"/>
  <c r="AY118" i="24"/>
  <c r="BG61" i="24"/>
  <c r="AK96" i="24"/>
  <c r="AN96" i="24" s="1"/>
  <c r="CS96" i="24" s="1"/>
  <c r="CR64" i="24"/>
  <c r="AI143" i="24"/>
  <c r="AI135" i="24" s="1"/>
  <c r="Y43" i="24"/>
  <c r="AJ43" i="24"/>
  <c r="AU43" i="24"/>
  <c r="AO43" i="24"/>
  <c r="AK166" i="24"/>
  <c r="AN166" i="24" s="1"/>
  <c r="CT166" i="24" s="1"/>
  <c r="CQ86" i="24"/>
  <c r="BH43" i="24"/>
  <c r="BG23" i="24"/>
  <c r="CG23" i="24"/>
  <c r="AK153" i="24"/>
  <c r="AN153" i="24" s="1"/>
  <c r="CT153" i="24" s="1"/>
  <c r="AB61" i="24"/>
  <c r="AF129" i="24"/>
  <c r="G43" i="24"/>
  <c r="O43" i="24"/>
  <c r="W43" i="24"/>
  <c r="BC43" i="24"/>
  <c r="CC43" i="24"/>
  <c r="CK43" i="24"/>
  <c r="AK155" i="24"/>
  <c r="AN155" i="24" s="1"/>
  <c r="T61" i="24"/>
  <c r="AK83" i="24"/>
  <c r="AN83" i="24" s="1"/>
  <c r="CS83" i="24" s="1"/>
  <c r="BE23" i="24"/>
  <c r="CQ68" i="24"/>
  <c r="CQ125" i="24"/>
  <c r="AC135" i="24"/>
  <c r="CM23" i="24"/>
  <c r="AP23" i="24"/>
  <c r="AX23" i="24"/>
  <c r="BV23" i="24"/>
  <c r="BL43" i="24"/>
  <c r="BS43" i="24"/>
  <c r="AK53" i="24"/>
  <c r="AN53" i="24" s="1"/>
  <c r="AK127" i="24"/>
  <c r="AN127" i="24" s="1"/>
  <c r="CS127" i="24" s="1"/>
  <c r="BD43" i="24"/>
  <c r="AK161" i="24"/>
  <c r="AN161" i="24" s="1"/>
  <c r="AL43" i="24"/>
  <c r="AV43" i="24"/>
  <c r="K61" i="24"/>
  <c r="BP61" i="24"/>
  <c r="BX61" i="24"/>
  <c r="CG61" i="24"/>
  <c r="CH70" i="24"/>
  <c r="AO23" i="24"/>
  <c r="BA34" i="24"/>
  <c r="BA68" i="24"/>
  <c r="AY139" i="24"/>
  <c r="BA140" i="24"/>
  <c r="BA116" i="24"/>
  <c r="AM116" i="24" s="1"/>
  <c r="AK34" i="24"/>
  <c r="AN34" i="24" s="1"/>
  <c r="CT34" i="24" s="1"/>
  <c r="BX43" i="24"/>
  <c r="S61" i="24"/>
  <c r="AA61" i="24"/>
  <c r="AJ61" i="24"/>
  <c r="CN101" i="24"/>
  <c r="CN37" i="24"/>
  <c r="L43" i="24"/>
  <c r="T43" i="24"/>
  <c r="AB43" i="24"/>
  <c r="BQ43" i="24"/>
  <c r="AK55" i="24"/>
  <c r="AN55" i="24" s="1"/>
  <c r="CO55" i="24" s="1"/>
  <c r="CR75" i="24"/>
  <c r="AK173" i="24"/>
  <c r="AN173" i="24" s="1"/>
  <c r="CS173" i="24" s="1"/>
  <c r="BH70" i="24"/>
  <c r="AW23" i="24"/>
  <c r="CI43" i="24"/>
  <c r="AK52" i="24"/>
  <c r="AN52" i="24" s="1"/>
  <c r="BS61" i="24"/>
  <c r="CJ61" i="24"/>
  <c r="CM135" i="24"/>
  <c r="AF79" i="24"/>
  <c r="BA98" i="24"/>
  <c r="AM98" i="24" s="1"/>
  <c r="U23" i="24"/>
  <c r="AC23" i="24"/>
  <c r="AL61" i="24"/>
  <c r="AV61" i="24"/>
  <c r="BF61" i="24"/>
  <c r="BO61" i="24"/>
  <c r="BW61" i="24"/>
  <c r="BR61" i="24"/>
  <c r="BZ61" i="24"/>
  <c r="CI61" i="24"/>
  <c r="AI79" i="24"/>
  <c r="CQ94" i="24"/>
  <c r="CA114" i="24"/>
  <c r="CQ142" i="24"/>
  <c r="CR173" i="24"/>
  <c r="BA26" i="24"/>
  <c r="BA24" i="24" s="1"/>
  <c r="BA57" i="24"/>
  <c r="AY71" i="24"/>
  <c r="BA72" i="24"/>
  <c r="AM72" i="24" s="1"/>
  <c r="BA90" i="24"/>
  <c r="BA110" i="24"/>
  <c r="AM110" i="24" s="1"/>
  <c r="AY37" i="24"/>
  <c r="BA38" i="24"/>
  <c r="AM38" i="24" s="1"/>
  <c r="AK32" i="24"/>
  <c r="AN32" i="24" s="1"/>
  <c r="CS32" i="24" s="1"/>
  <c r="R43" i="24"/>
  <c r="AE105" i="24"/>
  <c r="AK141" i="24"/>
  <c r="AN141" i="24" s="1"/>
  <c r="CS141" i="24" s="1"/>
  <c r="AK148" i="24"/>
  <c r="AN148" i="24" s="1"/>
  <c r="CS148" i="24" s="1"/>
  <c r="BA39" i="24"/>
  <c r="BA51" i="24"/>
  <c r="AM51" i="24" s="1"/>
  <c r="F70" i="24"/>
  <c r="N70" i="24"/>
  <c r="N60" i="24" s="1"/>
  <c r="V70" i="24"/>
  <c r="AD70" i="24"/>
  <c r="CQ72" i="24"/>
  <c r="CQ74" i="24"/>
  <c r="AK77" i="24"/>
  <c r="AN77" i="24" s="1"/>
  <c r="AK126" i="24"/>
  <c r="AN126" i="24" s="1"/>
  <c r="Z135" i="24"/>
  <c r="AK156" i="24"/>
  <c r="AN156" i="24" s="1"/>
  <c r="CS156" i="24" s="1"/>
  <c r="BA52" i="24"/>
  <c r="BA101" i="24"/>
  <c r="AB70" i="24"/>
  <c r="AE108" i="24"/>
  <c r="AK78" i="24"/>
  <c r="AN78" i="24" s="1"/>
  <c r="CR125" i="24"/>
  <c r="CN6" i="24"/>
  <c r="CR25" i="24"/>
  <c r="CR6" i="24" s="1"/>
  <c r="CQ166" i="24"/>
  <c r="CR166" i="24"/>
  <c r="CR169" i="24"/>
  <c r="CR131" i="24"/>
  <c r="CR132" i="24"/>
  <c r="CQ122" i="24"/>
  <c r="CQ116" i="24"/>
  <c r="CP171" i="24"/>
  <c r="BL135" i="24"/>
  <c r="CP119" i="24"/>
  <c r="CP118" i="24" s="1"/>
  <c r="CP97" i="24"/>
  <c r="CP85" i="24"/>
  <c r="CP81" i="24"/>
  <c r="CP63" i="24"/>
  <c r="CP64" i="24"/>
  <c r="CP48" i="24"/>
  <c r="BN44" i="24"/>
  <c r="CQ35" i="24"/>
  <c r="BN24" i="24"/>
  <c r="AO61" i="24"/>
  <c r="AX43" i="24"/>
  <c r="AZ43" i="24"/>
  <c r="AP135" i="24"/>
  <c r="AW61" i="24"/>
  <c r="AP43" i="24"/>
  <c r="AQ61" i="24"/>
  <c r="AT61" i="24"/>
  <c r="AY143" i="24"/>
  <c r="AY44" i="24"/>
  <c r="AY79" i="24"/>
  <c r="AY108" i="24"/>
  <c r="BA29" i="24"/>
  <c r="CP29" i="24" s="1"/>
  <c r="CP28" i="24" s="1"/>
  <c r="AY41" i="24"/>
  <c r="AM63" i="24"/>
  <c r="AY101" i="24"/>
  <c r="AY123" i="24"/>
  <c r="AM141" i="24"/>
  <c r="AY67" i="24"/>
  <c r="AY105" i="24"/>
  <c r="AY114" i="24"/>
  <c r="AY120" i="24"/>
  <c r="AY24" i="24"/>
  <c r="AM27" i="24"/>
  <c r="AY129" i="24"/>
  <c r="BA170" i="24"/>
  <c r="AY82" i="24"/>
  <c r="AY92" i="24"/>
  <c r="BA6" i="24"/>
  <c r="AY62" i="24"/>
  <c r="AM172" i="24"/>
  <c r="CP172" i="24"/>
  <c r="CP151" i="24"/>
  <c r="AM151" i="24"/>
  <c r="AY150" i="24"/>
  <c r="CP112" i="24"/>
  <c r="AM103" i="24"/>
  <c r="CP94" i="24"/>
  <c r="AM94" i="24"/>
  <c r="BA62" i="24"/>
  <c r="AM53" i="24"/>
  <c r="AY50" i="24"/>
  <c r="CP47" i="24"/>
  <c r="AM47" i="24"/>
  <c r="BA44" i="24"/>
  <c r="AM36" i="24"/>
  <c r="AY30" i="24"/>
  <c r="CQ31" i="24"/>
  <c r="CP91" i="24"/>
  <c r="AM127" i="24"/>
  <c r="AI150" i="24"/>
  <c r="CQ55" i="24"/>
  <c r="CQ88" i="24"/>
  <c r="CQ95" i="24"/>
  <c r="CP127" i="24"/>
  <c r="BI135" i="24"/>
  <c r="BR135" i="24"/>
  <c r="CP155" i="24"/>
  <c r="CP130" i="24"/>
  <c r="CQ144" i="24"/>
  <c r="P23" i="24"/>
  <c r="X23" i="24"/>
  <c r="AH23" i="24"/>
  <c r="BT23" i="24"/>
  <c r="CC23" i="24"/>
  <c r="CR55" i="24"/>
  <c r="CQ75" i="24"/>
  <c r="BB135" i="24"/>
  <c r="CB135" i="24"/>
  <c r="CQ145" i="24"/>
  <c r="AU23" i="24"/>
  <c r="BD23" i="24"/>
  <c r="BL23" i="24"/>
  <c r="AE71" i="24"/>
  <c r="AK74" i="24"/>
  <c r="AN74" i="24" s="1"/>
  <c r="CQ106" i="24"/>
  <c r="AR135" i="24"/>
  <c r="H135" i="24"/>
  <c r="CA129" i="24"/>
  <c r="CR130" i="24"/>
  <c r="AM148" i="24"/>
  <c r="CR32" i="24"/>
  <c r="AM33" i="24"/>
  <c r="AD61" i="24"/>
  <c r="AM113" i="24"/>
  <c r="AM144" i="24"/>
  <c r="AM143" i="24" s="1"/>
  <c r="CP158" i="24"/>
  <c r="CP160" i="24"/>
  <c r="J23" i="24"/>
  <c r="R23" i="24"/>
  <c r="Z23" i="24"/>
  <c r="AV23" i="24"/>
  <c r="AH43" i="24"/>
  <c r="BO43" i="24"/>
  <c r="BW43" i="24"/>
  <c r="AG61" i="24"/>
  <c r="AS61" i="24"/>
  <c r="BZ70" i="24"/>
  <c r="CP76" i="24"/>
  <c r="AE92" i="24"/>
  <c r="AK100" i="24"/>
  <c r="AN100" i="24" s="1"/>
  <c r="CP102" i="24"/>
  <c r="CA105" i="24"/>
  <c r="AK110" i="24"/>
  <c r="AN110" i="24" s="1"/>
  <c r="AK131" i="24"/>
  <c r="AN131" i="24" s="1"/>
  <c r="AA23" i="24"/>
  <c r="CP36" i="24"/>
  <c r="CA41" i="24"/>
  <c r="AQ43" i="24"/>
  <c r="BG43" i="24"/>
  <c r="I61" i="24"/>
  <c r="H61" i="24"/>
  <c r="BC61" i="24"/>
  <c r="BT61" i="24"/>
  <c r="CI70" i="24"/>
  <c r="AK116" i="24"/>
  <c r="AN116" i="24" s="1"/>
  <c r="AK122" i="24"/>
  <c r="AN122" i="24" s="1"/>
  <c r="AK165" i="24"/>
  <c r="AN165" i="24" s="1"/>
  <c r="CO165" i="24" s="1"/>
  <c r="AK168" i="24"/>
  <c r="AN168" i="24" s="1"/>
  <c r="AK172" i="24"/>
  <c r="AN172" i="24" s="1"/>
  <c r="CT172" i="24" s="1"/>
  <c r="BE43" i="24"/>
  <c r="BM43" i="24"/>
  <c r="BU43" i="24"/>
  <c r="CD43" i="24"/>
  <c r="F43" i="24"/>
  <c r="N43" i="24"/>
  <c r="V43" i="24"/>
  <c r="AD43" i="24"/>
  <c r="AK95" i="24"/>
  <c r="AN95" i="24" s="1"/>
  <c r="BQ23" i="24"/>
  <c r="BY23" i="24"/>
  <c r="AF24" i="24"/>
  <c r="CQ38" i="24"/>
  <c r="AW43" i="24"/>
  <c r="BF43" i="24"/>
  <c r="BV43" i="24"/>
  <c r="CR45" i="24"/>
  <c r="AK46" i="24"/>
  <c r="AN46" i="24" s="1"/>
  <c r="CT46" i="24" s="1"/>
  <c r="BI43" i="24"/>
  <c r="CQ52" i="24"/>
  <c r="AK57" i="24"/>
  <c r="AN57" i="24" s="1"/>
  <c r="AK66" i="24"/>
  <c r="AN66" i="24" s="1"/>
  <c r="CS66" i="24" s="1"/>
  <c r="AM85" i="24"/>
  <c r="CP89" i="24"/>
  <c r="AK91" i="24"/>
  <c r="AN91" i="24" s="1"/>
  <c r="AI101" i="24"/>
  <c r="AK113" i="24"/>
  <c r="CO113" i="24" s="1"/>
  <c r="AM119" i="24"/>
  <c r="AM118" i="24" s="1"/>
  <c r="AE120" i="24"/>
  <c r="M135" i="24"/>
  <c r="AK138" i="24"/>
  <c r="AN138" i="24" s="1"/>
  <c r="CO138" i="24" s="1"/>
  <c r="AK147" i="24"/>
  <c r="CR152" i="24"/>
  <c r="CP159" i="24"/>
  <c r="I23" i="24"/>
  <c r="Q23" i="24"/>
  <c r="AT23" i="24"/>
  <c r="AR23" i="24"/>
  <c r="CQ45" i="24"/>
  <c r="CQ53" i="24"/>
  <c r="CH61" i="24"/>
  <c r="J70" i="24"/>
  <c r="S70" i="24"/>
  <c r="AA70" i="24"/>
  <c r="AF123" i="24"/>
  <c r="CR157" i="24"/>
  <c r="G23" i="24"/>
  <c r="AQ23" i="24"/>
  <c r="AK38" i="24"/>
  <c r="AN38" i="24" s="1"/>
  <c r="CP46" i="24"/>
  <c r="V61" i="24"/>
  <c r="L61" i="24"/>
  <c r="CR72" i="24"/>
  <c r="CQ76" i="24"/>
  <c r="AK81" i="24"/>
  <c r="AN81" i="24" s="1"/>
  <c r="CR100" i="24"/>
  <c r="CR142" i="24"/>
  <c r="CR156" i="24"/>
  <c r="CQ159" i="24"/>
  <c r="AK164" i="24"/>
  <c r="AN164" i="24" s="1"/>
  <c r="CT164" i="24" s="1"/>
  <c r="AK171" i="24"/>
  <c r="AN171" i="24" s="1"/>
  <c r="CO171" i="24" s="1"/>
  <c r="AL135" i="24"/>
  <c r="CM43" i="24"/>
  <c r="AM58" i="24"/>
  <c r="CP58" i="24"/>
  <c r="BF135" i="24"/>
  <c r="BW135" i="24"/>
  <c r="CQ73" i="24"/>
  <c r="BA79" i="24"/>
  <c r="BB70" i="24"/>
  <c r="CA92" i="24"/>
  <c r="BN105" i="24"/>
  <c r="CQ107" i="24"/>
  <c r="BS70" i="24"/>
  <c r="CP136" i="24"/>
  <c r="S23" i="24"/>
  <c r="CQ25" i="24"/>
  <c r="CQ6" i="24" s="1"/>
  <c r="CQ26" i="24"/>
  <c r="AK27" i="24"/>
  <c r="AN27" i="24" s="1"/>
  <c r="CO27" i="24" s="1"/>
  <c r="CP27" i="24"/>
  <c r="CR29" i="24"/>
  <c r="CR28" i="24" s="1"/>
  <c r="AJ23" i="24"/>
  <c r="CQ32" i="24"/>
  <c r="AK33" i="24"/>
  <c r="AN33" i="24" s="1"/>
  <c r="CO33" i="24" s="1"/>
  <c r="CQ39" i="24"/>
  <c r="W70" i="24"/>
  <c r="BR70" i="24"/>
  <c r="CR98" i="24"/>
  <c r="AM122" i="24"/>
  <c r="CP122" i="24"/>
  <c r="CR127" i="24"/>
  <c r="CQ127" i="24"/>
  <c r="AK160" i="24"/>
  <c r="AN160" i="24" s="1"/>
  <c r="CD23" i="24"/>
  <c r="CA30" i="24"/>
  <c r="CN44" i="24"/>
  <c r="AF50" i="24"/>
  <c r="CR83" i="24"/>
  <c r="AA135" i="24"/>
  <c r="AE30" i="24"/>
  <c r="AI50" i="24"/>
  <c r="CR96" i="24"/>
  <c r="CF135" i="24"/>
  <c r="CA6" i="24"/>
  <c r="AK25" i="24"/>
  <c r="AK6" i="24" s="1"/>
  <c r="AK26" i="24"/>
  <c r="AN26" i="24" s="1"/>
  <c r="BI23" i="24"/>
  <c r="BR23" i="24"/>
  <c r="BZ23" i="24"/>
  <c r="CH23" i="24"/>
  <c r="BM23" i="24"/>
  <c r="CR31" i="24"/>
  <c r="AK35" i="24"/>
  <c r="AN35" i="24" s="1"/>
  <c r="AK40" i="24"/>
  <c r="AN40" i="24" s="1"/>
  <c r="CS40" i="24" s="1"/>
  <c r="CN41" i="24"/>
  <c r="AG43" i="24"/>
  <c r="AK45" i="24"/>
  <c r="AN45" i="24" s="1"/>
  <c r="CQ48" i="24"/>
  <c r="CR90" i="24"/>
  <c r="CR102" i="24"/>
  <c r="CQ104" i="24"/>
  <c r="AK125" i="24"/>
  <c r="AN125" i="24" s="1"/>
  <c r="AE123" i="24"/>
  <c r="AM158" i="24"/>
  <c r="CL43" i="24"/>
  <c r="AM87" i="24"/>
  <c r="CP87" i="24"/>
  <c r="AM146" i="24"/>
  <c r="CP146" i="24"/>
  <c r="AF37" i="24"/>
  <c r="K135" i="24"/>
  <c r="CQ40" i="24"/>
  <c r="M23" i="24"/>
  <c r="BB23" i="24"/>
  <c r="BW23" i="24"/>
  <c r="BZ43" i="24"/>
  <c r="CB61" i="24"/>
  <c r="AE129" i="24"/>
  <c r="AK130" i="24"/>
  <c r="CQ136" i="24"/>
  <c r="CQ163" i="24"/>
  <c r="CQ170" i="24"/>
  <c r="AI24" i="24"/>
  <c r="AB23" i="24"/>
  <c r="BN30" i="24"/>
  <c r="AM35" i="24"/>
  <c r="CP35" i="24"/>
  <c r="AK47" i="24"/>
  <c r="AN47" i="24" s="1"/>
  <c r="H43" i="24"/>
  <c r="X43" i="24"/>
  <c r="G61" i="24"/>
  <c r="O61" i="24"/>
  <c r="X61" i="24"/>
  <c r="BK61" i="24"/>
  <c r="CC61" i="24"/>
  <c r="CK61" i="24"/>
  <c r="CR74" i="24"/>
  <c r="AK80" i="24"/>
  <c r="AN80" i="24" s="1"/>
  <c r="AE79" i="24"/>
  <c r="CP80" i="24"/>
  <c r="BJ70" i="24"/>
  <c r="AI108" i="24"/>
  <c r="CP113" i="24"/>
  <c r="AM115" i="24"/>
  <c r="CP115" i="24"/>
  <c r="AK136" i="24"/>
  <c r="AV135" i="24"/>
  <c r="CL23" i="24"/>
  <c r="CA24" i="24"/>
  <c r="CE43" i="24"/>
  <c r="CQ87" i="24"/>
  <c r="BJ23" i="24"/>
  <c r="CA28" i="24"/>
  <c r="K23" i="24"/>
  <c r="BR43" i="24"/>
  <c r="BB61" i="24"/>
  <c r="BJ61" i="24"/>
  <c r="CF61" i="24"/>
  <c r="CN67" i="24"/>
  <c r="CQ97" i="24"/>
  <c r="CR97" i="24"/>
  <c r="BN6" i="24"/>
  <c r="CI23" i="24"/>
  <c r="L23" i="24"/>
  <c r="T23" i="24"/>
  <c r="AM40" i="24"/>
  <c r="CP40" i="24"/>
  <c r="AK42" i="24"/>
  <c r="AN42" i="24" s="1"/>
  <c r="AE41" i="24"/>
  <c r="P43" i="24"/>
  <c r="O23" i="24"/>
  <c r="W23" i="24"/>
  <c r="AG23" i="24"/>
  <c r="AS23" i="24"/>
  <c r="CQ36" i="24"/>
  <c r="AM48" i="24"/>
  <c r="AK54" i="24"/>
  <c r="AN54" i="24" s="1"/>
  <c r="CT54" i="24" s="1"/>
  <c r="AM69" i="24"/>
  <c r="BX70" i="24"/>
  <c r="CN92" i="24"/>
  <c r="CR93" i="24"/>
  <c r="CR104" i="24"/>
  <c r="AM125" i="24"/>
  <c r="CP125" i="24"/>
  <c r="BA123" i="24"/>
  <c r="CR128" i="24"/>
  <c r="T135" i="24"/>
  <c r="CR161" i="24"/>
  <c r="CR174" i="24"/>
  <c r="AK65" i="24"/>
  <c r="AN65" i="24" s="1"/>
  <c r="CO65" i="24" s="1"/>
  <c r="T70" i="24"/>
  <c r="BO70" i="24"/>
  <c r="BW70" i="24"/>
  <c r="AK75" i="24"/>
  <c r="AN75" i="24" s="1"/>
  <c r="CO75" i="24" s="1"/>
  <c r="CR107" i="24"/>
  <c r="CR122" i="24"/>
  <c r="AI123" i="24"/>
  <c r="H70" i="24"/>
  <c r="X70" i="24"/>
  <c r="BG135" i="24"/>
  <c r="BY135" i="24"/>
  <c r="CG135" i="24"/>
  <c r="AK140" i="24"/>
  <c r="AN140" i="24" s="1"/>
  <c r="AE139" i="24"/>
  <c r="CP163" i="24"/>
  <c r="AM163" i="24"/>
  <c r="BC23" i="24"/>
  <c r="BS23" i="24"/>
  <c r="CB23" i="24"/>
  <c r="CJ23" i="24"/>
  <c r="AL23" i="24"/>
  <c r="BU23" i="24"/>
  <c r="CK23" i="24"/>
  <c r="BH23" i="24"/>
  <c r="CR36" i="24"/>
  <c r="BY43" i="24"/>
  <c r="CH43" i="24"/>
  <c r="Q61" i="24"/>
  <c r="Y61" i="24"/>
  <c r="AU61" i="24"/>
  <c r="BL61" i="24"/>
  <c r="BU61" i="24"/>
  <c r="R61" i="24"/>
  <c r="Z61" i="24"/>
  <c r="CR68" i="24"/>
  <c r="BG70" i="24"/>
  <c r="BP70" i="24"/>
  <c r="CQ78" i="24"/>
  <c r="AK87" i="24"/>
  <c r="AN87" i="24" s="1"/>
  <c r="CS87" i="24" s="1"/>
  <c r="AK115" i="24"/>
  <c r="AL70" i="24"/>
  <c r="BP135" i="24"/>
  <c r="CP164" i="24"/>
  <c r="CR171" i="24"/>
  <c r="AM83" i="24"/>
  <c r="AK98" i="24"/>
  <c r="AN98" i="24" s="1"/>
  <c r="AI114" i="24"/>
  <c r="CP121" i="24"/>
  <c r="CR153" i="24"/>
  <c r="AK158" i="24"/>
  <c r="AN158" i="24" s="1"/>
  <c r="BF23" i="24"/>
  <c r="CE23" i="24"/>
  <c r="N23" i="24"/>
  <c r="V23" i="24"/>
  <c r="AD23" i="24"/>
  <c r="H23" i="24"/>
  <c r="I43" i="24"/>
  <c r="Q43" i="24"/>
  <c r="BK43" i="24"/>
  <c r="AP61" i="24"/>
  <c r="AX61" i="24"/>
  <c r="AK63" i="24"/>
  <c r="AN63" i="24" s="1"/>
  <c r="AE62" i="24"/>
  <c r="CR73" i="24"/>
  <c r="CN71" i="24"/>
  <c r="AK94" i="24"/>
  <c r="AN94" i="24" s="1"/>
  <c r="CN105" i="24"/>
  <c r="AM109" i="24"/>
  <c r="CP109" i="24"/>
  <c r="AK112" i="24"/>
  <c r="AN112" i="24" s="1"/>
  <c r="BC70" i="24"/>
  <c r="BN120" i="24"/>
  <c r="BN129" i="24"/>
  <c r="L135" i="24"/>
  <c r="P135" i="24"/>
  <c r="X135" i="24"/>
  <c r="BT135" i="24"/>
  <c r="J135" i="24"/>
  <c r="R135" i="24"/>
  <c r="CE135" i="24"/>
  <c r="CP148" i="24"/>
  <c r="AM152" i="24"/>
  <c r="CP168" i="24"/>
  <c r="AK169" i="24"/>
  <c r="AN169" i="24" s="1"/>
  <c r="CO169" i="24" s="1"/>
  <c r="CQ171" i="24"/>
  <c r="AM132" i="24"/>
  <c r="CP132" i="24"/>
  <c r="AX135" i="24"/>
  <c r="BD135" i="24"/>
  <c r="BV135" i="24"/>
  <c r="CQ153" i="24"/>
  <c r="M43" i="24"/>
  <c r="U43" i="24"/>
  <c r="AC43" i="24"/>
  <c r="CF43" i="24"/>
  <c r="J43" i="24"/>
  <c r="Z43" i="24"/>
  <c r="AT43" i="24"/>
  <c r="BB43" i="24"/>
  <c r="BJ43" i="24"/>
  <c r="CB43" i="24"/>
  <c r="CJ43" i="24"/>
  <c r="M61" i="24"/>
  <c r="U61" i="24"/>
  <c r="AC61" i="24"/>
  <c r="BH61" i="24"/>
  <c r="BQ61" i="24"/>
  <c r="BY61" i="24"/>
  <c r="AK104" i="24"/>
  <c r="AN104" i="24" s="1"/>
  <c r="CQ112" i="24"/>
  <c r="CR116" i="24"/>
  <c r="AK128" i="24"/>
  <c r="AN128" i="24" s="1"/>
  <c r="AM138" i="24"/>
  <c r="V135" i="24"/>
  <c r="CJ135" i="24"/>
  <c r="AR43" i="24"/>
  <c r="BP43" i="24"/>
  <c r="CG43" i="24"/>
  <c r="AK49" i="24"/>
  <c r="AN49" i="24" s="1"/>
  <c r="CO49" i="24" s="1"/>
  <c r="K43" i="24"/>
  <c r="S43" i="24"/>
  <c r="AA43" i="24"/>
  <c r="BT43" i="24"/>
  <c r="CP55" i="24"/>
  <c r="CP56" i="24"/>
  <c r="CR57" i="24"/>
  <c r="W61" i="24"/>
  <c r="AI62" i="24"/>
  <c r="CQ65" i="24"/>
  <c r="AR61" i="24"/>
  <c r="AZ61" i="24"/>
  <c r="BI61" i="24"/>
  <c r="AF67" i="24"/>
  <c r="G70" i="24"/>
  <c r="CN79" i="24"/>
  <c r="BI70" i="24"/>
  <c r="AI82" i="24"/>
  <c r="CQ85" i="24"/>
  <c r="AK88" i="24"/>
  <c r="AN88" i="24" s="1"/>
  <c r="AJ70" i="24"/>
  <c r="CQ99" i="24"/>
  <c r="CR99" i="24"/>
  <c r="AK107" i="24"/>
  <c r="AN107" i="24" s="1"/>
  <c r="CS107" i="24" s="1"/>
  <c r="AK117" i="24"/>
  <c r="AN117" i="24" s="1"/>
  <c r="CT117" i="24" s="1"/>
  <c r="AF120" i="24"/>
  <c r="AM130" i="24"/>
  <c r="AH135" i="24"/>
  <c r="AS135" i="24"/>
  <c r="BJ135" i="24"/>
  <c r="AK174" i="24"/>
  <c r="AN174" i="24" s="1"/>
  <c r="CO174" i="24" s="1"/>
  <c r="U70" i="24"/>
  <c r="AC70" i="24"/>
  <c r="CG70" i="24"/>
  <c r="AK85" i="24"/>
  <c r="AN85" i="24" s="1"/>
  <c r="CO85" i="24" s="1"/>
  <c r="CR86" i="24"/>
  <c r="BT70" i="24"/>
  <c r="CP124" i="24"/>
  <c r="CR162" i="24"/>
  <c r="M70" i="24"/>
  <c r="BQ70" i="24"/>
  <c r="BY70" i="24"/>
  <c r="CR88" i="24"/>
  <c r="CQ91" i="24"/>
  <c r="CR94" i="24"/>
  <c r="AF105" i="24"/>
  <c r="BD70" i="24"/>
  <c r="BL70" i="24"/>
  <c r="BN114" i="24"/>
  <c r="AK132" i="24"/>
  <c r="AN132" i="24" s="1"/>
  <c r="CS132" i="24" s="1"/>
  <c r="CR151" i="24"/>
  <c r="AK163" i="24"/>
  <c r="AN163" i="24" s="1"/>
  <c r="AK76" i="24"/>
  <c r="AN76" i="24" s="1"/>
  <c r="CO76" i="24" s="1"/>
  <c r="CQ77" i="24"/>
  <c r="BN79" i="24"/>
  <c r="AK89" i="24"/>
  <c r="AN89" i="24" s="1"/>
  <c r="AK90" i="24"/>
  <c r="AN90" i="24" s="1"/>
  <c r="L70" i="24"/>
  <c r="AF114" i="24"/>
  <c r="CB70" i="24"/>
  <c r="CJ70" i="24"/>
  <c r="CQ132" i="24"/>
  <c r="CP144" i="24"/>
  <c r="CQ158" i="24"/>
  <c r="AK159" i="24"/>
  <c r="AN159" i="24" s="1"/>
  <c r="CS159" i="24" s="1"/>
  <c r="CN17" i="24"/>
  <c r="CO17" i="24" s="1"/>
  <c r="CP17" i="24" s="1"/>
  <c r="CQ17" i="24" s="1"/>
  <c r="CR17" i="24" s="1"/>
  <c r="CN1" i="24"/>
  <c r="CO1" i="24" s="1"/>
  <c r="CP1" i="24" s="1"/>
  <c r="CQ1" i="24" s="1"/>
  <c r="CR1" i="24" s="1"/>
  <c r="CQ113" i="24"/>
  <c r="BK23" i="24"/>
  <c r="AS43" i="24"/>
  <c r="CR47" i="24"/>
  <c r="CQ47" i="24"/>
  <c r="AI105" i="24"/>
  <c r="AK106" i="24"/>
  <c r="CP111" i="24"/>
  <c r="AM111" i="24"/>
  <c r="AI71" i="24"/>
  <c r="AK72" i="24"/>
  <c r="AE24" i="24"/>
  <c r="BO23" i="24"/>
  <c r="CR27" i="24"/>
  <c r="CQ27" i="24"/>
  <c r="CR121" i="24"/>
  <c r="CA120" i="24"/>
  <c r="AI30" i="24"/>
  <c r="AK31" i="24"/>
  <c r="AI37" i="24"/>
  <c r="AI67" i="24"/>
  <c r="AK68" i="24"/>
  <c r="CR69" i="24"/>
  <c r="CA67" i="24"/>
  <c r="CE70" i="24"/>
  <c r="F135" i="24"/>
  <c r="N135" i="24"/>
  <c r="AD135" i="24"/>
  <c r="BO135" i="24"/>
  <c r="CR167" i="24"/>
  <c r="CQ167" i="24"/>
  <c r="CP32" i="24"/>
  <c r="AM32" i="24"/>
  <c r="CR33" i="24"/>
  <c r="CR40" i="24"/>
  <c r="AI44" i="24"/>
  <c r="CQ46" i="24"/>
  <c r="CR66" i="24"/>
  <c r="CQ66" i="24"/>
  <c r="CF70" i="24"/>
  <c r="CP75" i="24"/>
  <c r="AM75" i="24"/>
  <c r="CA79" i="24"/>
  <c r="K70" i="24"/>
  <c r="BA105" i="24"/>
  <c r="CP107" i="24"/>
  <c r="AM107" i="24"/>
  <c r="CQ131" i="24"/>
  <c r="G135" i="24"/>
  <c r="O135" i="24"/>
  <c r="W135" i="24"/>
  <c r="AM161" i="24"/>
  <c r="CP161" i="24"/>
  <c r="CQ162" i="24"/>
  <c r="CP73" i="24"/>
  <c r="AM73" i="24"/>
  <c r="CP25" i="24"/>
  <c r="AM25" i="24"/>
  <c r="CR56" i="24"/>
  <c r="AZ70" i="24"/>
  <c r="CA82" i="24"/>
  <c r="CR84" i="24"/>
  <c r="CQ84" i="24"/>
  <c r="AF92" i="24"/>
  <c r="AM104" i="24"/>
  <c r="CP104" i="24"/>
  <c r="CR124" i="24"/>
  <c r="AK142" i="24"/>
  <c r="AN142" i="24" s="1"/>
  <c r="CN50" i="24"/>
  <c r="CQ29" i="24"/>
  <c r="CQ28" i="24" s="1"/>
  <c r="BN28" i="24"/>
  <c r="CR46" i="24"/>
  <c r="CA44" i="24"/>
  <c r="AK51" i="24"/>
  <c r="AE50" i="24"/>
  <c r="CR77" i="24"/>
  <c r="CC135" i="24"/>
  <c r="CR160" i="24"/>
  <c r="CQ34" i="24"/>
  <c r="CR52" i="24"/>
  <c r="CA50" i="24"/>
  <c r="J61" i="24"/>
  <c r="CR78" i="24"/>
  <c r="BK70" i="24"/>
  <c r="CR81" i="24"/>
  <c r="CR91" i="24"/>
  <c r="CP33" i="24"/>
  <c r="BN37" i="24"/>
  <c r="CA37" i="24"/>
  <c r="CR39" i="24"/>
  <c r="CP45" i="24"/>
  <c r="AM45" i="24"/>
  <c r="AE44" i="24"/>
  <c r="CR48" i="24"/>
  <c r="BN50" i="24"/>
  <c r="CA71" i="24"/>
  <c r="CP83" i="24"/>
  <c r="CP96" i="24"/>
  <c r="AM96" i="24"/>
  <c r="AM97" i="24"/>
  <c r="CA118" i="24"/>
  <c r="CR119" i="24"/>
  <c r="CR118" i="24" s="1"/>
  <c r="CQ119" i="24"/>
  <c r="CQ118" i="24" s="1"/>
  <c r="CN123" i="24"/>
  <c r="O70" i="24"/>
  <c r="CR54" i="24"/>
  <c r="AK29" i="24"/>
  <c r="AZ23" i="24"/>
  <c r="BP23" i="24"/>
  <c r="BX23" i="24"/>
  <c r="CF23" i="24"/>
  <c r="CN30" i="24"/>
  <c r="AF30" i="24"/>
  <c r="CQ33" i="24"/>
  <c r="AK39" i="24"/>
  <c r="AN39" i="24" s="1"/>
  <c r="AF44" i="24"/>
  <c r="CP49" i="24"/>
  <c r="AM49" i="24"/>
  <c r="CP53" i="24"/>
  <c r="CQ54" i="24"/>
  <c r="CQ58" i="24"/>
  <c r="AM64" i="24"/>
  <c r="AH70" i="24"/>
  <c r="CQ83" i="24"/>
  <c r="BN82" i="24"/>
  <c r="CR103" i="24"/>
  <c r="CQ103" i="24"/>
  <c r="CQ128" i="24"/>
  <c r="CR155" i="24"/>
  <c r="CP31" i="24"/>
  <c r="AM31" i="24"/>
  <c r="CR49" i="24"/>
  <c r="CQ57" i="24"/>
  <c r="AE67" i="24"/>
  <c r="AK69" i="24"/>
  <c r="AN69" i="24" s="1"/>
  <c r="CK135" i="24"/>
  <c r="CQ42" i="24"/>
  <c r="CQ41" i="24" s="1"/>
  <c r="BN41" i="24"/>
  <c r="CN24" i="24"/>
  <c r="CR26" i="24"/>
  <c r="CR35" i="24"/>
  <c r="AK36" i="24"/>
  <c r="AN36" i="24" s="1"/>
  <c r="F30" i="24"/>
  <c r="F23" i="24" s="1"/>
  <c r="AE37" i="24"/>
  <c r="AK48" i="24"/>
  <c r="AN48" i="24" s="1"/>
  <c r="CQ49" i="24"/>
  <c r="CR58" i="24"/>
  <c r="CR63" i="24"/>
  <c r="CA62" i="24"/>
  <c r="CQ64" i="24"/>
  <c r="BN62" i="24"/>
  <c r="CP86" i="24"/>
  <c r="CR89" i="24"/>
  <c r="CQ93" i="24"/>
  <c r="BN92" i="24"/>
  <c r="CA123" i="24"/>
  <c r="CR126" i="24"/>
  <c r="CP54" i="24"/>
  <c r="CQ56" i="24"/>
  <c r="AK58" i="24"/>
  <c r="AN58" i="24" s="1"/>
  <c r="CN62" i="24"/>
  <c r="CP66" i="24"/>
  <c r="AM66" i="24"/>
  <c r="CQ69" i="24"/>
  <c r="CP69" i="24"/>
  <c r="AF71" i="24"/>
  <c r="CR76" i="24"/>
  <c r="CQ80" i="24"/>
  <c r="CQ81" i="24"/>
  <c r="R70" i="24"/>
  <c r="Z70" i="24"/>
  <c r="CR87" i="24"/>
  <c r="CQ89" i="24"/>
  <c r="CQ90" i="24"/>
  <c r="AI92" i="24"/>
  <c r="AM99" i="24"/>
  <c r="CN120" i="24"/>
  <c r="CQ126" i="24"/>
  <c r="BN123" i="24"/>
  <c r="AZ135" i="24"/>
  <c r="BH135" i="24"/>
  <c r="BQ135" i="24"/>
  <c r="BZ135" i="24"/>
  <c r="CH135" i="24"/>
  <c r="AQ135" i="24"/>
  <c r="CP153" i="24"/>
  <c r="AM153" i="24"/>
  <c r="CR38" i="24"/>
  <c r="AM46" i="24"/>
  <c r="AK56" i="24"/>
  <c r="AN56" i="24" s="1"/>
  <c r="CP77" i="24"/>
  <c r="AM77" i="24"/>
  <c r="CD70" i="24"/>
  <c r="CL70" i="24"/>
  <c r="CN82" i="24"/>
  <c r="AG70" i="24"/>
  <c r="BN101" i="24"/>
  <c r="CQ102" i="24"/>
  <c r="AK103" i="24"/>
  <c r="AN103" i="24" s="1"/>
  <c r="AK119" i="24"/>
  <c r="AE118" i="24"/>
  <c r="CQ152" i="24"/>
  <c r="CP152" i="24"/>
  <c r="CR154" i="24"/>
  <c r="CQ154" i="24"/>
  <c r="AF64" i="24"/>
  <c r="P62" i="24"/>
  <c r="P61" i="24" s="1"/>
  <c r="BF70" i="24"/>
  <c r="BV70" i="24"/>
  <c r="P82" i="24"/>
  <c r="P70" i="24" s="1"/>
  <c r="AF86" i="24"/>
  <c r="AF82" i="24" s="1"/>
  <c r="BE70" i="24"/>
  <c r="BM70" i="24"/>
  <c r="BU70" i="24"/>
  <c r="CC70" i="24"/>
  <c r="CK70" i="24"/>
  <c r="CP100" i="24"/>
  <c r="AF101" i="24"/>
  <c r="CA108" i="24"/>
  <c r="CR164" i="24"/>
  <c r="CQ164" i="24"/>
  <c r="CP167" i="24"/>
  <c r="AM167" i="24"/>
  <c r="CQ51" i="24"/>
  <c r="CQ63" i="24"/>
  <c r="BN67" i="24"/>
  <c r="AK73" i="24"/>
  <c r="AN73" i="24" s="1"/>
  <c r="CR80" i="24"/>
  <c r="CR85" i="24"/>
  <c r="CP99" i="24"/>
  <c r="I70" i="24"/>
  <c r="Q70" i="24"/>
  <c r="Y70" i="24"/>
  <c r="CA101" i="24"/>
  <c r="AF108" i="24"/>
  <c r="AK109" i="24"/>
  <c r="AM133" i="24"/>
  <c r="AO135" i="24"/>
  <c r="AW135" i="24"/>
  <c r="BE135" i="24"/>
  <c r="BM135" i="24"/>
  <c r="BN139" i="24"/>
  <c r="CQ139" i="24" s="1"/>
  <c r="CQ141" i="24"/>
  <c r="CP141" i="24"/>
  <c r="CN143" i="24"/>
  <c r="CR95" i="24"/>
  <c r="AK102" i="24"/>
  <c r="CM113" i="24"/>
  <c r="CP126" i="24"/>
  <c r="AI129" i="24"/>
  <c r="CP131" i="24"/>
  <c r="AM131" i="24"/>
  <c r="AK137" i="24"/>
  <c r="AN137" i="24" s="1"/>
  <c r="AG135" i="24"/>
  <c r="AK144" i="24"/>
  <c r="AF143" i="24"/>
  <c r="CA143" i="24"/>
  <c r="CA135" i="24" s="1"/>
  <c r="CR145" i="24"/>
  <c r="CP157" i="24"/>
  <c r="AM157" i="24"/>
  <c r="CQ169" i="24"/>
  <c r="AM54" i="24"/>
  <c r="AM81" i="24"/>
  <c r="AM79" i="24" s="1"/>
  <c r="CQ96" i="24"/>
  <c r="CQ98" i="24"/>
  <c r="CQ100" i="24"/>
  <c r="AM102" i="24"/>
  <c r="CR106" i="24"/>
  <c r="CQ111" i="24"/>
  <c r="CP117" i="24"/>
  <c r="AK121" i="24"/>
  <c r="AK124" i="24"/>
  <c r="BA129" i="24"/>
  <c r="AM137" i="24"/>
  <c r="S135" i="24"/>
  <c r="AK145" i="24"/>
  <c r="AN145" i="24" s="1"/>
  <c r="CS145" i="24" s="1"/>
  <c r="AE143" i="24"/>
  <c r="CN150" i="24"/>
  <c r="AK111" i="24"/>
  <c r="AN111" i="24" s="1"/>
  <c r="CR115" i="24"/>
  <c r="CQ117" i="24"/>
  <c r="BA118" i="24"/>
  <c r="AK133" i="24"/>
  <c r="AN133" i="24" s="1"/>
  <c r="CO133" i="24" s="1"/>
  <c r="CR148" i="24"/>
  <c r="BN71" i="24"/>
  <c r="AK93" i="24"/>
  <c r="AK97" i="24"/>
  <c r="AN97" i="24" s="1"/>
  <c r="CT97" i="24" s="1"/>
  <c r="AK99" i="24"/>
  <c r="AN99" i="24" s="1"/>
  <c r="AE101" i="24"/>
  <c r="CQ110" i="24"/>
  <c r="CN114" i="24"/>
  <c r="CR117" i="24"/>
  <c r="BU135" i="24"/>
  <c r="CD135" i="24"/>
  <c r="CL135" i="24"/>
  <c r="AK170" i="24"/>
  <c r="AM106" i="24"/>
  <c r="CP106" i="24"/>
  <c r="BN108" i="24"/>
  <c r="AM112" i="24"/>
  <c r="CN129" i="24"/>
  <c r="CQ130" i="24"/>
  <c r="AJ135" i="24"/>
  <c r="AT135" i="24"/>
  <c r="CR136" i="24"/>
  <c r="I135" i="24"/>
  <c r="Q135" i="24"/>
  <c r="Y135" i="24"/>
  <c r="CP145" i="24"/>
  <c r="AK154" i="24"/>
  <c r="AN154" i="24" s="1"/>
  <c r="CS154" i="24" s="1"/>
  <c r="AE150" i="24"/>
  <c r="CP162" i="24"/>
  <c r="AM162" i="24"/>
  <c r="AM169" i="24"/>
  <c r="CP169" i="24"/>
  <c r="CQ109" i="24"/>
  <c r="CQ115" i="24"/>
  <c r="AM117" i="24"/>
  <c r="CQ121" i="24"/>
  <c r="CQ124" i="24"/>
  <c r="AM126" i="24"/>
  <c r="AB135" i="24"/>
  <c r="CI135" i="24"/>
  <c r="CP142" i="24"/>
  <c r="AM142" i="24"/>
  <c r="CR146" i="24"/>
  <c r="AF150" i="24"/>
  <c r="AK151" i="24"/>
  <c r="CR165" i="24"/>
  <c r="BS135" i="24"/>
  <c r="CN139" i="24"/>
  <c r="AU135" i="24"/>
  <c r="BC135" i="24"/>
  <c r="BK135" i="24"/>
  <c r="BA143" i="24"/>
  <c r="AK146" i="24"/>
  <c r="AN146" i="24" s="1"/>
  <c r="CR141" i="24"/>
  <c r="BN143" i="24"/>
  <c r="CP156" i="24"/>
  <c r="CQ157" i="24"/>
  <c r="CP166" i="24"/>
  <c r="AM166" i="24"/>
  <c r="CR170" i="24"/>
  <c r="CR144" i="24"/>
  <c r="CQ146" i="24"/>
  <c r="CQ148" i="24"/>
  <c r="CA150" i="24"/>
  <c r="AM156" i="24"/>
  <c r="CQ161" i="24"/>
  <c r="AK162" i="24"/>
  <c r="AN162" i="24" s="1"/>
  <c r="CT162" i="24" s="1"/>
  <c r="AM173" i="24"/>
  <c r="CP173" i="24"/>
  <c r="CQ151" i="24"/>
  <c r="CP154" i="24"/>
  <c r="AM154" i="24"/>
  <c r="CR159" i="24"/>
  <c r="CR168" i="24"/>
  <c r="CQ173" i="24"/>
  <c r="BN150" i="24"/>
  <c r="AK152" i="24"/>
  <c r="AN152" i="24" s="1"/>
  <c r="CQ156" i="24"/>
  <c r="AK157" i="24"/>
  <c r="AN157" i="24" s="1"/>
  <c r="CS157" i="24" s="1"/>
  <c r="CQ165" i="24"/>
  <c r="AM171" i="24"/>
  <c r="CP174" i="24"/>
  <c r="AM174" i="24"/>
  <c r="CQ155" i="24"/>
  <c r="CR158" i="24"/>
  <c r="CQ160" i="24"/>
  <c r="CR163" i="24"/>
  <c r="AM165" i="24"/>
  <c r="CP165" i="24"/>
  <c r="CQ168" i="24"/>
  <c r="CQ174" i="24"/>
  <c r="CR172" i="24"/>
  <c r="CQ172" i="24"/>
  <c r="B25" i="10"/>
  <c r="AP14" i="20"/>
  <c r="AE82" i="24" l="1"/>
  <c r="CQ50" i="24"/>
  <c r="F60" i="24"/>
  <c r="AM140" i="24"/>
  <c r="AM139" i="24" s="1"/>
  <c r="CP140" i="24"/>
  <c r="CT140" i="24"/>
  <c r="CO140" i="24"/>
  <c r="CR139" i="24"/>
  <c r="CS137" i="24"/>
  <c r="CO137" i="24"/>
  <c r="CP6" i="24"/>
  <c r="AM120" i="24"/>
  <c r="CP95" i="24"/>
  <c r="CO167" i="24"/>
  <c r="CS167" i="24"/>
  <c r="AM88" i="24"/>
  <c r="BA82" i="24"/>
  <c r="CO88" i="24"/>
  <c r="BV60" i="24"/>
  <c r="AY43" i="24"/>
  <c r="AB60" i="24"/>
  <c r="CP74" i="24"/>
  <c r="CT167" i="24"/>
  <c r="CP42" i="24"/>
  <c r="CP41" i="24" s="1"/>
  <c r="BA41" i="24"/>
  <c r="CE60" i="24"/>
  <c r="CS155" i="24"/>
  <c r="CT155" i="24"/>
  <c r="BM60" i="24"/>
  <c r="BE60" i="24"/>
  <c r="AH60" i="24"/>
  <c r="CT141" i="24"/>
  <c r="CS161" i="24"/>
  <c r="CT53" i="24"/>
  <c r="CL60" i="24"/>
  <c r="CD60" i="24"/>
  <c r="BX60" i="24"/>
  <c r="BE22" i="24"/>
  <c r="CQ67" i="24"/>
  <c r="CO32" i="24"/>
  <c r="CT165" i="24"/>
  <c r="BD60" i="24"/>
  <c r="CT96" i="24"/>
  <c r="O22" i="24"/>
  <c r="CO96" i="24"/>
  <c r="CO161" i="24"/>
  <c r="X22" i="24"/>
  <c r="CS153" i="24"/>
  <c r="CK22" i="24"/>
  <c r="BG22" i="24"/>
  <c r="AS22" i="24"/>
  <c r="CO127" i="24"/>
  <c r="CI22" i="24"/>
  <c r="Y22" i="24"/>
  <c r="CS53" i="24"/>
  <c r="AA60" i="24"/>
  <c r="CO78" i="24"/>
  <c r="AJ22" i="24"/>
  <c r="CT40" i="24"/>
  <c r="CT75" i="24"/>
  <c r="CP78" i="24"/>
  <c r="AP22" i="24"/>
  <c r="CO53" i="24"/>
  <c r="BI60" i="24"/>
  <c r="BG60" i="24"/>
  <c r="T60" i="24"/>
  <c r="F22" i="24"/>
  <c r="F21" i="24" s="1"/>
  <c r="F176" i="24" s="1"/>
  <c r="CO52" i="24"/>
  <c r="CT161" i="24"/>
  <c r="CO155" i="24"/>
  <c r="CP51" i="24"/>
  <c r="CO104" i="24"/>
  <c r="BN43" i="24"/>
  <c r="CO153" i="24"/>
  <c r="AL60" i="24"/>
  <c r="CM22" i="24"/>
  <c r="AU22" i="24"/>
  <c r="AX22" i="24"/>
  <c r="K60" i="24"/>
  <c r="CS91" i="24"/>
  <c r="AO22" i="24"/>
  <c r="CT32" i="24"/>
  <c r="CO100" i="24"/>
  <c r="CS47" i="24"/>
  <c r="CT174" i="24"/>
  <c r="CS174" i="24"/>
  <c r="CT65" i="24"/>
  <c r="CP26" i="24"/>
  <c r="CP24" i="24" s="1"/>
  <c r="CG22" i="24"/>
  <c r="S60" i="24"/>
  <c r="CO166" i="24"/>
  <c r="CQ120" i="24"/>
  <c r="CT83" i="24"/>
  <c r="CS171" i="24"/>
  <c r="CO83" i="24"/>
  <c r="AI61" i="24"/>
  <c r="CP38" i="24"/>
  <c r="BI22" i="24"/>
  <c r="G22" i="24"/>
  <c r="BL22" i="24"/>
  <c r="BA37" i="24"/>
  <c r="BD22" i="24"/>
  <c r="CT127" i="24"/>
  <c r="CS122" i="24"/>
  <c r="BP22" i="24"/>
  <c r="O60" i="24"/>
  <c r="CT107" i="24"/>
  <c r="CO54" i="24"/>
  <c r="BS60" i="24"/>
  <c r="CT156" i="24"/>
  <c r="CT169" i="24"/>
  <c r="AK86" i="24"/>
  <c r="AN86" i="24" s="1"/>
  <c r="CS55" i="24"/>
  <c r="CT55" i="24"/>
  <c r="CO91" i="24"/>
  <c r="BH22" i="24"/>
  <c r="CT173" i="24"/>
  <c r="CS166" i="24"/>
  <c r="U22" i="24"/>
  <c r="CO156" i="24"/>
  <c r="CT122" i="24"/>
  <c r="CP72" i="24"/>
  <c r="AK41" i="24"/>
  <c r="J22" i="24"/>
  <c r="BP60" i="24"/>
  <c r="AL22" i="24"/>
  <c r="H60" i="24"/>
  <c r="W22" i="24"/>
  <c r="CD22" i="24"/>
  <c r="BA139" i="24"/>
  <c r="BC60" i="24"/>
  <c r="CB60" i="24"/>
  <c r="V60" i="24"/>
  <c r="CC60" i="24"/>
  <c r="AT22" i="24"/>
  <c r="AM39" i="24"/>
  <c r="AM37" i="24" s="1"/>
  <c r="CP39" i="24"/>
  <c r="Q22" i="24"/>
  <c r="CS138" i="24"/>
  <c r="BB60" i="24"/>
  <c r="CT138" i="24"/>
  <c r="CS49" i="24"/>
  <c r="AC22" i="24"/>
  <c r="BR60" i="24"/>
  <c r="BC22" i="24"/>
  <c r="BZ60" i="24"/>
  <c r="CS89" i="24"/>
  <c r="CO141" i="24"/>
  <c r="CT158" i="24"/>
  <c r="CC22" i="24"/>
  <c r="L22" i="24"/>
  <c r="CH60" i="24"/>
  <c r="CO172" i="24"/>
  <c r="CO122" i="24"/>
  <c r="CT95" i="24"/>
  <c r="BQ22" i="24"/>
  <c r="AV22" i="24"/>
  <c r="CI60" i="24"/>
  <c r="BX22" i="24"/>
  <c r="AZ60" i="24"/>
  <c r="CT126" i="24"/>
  <c r="CS52" i="24"/>
  <c r="CG60" i="24"/>
  <c r="CS164" i="24"/>
  <c r="CS100" i="24"/>
  <c r="CO131" i="24"/>
  <c r="CO126" i="24"/>
  <c r="CT131" i="24"/>
  <c r="CT77" i="24"/>
  <c r="CS168" i="24"/>
  <c r="BA114" i="24"/>
  <c r="BW22" i="24"/>
  <c r="CS131" i="24"/>
  <c r="AM52" i="24"/>
  <c r="AM50" i="24" s="1"/>
  <c r="CP116" i="24"/>
  <c r="CP114" i="24" s="1"/>
  <c r="CP52" i="24"/>
  <c r="CT171" i="24"/>
  <c r="CS172" i="24"/>
  <c r="AM68" i="24"/>
  <c r="AM67" i="24" s="1"/>
  <c r="CQ71" i="24"/>
  <c r="AY135" i="24"/>
  <c r="CS158" i="24"/>
  <c r="BF60" i="24"/>
  <c r="BF21" i="24" s="1"/>
  <c r="BF176" i="24" s="1"/>
  <c r="CS126" i="24"/>
  <c r="CO26" i="24"/>
  <c r="BV22" i="24"/>
  <c r="AM90" i="24"/>
  <c r="AD60" i="24"/>
  <c r="BA50" i="24"/>
  <c r="BA43" i="24" s="1"/>
  <c r="BA71" i="24"/>
  <c r="CS46" i="24"/>
  <c r="CP110" i="24"/>
  <c r="CP108" i="24" s="1"/>
  <c r="CO90" i="24"/>
  <c r="CS34" i="24"/>
  <c r="AM26" i="24"/>
  <c r="AM24" i="24" s="1"/>
  <c r="CS78" i="24"/>
  <c r="CP34" i="24"/>
  <c r="CP30" i="24" s="1"/>
  <c r="BA67" i="24"/>
  <c r="BA61" i="24" s="1"/>
  <c r="CO148" i="24"/>
  <c r="W60" i="24"/>
  <c r="V22" i="24"/>
  <c r="CO168" i="24"/>
  <c r="CT74" i="24"/>
  <c r="CO112" i="24"/>
  <c r="BQ60" i="24"/>
  <c r="CR101" i="24"/>
  <c r="CO173" i="24"/>
  <c r="CP98" i="24"/>
  <c r="AM34" i="24"/>
  <c r="AM30" i="24" s="1"/>
  <c r="CP57" i="24"/>
  <c r="CP68" i="24"/>
  <c r="CP67" i="24" s="1"/>
  <c r="CS165" i="24"/>
  <c r="CT148" i="24"/>
  <c r="CO107" i="24"/>
  <c r="CS112" i="24"/>
  <c r="BH60" i="24"/>
  <c r="AD22" i="24"/>
  <c r="T22" i="24"/>
  <c r="BZ22" i="24"/>
  <c r="AM57" i="24"/>
  <c r="L60" i="24"/>
  <c r="AB22" i="24"/>
  <c r="AR22" i="24"/>
  <c r="CQ114" i="24"/>
  <c r="CT159" i="24"/>
  <c r="CS77" i="24"/>
  <c r="BA30" i="24"/>
  <c r="CT52" i="24"/>
  <c r="CS85" i="24"/>
  <c r="CR120" i="24"/>
  <c r="CO34" i="24"/>
  <c r="BA108" i="24"/>
  <c r="CP90" i="24"/>
  <c r="N22" i="24"/>
  <c r="X60" i="24"/>
  <c r="P22" i="24"/>
  <c r="M22" i="24"/>
  <c r="R22" i="24"/>
  <c r="CT168" i="24"/>
  <c r="CT85" i="24"/>
  <c r="CT78" i="24"/>
  <c r="BT60" i="24"/>
  <c r="AJ60" i="24"/>
  <c r="CB22" i="24"/>
  <c r="BW60" i="24"/>
  <c r="Q60" i="24"/>
  <c r="AF43" i="24"/>
  <c r="AZ22" i="24"/>
  <c r="CO77" i="24"/>
  <c r="CJ60" i="24"/>
  <c r="BO60" i="24"/>
  <c r="CP79" i="24"/>
  <c r="I22" i="24"/>
  <c r="CT66" i="24"/>
  <c r="AW22" i="24"/>
  <c r="CT110" i="24"/>
  <c r="CO81" i="24"/>
  <c r="CS81" i="24"/>
  <c r="CS110" i="24"/>
  <c r="CT91" i="24"/>
  <c r="CR129" i="24"/>
  <c r="BY60" i="24"/>
  <c r="CA61" i="24"/>
  <c r="BY22" i="24"/>
  <c r="CR24" i="24"/>
  <c r="CQ24" i="24"/>
  <c r="CQ105" i="24"/>
  <c r="BL60" i="24"/>
  <c r="CQ30" i="24"/>
  <c r="AY61" i="24"/>
  <c r="AQ22" i="24"/>
  <c r="BA150" i="24"/>
  <c r="CP170" i="24"/>
  <c r="BA28" i="24"/>
  <c r="CP93" i="24"/>
  <c r="AM44" i="24"/>
  <c r="AY23" i="24"/>
  <c r="AM123" i="24"/>
  <c r="BA92" i="24"/>
  <c r="AM29" i="24"/>
  <c r="AM28" i="24" s="1"/>
  <c r="CP129" i="24"/>
  <c r="CP143" i="24"/>
  <c r="CP103" i="24"/>
  <c r="CP101" i="24" s="1"/>
  <c r="CP123" i="24"/>
  <c r="AM114" i="24"/>
  <c r="AM93" i="24"/>
  <c r="AM92" i="24" s="1"/>
  <c r="AM84" i="24"/>
  <c r="CP84" i="24"/>
  <c r="AM65" i="24"/>
  <c r="AM62" i="24" s="1"/>
  <c r="CP65" i="24"/>
  <c r="CP62" i="24" s="1"/>
  <c r="CS65" i="24"/>
  <c r="AH22" i="24"/>
  <c r="AK139" i="24"/>
  <c r="CT116" i="24"/>
  <c r="CR82" i="24"/>
  <c r="CO66" i="24"/>
  <c r="CT57" i="24"/>
  <c r="AF23" i="24"/>
  <c r="CS27" i="24"/>
  <c r="CT89" i="24"/>
  <c r="CT100" i="24"/>
  <c r="CO47" i="24"/>
  <c r="CE22" i="24"/>
  <c r="CL22" i="24"/>
  <c r="CQ37" i="24"/>
  <c r="CO159" i="24"/>
  <c r="CP105" i="24"/>
  <c r="CO164" i="24"/>
  <c r="CR105" i="24"/>
  <c r="I60" i="24"/>
  <c r="CR79" i="24"/>
  <c r="AG60" i="24"/>
  <c r="CO110" i="24"/>
  <c r="CS57" i="24"/>
  <c r="CT49" i="24"/>
  <c r="AK79" i="24"/>
  <c r="CT47" i="24"/>
  <c r="J60" i="24"/>
  <c r="CO74" i="24"/>
  <c r="CR123" i="24"/>
  <c r="AI43" i="24"/>
  <c r="CO46" i="24"/>
  <c r="BO22" i="24"/>
  <c r="BU22" i="24"/>
  <c r="AG22" i="24"/>
  <c r="BJ22" i="24"/>
  <c r="R60" i="24"/>
  <c r="CT81" i="24"/>
  <c r="AI23" i="24"/>
  <c r="CO95" i="24"/>
  <c r="CO57" i="24"/>
  <c r="CF22" i="24"/>
  <c r="CT36" i="24"/>
  <c r="CT87" i="24"/>
  <c r="CS74" i="24"/>
  <c r="CS116" i="24"/>
  <c r="CS54" i="24"/>
  <c r="CO132" i="24"/>
  <c r="CO40" i="24"/>
  <c r="BT22" i="24"/>
  <c r="AC60" i="24"/>
  <c r="Y60" i="24"/>
  <c r="CS95" i="24"/>
  <c r="CS169" i="24"/>
  <c r="AM101" i="24"/>
  <c r="CT104" i="24"/>
  <c r="AE61" i="24"/>
  <c r="CN43" i="24"/>
  <c r="CS104" i="24"/>
  <c r="CT76" i="24"/>
  <c r="CO116" i="24"/>
  <c r="CS76" i="24"/>
  <c r="CT27" i="24"/>
  <c r="AA22" i="24"/>
  <c r="U60" i="24"/>
  <c r="Z22" i="24"/>
  <c r="CR67" i="24"/>
  <c r="CJ22" i="24"/>
  <c r="G60" i="24"/>
  <c r="BM22" i="24"/>
  <c r="AN113" i="24"/>
  <c r="CS113" i="24" s="1"/>
  <c r="CT132" i="24"/>
  <c r="H22" i="24"/>
  <c r="Z60" i="24"/>
  <c r="CA23" i="24"/>
  <c r="CS163" i="24"/>
  <c r="CO163" i="24"/>
  <c r="CT163" i="24"/>
  <c r="CT26" i="24"/>
  <c r="CS26" i="24"/>
  <c r="CT128" i="24"/>
  <c r="CT42" i="24"/>
  <c r="CT35" i="24"/>
  <c r="CS35" i="24"/>
  <c r="CR114" i="24"/>
  <c r="CT88" i="24"/>
  <c r="CS88" i="24"/>
  <c r="CT63" i="24"/>
  <c r="CT125" i="24"/>
  <c r="CS125" i="24"/>
  <c r="CO125" i="24"/>
  <c r="CS133" i="24"/>
  <c r="CT133" i="24"/>
  <c r="M60" i="24"/>
  <c r="CT98" i="24"/>
  <c r="CS98" i="24"/>
  <c r="CO98" i="24"/>
  <c r="AK114" i="24"/>
  <c r="AN115" i="24"/>
  <c r="CO115" i="24" s="1"/>
  <c r="AN136" i="24"/>
  <c r="CT136" i="24" s="1"/>
  <c r="AK129" i="24"/>
  <c r="AN130" i="24"/>
  <c r="CO130" i="24" s="1"/>
  <c r="BB22" i="24"/>
  <c r="CS33" i="24"/>
  <c r="CT33" i="24"/>
  <c r="S22" i="24"/>
  <c r="AM150" i="24"/>
  <c r="AE70" i="24"/>
  <c r="CO35" i="24"/>
  <c r="CO160" i="24"/>
  <c r="CS160" i="24"/>
  <c r="CT160" i="24"/>
  <c r="CR150" i="24"/>
  <c r="CS94" i="24"/>
  <c r="CQ123" i="24"/>
  <c r="CF60" i="24"/>
  <c r="AM108" i="24"/>
  <c r="AN25" i="24"/>
  <c r="CT25" i="24" s="1"/>
  <c r="BJ60" i="24"/>
  <c r="CS162" i="24"/>
  <c r="AM105" i="24"/>
  <c r="AM129" i="24"/>
  <c r="CK60" i="24"/>
  <c r="CO94" i="24"/>
  <c r="CP44" i="24"/>
  <c r="CQ44" i="24"/>
  <c r="CO89" i="24"/>
  <c r="CS90" i="24"/>
  <c r="AK24" i="24"/>
  <c r="CO87" i="24"/>
  <c r="CH22" i="24"/>
  <c r="CS56" i="24"/>
  <c r="CR71" i="24"/>
  <c r="CS45" i="24"/>
  <c r="AF135" i="24"/>
  <c r="CT90" i="24"/>
  <c r="CT94" i="24"/>
  <c r="BU60" i="24"/>
  <c r="CO117" i="24"/>
  <c r="CT112" i="24"/>
  <c r="BR22" i="24"/>
  <c r="AM135" i="24"/>
  <c r="CQ92" i="24"/>
  <c r="CS97" i="24"/>
  <c r="CP120" i="24"/>
  <c r="CO158" i="24"/>
  <c r="CR92" i="24"/>
  <c r="P60" i="24"/>
  <c r="CN61" i="24"/>
  <c r="CS117" i="24"/>
  <c r="CR50" i="24"/>
  <c r="CS75" i="24"/>
  <c r="CR30" i="24"/>
  <c r="K22" i="24"/>
  <c r="AK108" i="24"/>
  <c r="AN109" i="24"/>
  <c r="CS48" i="24"/>
  <c r="CO48" i="24"/>
  <c r="AK71" i="24"/>
  <c r="AN72" i="24"/>
  <c r="CS146" i="24"/>
  <c r="CO146" i="24"/>
  <c r="CT146" i="24"/>
  <c r="CO111" i="24"/>
  <c r="AE135" i="24"/>
  <c r="CO63" i="24"/>
  <c r="CS63" i="24"/>
  <c r="AI70" i="24"/>
  <c r="BK22" i="24"/>
  <c r="AN170" i="24"/>
  <c r="CO145" i="24"/>
  <c r="CT145" i="24"/>
  <c r="CT137" i="24"/>
  <c r="AN102" i="24"/>
  <c r="AK101" i="24"/>
  <c r="CO73" i="24"/>
  <c r="CT73" i="24"/>
  <c r="BK60" i="24"/>
  <c r="CO142" i="24"/>
  <c r="CS111" i="24"/>
  <c r="CO157" i="24"/>
  <c r="CT157" i="24"/>
  <c r="CN135" i="24"/>
  <c r="CO154" i="24"/>
  <c r="CT154" i="24"/>
  <c r="CR37" i="24"/>
  <c r="CO58" i="24"/>
  <c r="CS58" i="24"/>
  <c r="CO80" i="24"/>
  <c r="AN79" i="24"/>
  <c r="CT80" i="24"/>
  <c r="CS80" i="24"/>
  <c r="CO36" i="24"/>
  <c r="CS36" i="24"/>
  <c r="CT58" i="24"/>
  <c r="AN51" i="24"/>
  <c r="AK50" i="24"/>
  <c r="AK37" i="24"/>
  <c r="CO152" i="24"/>
  <c r="CS152" i="24"/>
  <c r="AK118" i="24"/>
  <c r="AN119" i="24"/>
  <c r="CO56" i="24"/>
  <c r="CQ150" i="24"/>
  <c r="CO99" i="24"/>
  <c r="CS99" i="24"/>
  <c r="AK123" i="24"/>
  <c r="AN124" i="24"/>
  <c r="CR143" i="24"/>
  <c r="CT56" i="24"/>
  <c r="CQ82" i="24"/>
  <c r="CO39" i="24"/>
  <c r="CT39" i="24"/>
  <c r="CS39" i="24"/>
  <c r="CA43" i="24"/>
  <c r="AK105" i="24"/>
  <c r="AN106" i="24"/>
  <c r="CS69" i="24"/>
  <c r="CO69" i="24"/>
  <c r="CT69" i="24"/>
  <c r="AK44" i="24"/>
  <c r="BN135" i="24"/>
  <c r="CO103" i="24"/>
  <c r="CT103" i="24"/>
  <c r="CS103" i="24"/>
  <c r="CQ108" i="24"/>
  <c r="CN113" i="24"/>
  <c r="CM112" i="24"/>
  <c r="CS142" i="24"/>
  <c r="AF62" i="24"/>
  <c r="AF61" i="24" s="1"/>
  <c r="AK64" i="24"/>
  <c r="CQ101" i="24"/>
  <c r="AN84" i="24"/>
  <c r="CR62" i="24"/>
  <c r="CN23" i="24"/>
  <c r="AE43" i="24"/>
  <c r="CR44" i="24"/>
  <c r="CT48" i="24"/>
  <c r="CS73" i="24"/>
  <c r="CT99" i="24"/>
  <c r="AN68" i="24"/>
  <c r="AK67" i="24"/>
  <c r="AN151" i="24"/>
  <c r="AK150" i="24"/>
  <c r="BN70" i="24"/>
  <c r="AN31" i="24"/>
  <c r="AK30" i="24"/>
  <c r="CO42" i="24"/>
  <c r="CO41" i="24" s="1"/>
  <c r="AN41" i="24"/>
  <c r="CS42" i="24"/>
  <c r="AN139" i="24"/>
  <c r="CO139" i="24" s="1"/>
  <c r="CS140" i="24"/>
  <c r="AM71" i="24"/>
  <c r="CQ79" i="24"/>
  <c r="BN61" i="24"/>
  <c r="AE23" i="24"/>
  <c r="CQ129" i="24"/>
  <c r="CT152" i="24"/>
  <c r="AF70" i="24"/>
  <c r="CA70" i="24"/>
  <c r="CO38" i="24"/>
  <c r="CS38" i="24"/>
  <c r="AN37" i="24"/>
  <c r="CO162" i="24"/>
  <c r="CO97" i="24"/>
  <c r="AK120" i="24"/>
  <c r="AN121" i="24"/>
  <c r="CQ143" i="24"/>
  <c r="CT142" i="24"/>
  <c r="AN93" i="24"/>
  <c r="AK92" i="24"/>
  <c r="AK143" i="24"/>
  <c r="AN144" i="24"/>
  <c r="CT111" i="24"/>
  <c r="CQ62" i="24"/>
  <c r="AN29" i="24"/>
  <c r="AK28" i="24"/>
  <c r="CT38" i="24"/>
  <c r="BN23" i="24"/>
  <c r="AN44" i="24"/>
  <c r="CT45" i="24"/>
  <c r="CO45" i="24"/>
  <c r="CZ128" i="10"/>
  <c r="BL24" i="10"/>
  <c r="CP139" i="24" l="1"/>
  <c r="AZ21" i="24"/>
  <c r="AZ176" i="24" s="1"/>
  <c r="CQ61" i="24"/>
  <c r="O21" i="24"/>
  <c r="O176" i="24" s="1"/>
  <c r="BX21" i="24"/>
  <c r="BX176" i="24" s="1"/>
  <c r="BE21" i="24"/>
  <c r="BE176" i="24" s="1"/>
  <c r="N21" i="24"/>
  <c r="N176" i="24" s="1"/>
  <c r="CG21" i="24"/>
  <c r="CG176" i="24" s="1"/>
  <c r="BD21" i="24"/>
  <c r="BD176" i="24" s="1"/>
  <c r="CK21" i="24"/>
  <c r="CK176" i="24" s="1"/>
  <c r="CT86" i="24"/>
  <c r="CO86" i="24"/>
  <c r="CP50" i="24"/>
  <c r="CP43" i="24" s="1"/>
  <c r="BI21" i="24"/>
  <c r="BI176" i="24" s="1"/>
  <c r="CP37" i="24"/>
  <c r="CP23" i="24" s="1"/>
  <c r="CP22" i="24" s="1"/>
  <c r="BG21" i="24"/>
  <c r="BG176" i="24" s="1"/>
  <c r="AK82" i="24"/>
  <c r="AK70" i="24" s="1"/>
  <c r="AL21" i="24"/>
  <c r="AL176" i="24" s="1"/>
  <c r="BA135" i="24"/>
  <c r="BP21" i="24"/>
  <c r="BP176" i="24" s="1"/>
  <c r="AI22" i="24"/>
  <c r="CA60" i="24"/>
  <c r="BC21" i="24"/>
  <c r="BC176" i="24" s="1"/>
  <c r="CP71" i="24"/>
  <c r="BZ21" i="24"/>
  <c r="BZ176" i="24" s="1"/>
  <c r="AN129" i="24"/>
  <c r="CT129" i="24" s="1"/>
  <c r="CT130" i="24"/>
  <c r="CI21" i="24"/>
  <c r="CI176" i="24" s="1"/>
  <c r="CB21" i="24"/>
  <c r="CB176" i="24" s="1"/>
  <c r="CR43" i="24"/>
  <c r="CS86" i="24"/>
  <c r="CD21" i="24"/>
  <c r="CD176" i="24" s="1"/>
  <c r="CC21" i="24"/>
  <c r="CC176" i="24" s="1"/>
  <c r="BS21" i="24"/>
  <c r="BS176" i="24" s="1"/>
  <c r="Q21" i="24"/>
  <c r="Q176" i="24" s="1"/>
  <c r="CO79" i="24"/>
  <c r="J21" i="24"/>
  <c r="J176" i="24" s="1"/>
  <c r="AJ21" i="24"/>
  <c r="AJ176" i="24" s="1"/>
  <c r="AI60" i="24"/>
  <c r="BO21" i="24"/>
  <c r="BO176" i="24" s="1"/>
  <c r="BA23" i="24"/>
  <c r="BA22" i="24" s="1"/>
  <c r="BU21" i="24"/>
  <c r="BU176" i="24" s="1"/>
  <c r="AM82" i="24"/>
  <c r="AE22" i="24"/>
  <c r="CR61" i="24"/>
  <c r="BV21" i="24"/>
  <c r="BV176" i="24" s="1"/>
  <c r="CE21" i="24"/>
  <c r="CE176" i="24" s="1"/>
  <c r="H21" i="24"/>
  <c r="H176" i="24" s="1"/>
  <c r="W21" i="24"/>
  <c r="W176" i="24" s="1"/>
  <c r="BT21" i="24"/>
  <c r="BT176" i="24" s="1"/>
  <c r="CJ21" i="24"/>
  <c r="CJ176" i="24" s="1"/>
  <c r="M21" i="24"/>
  <c r="M176" i="24" s="1"/>
  <c r="CO136" i="24"/>
  <c r="CP92" i="24"/>
  <c r="CP82" i="24"/>
  <c r="V21" i="24"/>
  <c r="V176" i="24" s="1"/>
  <c r="G21" i="24"/>
  <c r="G176" i="24" s="1"/>
  <c r="L21" i="24"/>
  <c r="L176" i="24" s="1"/>
  <c r="BW21" i="24"/>
  <c r="BW176" i="24" s="1"/>
  <c r="AN6" i="24"/>
  <c r="CS136" i="24"/>
  <c r="CT115" i="24"/>
  <c r="CH21" i="24"/>
  <c r="CH176" i="24" s="1"/>
  <c r="T21" i="24"/>
  <c r="T176" i="24" s="1"/>
  <c r="CT113" i="24"/>
  <c r="X21" i="24"/>
  <c r="X176" i="24" s="1"/>
  <c r="AB21" i="24"/>
  <c r="AB176" i="24" s="1"/>
  <c r="AN114" i="24"/>
  <c r="CT114" i="24" s="1"/>
  <c r="AC21" i="24"/>
  <c r="AC176" i="24" s="1"/>
  <c r="AD21" i="24"/>
  <c r="AD176" i="24" s="1"/>
  <c r="I21" i="24"/>
  <c r="I176" i="24" s="1"/>
  <c r="AE60" i="24"/>
  <c r="AF22" i="24"/>
  <c r="BH21" i="24"/>
  <c r="BH176" i="24" s="1"/>
  <c r="BM21" i="24"/>
  <c r="BM176" i="24" s="1"/>
  <c r="BQ21" i="24"/>
  <c r="BQ176" i="24" s="1"/>
  <c r="AN28" i="24"/>
  <c r="R21" i="24"/>
  <c r="R176" i="24" s="1"/>
  <c r="CR23" i="24"/>
  <c r="CN22" i="24"/>
  <c r="CL21" i="24"/>
  <c r="CL176" i="24" s="1"/>
  <c r="CQ43" i="24"/>
  <c r="BY21" i="24"/>
  <c r="BY176" i="24" s="1"/>
  <c r="CQ23" i="24"/>
  <c r="BL21" i="24"/>
  <c r="BL176" i="24" s="1"/>
  <c r="CP150" i="24"/>
  <c r="AY22" i="24"/>
  <c r="AM43" i="24"/>
  <c r="CP135" i="24"/>
  <c r="CO114" i="24"/>
  <c r="CP61" i="24"/>
  <c r="CA22" i="24"/>
  <c r="AA21" i="24"/>
  <c r="AA176" i="24" s="1"/>
  <c r="Y21" i="24"/>
  <c r="Y176" i="24" s="1"/>
  <c r="U21" i="24"/>
  <c r="U176" i="24" s="1"/>
  <c r="AG21" i="24"/>
  <c r="AG176" i="24" s="1"/>
  <c r="CS37" i="24"/>
  <c r="Z21" i="24"/>
  <c r="Z176" i="24" s="1"/>
  <c r="AM61" i="24"/>
  <c r="CO129" i="24"/>
  <c r="AK43" i="24"/>
  <c r="AH21" i="24"/>
  <c r="AH176" i="24" s="1"/>
  <c r="AN24" i="24"/>
  <c r="CS24" i="24" s="1"/>
  <c r="K21" i="24"/>
  <c r="K176" i="24" s="1"/>
  <c r="AK23" i="24"/>
  <c r="BR21" i="24"/>
  <c r="BR176" i="24" s="1"/>
  <c r="CO25" i="24"/>
  <c r="CO24" i="24" s="1"/>
  <c r="BB21" i="24"/>
  <c r="BB176" i="24" s="1"/>
  <c r="CF21" i="24"/>
  <c r="CF176" i="24" s="1"/>
  <c r="P21" i="24"/>
  <c r="CS115" i="24"/>
  <c r="CQ70" i="24"/>
  <c r="CS25" i="24"/>
  <c r="S21" i="24"/>
  <c r="S176" i="24" s="1"/>
  <c r="CS130" i="24"/>
  <c r="AM23" i="24"/>
  <c r="CR135" i="24"/>
  <c r="CT41" i="24"/>
  <c r="BJ21" i="24"/>
  <c r="BJ176" i="24" s="1"/>
  <c r="CS44" i="24"/>
  <c r="CT44" i="24"/>
  <c r="AN30" i="24"/>
  <c r="CT31" i="24"/>
  <c r="CO31" i="24"/>
  <c r="CO30" i="24" s="1"/>
  <c r="CS31" i="24"/>
  <c r="CO84" i="24"/>
  <c r="CT84" i="24"/>
  <c r="AN82" i="24"/>
  <c r="CS84" i="24"/>
  <c r="CT79" i="24"/>
  <c r="CS79" i="24"/>
  <c r="CO29" i="24"/>
  <c r="CO28" i="24" s="1"/>
  <c r="CS29" i="24"/>
  <c r="CT29" i="24"/>
  <c r="CO143" i="24"/>
  <c r="CT37" i="24"/>
  <c r="CM111" i="24"/>
  <c r="CN112" i="24"/>
  <c r="CO119" i="24"/>
  <c r="CO118" i="24" s="1"/>
  <c r="AN118" i="24"/>
  <c r="CT119" i="24"/>
  <c r="CS119" i="24"/>
  <c r="BK21" i="24"/>
  <c r="BK176" i="24" s="1"/>
  <c r="CS109" i="24"/>
  <c r="CO109" i="24"/>
  <c r="CO108" i="24" s="1"/>
  <c r="CT109" i="24"/>
  <c r="AN108" i="24"/>
  <c r="CO121" i="24"/>
  <c r="CO120" i="24" s="1"/>
  <c r="CT121" i="24"/>
  <c r="AN120" i="24"/>
  <c r="CS121" i="24"/>
  <c r="CO37" i="24"/>
  <c r="AK135" i="24"/>
  <c r="AN67" i="24"/>
  <c r="CT68" i="24"/>
  <c r="CO68" i="24"/>
  <c r="CO67" i="24" s="1"/>
  <c r="CS68" i="24"/>
  <c r="AN64" i="24"/>
  <c r="AK62" i="24"/>
  <c r="AK61" i="24" s="1"/>
  <c r="CR113" i="24"/>
  <c r="CS106" i="24"/>
  <c r="CO106" i="24"/>
  <c r="CO105" i="24" s="1"/>
  <c r="CT106" i="24"/>
  <c r="AN105" i="24"/>
  <c r="AN50" i="24"/>
  <c r="AN43" i="24" s="1"/>
  <c r="CO51" i="24"/>
  <c r="CO50" i="24" s="1"/>
  <c r="CS51" i="24"/>
  <c r="CT51" i="24"/>
  <c r="CO93" i="24"/>
  <c r="CO92" i="24" s="1"/>
  <c r="AN92" i="24"/>
  <c r="CT93" i="24"/>
  <c r="CS93" i="24"/>
  <c r="CO102" i="24"/>
  <c r="CO101" i="24" s="1"/>
  <c r="AN101" i="24"/>
  <c r="CT102" i="24"/>
  <c r="CS102" i="24"/>
  <c r="CO44" i="24"/>
  <c r="BN60" i="24"/>
  <c r="CQ135" i="24"/>
  <c r="CO170" i="24"/>
  <c r="CT170" i="24"/>
  <c r="CS170" i="24"/>
  <c r="CO124" i="24"/>
  <c r="CO123" i="24" s="1"/>
  <c r="CT124" i="24"/>
  <c r="AN123" i="24"/>
  <c r="CS124" i="24"/>
  <c r="CS41" i="24"/>
  <c r="AN150" i="24"/>
  <c r="CS151" i="24"/>
  <c r="CO151" i="24"/>
  <c r="CT151" i="24"/>
  <c r="CT144" i="24"/>
  <c r="CS144" i="24"/>
  <c r="CO144" i="24"/>
  <c r="AN143" i="24"/>
  <c r="BN22" i="24"/>
  <c r="AF60" i="24"/>
  <c r="CS139" i="24"/>
  <c r="CT139" i="24"/>
  <c r="CT72" i="24"/>
  <c r="AN71" i="24"/>
  <c r="CO72" i="24"/>
  <c r="CO71" i="24" s="1"/>
  <c r="CS72" i="24"/>
  <c r="CQ60" i="24" l="1"/>
  <c r="CS129" i="24"/>
  <c r="CO82" i="24"/>
  <c r="AI21" i="24"/>
  <c r="AI176" i="24" s="1"/>
  <c r="CR22" i="24"/>
  <c r="AE21" i="24"/>
  <c r="AE176" i="24" s="1"/>
  <c r="CS114" i="24"/>
  <c r="CQ22" i="24"/>
  <c r="CA21" i="24"/>
  <c r="CA176" i="24" s="1"/>
  <c r="AM22" i="24"/>
  <c r="CO150" i="24"/>
  <c r="AK22" i="24"/>
  <c r="CO6" i="24"/>
  <c r="CT24" i="24"/>
  <c r="CO135" i="24"/>
  <c r="P15" i="24"/>
  <c r="P176" i="24"/>
  <c r="CR112" i="24"/>
  <c r="AF21" i="24"/>
  <c r="AF176" i="24" s="1"/>
  <c r="CS108" i="24"/>
  <c r="CT108" i="24"/>
  <c r="CM110" i="24"/>
  <c r="CN111" i="24"/>
  <c r="CT30" i="24"/>
  <c r="CS30" i="24"/>
  <c r="CS150" i="24"/>
  <c r="CT150" i="24"/>
  <c r="CT105" i="24"/>
  <c r="CS105" i="24"/>
  <c r="CT67" i="24"/>
  <c r="CS67" i="24"/>
  <c r="CT118" i="24"/>
  <c r="CS118" i="24"/>
  <c r="CS28" i="24"/>
  <c r="CT28" i="24"/>
  <c r="CO23" i="24"/>
  <c r="CO43" i="24"/>
  <c r="AK60" i="24"/>
  <c r="CT120" i="24"/>
  <c r="CS120" i="24"/>
  <c r="BN21" i="24"/>
  <c r="CO64" i="24"/>
  <c r="CO62" i="24" s="1"/>
  <c r="CO61" i="24" s="1"/>
  <c r="CS64" i="24"/>
  <c r="CT64" i="24"/>
  <c r="AN62" i="24"/>
  <c r="CT43" i="24"/>
  <c r="CS43" i="24"/>
  <c r="AN70" i="24"/>
  <c r="CS71" i="24"/>
  <c r="CT71" i="24"/>
  <c r="CT143" i="24"/>
  <c r="CS143" i="24"/>
  <c r="CS92" i="24"/>
  <c r="CT92" i="24"/>
  <c r="AN23" i="24"/>
  <c r="CT23" i="24" s="1"/>
  <c r="AN135" i="24"/>
  <c r="CS123" i="24"/>
  <c r="CT123" i="24"/>
  <c r="CS101" i="24"/>
  <c r="CT101" i="24"/>
  <c r="CS50" i="24"/>
  <c r="CT50" i="24"/>
  <c r="CS82" i="24"/>
  <c r="CT82" i="24"/>
  <c r="BA162" i="10"/>
  <c r="BA173" i="10"/>
  <c r="CQ21" i="24" l="1"/>
  <c r="CQ176" i="24" s="1"/>
  <c r="CT135" i="24"/>
  <c r="CS135" i="24"/>
  <c r="CR111" i="24"/>
  <c r="AN22" i="24"/>
  <c r="CS23" i="24"/>
  <c r="CN110" i="24"/>
  <c r="CM109" i="24"/>
  <c r="CO22" i="24"/>
  <c r="CT70" i="24"/>
  <c r="AN61" i="24"/>
  <c r="CS62" i="24"/>
  <c r="CT62" i="24"/>
  <c r="BN176" i="24"/>
  <c r="AK21" i="24"/>
  <c r="AK176" i="24" s="1"/>
  <c r="BN162" i="10"/>
  <c r="CQ162" i="10" s="1"/>
  <c r="BH16" i="10"/>
  <c r="BB14" i="20"/>
  <c r="BA14" i="20"/>
  <c r="AZ14" i="20"/>
  <c r="AY14" i="20"/>
  <c r="AX14" i="20"/>
  <c r="AW14" i="20"/>
  <c r="AV14" i="20"/>
  <c r="AU14" i="20"/>
  <c r="AT14" i="20"/>
  <c r="AS14" i="20"/>
  <c r="AR14" i="20"/>
  <c r="AQ14" i="20"/>
  <c r="CP196" i="10" l="1"/>
  <c r="CQ196" i="10"/>
  <c r="CR196" i="10"/>
  <c r="CS196" i="10"/>
  <c r="CR110" i="24"/>
  <c r="CT22" i="24"/>
  <c r="CS22" i="24"/>
  <c r="AN60" i="24"/>
  <c r="CS61" i="24"/>
  <c r="CT61" i="24"/>
  <c r="CM108" i="24"/>
  <c r="CM70" i="24" s="1"/>
  <c r="CM60" i="24" s="1"/>
  <c r="CN109" i="24"/>
  <c r="AZ16" i="10"/>
  <c r="CN108" i="24" l="1"/>
  <c r="CN70" i="24" s="1"/>
  <c r="CN60" i="24" s="1"/>
  <c r="CR109" i="24"/>
  <c r="CR108" i="24" s="1"/>
  <c r="CR70" i="24" s="1"/>
  <c r="CR60" i="24" s="1"/>
  <c r="CM21" i="24"/>
  <c r="CM176" i="24" s="1"/>
  <c r="CT60" i="24"/>
  <c r="AN21" i="24"/>
  <c r="B174" i="21"/>
  <c r="B173" i="21"/>
  <c r="B172" i="21"/>
  <c r="B171" i="21"/>
  <c r="B169" i="21"/>
  <c r="B168" i="21"/>
  <c r="B167" i="21"/>
  <c r="X167" i="21" s="1"/>
  <c r="B166" i="21"/>
  <c r="B165" i="21"/>
  <c r="B164" i="21"/>
  <c r="B163" i="21"/>
  <c r="Z162" i="21"/>
  <c r="X162" i="21"/>
  <c r="B162" i="21"/>
  <c r="B161" i="21"/>
  <c r="Z161" i="21" s="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 s="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 s="1"/>
  <c r="B124" i="21"/>
  <c r="B122" i="21"/>
  <c r="X122" i="21" s="1"/>
  <c r="Z121" i="21"/>
  <c r="B121" i="21"/>
  <c r="X119" i="21"/>
  <c r="B119" i="21"/>
  <c r="B117" i="21"/>
  <c r="B116" i="21"/>
  <c r="B115" i="21"/>
  <c r="B113" i="21"/>
  <c r="B112" i="21"/>
  <c r="B111" i="21"/>
  <c r="Z111" i="21" s="1"/>
  <c r="B110" i="21"/>
  <c r="B109" i="21"/>
  <c r="B107" i="21"/>
  <c r="B106" i="21"/>
  <c r="Z106" i="21" s="1"/>
  <c r="B104" i="21"/>
  <c r="Z104" i="21" s="1"/>
  <c r="B103" i="21"/>
  <c r="B102" i="21"/>
  <c r="B100" i="21"/>
  <c r="X100" i="21" s="1"/>
  <c r="B99" i="21"/>
  <c r="B98" i="21"/>
  <c r="Z98" i="21" s="1"/>
  <c r="B97" i="21"/>
  <c r="B96" i="21"/>
  <c r="B95" i="21"/>
  <c r="B94" i="21"/>
  <c r="Z93" i="21"/>
  <c r="B93" i="21"/>
  <c r="B91" i="21"/>
  <c r="X91" i="21" s="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 s="1"/>
  <c r="Z47" i="21"/>
  <c r="B47" i="21"/>
  <c r="B46" i="21"/>
  <c r="Z46" i="21" s="1"/>
  <c r="B45" i="21"/>
  <c r="Z45" i="21" s="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 s="1"/>
  <c r="E17" i="21" s="1"/>
  <c r="CR21" i="24" l="1"/>
  <c r="CR176" i="24" s="1"/>
  <c r="AN176" i="24"/>
  <c r="CT21" i="24"/>
  <c r="CN21" i="24"/>
  <c r="CN176" i="24" s="1"/>
  <c r="BA170" i="10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E137" i="10"/>
  <c r="B137" i="10"/>
  <c r="CT176" i="24" l="1"/>
  <c r="BN137" i="10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K137" i="10"/>
  <c r="AN137" i="10" s="1"/>
  <c r="AJ193" i="10"/>
  <c r="AJ190" i="10"/>
  <c r="AJ181" i="10"/>
  <c r="AJ150" i="10"/>
  <c r="AJ192" i="10" s="1"/>
  <c r="AJ143" i="10"/>
  <c r="AJ191" i="10" s="1"/>
  <c r="AJ139" i="10"/>
  <c r="AJ189" i="10" s="1"/>
  <c r="AJ129" i="10"/>
  <c r="AJ123" i="10"/>
  <c r="AJ120" i="10"/>
  <c r="AJ118" i="10"/>
  <c r="AJ114" i="10"/>
  <c r="AJ108" i="10"/>
  <c r="AJ105" i="10"/>
  <c r="AJ101" i="10"/>
  <c r="AJ92" i="10"/>
  <c r="AJ82" i="10"/>
  <c r="AJ79" i="10"/>
  <c r="AJ71" i="10"/>
  <c r="AJ67" i="10"/>
  <c r="AJ62" i="10"/>
  <c r="AJ50" i="10"/>
  <c r="AJ44" i="10"/>
  <c r="AJ41" i="10"/>
  <c r="AJ37" i="10"/>
  <c r="AJ30" i="10"/>
  <c r="AJ28" i="10"/>
  <c r="AJ24" i="10"/>
  <c r="AJ17" i="10"/>
  <c r="AJ1" i="10"/>
  <c r="Z142" i="10"/>
  <c r="AF147" i="10"/>
  <c r="AE147" i="10"/>
  <c r="B147" i="10"/>
  <c r="Y25" i="10"/>
  <c r="CR137" i="10" l="1"/>
  <c r="CS137" i="10"/>
  <c r="BN147" i="10"/>
  <c r="AM137" i="10"/>
  <c r="CQ137" i="10"/>
  <c r="DF137" i="10"/>
  <c r="CP137" i="10"/>
  <c r="X176" i="21"/>
  <c r="Z176" i="21"/>
  <c r="DJ147" i="10"/>
  <c r="DD147" i="10"/>
  <c r="DF147" i="10"/>
  <c r="DL147" i="10"/>
  <c r="DD137" i="10"/>
  <c r="DQ137" i="10"/>
  <c r="DL137" i="10"/>
  <c r="DW137" i="10"/>
  <c r="DH137" i="10"/>
  <c r="DS137" i="10"/>
  <c r="DJ137" i="10"/>
  <c r="DU137" i="10"/>
  <c r="AJ135" i="10"/>
  <c r="CO137" i="10"/>
  <c r="CT137" i="10"/>
  <c r="CU137" i="10"/>
  <c r="AJ61" i="10"/>
  <c r="AJ43" i="10"/>
  <c r="AJ23" i="10"/>
  <c r="AJ70" i="10"/>
  <c r="AK147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G50" i="10"/>
  <c r="AH50" i="10"/>
  <c r="AL50" i="10"/>
  <c r="AO50" i="10"/>
  <c r="AP50" i="10"/>
  <c r="AQ50" i="10"/>
  <c r="AR50" i="10"/>
  <c r="AS50" i="10"/>
  <c r="AT50" i="10"/>
  <c r="AU50" i="10"/>
  <c r="AV50" i="10"/>
  <c r="AW50" i="10"/>
  <c r="AY50" i="10"/>
  <c r="AZ50" i="10"/>
  <c r="BB50" i="10"/>
  <c r="BC50" i="10"/>
  <c r="BD50" i="10"/>
  <c r="BE50" i="10"/>
  <c r="BF50" i="10"/>
  <c r="BG50" i="10"/>
  <c r="BH50" i="10"/>
  <c r="BI50" i="10"/>
  <c r="BJ50" i="10"/>
  <c r="BL50" i="10"/>
  <c r="BM50" i="10"/>
  <c r="BO50" i="10"/>
  <c r="BP50" i="10"/>
  <c r="BQ50" i="10"/>
  <c r="BR50" i="10"/>
  <c r="BS50" i="10"/>
  <c r="BT50" i="10"/>
  <c r="BU50" i="10"/>
  <c r="BV50" i="10"/>
  <c r="BW50" i="10"/>
  <c r="BY50" i="10"/>
  <c r="BZ50" i="10"/>
  <c r="CB50" i="10"/>
  <c r="CC50" i="10"/>
  <c r="CD50" i="10"/>
  <c r="CE50" i="10"/>
  <c r="CF50" i="10"/>
  <c r="CG50" i="10"/>
  <c r="CH50" i="10"/>
  <c r="CI50" i="10"/>
  <c r="CJ50" i="10"/>
  <c r="CL50" i="10"/>
  <c r="CM50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G44" i="10"/>
  <c r="AH44" i="10"/>
  <c r="AL44" i="10"/>
  <c r="AO44" i="10"/>
  <c r="AP44" i="10"/>
  <c r="AQ44" i="10"/>
  <c r="AR44" i="10"/>
  <c r="AS44" i="10"/>
  <c r="AT44" i="10"/>
  <c r="AU44" i="10"/>
  <c r="AV44" i="10"/>
  <c r="AW44" i="10"/>
  <c r="AY44" i="10"/>
  <c r="AZ44" i="10"/>
  <c r="BB44" i="10"/>
  <c r="BC44" i="10"/>
  <c r="BD44" i="10"/>
  <c r="BE44" i="10"/>
  <c r="BF44" i="10"/>
  <c r="BG44" i="10"/>
  <c r="BH44" i="10"/>
  <c r="BI44" i="10"/>
  <c r="BJ44" i="10"/>
  <c r="BL44" i="10"/>
  <c r="BM44" i="10"/>
  <c r="BO44" i="10"/>
  <c r="BP44" i="10"/>
  <c r="BQ44" i="10"/>
  <c r="BR44" i="10"/>
  <c r="BS44" i="10"/>
  <c r="BT44" i="10"/>
  <c r="BU44" i="10"/>
  <c r="BV44" i="10"/>
  <c r="BW44" i="10"/>
  <c r="BY44" i="10"/>
  <c r="BZ44" i="10"/>
  <c r="CB44" i="10"/>
  <c r="CC44" i="10"/>
  <c r="CD44" i="10"/>
  <c r="CE44" i="10"/>
  <c r="CF44" i="10"/>
  <c r="CG44" i="10"/>
  <c r="CH44" i="10"/>
  <c r="CI44" i="10"/>
  <c r="CJ44" i="10"/>
  <c r="CL44" i="10"/>
  <c r="CM44" i="10"/>
  <c r="DH147" i="10" l="1"/>
  <c r="Q43" i="10"/>
  <c r="BV43" i="10"/>
  <c r="CF43" i="10"/>
  <c r="BW43" i="10"/>
  <c r="BO43" i="10"/>
  <c r="BF43" i="10"/>
  <c r="AW43" i="10"/>
  <c r="Z43" i="10"/>
  <c r="R43" i="10"/>
  <c r="J43" i="10"/>
  <c r="AJ60" i="10"/>
  <c r="AJ188" i="10" s="1"/>
  <c r="AJ22" i="10"/>
  <c r="AJ187" i="10" s="1"/>
  <c r="CC43" i="10"/>
  <c r="BC43" i="10"/>
  <c r="AG43" i="10"/>
  <c r="CD43" i="10"/>
  <c r="AU43" i="10"/>
  <c r="AH43" i="10"/>
  <c r="P43" i="10"/>
  <c r="CL43" i="10"/>
  <c r="CG43" i="10"/>
  <c r="BP43" i="10"/>
  <c r="BG43" i="10"/>
  <c r="AP43" i="10"/>
  <c r="AA43" i="10"/>
  <c r="S43" i="10"/>
  <c r="K43" i="10"/>
  <c r="CI43" i="10"/>
  <c r="BI43" i="10"/>
  <c r="AZ43" i="10"/>
  <c r="AR43" i="10"/>
  <c r="BY43" i="10"/>
  <c r="BQ43" i="10"/>
  <c r="BH43" i="10"/>
  <c r="AY43" i="10"/>
  <c r="AQ43" i="10"/>
  <c r="AB43" i="10"/>
  <c r="T43" i="10"/>
  <c r="L43" i="10"/>
  <c r="BS43" i="10"/>
  <c r="AS43" i="10"/>
  <c r="AD43" i="10"/>
  <c r="V43" i="10"/>
  <c r="N43" i="10"/>
  <c r="CM43" i="10"/>
  <c r="CE43" i="10"/>
  <c r="BM43" i="10"/>
  <c r="Y43" i="10"/>
  <c r="I43" i="10"/>
  <c r="CJ43" i="10"/>
  <c r="CB43" i="10"/>
  <c r="BT43" i="10"/>
  <c r="BL43" i="10"/>
  <c r="BD43" i="10"/>
  <c r="AV43" i="10"/>
  <c r="W43" i="10"/>
  <c r="O43" i="10"/>
  <c r="G43" i="10"/>
  <c r="BU43" i="10"/>
  <c r="BE43" i="10"/>
  <c r="AO43" i="10"/>
  <c r="X43" i="10"/>
  <c r="H43" i="10"/>
  <c r="AL43" i="10"/>
  <c r="BR43" i="10"/>
  <c r="AT43" i="10"/>
  <c r="M43" i="10"/>
  <c r="CH43" i="10"/>
  <c r="BB43" i="10"/>
  <c r="AC43" i="10"/>
  <c r="BZ43" i="10"/>
  <c r="BJ43" i="10"/>
  <c r="U43" i="10"/>
  <c r="AJ194" i="10" l="1"/>
  <c r="AJ21" i="10"/>
  <c r="AJ176" i="10" s="1"/>
  <c r="AJ179" i="10" s="1"/>
  <c r="AJ182" i="10" s="1"/>
  <c r="CA40" i="10"/>
  <c r="DJ40" i="10" s="1"/>
  <c r="AJ195" i="10" l="1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 l="1"/>
  <c r="AF193" i="10" s="1"/>
  <c r="AE170" i="10"/>
  <c r="AE193" i="10" s="1"/>
  <c r="V93" i="10" l="1"/>
  <c r="CN170" i="10" l="1"/>
  <c r="DL170" i="10" s="1"/>
  <c r="CA170" i="10"/>
  <c r="DJ170" i="10" s="1"/>
  <c r="BN170" i="10"/>
  <c r="DF170" i="10"/>
  <c r="AK170" i="10"/>
  <c r="DH170" i="10" l="1"/>
  <c r="CQ170" i="10"/>
  <c r="CQ193" i="10" s="1"/>
  <c r="CR170" i="10"/>
  <c r="CR193" i="10" s="1"/>
  <c r="CS170" i="10"/>
  <c r="CS193" i="10" s="1"/>
  <c r="BA193" i="10"/>
  <c r="AN170" i="10"/>
  <c r="DD170" i="10" s="1"/>
  <c r="AK193" i="10"/>
  <c r="BN193" i="10"/>
  <c r="CA193" i="10"/>
  <c r="CN193" i="10"/>
  <c r="CO134" i="10"/>
  <c r="CU170" i="10" l="1"/>
  <c r="AN193" i="10"/>
  <c r="CP170" i="10"/>
  <c r="CP193" i="10" s="1"/>
  <c r="CO170" i="10"/>
  <c r="CO193" i="10" s="1"/>
  <c r="CT170" i="10"/>
  <c r="AL180" i="10"/>
  <c r="T122" i="10" l="1"/>
  <c r="S96" i="10"/>
  <c r="S84" i="10"/>
  <c r="DQ40" i="10" l="1"/>
  <c r="DS40" i="10"/>
  <c r="DU40" i="10"/>
  <c r="DW40" i="10"/>
  <c r="CP185" i="10"/>
  <c r="CQ185" i="10"/>
  <c r="CR185" i="10"/>
  <c r="CS185" i="10"/>
  <c r="CO185" i="10"/>
  <c r="AT190" i="10"/>
  <c r="AT181" i="10" l="1"/>
  <c r="CO9" i="10"/>
  <c r="CO5" i="10"/>
  <c r="BO139" i="10" l="1"/>
  <c r="AF174" i="10"/>
  <c r="AE174" i="10"/>
  <c r="AF173" i="10"/>
  <c r="AE173" i="10"/>
  <c r="AF166" i="10"/>
  <c r="AE166" i="10"/>
  <c r="AF165" i="10"/>
  <c r="AE165" i="10"/>
  <c r="AF164" i="10"/>
  <c r="AE164" i="10"/>
  <c r="AF163" i="10"/>
  <c r="AE163" i="10"/>
  <c r="AF161" i="10"/>
  <c r="AE161" i="10"/>
  <c r="P64" i="10"/>
  <c r="O78" i="10"/>
  <c r="P86" i="10"/>
  <c r="AF160" i="10"/>
  <c r="AE160" i="10"/>
  <c r="AF159" i="10"/>
  <c r="AE159" i="10"/>
  <c r="BO189" i="10" l="1"/>
  <c r="BO143" i="10"/>
  <c r="BO191" i="10" s="1"/>
  <c r="BO150" i="10"/>
  <c r="BO192" i="10" s="1"/>
  <c r="AK164" i="10"/>
  <c r="AN164" i="10" s="1"/>
  <c r="AK174" i="10"/>
  <c r="AN174" i="10" s="1"/>
  <c r="AK165" i="10"/>
  <c r="AN165" i="10" s="1"/>
  <c r="AK161" i="10"/>
  <c r="AN161" i="10" s="1"/>
  <c r="AK166" i="10"/>
  <c r="AN166" i="10" s="1"/>
  <c r="AK163" i="10"/>
  <c r="AN163" i="10" s="1"/>
  <c r="AK173" i="10"/>
  <c r="AN173" i="10" s="1"/>
  <c r="AK160" i="10"/>
  <c r="AN160" i="10" s="1"/>
  <c r="AF153" i="10"/>
  <c r="AE153" i="10"/>
  <c r="AL28" i="10"/>
  <c r="AL30" i="10"/>
  <c r="AL37" i="10"/>
  <c r="AL41" i="10"/>
  <c r="AS150" i="10"/>
  <c r="AS192" i="10" s="1"/>
  <c r="AY150" i="10"/>
  <c r="AY192" i="10" s="1"/>
  <c r="AZ150" i="10"/>
  <c r="AZ192" i="10" s="1"/>
  <c r="BA40" i="10"/>
  <c r="DF40" i="10" s="1"/>
  <c r="BO135" i="10" l="1"/>
  <c r="AM40" i="10"/>
  <c r="AK153" i="10"/>
  <c r="AN153" i="10" s="1"/>
  <c r="AP28" i="10" l="1"/>
  <c r="AP30" i="10"/>
  <c r="AP37" i="10"/>
  <c r="CD37" i="10" l="1"/>
  <c r="AS24" i="10"/>
  <c r="AQ37" i="10"/>
  <c r="AS37" i="10"/>
  <c r="AQ30" i="10"/>
  <c r="AR30" i="10"/>
  <c r="AS30" i="10"/>
  <c r="AQ28" i="10"/>
  <c r="AR28" i="10"/>
  <c r="AS28" i="10"/>
  <c r="AS23" i="10" l="1"/>
  <c r="B160" i="10" l="1"/>
  <c r="B153" i="10"/>
  <c r="BA153" i="10" l="1"/>
  <c r="CA153" i="10"/>
  <c r="BA160" i="10"/>
  <c r="CN160" i="10"/>
  <c r="DD153" i="10"/>
  <c r="DD160" i="10"/>
  <c r="DF160" i="10" l="1"/>
  <c r="DL160" i="10"/>
  <c r="DJ153" i="10"/>
  <c r="CO160" i="10"/>
  <c r="CP160" i="10"/>
  <c r="CN153" i="10"/>
  <c r="DL153" i="10" s="1"/>
  <c r="BN160" i="10"/>
  <c r="DH160" i="10" s="1"/>
  <c r="DF153" i="10"/>
  <c r="CA160" i="10"/>
  <c r="DJ160" i="10" s="1"/>
  <c r="DW160" i="10"/>
  <c r="DU153" i="10"/>
  <c r="DS153" i="10"/>
  <c r="BN153" i="10"/>
  <c r="DH153" i="10" s="1"/>
  <c r="DW153" i="10"/>
  <c r="DQ160" i="10"/>
  <c r="DU160" i="10"/>
  <c r="DS160" i="10"/>
  <c r="DQ153" i="10"/>
  <c r="CT160" i="10"/>
  <c r="AM16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53" i="10" l="1"/>
  <c r="CQ160" i="10"/>
  <c r="CS160" i="10"/>
  <c r="CR153" i="10"/>
  <c r="CS153" i="10"/>
  <c r="CP153" i="10"/>
  <c r="CO153" i="10"/>
  <c r="CU160" i="10"/>
  <c r="CR160" i="10"/>
  <c r="CT153" i="10"/>
  <c r="AM153" i="10"/>
  <c r="CU153" i="10"/>
  <c r="CL150" i="10"/>
  <c r="CL192" i="10" s="1"/>
  <c r="CM150" i="10"/>
  <c r="CM192" i="10" s="1"/>
  <c r="AI174" i="10" l="1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1" i="10"/>
  <c r="AI148" i="10"/>
  <c r="AI146" i="10"/>
  <c r="AI145" i="10"/>
  <c r="AI144" i="10"/>
  <c r="AI142" i="10"/>
  <c r="AI141" i="10"/>
  <c r="AI140" i="10"/>
  <c r="AI138" i="10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I117" i="10"/>
  <c r="AI116" i="10"/>
  <c r="AI115" i="10"/>
  <c r="AI113" i="10"/>
  <c r="AI112" i="10"/>
  <c r="AI111" i="10"/>
  <c r="AI110" i="10"/>
  <c r="AI109" i="10"/>
  <c r="AI107" i="10"/>
  <c r="AI106" i="10"/>
  <c r="AI104" i="10"/>
  <c r="AI103" i="10"/>
  <c r="AI102" i="10"/>
  <c r="AI100" i="10"/>
  <c r="AI99" i="10"/>
  <c r="AI98" i="10"/>
  <c r="AI97" i="10"/>
  <c r="AI96" i="10"/>
  <c r="AI95" i="10"/>
  <c r="AI94" i="10"/>
  <c r="AI93" i="10"/>
  <c r="AI91" i="10"/>
  <c r="AI90" i="10"/>
  <c r="AI89" i="10"/>
  <c r="AI88" i="10"/>
  <c r="AI87" i="10"/>
  <c r="AI86" i="10"/>
  <c r="AI85" i="10"/>
  <c r="AI84" i="10"/>
  <c r="AI83" i="10"/>
  <c r="AI81" i="10"/>
  <c r="AI80" i="10"/>
  <c r="AI78" i="10"/>
  <c r="AI77" i="10"/>
  <c r="AI76" i="10"/>
  <c r="AI75" i="10"/>
  <c r="AI74" i="10"/>
  <c r="AI73" i="10"/>
  <c r="AI72" i="10"/>
  <c r="AI69" i="10"/>
  <c r="AI68" i="10"/>
  <c r="AI66" i="10"/>
  <c r="AI65" i="10"/>
  <c r="AI64" i="10"/>
  <c r="AI63" i="10"/>
  <c r="AG129" i="10"/>
  <c r="AG123" i="10"/>
  <c r="AG120" i="10"/>
  <c r="AG118" i="10"/>
  <c r="AG114" i="10"/>
  <c r="AG108" i="10"/>
  <c r="AG105" i="10"/>
  <c r="AG101" i="10"/>
  <c r="AG92" i="10"/>
  <c r="AG82" i="10"/>
  <c r="AG79" i="10"/>
  <c r="AG71" i="10"/>
  <c r="AG67" i="10"/>
  <c r="AG62" i="10"/>
  <c r="AI190" i="10" l="1"/>
  <c r="AI108" i="10"/>
  <c r="AG61" i="10"/>
  <c r="AG70" i="10"/>
  <c r="AI58" i="10" l="1"/>
  <c r="AI57" i="10"/>
  <c r="AI56" i="10"/>
  <c r="AI55" i="10"/>
  <c r="AI54" i="10"/>
  <c r="AI53" i="10"/>
  <c r="AI52" i="10"/>
  <c r="AI49" i="10"/>
  <c r="AI48" i="10"/>
  <c r="AI47" i="10"/>
  <c r="AI46" i="10"/>
  <c r="AI45" i="10"/>
  <c r="AI42" i="10"/>
  <c r="AI40" i="10"/>
  <c r="AI39" i="10"/>
  <c r="AI38" i="10"/>
  <c r="AI36" i="10"/>
  <c r="AI35" i="10"/>
  <c r="AI34" i="10"/>
  <c r="AI33" i="10"/>
  <c r="AI32" i="10"/>
  <c r="AI31" i="10"/>
  <c r="AI29" i="10"/>
  <c r="AI28" i="10" s="1"/>
  <c r="AI26" i="10"/>
  <c r="AI27" i="10"/>
  <c r="AI25" i="10"/>
  <c r="AI181" i="10"/>
  <c r="AI150" i="10"/>
  <c r="AI192" i="10" s="1"/>
  <c r="AI143" i="10"/>
  <c r="AI191" i="10" s="1"/>
  <c r="AI139" i="10"/>
  <c r="AI189" i="10" s="1"/>
  <c r="AI129" i="10"/>
  <c r="AI123" i="10"/>
  <c r="AI120" i="10"/>
  <c r="AI118" i="10"/>
  <c r="AI114" i="10"/>
  <c r="AI105" i="10"/>
  <c r="AI101" i="10"/>
  <c r="AI92" i="10"/>
  <c r="AI82" i="10"/>
  <c r="AI79" i="10"/>
  <c r="AI71" i="10"/>
  <c r="AI67" i="10"/>
  <c r="AI62" i="10"/>
  <c r="AI17" i="10"/>
  <c r="AI1" i="10"/>
  <c r="B133" i="10"/>
  <c r="AI135" i="10" l="1"/>
  <c r="AI50" i="10"/>
  <c r="AI44" i="10"/>
  <c r="AI41" i="10"/>
  <c r="AI30" i="10"/>
  <c r="AI37" i="10"/>
  <c r="AI24" i="10"/>
  <c r="AI61" i="10"/>
  <c r="AI70" i="10"/>
  <c r="AI43" i="10" l="1"/>
  <c r="CN133" i="10"/>
  <c r="DL133" i="10" s="1"/>
  <c r="BN133" i="10"/>
  <c r="DH133" i="10" s="1"/>
  <c r="CA133" i="10"/>
  <c r="DJ133" i="10" s="1"/>
  <c r="DQ133" i="10"/>
  <c r="DS133" i="10"/>
  <c r="DU133" i="10"/>
  <c r="DW133" i="10"/>
  <c r="AI23" i="10"/>
  <c r="AI60" i="10"/>
  <c r="AI188" i="10" s="1"/>
  <c r="BA133" i="10"/>
  <c r="DF133" i="10" s="1"/>
  <c r="CQ133" i="10" l="1"/>
  <c r="AI22" i="10"/>
  <c r="AM133" i="10"/>
  <c r="AI187" i="10" l="1"/>
  <c r="AI194" i="10" s="1"/>
  <c r="AI21" i="10"/>
  <c r="AI176" i="10" s="1"/>
  <c r="AI179" i="10" s="1"/>
  <c r="AI182" i="10" s="1"/>
  <c r="L82" i="10"/>
  <c r="E148" i="10"/>
  <c r="AF146" i="10"/>
  <c r="AE146" i="10"/>
  <c r="B146" i="10"/>
  <c r="AF133" i="10"/>
  <c r="AE133" i="10"/>
  <c r="AI195" i="10" l="1"/>
  <c r="AK146" i="10"/>
  <c r="AN146" i="10" s="1"/>
  <c r="AK133" i="10"/>
  <c r="AN133" i="10" s="1"/>
  <c r="DD133" i="10" s="1"/>
  <c r="DO183" i="10"/>
  <c r="B128" i="10"/>
  <c r="DD146" i="10" l="1"/>
  <c r="CO133" i="10"/>
  <c r="CA146" i="10"/>
  <c r="DJ146" i="10" s="1"/>
  <c r="BN146" i="10"/>
  <c r="DH146" i="10" s="1"/>
  <c r="DU146" i="10"/>
  <c r="CN146" i="10"/>
  <c r="DL146" i="10" s="1"/>
  <c r="BA146" i="10"/>
  <c r="DF146" i="10" s="1"/>
  <c r="DQ146" i="10"/>
  <c r="DS146" i="10"/>
  <c r="DW146" i="10"/>
  <c r="CU133" i="10"/>
  <c r="CT133" i="10"/>
  <c r="CQ146" i="10" l="1"/>
  <c r="CR146" i="10"/>
  <c r="CS146" i="10"/>
  <c r="CO146" i="10"/>
  <c r="CP146" i="10"/>
  <c r="CU146" i="10"/>
  <c r="CT146" i="10"/>
  <c r="AM146" i="10"/>
  <c r="DQ128" i="10"/>
  <c r="DS128" i="10"/>
  <c r="DU128" i="10"/>
  <c r="DW128" i="10"/>
  <c r="AG181" i="10"/>
  <c r="AN17" i="10" l="1"/>
  <c r="AN9" i="10"/>
  <c r="AN5" i="10"/>
  <c r="AN1" i="10"/>
  <c r="F26" i="10" l="1"/>
  <c r="F27" i="10"/>
  <c r="B130" i="10"/>
  <c r="F178" i="10"/>
  <c r="B58" i="10"/>
  <c r="B57" i="10"/>
  <c r="B56" i="10"/>
  <c r="B55" i="10"/>
  <c r="B42" i="10"/>
  <c r="BA55" i="10" l="1"/>
  <c r="CA130" i="10"/>
  <c r="CN130" i="10"/>
  <c r="BA58" i="10"/>
  <c r="BA57" i="10"/>
  <c r="DF57" i="10" l="1"/>
  <c r="DL130" i="10"/>
  <c r="DJ130" i="10"/>
  <c r="DF58" i="10"/>
  <c r="DF55" i="10"/>
  <c r="BN130" i="10"/>
  <c r="CR130" i="10" s="1"/>
  <c r="CS130" i="10"/>
  <c r="DQ42" i="10"/>
  <c r="DW56" i="10"/>
  <c r="BA130" i="10"/>
  <c r="DF130" i="10" s="1"/>
  <c r="DS42" i="10"/>
  <c r="DW130" i="10"/>
  <c r="DU58" i="10"/>
  <c r="DW55" i="10"/>
  <c r="DU130" i="10"/>
  <c r="DQ57" i="10"/>
  <c r="BA56" i="10"/>
  <c r="DF56" i="10" s="1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5" i="10"/>
  <c r="AM58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 s="1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G191" i="10" s="1"/>
  <c r="AF172" i="10"/>
  <c r="AE172" i="10"/>
  <c r="AF171" i="10"/>
  <c r="AE171" i="10"/>
  <c r="AF169" i="10"/>
  <c r="AE169" i="10"/>
  <c r="AF168" i="10"/>
  <c r="AE168" i="10"/>
  <c r="AF167" i="10"/>
  <c r="AE167" i="10"/>
  <c r="AF162" i="10"/>
  <c r="AE162" i="10"/>
  <c r="AF158" i="10"/>
  <c r="AE158" i="10"/>
  <c r="AF157" i="10"/>
  <c r="AE157" i="10"/>
  <c r="AF156" i="10"/>
  <c r="AE156" i="10"/>
  <c r="AF155" i="10"/>
  <c r="AE155" i="10"/>
  <c r="AF154" i="10"/>
  <c r="AE154" i="10"/>
  <c r="AF152" i="10"/>
  <c r="AE152" i="10"/>
  <c r="AF151" i="10"/>
  <c r="AE151" i="10"/>
  <c r="AF148" i="10"/>
  <c r="AE148" i="10"/>
  <c r="AF145" i="10"/>
  <c r="AE145" i="10"/>
  <c r="AF144" i="10"/>
  <c r="AE144" i="10"/>
  <c r="AF142" i="10"/>
  <c r="AE142" i="10"/>
  <c r="AF141" i="10"/>
  <c r="AE141" i="10"/>
  <c r="AF140" i="10"/>
  <c r="AF13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F124" i="10"/>
  <c r="AE124" i="10"/>
  <c r="AF122" i="10"/>
  <c r="AE122" i="10"/>
  <c r="AF121" i="10"/>
  <c r="AE121" i="10"/>
  <c r="AF119" i="10"/>
  <c r="AF118" i="10" s="1"/>
  <c r="AE119" i="10"/>
  <c r="AF117" i="10"/>
  <c r="AE117" i="10"/>
  <c r="AF116" i="10"/>
  <c r="AE116" i="10"/>
  <c r="AF115" i="10"/>
  <c r="AE115" i="10"/>
  <c r="AF113" i="10"/>
  <c r="AE113" i="10"/>
  <c r="AF112" i="10"/>
  <c r="AE112" i="10"/>
  <c r="AF111" i="10"/>
  <c r="AE111" i="10"/>
  <c r="AF110" i="10"/>
  <c r="AE110" i="10"/>
  <c r="AF109" i="10"/>
  <c r="AE109" i="10"/>
  <c r="AF107" i="10"/>
  <c r="AE107" i="10"/>
  <c r="AF106" i="10"/>
  <c r="AE106" i="10"/>
  <c r="AF104" i="10"/>
  <c r="AE104" i="10"/>
  <c r="AF103" i="10"/>
  <c r="AE103" i="10"/>
  <c r="AF102" i="10"/>
  <c r="AE102" i="10"/>
  <c r="AF100" i="10"/>
  <c r="AE100" i="10"/>
  <c r="AF99" i="10"/>
  <c r="AE99" i="10"/>
  <c r="AF98" i="10"/>
  <c r="AE98" i="10"/>
  <c r="AF97" i="10"/>
  <c r="AE97" i="10"/>
  <c r="AF96" i="10"/>
  <c r="AE96" i="10"/>
  <c r="AF95" i="10"/>
  <c r="AE95" i="10"/>
  <c r="AF94" i="10"/>
  <c r="AE94" i="10"/>
  <c r="AF93" i="10"/>
  <c r="AE93" i="10"/>
  <c r="AF91" i="10"/>
  <c r="AE91" i="10"/>
  <c r="AF90" i="10"/>
  <c r="AE90" i="10"/>
  <c r="AF89" i="10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1" i="10"/>
  <c r="AE81" i="10"/>
  <c r="AF80" i="10"/>
  <c r="AE80" i="10"/>
  <c r="AF78" i="10"/>
  <c r="AE78" i="10"/>
  <c r="AF77" i="10"/>
  <c r="AE77" i="10"/>
  <c r="AF76" i="10"/>
  <c r="AE76" i="10"/>
  <c r="AF75" i="10"/>
  <c r="AE75" i="10"/>
  <c r="AF74" i="10"/>
  <c r="AE74" i="10"/>
  <c r="AF73" i="10"/>
  <c r="AE73" i="10"/>
  <c r="AF72" i="10"/>
  <c r="AE72" i="10"/>
  <c r="AF69" i="10"/>
  <c r="AE69" i="10"/>
  <c r="AF68" i="10"/>
  <c r="AE68" i="10"/>
  <c r="AF66" i="10"/>
  <c r="AE66" i="10"/>
  <c r="AF65" i="10"/>
  <c r="AE65" i="10"/>
  <c r="AF64" i="10"/>
  <c r="AE64" i="10"/>
  <c r="AF63" i="10"/>
  <c r="AE63" i="10"/>
  <c r="BZ150" i="10"/>
  <c r="BZ192" i="10" s="1"/>
  <c r="BY150" i="10"/>
  <c r="BY192" i="10" s="1"/>
  <c r="BM150" i="10"/>
  <c r="BM192" i="10" s="1"/>
  <c r="BL150" i="10"/>
  <c r="BL192" i="10" s="1"/>
  <c r="AL150" i="10"/>
  <c r="AL192" i="10" s="1"/>
  <c r="AH150" i="10"/>
  <c r="AH192" i="10" s="1"/>
  <c r="AG150" i="10"/>
  <c r="AG192" i="10" s="1"/>
  <c r="AD150" i="10"/>
  <c r="AD192" i="10" s="1"/>
  <c r="AC150" i="10"/>
  <c r="AC192" i="10" s="1"/>
  <c r="AB150" i="10"/>
  <c r="AB192" i="10" s="1"/>
  <c r="AA150" i="10"/>
  <c r="AA192" i="10" s="1"/>
  <c r="Z150" i="10"/>
  <c r="Z192" i="10" s="1"/>
  <c r="Y150" i="10"/>
  <c r="Y192" i="10" s="1"/>
  <c r="X150" i="10"/>
  <c r="X192" i="10" s="1"/>
  <c r="W150" i="10"/>
  <c r="W192" i="10" s="1"/>
  <c r="V150" i="10"/>
  <c r="V192" i="10" s="1"/>
  <c r="U150" i="10"/>
  <c r="U192" i="10" s="1"/>
  <c r="T150" i="10"/>
  <c r="T192" i="10" s="1"/>
  <c r="S150" i="10"/>
  <c r="S192" i="10" s="1"/>
  <c r="R150" i="10"/>
  <c r="R192" i="10" s="1"/>
  <c r="Q150" i="10"/>
  <c r="Q192" i="10" s="1"/>
  <c r="P150" i="10"/>
  <c r="P192" i="10" s="1"/>
  <c r="O150" i="10"/>
  <c r="O192" i="10" s="1"/>
  <c r="N150" i="10"/>
  <c r="N192" i="10" s="1"/>
  <c r="M150" i="10"/>
  <c r="M192" i="10" s="1"/>
  <c r="L150" i="10"/>
  <c r="L192" i="10" s="1"/>
  <c r="K150" i="10"/>
  <c r="K192" i="10" s="1"/>
  <c r="J150" i="10"/>
  <c r="J192" i="10" s="1"/>
  <c r="I150" i="10"/>
  <c r="I192" i="10" s="1"/>
  <c r="H150" i="10"/>
  <c r="H192" i="10" s="1"/>
  <c r="G150" i="10"/>
  <c r="G192" i="10" s="1"/>
  <c r="F150" i="10"/>
  <c r="F192" i="10" s="1"/>
  <c r="CM139" i="10"/>
  <c r="CM189" i="10" s="1"/>
  <c r="CL139" i="10"/>
  <c r="CL189" i="10" s="1"/>
  <c r="BZ139" i="10"/>
  <c r="BZ189" i="10" s="1"/>
  <c r="BY139" i="10"/>
  <c r="BY189" i="10" s="1"/>
  <c r="BM139" i="10"/>
  <c r="BM189" i="10" s="1"/>
  <c r="BL139" i="10"/>
  <c r="BL189" i="10" s="1"/>
  <c r="AZ139" i="10"/>
  <c r="AZ189" i="10" s="1"/>
  <c r="AY139" i="10"/>
  <c r="AY189" i="10" s="1"/>
  <c r="AL139" i="10"/>
  <c r="AL189" i="10" s="1"/>
  <c r="AH139" i="10"/>
  <c r="AH189" i="10" s="1"/>
  <c r="AG139" i="10"/>
  <c r="AG189" i="10" s="1"/>
  <c r="AD139" i="10"/>
  <c r="AD189" i="10" s="1"/>
  <c r="AC139" i="10"/>
  <c r="AC189" i="10" s="1"/>
  <c r="AB139" i="10"/>
  <c r="AB189" i="10" s="1"/>
  <c r="AA139" i="10"/>
  <c r="AA189" i="10" s="1"/>
  <c r="Z139" i="10"/>
  <c r="Z189" i="10" s="1"/>
  <c r="Y139" i="10"/>
  <c r="Y189" i="10" s="1"/>
  <c r="X139" i="10"/>
  <c r="X189" i="10" s="1"/>
  <c r="W139" i="10"/>
  <c r="W189" i="10" s="1"/>
  <c r="V139" i="10"/>
  <c r="V189" i="10" s="1"/>
  <c r="U139" i="10"/>
  <c r="U189" i="10" s="1"/>
  <c r="T139" i="10"/>
  <c r="T189" i="10" s="1"/>
  <c r="S139" i="10"/>
  <c r="S189" i="10" s="1"/>
  <c r="R139" i="10"/>
  <c r="R189" i="10" s="1"/>
  <c r="Q139" i="10"/>
  <c r="Q189" i="10" s="1"/>
  <c r="P139" i="10"/>
  <c r="P189" i="10" s="1"/>
  <c r="O139" i="10"/>
  <c r="O189" i="10" s="1"/>
  <c r="N139" i="10"/>
  <c r="N189" i="10" s="1"/>
  <c r="M139" i="10"/>
  <c r="M189" i="10" s="1"/>
  <c r="L139" i="10"/>
  <c r="L189" i="10" s="1"/>
  <c r="K139" i="10"/>
  <c r="K189" i="10" s="1"/>
  <c r="J139" i="10"/>
  <c r="J189" i="10" s="1"/>
  <c r="I139" i="10"/>
  <c r="I189" i="10" s="1"/>
  <c r="H139" i="10"/>
  <c r="H189" i="10" s="1"/>
  <c r="G139" i="10"/>
  <c r="G189" i="10" s="1"/>
  <c r="F139" i="10"/>
  <c r="F189" i="10" s="1"/>
  <c r="G143" i="10"/>
  <c r="G191" i="10" s="1"/>
  <c r="H143" i="10"/>
  <c r="H191" i="10" s="1"/>
  <c r="I143" i="10"/>
  <c r="I191" i="10" s="1"/>
  <c r="J143" i="10"/>
  <c r="J191" i="10" s="1"/>
  <c r="K143" i="10"/>
  <c r="K191" i="10" s="1"/>
  <c r="L143" i="10"/>
  <c r="L191" i="10" s="1"/>
  <c r="M143" i="10"/>
  <c r="M191" i="10" s="1"/>
  <c r="N143" i="10"/>
  <c r="N191" i="10" s="1"/>
  <c r="O143" i="10"/>
  <c r="O191" i="10" s="1"/>
  <c r="P143" i="10"/>
  <c r="P191" i="10" s="1"/>
  <c r="Q143" i="10"/>
  <c r="Q191" i="10" s="1"/>
  <c r="R143" i="10"/>
  <c r="R191" i="10" s="1"/>
  <c r="S143" i="10"/>
  <c r="S191" i="10" s="1"/>
  <c r="T143" i="10"/>
  <c r="T191" i="10" s="1"/>
  <c r="U143" i="10"/>
  <c r="U191" i="10" s="1"/>
  <c r="V143" i="10"/>
  <c r="V191" i="10" s="1"/>
  <c r="W143" i="10"/>
  <c r="W191" i="10" s="1"/>
  <c r="X143" i="10"/>
  <c r="X191" i="10" s="1"/>
  <c r="Y143" i="10"/>
  <c r="Y191" i="10" s="1"/>
  <c r="Z143" i="10"/>
  <c r="Z191" i="10" s="1"/>
  <c r="AA143" i="10"/>
  <c r="AA191" i="10" s="1"/>
  <c r="AB143" i="10"/>
  <c r="AB191" i="10" s="1"/>
  <c r="AC143" i="10"/>
  <c r="AC191" i="10" s="1"/>
  <c r="AD143" i="10"/>
  <c r="AD191" i="10" s="1"/>
  <c r="AH143" i="10"/>
  <c r="AH191" i="10" s="1"/>
  <c r="AL143" i="10"/>
  <c r="AL191" i="10" s="1"/>
  <c r="AY143" i="10"/>
  <c r="AY191" i="10" s="1"/>
  <c r="AZ143" i="10"/>
  <c r="AZ191" i="10" s="1"/>
  <c r="BL143" i="10"/>
  <c r="BL191" i="10" s="1"/>
  <c r="BM143" i="10"/>
  <c r="BM191" i="10" s="1"/>
  <c r="BX191" i="10"/>
  <c r="BY143" i="10"/>
  <c r="BY191" i="10" s="1"/>
  <c r="BZ143" i="10"/>
  <c r="BZ191" i="10" s="1"/>
  <c r="CL143" i="10"/>
  <c r="CL191" i="10" s="1"/>
  <c r="CM143" i="10"/>
  <c r="CM191" i="10" s="1"/>
  <c r="F143" i="10"/>
  <c r="F191" i="10" s="1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CM114" i="10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Y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L92" i="10"/>
  <c r="AH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G82" i="10"/>
  <c r="H82" i="10"/>
  <c r="I82" i="10"/>
  <c r="J82" i="10"/>
  <c r="K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H82" i="10"/>
  <c r="AL82" i="10"/>
  <c r="AY82" i="10"/>
  <c r="AZ82" i="10"/>
  <c r="BL82" i="10"/>
  <c r="BM82" i="10"/>
  <c r="BY82" i="10"/>
  <c r="BZ82" i="10"/>
  <c r="CL82" i="10"/>
  <c r="CM82" i="10"/>
  <c r="F82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H71" i="10"/>
  <c r="AL71" i="10"/>
  <c r="AY71" i="10"/>
  <c r="AZ71" i="10"/>
  <c r="BL71" i="10"/>
  <c r="BM71" i="10"/>
  <c r="BY71" i="10"/>
  <c r="BZ71" i="10"/>
  <c r="CL71" i="10"/>
  <c r="CM71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H67" i="10"/>
  <c r="AL67" i="10"/>
  <c r="AY67" i="10"/>
  <c r="AZ67" i="10"/>
  <c r="BL67" i="10"/>
  <c r="BM67" i="10"/>
  <c r="BY67" i="10"/>
  <c r="BZ67" i="10"/>
  <c r="CL67" i="10"/>
  <c r="CM67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H62" i="10"/>
  <c r="AL62" i="10"/>
  <c r="AY62" i="10"/>
  <c r="AZ62" i="10"/>
  <c r="BL62" i="10"/>
  <c r="BM62" i="10"/>
  <c r="BY62" i="10"/>
  <c r="BZ62" i="10"/>
  <c r="CL62" i="10"/>
  <c r="CM62" i="10"/>
  <c r="F71" i="10"/>
  <c r="F67" i="10"/>
  <c r="F62" i="10"/>
  <c r="AF189" i="10" l="1"/>
  <c r="CN162" i="10"/>
  <c r="CA162" i="10"/>
  <c r="I135" i="10"/>
  <c r="CA174" i="10"/>
  <c r="CN94" i="10"/>
  <c r="CN73" i="10"/>
  <c r="BA152" i="10"/>
  <c r="CN152" i="10"/>
  <c r="CA152" i="10"/>
  <c r="BA171" i="10"/>
  <c r="BA172" i="10"/>
  <c r="CA172" i="10"/>
  <c r="BA47" i="10"/>
  <c r="CN47" i="10"/>
  <c r="BA34" i="10"/>
  <c r="CA34" i="10"/>
  <c r="BA48" i="10"/>
  <c r="CA65" i="10"/>
  <c r="CN86" i="10"/>
  <c r="CA86" i="10"/>
  <c r="CA95" i="10"/>
  <c r="CA104" i="10"/>
  <c r="CN141" i="10"/>
  <c r="BA156" i="10"/>
  <c r="CA156" i="10"/>
  <c r="BA165" i="10"/>
  <c r="BA174" i="10"/>
  <c r="CN75" i="10"/>
  <c r="CA125" i="10"/>
  <c r="BA155" i="10"/>
  <c r="CN155" i="10"/>
  <c r="CA155" i="10"/>
  <c r="CA25" i="10"/>
  <c r="BA49" i="10"/>
  <c r="CA49" i="10"/>
  <c r="CA66" i="10"/>
  <c r="CA77" i="10"/>
  <c r="CA87" i="10"/>
  <c r="CN127" i="10"/>
  <c r="BA157" i="10"/>
  <c r="BA166" i="10"/>
  <c r="CN166" i="10"/>
  <c r="AX139" i="10"/>
  <c r="CK139" i="10"/>
  <c r="BK139" i="10"/>
  <c r="CN85" i="10"/>
  <c r="BA51" i="10"/>
  <c r="CN78" i="10"/>
  <c r="BA117" i="10"/>
  <c r="CN117" i="10"/>
  <c r="BA145" i="10"/>
  <c r="CN145" i="10"/>
  <c r="CA145" i="10"/>
  <c r="BA158" i="10"/>
  <c r="CA158" i="10"/>
  <c r="BN158" i="10"/>
  <c r="BA167" i="10"/>
  <c r="BN167" i="10"/>
  <c r="CA46" i="10"/>
  <c r="BA163" i="10"/>
  <c r="CA33" i="10"/>
  <c r="BA103" i="10"/>
  <c r="CA103" i="10"/>
  <c r="CN164" i="10"/>
  <c r="CA164" i="10"/>
  <c r="BN164" i="10"/>
  <c r="CQ164" i="10" s="1"/>
  <c r="BA52" i="10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AG135" i="10"/>
  <c r="H135" i="10"/>
  <c r="BA136" i="10"/>
  <c r="P135" i="10"/>
  <c r="X135" i="10"/>
  <c r="AK124" i="10"/>
  <c r="AN124" i="10" s="1"/>
  <c r="W135" i="10"/>
  <c r="Q135" i="10"/>
  <c r="BZ135" i="10"/>
  <c r="DH130" i="10"/>
  <c r="AH135" i="10"/>
  <c r="DD163" i="10"/>
  <c r="DD161" i="10"/>
  <c r="BM135" i="10"/>
  <c r="Y135" i="10"/>
  <c r="AL135" i="10"/>
  <c r="BY135" i="10"/>
  <c r="DD164" i="10"/>
  <c r="DD173" i="10"/>
  <c r="J135" i="10"/>
  <c r="DD165" i="10"/>
  <c r="DD174" i="10"/>
  <c r="DD166" i="10"/>
  <c r="K135" i="10"/>
  <c r="S135" i="10"/>
  <c r="AA135" i="10"/>
  <c r="AY135" i="10"/>
  <c r="Z135" i="10"/>
  <c r="L135" i="10"/>
  <c r="T135" i="10"/>
  <c r="AB135" i="10"/>
  <c r="AZ135" i="10"/>
  <c r="CL135" i="10"/>
  <c r="R135" i="10"/>
  <c r="M135" i="10"/>
  <c r="U135" i="10"/>
  <c r="AC135" i="10"/>
  <c r="CM135" i="10"/>
  <c r="F135" i="10"/>
  <c r="N135" i="10"/>
  <c r="V135" i="10"/>
  <c r="AD135" i="10"/>
  <c r="BL135" i="10"/>
  <c r="AF190" i="10"/>
  <c r="AE190" i="10"/>
  <c r="CQ130" i="10"/>
  <c r="BW139" i="10"/>
  <c r="CJ139" i="10"/>
  <c r="CJ189" i="10" s="1"/>
  <c r="CJ101" i="10"/>
  <c r="CJ123" i="10"/>
  <c r="CJ118" i="10"/>
  <c r="BW118" i="10"/>
  <c r="CJ62" i="10"/>
  <c r="CJ28" i="10"/>
  <c r="CJ190" i="10"/>
  <c r="BW190" i="10"/>
  <c r="AW139" i="10"/>
  <c r="AW189" i="10" s="1"/>
  <c r="BJ139" i="10"/>
  <c r="BJ189" i="10" s="1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37" i="10"/>
  <c r="BV37" i="10"/>
  <c r="CI139" i="10"/>
  <c r="CI189" i="10" s="1"/>
  <c r="BV139" i="10"/>
  <c r="BI139" i="10"/>
  <c r="BI189" i="10" s="1"/>
  <c r="AV139" i="10"/>
  <c r="AV189" i="10" s="1"/>
  <c r="BI24" i="10"/>
  <c r="AV105" i="10"/>
  <c r="BI105" i="10"/>
  <c r="CI143" i="10"/>
  <c r="CI191" i="10" s="1"/>
  <c r="BV143" i="10"/>
  <c r="BV191" i="10" s="1"/>
  <c r="BI143" i="10"/>
  <c r="AM56" i="10"/>
  <c r="AM130" i="10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 s="1"/>
  <c r="BH139" i="10"/>
  <c r="BH189" i="10" s="1"/>
  <c r="BU139" i="10"/>
  <c r="AK162" i="10"/>
  <c r="AN162" i="10" s="1"/>
  <c r="CM113" i="10"/>
  <c r="CM112" i="10" s="1"/>
  <c r="CM111" i="10" s="1"/>
  <c r="CM110" i="10" s="1"/>
  <c r="CM109" i="10" s="1"/>
  <c r="CM108" i="10" s="1"/>
  <c r="CM70" i="10" s="1"/>
  <c r="BT28" i="10"/>
  <c r="BG28" i="10"/>
  <c r="CG28" i="10"/>
  <c r="BT190" i="10"/>
  <c r="BG190" i="10"/>
  <c r="CG190" i="10"/>
  <c r="AT139" i="10"/>
  <c r="AT189" i="10" s="1"/>
  <c r="BG139" i="10"/>
  <c r="BG189" i="10" s="1"/>
  <c r="CG139" i="10"/>
  <c r="CG189" i="10" s="1"/>
  <c r="BT139" i="10"/>
  <c r="AT118" i="10"/>
  <c r="CG118" i="10"/>
  <c r="BT118" i="10"/>
  <c r="BG118" i="10"/>
  <c r="CF139" i="10"/>
  <c r="CF189" i="10" s="1"/>
  <c r="BS139" i="10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 s="1"/>
  <c r="BF139" i="10"/>
  <c r="BF189" i="10" s="1"/>
  <c r="BF28" i="10"/>
  <c r="AS120" i="10"/>
  <c r="AS118" i="10"/>
  <c r="BF118" i="10"/>
  <c r="AK63" i="10"/>
  <c r="AN63" i="10" s="1"/>
  <c r="CE139" i="10"/>
  <c r="CE189" i="10" s="1"/>
  <c r="BR139" i="10"/>
  <c r="BE139" i="10"/>
  <c r="BE189" i="10" s="1"/>
  <c r="AR139" i="10"/>
  <c r="AR189" i="10" s="1"/>
  <c r="BE118" i="10"/>
  <c r="AR118" i="10"/>
  <c r="CE118" i="10"/>
  <c r="BR118" i="10"/>
  <c r="BE28" i="10"/>
  <c r="CE190" i="10"/>
  <c r="BR190" i="10"/>
  <c r="BE190" i="10"/>
  <c r="AR190" i="10"/>
  <c r="AK64" i="10"/>
  <c r="AN64" i="10" s="1"/>
  <c r="CD118" i="10"/>
  <c r="BD28" i="10"/>
  <c r="BD190" i="10"/>
  <c r="BD139" i="10"/>
  <c r="BD189" i="10" s="1"/>
  <c r="CD139" i="10"/>
  <c r="CD189" i="10" s="1"/>
  <c r="AK69" i="10"/>
  <c r="AN69" i="10" s="1"/>
  <c r="AK66" i="10"/>
  <c r="AN66" i="10" s="1"/>
  <c r="AK73" i="10"/>
  <c r="AN73" i="10" s="1"/>
  <c r="AK77" i="10"/>
  <c r="AN77" i="10" s="1"/>
  <c r="AK83" i="10"/>
  <c r="AN83" i="10" s="1"/>
  <c r="AK87" i="10"/>
  <c r="AN87" i="10" s="1"/>
  <c r="AK91" i="10"/>
  <c r="AN91" i="10" s="1"/>
  <c r="AK96" i="10"/>
  <c r="AN96" i="10" s="1"/>
  <c r="AK100" i="10"/>
  <c r="AN100" i="10" s="1"/>
  <c r="AK106" i="10"/>
  <c r="AN106" i="10" s="1"/>
  <c r="AK116" i="10"/>
  <c r="AN116" i="10" s="1"/>
  <c r="AK122" i="10"/>
  <c r="AN122" i="10" s="1"/>
  <c r="AK127" i="10"/>
  <c r="AN127" i="10" s="1"/>
  <c r="AK132" i="10"/>
  <c r="AN132" i="10" s="1"/>
  <c r="AK141" i="10"/>
  <c r="AN141" i="10" s="1"/>
  <c r="AK148" i="10"/>
  <c r="AK155" i="10"/>
  <c r="AK168" i="10"/>
  <c r="AK75" i="10"/>
  <c r="AN75" i="10" s="1"/>
  <c r="AK80" i="10"/>
  <c r="AN80" i="10" s="1"/>
  <c r="AK85" i="10"/>
  <c r="AN85" i="10" s="1"/>
  <c r="AK89" i="10"/>
  <c r="AN89" i="10" s="1"/>
  <c r="AK98" i="10"/>
  <c r="AN98" i="10" s="1"/>
  <c r="AK103" i="10"/>
  <c r="AN103" i="10" s="1"/>
  <c r="AK109" i="10"/>
  <c r="AN109" i="10" s="1"/>
  <c r="AK113" i="10"/>
  <c r="AN113" i="10" s="1"/>
  <c r="AK119" i="10"/>
  <c r="AN119" i="10" s="1"/>
  <c r="AK94" i="10"/>
  <c r="AN94" i="10" s="1"/>
  <c r="AK125" i="10"/>
  <c r="AN125" i="10" s="1"/>
  <c r="AK130" i="10"/>
  <c r="AN130" i="10" s="1"/>
  <c r="DD130" i="10" s="1"/>
  <c r="AK138" i="10"/>
  <c r="AK65" i="10"/>
  <c r="AN65" i="10" s="1"/>
  <c r="AK72" i="10"/>
  <c r="AN72" i="10" s="1"/>
  <c r="AK76" i="10"/>
  <c r="AN76" i="10" s="1"/>
  <c r="AK81" i="10"/>
  <c r="AN81" i="10" s="1"/>
  <c r="AK86" i="10"/>
  <c r="AN86" i="10" s="1"/>
  <c r="AK90" i="10"/>
  <c r="AN90" i="10" s="1"/>
  <c r="AK95" i="10"/>
  <c r="AN95" i="10" s="1"/>
  <c r="AK99" i="10"/>
  <c r="AN99" i="10" s="1"/>
  <c r="AK104" i="10"/>
  <c r="AN104" i="10" s="1"/>
  <c r="AK115" i="10"/>
  <c r="AN115" i="10" s="1"/>
  <c r="AK121" i="10"/>
  <c r="AN121" i="10" s="1"/>
  <c r="AK126" i="10"/>
  <c r="AN126" i="10" s="1"/>
  <c r="AK131" i="10"/>
  <c r="AN131" i="10" s="1"/>
  <c r="AK140" i="10"/>
  <c r="AN140" i="10" s="1"/>
  <c r="AK145" i="10"/>
  <c r="AN145" i="10" s="1"/>
  <c r="AK154" i="10"/>
  <c r="AN154" i="10" s="1"/>
  <c r="AK158" i="10"/>
  <c r="AK167" i="10"/>
  <c r="AK111" i="10"/>
  <c r="AN111" i="10" s="1"/>
  <c r="AK110" i="10"/>
  <c r="AN110" i="10" s="1"/>
  <c r="BZ70" i="10"/>
  <c r="AK68" i="10"/>
  <c r="AN68" i="10" s="1"/>
  <c r="AK74" i="10"/>
  <c r="AN74" i="10" s="1"/>
  <c r="AK78" i="10"/>
  <c r="AN78" i="10" s="1"/>
  <c r="AK84" i="10"/>
  <c r="AN84" i="10" s="1"/>
  <c r="AK88" i="10"/>
  <c r="AN88" i="10" s="1"/>
  <c r="AK93" i="10"/>
  <c r="AN93" i="10" s="1"/>
  <c r="AK97" i="10"/>
  <c r="AN97" i="10" s="1"/>
  <c r="AK102" i="10"/>
  <c r="AN102" i="10" s="1"/>
  <c r="AK107" i="10"/>
  <c r="AN107" i="10" s="1"/>
  <c r="AK112" i="10"/>
  <c r="AN112" i="10" s="1"/>
  <c r="AK117" i="10"/>
  <c r="AN117" i="10" s="1"/>
  <c r="AK128" i="10"/>
  <c r="AN128" i="10" s="1"/>
  <c r="DD128" i="10" s="1"/>
  <c r="AK136" i="10"/>
  <c r="AK142" i="10"/>
  <c r="AN142" i="10" s="1"/>
  <c r="AK151" i="10"/>
  <c r="AK156" i="10"/>
  <c r="AK169" i="10"/>
  <c r="BY70" i="10"/>
  <c r="AK144" i="10"/>
  <c r="AN144" i="10" s="1"/>
  <c r="AK152" i="10"/>
  <c r="AK157" i="10"/>
  <c r="AK171" i="10"/>
  <c r="AK172" i="10"/>
  <c r="AK159" i="10"/>
  <c r="AE118" i="10"/>
  <c r="BQ139" i="10"/>
  <c r="AQ139" i="10"/>
  <c r="AQ189" i="10" s="1"/>
  <c r="BM70" i="10"/>
  <c r="AC70" i="10"/>
  <c r="U70" i="10"/>
  <c r="M70" i="10"/>
  <c r="AQ118" i="10"/>
  <c r="BQ118" i="10"/>
  <c r="BD118" i="10"/>
  <c r="BQ28" i="10"/>
  <c r="CD67" i="10"/>
  <c r="AB70" i="10"/>
  <c r="AZ70" i="10"/>
  <c r="AA70" i="10"/>
  <c r="S70" i="10"/>
  <c r="K70" i="10"/>
  <c r="Z70" i="10"/>
  <c r="BL70" i="10"/>
  <c r="AY70" i="10"/>
  <c r="AL70" i="10"/>
  <c r="Y70" i="10"/>
  <c r="Q70" i="10"/>
  <c r="I70" i="10"/>
  <c r="L70" i="10"/>
  <c r="T70" i="10"/>
  <c r="J70" i="10"/>
  <c r="F70" i="10"/>
  <c r="CL70" i="10"/>
  <c r="AH70" i="10"/>
  <c r="X70" i="10"/>
  <c r="P70" i="10"/>
  <c r="H70" i="10"/>
  <c r="R70" i="10"/>
  <c r="W70" i="10"/>
  <c r="O70" i="10"/>
  <c r="G70" i="10"/>
  <c r="AD70" i="10"/>
  <c r="V70" i="10"/>
  <c r="N70" i="10"/>
  <c r="CC28" i="10"/>
  <c r="CC139" i="10"/>
  <c r="CC189" i="10" s="1"/>
  <c r="BP139" i="10"/>
  <c r="BC139" i="10"/>
  <c r="BC189" i="10" s="1"/>
  <c r="AP139" i="10"/>
  <c r="AP189" i="10" s="1"/>
  <c r="BN128" i="10"/>
  <c r="DH128" i="10" s="1"/>
  <c r="CN128" i="10"/>
  <c r="DL128" i="10" s="1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129" i="10"/>
  <c r="AE79" i="10"/>
  <c r="AF79" i="10"/>
  <c r="AF129" i="10"/>
  <c r="AF143" i="10"/>
  <c r="AF191" i="10" s="1"/>
  <c r="AF92" i="10"/>
  <c r="AE67" i="10"/>
  <c r="AE114" i="10"/>
  <c r="AE105" i="10"/>
  <c r="AF62" i="10"/>
  <c r="AF82" i="10"/>
  <c r="AF101" i="10"/>
  <c r="AF150" i="10"/>
  <c r="AF192" i="10" s="1"/>
  <c r="AE71" i="10"/>
  <c r="AE82" i="10"/>
  <c r="AE120" i="10"/>
  <c r="AE123" i="10"/>
  <c r="AF67" i="10"/>
  <c r="AF71" i="10"/>
  <c r="BB37" i="10"/>
  <c r="P61" i="10"/>
  <c r="H61" i="10"/>
  <c r="AE62" i="10"/>
  <c r="AE92" i="10"/>
  <c r="AE101" i="10"/>
  <c r="X61" i="10"/>
  <c r="AF108" i="10"/>
  <c r="AF114" i="10"/>
  <c r="AF123" i="10"/>
  <c r="AE139" i="10"/>
  <c r="AE189" i="10" s="1"/>
  <c r="AE108" i="10"/>
  <c r="AE143" i="10"/>
  <c r="AE191" i="10" s="1"/>
  <c r="AE150" i="10"/>
  <c r="AE192" i="10" s="1"/>
  <c r="BY61" i="10"/>
  <c r="R61" i="10"/>
  <c r="Z61" i="10"/>
  <c r="J61" i="10"/>
  <c r="AH61" i="10"/>
  <c r="F61" i="10"/>
  <c r="V61" i="10"/>
  <c r="N61" i="10"/>
  <c r="AD61" i="10"/>
  <c r="BM61" i="10"/>
  <c r="CM61" i="10"/>
  <c r="AY61" i="10"/>
  <c r="T61" i="10"/>
  <c r="AL61" i="10"/>
  <c r="L61" i="10"/>
  <c r="BZ61" i="10"/>
  <c r="AA61" i="10"/>
  <c r="S61" i="10"/>
  <c r="K61" i="10"/>
  <c r="AB61" i="10"/>
  <c r="AZ61" i="10"/>
  <c r="Y61" i="10"/>
  <c r="Q61" i="10"/>
  <c r="I61" i="10"/>
  <c r="CL61" i="10"/>
  <c r="W61" i="10"/>
  <c r="O61" i="10"/>
  <c r="G61" i="10"/>
  <c r="BL61" i="10"/>
  <c r="AC61" i="10"/>
  <c r="U61" i="10"/>
  <c r="M61" i="10"/>
  <c r="CN58" i="10"/>
  <c r="DL58" i="10" s="1"/>
  <c r="CN57" i="10"/>
  <c r="DL57" i="10" s="1"/>
  <c r="CN56" i="10"/>
  <c r="DL56" i="10" s="1"/>
  <c r="CN55" i="10"/>
  <c r="DL55" i="10" s="1"/>
  <c r="CN42" i="10"/>
  <c r="DL42" i="10" s="1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 s="1"/>
  <c r="CM37" i="10"/>
  <c r="CL37" i="10"/>
  <c r="CJ37" i="10"/>
  <c r="CM30" i="10"/>
  <c r="CL30" i="10"/>
  <c r="CM28" i="10"/>
  <c r="CL28" i="10"/>
  <c r="CI28" i="10"/>
  <c r="CM24" i="10"/>
  <c r="CL24" i="10"/>
  <c r="CJ24" i="10"/>
  <c r="CA58" i="10"/>
  <c r="DJ58" i="10" s="1"/>
  <c r="CA57" i="10"/>
  <c r="DJ57" i="10" s="1"/>
  <c r="CA56" i="10"/>
  <c r="DJ56" i="10" s="1"/>
  <c r="CA55" i="10"/>
  <c r="DJ55" i="10" s="1"/>
  <c r="CA42" i="10"/>
  <c r="DJ42" i="10" s="1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DH58" i="10" s="1"/>
  <c r="BN57" i="10"/>
  <c r="DH57" i="10" s="1"/>
  <c r="BN56" i="10"/>
  <c r="DH56" i="10" s="1"/>
  <c r="BN55" i="10"/>
  <c r="DH55" i="10" s="1"/>
  <c r="BN42" i="10"/>
  <c r="DH42" i="10" s="1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 s="1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DF42" i="10" s="1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F42" i="10"/>
  <c r="AF41" i="10" s="1"/>
  <c r="AE42" i="10"/>
  <c r="AF40" i="10"/>
  <c r="AE40" i="10"/>
  <c r="AF39" i="10"/>
  <c r="AE39" i="10"/>
  <c r="AF38" i="10"/>
  <c r="AE38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29" i="10"/>
  <c r="AF28" i="10" s="1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G24" i="10"/>
  <c r="H24" i="10"/>
  <c r="AG24" i="10"/>
  <c r="AH24" i="10"/>
  <c r="AY24" i="10"/>
  <c r="AZ24" i="10"/>
  <c r="CZ42" i="10" l="1"/>
  <c r="CZ29" i="10"/>
  <c r="CQ158" i="10"/>
  <c r="AX189" i="10"/>
  <c r="CQ167" i="10"/>
  <c r="BU189" i="10"/>
  <c r="BW189" i="10"/>
  <c r="AN138" i="10"/>
  <c r="DD138" i="10" s="1"/>
  <c r="BR189" i="10"/>
  <c r="BV135" i="10"/>
  <c r="BV189" i="10"/>
  <c r="BT189" i="10"/>
  <c r="BK189" i="10"/>
  <c r="CK189" i="10"/>
  <c r="BP189" i="10"/>
  <c r="BQ189" i="10"/>
  <c r="BS189" i="10"/>
  <c r="BX189" i="10"/>
  <c r="BX190" i="10"/>
  <c r="BX135" i="10"/>
  <c r="CA173" i="10"/>
  <c r="DJ173" i="10" s="1"/>
  <c r="CA169" i="10"/>
  <c r="DJ169" i="10" s="1"/>
  <c r="CA168" i="10"/>
  <c r="DJ168" i="10" s="1"/>
  <c r="CA165" i="10"/>
  <c r="DJ165" i="10" s="1"/>
  <c r="CA122" i="10"/>
  <c r="DJ122" i="10" s="1"/>
  <c r="BK37" i="10"/>
  <c r="BN165" i="10"/>
  <c r="DH165" i="10" s="1"/>
  <c r="BN142" i="10"/>
  <c r="CU142" i="10" s="1"/>
  <c r="BK118" i="10"/>
  <c r="CK37" i="10"/>
  <c r="BX37" i="10"/>
  <c r="BX24" i="10"/>
  <c r="CK30" i="10"/>
  <c r="AX44" i="10"/>
  <c r="AX62" i="10"/>
  <c r="BA45" i="10"/>
  <c r="DF45" i="10" s="1"/>
  <c r="AX79" i="10"/>
  <c r="AX67" i="10"/>
  <c r="AX101" i="10"/>
  <c r="CK24" i="10"/>
  <c r="BX71" i="10"/>
  <c r="AX71" i="10"/>
  <c r="CK150" i="10"/>
  <c r="CK192" i="10" s="1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AX191" i="10" s="1"/>
  <c r="BK114" i="10"/>
  <c r="BK44" i="10"/>
  <c r="BK62" i="10"/>
  <c r="CX62" i="10" s="1"/>
  <c r="BK82" i="10"/>
  <c r="CZ86" i="10" s="1"/>
  <c r="AX24" i="10"/>
  <c r="BK120" i="10"/>
  <c r="BK108" i="10"/>
  <c r="BK101" i="10"/>
  <c r="BK50" i="10"/>
  <c r="BK105" i="10"/>
  <c r="BX44" i="10"/>
  <c r="BX62" i="10"/>
  <c r="BK150" i="10"/>
  <c r="BX50" i="10"/>
  <c r="CK105" i="10"/>
  <c r="CK114" i="10"/>
  <c r="CK44" i="10"/>
  <c r="CK62" i="10"/>
  <c r="BX150" i="10"/>
  <c r="BX192" i="10" s="1"/>
  <c r="CK120" i="10"/>
  <c r="CK108" i="10"/>
  <c r="BX101" i="10"/>
  <c r="CK50" i="10"/>
  <c r="BX105" i="10"/>
  <c r="AX190" i="10"/>
  <c r="DL168" i="10"/>
  <c r="CF135" i="10"/>
  <c r="DL132" i="10"/>
  <c r="DD80" i="10"/>
  <c r="DF145" i="10"/>
  <c r="DD107" i="10"/>
  <c r="DD98" i="10"/>
  <c r="DD145" i="10"/>
  <c r="DD78" i="10"/>
  <c r="DF51" i="10"/>
  <c r="DD83" i="10"/>
  <c r="DL127" i="10"/>
  <c r="DF49" i="10"/>
  <c r="DJ104" i="10"/>
  <c r="DL86" i="10"/>
  <c r="DJ34" i="10"/>
  <c r="DL47" i="10"/>
  <c r="DD140" i="10"/>
  <c r="DD90" i="10"/>
  <c r="DD86" i="10"/>
  <c r="DD85" i="10"/>
  <c r="DJ46" i="10"/>
  <c r="DJ145" i="10"/>
  <c r="DD87" i="10"/>
  <c r="DJ49" i="10"/>
  <c r="DD104" i="10"/>
  <c r="DD65" i="10"/>
  <c r="DJ152" i="10"/>
  <c r="DJ155" i="10"/>
  <c r="DL94" i="10"/>
  <c r="DD154" i="10"/>
  <c r="DD112" i="10"/>
  <c r="DD93" i="10"/>
  <c r="DL73" i="10"/>
  <c r="DJ99" i="10"/>
  <c r="DD144" i="10"/>
  <c r="DD63" i="10"/>
  <c r="AE135" i="10"/>
  <c r="BI135" i="10"/>
  <c r="DJ159" i="10"/>
  <c r="DJ148" i="10"/>
  <c r="DD119" i="10"/>
  <c r="DD109" i="10"/>
  <c r="DD69" i="10"/>
  <c r="DF52" i="10"/>
  <c r="DD91" i="10"/>
  <c r="DH81" i="10"/>
  <c r="DL145" i="10"/>
  <c r="DL117" i="10"/>
  <c r="DD97" i="10"/>
  <c r="DD96" i="10"/>
  <c r="DJ87" i="10"/>
  <c r="DD110" i="10"/>
  <c r="DJ174" i="10"/>
  <c r="DJ156" i="10"/>
  <c r="DL141" i="10"/>
  <c r="DF48" i="10"/>
  <c r="DL152" i="10"/>
  <c r="DD100" i="10"/>
  <c r="DL155" i="10"/>
  <c r="DJ125" i="10"/>
  <c r="DD103" i="10"/>
  <c r="DD64" i="10"/>
  <c r="DD73" i="10"/>
  <c r="DD72" i="10"/>
  <c r="DD106" i="10"/>
  <c r="DL85" i="10"/>
  <c r="DD89" i="10"/>
  <c r="DH158" i="10"/>
  <c r="DD117" i="10"/>
  <c r="DD88" i="10"/>
  <c r="DD127" i="10"/>
  <c r="DJ66" i="10"/>
  <c r="DD126" i="10"/>
  <c r="DJ95" i="10"/>
  <c r="DJ86" i="10"/>
  <c r="DD122" i="10"/>
  <c r="DJ164" i="10"/>
  <c r="DD142" i="10"/>
  <c r="DD125" i="10"/>
  <c r="DF103" i="10"/>
  <c r="DD94" i="10"/>
  <c r="DF47" i="10"/>
  <c r="DJ33" i="10"/>
  <c r="DD99" i="10"/>
  <c r="DJ172" i="10"/>
  <c r="DD132" i="10"/>
  <c r="DJ98" i="10"/>
  <c r="DD81" i="10"/>
  <c r="DF117" i="10"/>
  <c r="DD68" i="10"/>
  <c r="DL166" i="10"/>
  <c r="DD77" i="10"/>
  <c r="DD66" i="10"/>
  <c r="DD95" i="10"/>
  <c r="DD76" i="10"/>
  <c r="DL164" i="10"/>
  <c r="DL75" i="10"/>
  <c r="DD74" i="10"/>
  <c r="DD116" i="10"/>
  <c r="DD115" i="10"/>
  <c r="DH167" i="10"/>
  <c r="DJ158" i="10"/>
  <c r="DD131" i="10"/>
  <c r="DJ77" i="10"/>
  <c r="DJ65" i="10"/>
  <c r="DF34" i="10"/>
  <c r="DH164" i="10"/>
  <c r="DJ103" i="10"/>
  <c r="DD75" i="10"/>
  <c r="DD124" i="10"/>
  <c r="DD84" i="10"/>
  <c r="DD121" i="10"/>
  <c r="DD111" i="10"/>
  <c r="DL78" i="10"/>
  <c r="DL169" i="10"/>
  <c r="DD141" i="10"/>
  <c r="DD113" i="10"/>
  <c r="DD102" i="10"/>
  <c r="CI135" i="10"/>
  <c r="AF135" i="10"/>
  <c r="AF44" i="10"/>
  <c r="AE50" i="10"/>
  <c r="AF50" i="10"/>
  <c r="AE44" i="10"/>
  <c r="BJ30" i="10"/>
  <c r="DH162" i="10"/>
  <c r="BN169" i="10"/>
  <c r="DH169" i="10" s="1"/>
  <c r="BN159" i="10"/>
  <c r="CR159" i="10" s="1"/>
  <c r="BN174" i="10"/>
  <c r="DH174" i="10" s="1"/>
  <c r="BJ190" i="10"/>
  <c r="BN151" i="10"/>
  <c r="DH151" i="10" s="1"/>
  <c r="BN168" i="10"/>
  <c r="CQ168" i="10" s="1"/>
  <c r="BJ118" i="10"/>
  <c r="BN166" i="10"/>
  <c r="DH166" i="10" s="1"/>
  <c r="CJ82" i="10"/>
  <c r="BW24" i="10"/>
  <c r="BW79" i="10"/>
  <c r="CJ143" i="10"/>
  <c r="CJ191" i="10" s="1"/>
  <c r="CN51" i="10"/>
  <c r="DL51" i="10" s="1"/>
  <c r="BW30" i="10"/>
  <c r="CN142" i="10"/>
  <c r="DL142" i="10" s="1"/>
  <c r="BJ24" i="10"/>
  <c r="CJ108" i="10"/>
  <c r="CJ30" i="10"/>
  <c r="CJ23" i="10" s="1"/>
  <c r="BW114" i="10"/>
  <c r="BW62" i="10"/>
  <c r="BW101" i="10"/>
  <c r="AW79" i="10"/>
  <c r="AW24" i="10"/>
  <c r="CJ71" i="10"/>
  <c r="BW123" i="10"/>
  <c r="CJ129" i="10"/>
  <c r="CJ114" i="10"/>
  <c r="BW120" i="10"/>
  <c r="BW71" i="10"/>
  <c r="BW129" i="10"/>
  <c r="BW92" i="10"/>
  <c r="BW150" i="10"/>
  <c r="BW192" i="10" s="1"/>
  <c r="CJ105" i="10"/>
  <c r="CJ92" i="10"/>
  <c r="CJ150" i="10"/>
  <c r="CJ192" i="10" s="1"/>
  <c r="BW105" i="10"/>
  <c r="CJ67" i="10"/>
  <c r="CJ61" i="10" s="1"/>
  <c r="CJ79" i="10"/>
  <c r="BW67" i="10"/>
  <c r="BW143" i="10"/>
  <c r="BW135" i="10" s="1"/>
  <c r="BW82" i="10"/>
  <c r="CJ120" i="10"/>
  <c r="BW108" i="10"/>
  <c r="AW92" i="10"/>
  <c r="BJ37" i="10"/>
  <c r="AW82" i="10"/>
  <c r="AW108" i="10"/>
  <c r="AW114" i="10"/>
  <c r="AW101" i="10"/>
  <c r="AW62" i="10"/>
  <c r="AW150" i="10"/>
  <c r="AW192" i="10" s="1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AW135" i="10" s="1"/>
  <c r="BJ71" i="10"/>
  <c r="BJ67" i="10"/>
  <c r="BJ92" i="10"/>
  <c r="BJ101" i="10"/>
  <c r="AW67" i="10"/>
  <c r="BJ150" i="10"/>
  <c r="BJ79" i="10"/>
  <c r="CS164" i="10"/>
  <c r="CS152" i="10"/>
  <c r="CQ58" i="10"/>
  <c r="CQ42" i="10"/>
  <c r="CQ55" i="10"/>
  <c r="CQ56" i="10"/>
  <c r="CQ40" i="10"/>
  <c r="CQ57" i="10"/>
  <c r="CR164" i="10"/>
  <c r="CS155" i="10"/>
  <c r="CP117" i="10"/>
  <c r="CO117" i="10"/>
  <c r="CP103" i="10"/>
  <c r="CO103" i="10"/>
  <c r="CS86" i="10"/>
  <c r="CS162" i="10"/>
  <c r="CR158" i="10"/>
  <c r="CO145" i="10"/>
  <c r="CP145" i="10"/>
  <c r="CS145" i="10"/>
  <c r="CO130" i="10"/>
  <c r="CP130" i="10"/>
  <c r="CS55" i="10"/>
  <c r="CS56" i="10"/>
  <c r="CR42" i="10"/>
  <c r="CR55" i="10"/>
  <c r="CR56" i="10"/>
  <c r="CS58" i="10"/>
  <c r="CR57" i="10"/>
  <c r="CS57" i="10"/>
  <c r="CR58" i="10"/>
  <c r="CS42" i="10"/>
  <c r="DA115" i="10"/>
  <c r="BI191" i="10"/>
  <c r="CI30" i="10"/>
  <c r="CI105" i="10"/>
  <c r="AV24" i="10"/>
  <c r="AV143" i="10"/>
  <c r="AV191" i="10" s="1"/>
  <c r="BN173" i="10"/>
  <c r="CQ173" i="10" s="1"/>
  <c r="CI24" i="10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 s="1"/>
  <c r="BV120" i="10"/>
  <c r="CI92" i="10"/>
  <c r="BV67" i="10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 s="1"/>
  <c r="CA117" i="10"/>
  <c r="CS117" i="10" s="1"/>
  <c r="CA97" i="10"/>
  <c r="DJ97" i="10" s="1"/>
  <c r="CA69" i="10"/>
  <c r="DJ69" i="10" s="1"/>
  <c r="BN157" i="10"/>
  <c r="DH157" i="10" s="1"/>
  <c r="CN158" i="10"/>
  <c r="DL158" i="10" s="1"/>
  <c r="CA107" i="10"/>
  <c r="DJ107" i="10" s="1"/>
  <c r="BA25" i="10"/>
  <c r="CN65" i="10"/>
  <c r="DL65" i="10" s="1"/>
  <c r="BN163" i="10"/>
  <c r="DH163" i="10" s="1"/>
  <c r="CN148" i="10"/>
  <c r="DL148" i="10" s="1"/>
  <c r="CN96" i="10"/>
  <c r="DL96" i="10" s="1"/>
  <c r="CA90" i="10"/>
  <c r="DJ90" i="10" s="1"/>
  <c r="DQ96" i="10"/>
  <c r="DU51" i="10"/>
  <c r="CA154" i="10"/>
  <c r="DJ154" i="10" s="1"/>
  <c r="CN74" i="10"/>
  <c r="DL74" i="10" s="1"/>
  <c r="CA127" i="10"/>
  <c r="CS127" i="10" s="1"/>
  <c r="BA35" i="10"/>
  <c r="DF35" i="10" s="1"/>
  <c r="CN172" i="10"/>
  <c r="DL172" i="10" s="1"/>
  <c r="CA113" i="10"/>
  <c r="DJ113" i="10" s="1"/>
  <c r="BN132" i="10"/>
  <c r="DH132" i="10" s="1"/>
  <c r="CN90" i="10"/>
  <c r="DL90" i="10" s="1"/>
  <c r="BU37" i="10"/>
  <c r="CA89" i="10"/>
  <c r="DJ89" i="10" s="1"/>
  <c r="CH30" i="10"/>
  <c r="CN88" i="10"/>
  <c r="DL88" i="10" s="1"/>
  <c r="BA26" i="10"/>
  <c r="DF26" i="10" s="1"/>
  <c r="CA64" i="10"/>
  <c r="DJ64" i="10" s="1"/>
  <c r="CN69" i="10"/>
  <c r="DL69" i="10" s="1"/>
  <c r="CA36" i="10"/>
  <c r="DJ36" i="10" s="1"/>
  <c r="CA73" i="10"/>
  <c r="DJ73" i="10" s="1"/>
  <c r="CN110" i="10"/>
  <c r="DL110" i="10" s="1"/>
  <c r="BU30" i="10"/>
  <c r="DQ171" i="10"/>
  <c r="BU24" i="10"/>
  <c r="CH24" i="10"/>
  <c r="CA116" i="10"/>
  <c r="DJ116" i="10" s="1"/>
  <c r="BA53" i="10"/>
  <c r="DF53" i="10" s="1"/>
  <c r="BA29" i="10"/>
  <c r="DF29" i="10" s="1"/>
  <c r="CA157" i="10"/>
  <c r="DJ157" i="10" s="1"/>
  <c r="CN64" i="10"/>
  <c r="DL64" i="10" s="1"/>
  <c r="CN33" i="10"/>
  <c r="DL33" i="10" s="1"/>
  <c r="CN112" i="10"/>
  <c r="DL112" i="10" s="1"/>
  <c r="CA171" i="10"/>
  <c r="DJ171" i="10" s="1"/>
  <c r="BU123" i="10"/>
  <c r="CG37" i="10"/>
  <c r="CA132" i="10"/>
  <c r="DJ132" i="10" s="1"/>
  <c r="CN116" i="10"/>
  <c r="DL116" i="10" s="1"/>
  <c r="CN77" i="10"/>
  <c r="DL77" i="10" s="1"/>
  <c r="CA126" i="10"/>
  <c r="DJ126" i="10" s="1"/>
  <c r="CA85" i="10"/>
  <c r="DJ85" i="10" s="1"/>
  <c r="CA100" i="10"/>
  <c r="DJ100" i="10" s="1"/>
  <c r="CA167" i="10"/>
  <c r="DJ167" i="10" s="1"/>
  <c r="CN36" i="10"/>
  <c r="DL36" i="10" s="1"/>
  <c r="CA88" i="10"/>
  <c r="DJ88" i="10" s="1"/>
  <c r="DW66" i="10"/>
  <c r="CN107" i="10"/>
  <c r="DL107" i="10" s="1"/>
  <c r="CA166" i="10"/>
  <c r="CA47" i="10"/>
  <c r="DJ47" i="10" s="1"/>
  <c r="CN91" i="10"/>
  <c r="DL91" i="10" s="1"/>
  <c r="DU54" i="10"/>
  <c r="DS88" i="10"/>
  <c r="CA76" i="10"/>
  <c r="DJ76" i="10" s="1"/>
  <c r="BH101" i="10"/>
  <c r="DQ54" i="10"/>
  <c r="DW168" i="10"/>
  <c r="DU119" i="10"/>
  <c r="DU26" i="10"/>
  <c r="DW35" i="10"/>
  <c r="DU174" i="10"/>
  <c r="CA142" i="10"/>
  <c r="DJ142" i="10" s="1"/>
  <c r="DQ102" i="10"/>
  <c r="DW32" i="10"/>
  <c r="DQ121" i="10"/>
  <c r="DS80" i="10"/>
  <c r="CA94" i="10"/>
  <c r="DJ94" i="10" s="1"/>
  <c r="CA141" i="10"/>
  <c r="DJ141" i="10" s="1"/>
  <c r="DU116" i="10"/>
  <c r="CN159" i="10"/>
  <c r="DL159" i="10" s="1"/>
  <c r="CN89" i="10"/>
  <c r="DL89" i="10" s="1"/>
  <c r="CA96" i="10"/>
  <c r="DJ96" i="10" s="1"/>
  <c r="CN156" i="10"/>
  <c r="DL156" i="10" s="1"/>
  <c r="CA27" i="10"/>
  <c r="DJ27" i="10" s="1"/>
  <c r="CN126" i="10"/>
  <c r="DL126" i="10" s="1"/>
  <c r="CN34" i="10"/>
  <c r="DL34" i="10" s="1"/>
  <c r="BA33" i="10"/>
  <c r="DF33" i="10" s="1"/>
  <c r="CN25" i="10"/>
  <c r="DL25" i="10" s="1"/>
  <c r="BN156" i="10"/>
  <c r="DH156" i="10" s="1"/>
  <c r="AU101" i="10"/>
  <c r="CA78" i="10"/>
  <c r="DJ78" i="10" s="1"/>
  <c r="BH92" i="10"/>
  <c r="BH62" i="10"/>
  <c r="DU69" i="10"/>
  <c r="DQ156" i="10"/>
  <c r="CN84" i="10"/>
  <c r="DL84" i="10" s="1"/>
  <c r="DQ116" i="10"/>
  <c r="DU34" i="10"/>
  <c r="CN97" i="10"/>
  <c r="DL97" i="10" s="1"/>
  <c r="CA74" i="10"/>
  <c r="DJ74" i="10" s="1"/>
  <c r="CN46" i="10"/>
  <c r="DL46" i="10" s="1"/>
  <c r="CA84" i="10"/>
  <c r="DJ84" i="10" s="1"/>
  <c r="BA54" i="10"/>
  <c r="DF54" i="10" s="1"/>
  <c r="BA31" i="10"/>
  <c r="DF31" i="10" s="1"/>
  <c r="CA81" i="10"/>
  <c r="DJ81" i="10" s="1"/>
  <c r="DS74" i="10"/>
  <c r="DU46" i="10"/>
  <c r="DU168" i="10"/>
  <c r="DS132" i="10"/>
  <c r="DU109" i="10"/>
  <c r="CA75" i="10"/>
  <c r="CS75" i="10" s="1"/>
  <c r="CA45" i="10"/>
  <c r="DJ45" i="10" s="1"/>
  <c r="BN171" i="10"/>
  <c r="DH171" i="10" s="1"/>
  <c r="CN111" i="10"/>
  <c r="DL111" i="10" s="1"/>
  <c r="CN45" i="10"/>
  <c r="DL45" i="10" s="1"/>
  <c r="DQ172" i="10"/>
  <c r="DW163" i="10"/>
  <c r="CA112" i="10"/>
  <c r="DJ112" i="10" s="1"/>
  <c r="DU102" i="10"/>
  <c r="DQ84" i="10"/>
  <c r="DW74" i="10"/>
  <c r="DW171" i="10"/>
  <c r="DU138" i="10"/>
  <c r="DW100" i="10"/>
  <c r="CA91" i="10"/>
  <c r="DJ91" i="10" s="1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DL100" i="10" s="1"/>
  <c r="CA31" i="10"/>
  <c r="DJ31" i="10" s="1"/>
  <c r="DW99" i="10"/>
  <c r="DQ75" i="10"/>
  <c r="BN154" i="10"/>
  <c r="DH154" i="10" s="1"/>
  <c r="CA32" i="10"/>
  <c r="DJ32" i="10" s="1"/>
  <c r="CA54" i="10"/>
  <c r="DJ54" i="10" s="1"/>
  <c r="BA39" i="10"/>
  <c r="DF39" i="10" s="1"/>
  <c r="DW112" i="10"/>
  <c r="DS93" i="10"/>
  <c r="DU85" i="10"/>
  <c r="DQ53" i="10"/>
  <c r="DW69" i="10"/>
  <c r="CN99" i="10"/>
  <c r="DL99" i="10" s="1"/>
  <c r="DU166" i="10"/>
  <c r="DW165" i="10"/>
  <c r="CA111" i="10"/>
  <c r="DJ111" i="10" s="1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DL125" i="10" s="1"/>
  <c r="CN103" i="10"/>
  <c r="DL103" i="10" s="1"/>
  <c r="BH30" i="10"/>
  <c r="CN39" i="10"/>
  <c r="DL39" i="10" s="1"/>
  <c r="BA112" i="10"/>
  <c r="DF112" i="10" s="1"/>
  <c r="BA74" i="10"/>
  <c r="DF74" i="10" s="1"/>
  <c r="CN122" i="10"/>
  <c r="DL122" i="10" s="1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 s="1"/>
  <c r="BH82" i="10"/>
  <c r="CH82" i="10"/>
  <c r="DU148" i="10"/>
  <c r="DW109" i="10"/>
  <c r="AU24" i="10"/>
  <c r="BH129" i="10"/>
  <c r="DQ68" i="10"/>
  <c r="DQ113" i="10"/>
  <c r="DS166" i="10"/>
  <c r="AU143" i="10"/>
  <c r="AU191" i="10" s="1"/>
  <c r="DS34" i="10"/>
  <c r="CN171" i="10"/>
  <c r="DL171" i="10" s="1"/>
  <c r="BN32" i="10"/>
  <c r="DH32" i="10" s="1"/>
  <c r="CN104" i="10"/>
  <c r="DL104" i="10" s="1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 s="1"/>
  <c r="CN163" i="10"/>
  <c r="DL163" i="10" s="1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 s="1"/>
  <c r="CN167" i="10"/>
  <c r="DL167" i="10" s="1"/>
  <c r="CN66" i="10"/>
  <c r="DL66" i="10" s="1"/>
  <c r="CN31" i="10"/>
  <c r="DL31" i="10" s="1"/>
  <c r="CN161" i="10"/>
  <c r="DL161" i="10" s="1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H155" i="10" s="1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DL157" i="10" s="1"/>
  <c r="CN174" i="10"/>
  <c r="DL174" i="10" s="1"/>
  <c r="CN173" i="10"/>
  <c r="CS173" i="10" s="1"/>
  <c r="BN141" i="10"/>
  <c r="DH141" i="10" s="1"/>
  <c r="CN165" i="10"/>
  <c r="DL165" i="10" s="1"/>
  <c r="CN76" i="10"/>
  <c r="DL76" i="10" s="1"/>
  <c r="CN32" i="10"/>
  <c r="DL32" i="10" s="1"/>
  <c r="CH62" i="10"/>
  <c r="DW162" i="10"/>
  <c r="DS151" i="10"/>
  <c r="BH120" i="10"/>
  <c r="DW159" i="10"/>
  <c r="DW116" i="10"/>
  <c r="DQ94" i="10"/>
  <c r="DW126" i="10"/>
  <c r="CN154" i="10"/>
  <c r="DL154" i="10" s="1"/>
  <c r="DS163" i="10"/>
  <c r="DU173" i="10"/>
  <c r="DU162" i="10"/>
  <c r="DQ138" i="10"/>
  <c r="DQ164" i="10"/>
  <c r="DQ89" i="10"/>
  <c r="DW167" i="10"/>
  <c r="DW78" i="10"/>
  <c r="CH67" i="10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 s="1"/>
  <c r="CA161" i="10"/>
  <c r="DJ161" i="10" s="1"/>
  <c r="DQ47" i="10"/>
  <c r="BN152" i="10"/>
  <c r="DH152" i="10" s="1"/>
  <c r="DW73" i="10"/>
  <c r="DW85" i="10"/>
  <c r="DQ49" i="10"/>
  <c r="CN49" i="10"/>
  <c r="DL49" i="10" s="1"/>
  <c r="DU121" i="10"/>
  <c r="DQ158" i="10"/>
  <c r="BN148" i="10"/>
  <c r="DH148" i="10" s="1"/>
  <c r="BA46" i="10"/>
  <c r="DF46" i="10" s="1"/>
  <c r="DW173" i="10"/>
  <c r="DQ100" i="10"/>
  <c r="DU111" i="10"/>
  <c r="CN95" i="10"/>
  <c r="DL95" i="10" s="1"/>
  <c r="BN172" i="10"/>
  <c r="DH172" i="10" s="1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 s="1"/>
  <c r="BA27" i="10"/>
  <c r="DF27" i="10" s="1"/>
  <c r="BA36" i="10"/>
  <c r="DF36" i="10" s="1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 s="1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BU67" i="10"/>
  <c r="DW68" i="10"/>
  <c r="DU113" i="10"/>
  <c r="DS64" i="10"/>
  <c r="DQ157" i="10"/>
  <c r="BH143" i="10"/>
  <c r="BH135" i="10" s="1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DL81" i="10" s="1"/>
  <c r="CA53" i="10"/>
  <c r="DJ53" i="10" s="1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 s="1"/>
  <c r="CH105" i="10"/>
  <c r="DQ66" i="10"/>
  <c r="DS94" i="10"/>
  <c r="DQ174" i="10"/>
  <c r="DS141" i="10"/>
  <c r="BU114" i="10"/>
  <c r="DU104" i="10"/>
  <c r="DU47" i="10"/>
  <c r="BA32" i="10"/>
  <c r="DF32" i="10" s="1"/>
  <c r="DU163" i="10"/>
  <c r="DW124" i="10"/>
  <c r="DU74" i="10"/>
  <c r="AU62" i="10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DW107" i="10"/>
  <c r="AU67" i="10"/>
  <c r="DQ26" i="10"/>
  <c r="DW113" i="10"/>
  <c r="CH143" i="10"/>
  <c r="CH191" i="10" s="1"/>
  <c r="DS127" i="10"/>
  <c r="AU105" i="10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T103" i="10"/>
  <c r="CU128" i="10"/>
  <c r="CU130" i="10"/>
  <c r="CT130" i="10"/>
  <c r="CU81" i="10"/>
  <c r="CT145" i="10"/>
  <c r="CT117" i="10"/>
  <c r="AM51" i="10"/>
  <c r="BN34" i="10"/>
  <c r="CQ34" i="10" s="1"/>
  <c r="BN53" i="10"/>
  <c r="DH53" i="10" s="1"/>
  <c r="BN36" i="10"/>
  <c r="DH36" i="10" s="1"/>
  <c r="BN35" i="10"/>
  <c r="DH35" i="10" s="1"/>
  <c r="AM34" i="10"/>
  <c r="BN39" i="10"/>
  <c r="DH39" i="10" s="1"/>
  <c r="BG37" i="10"/>
  <c r="BN51" i="10"/>
  <c r="DH51" i="10" s="1"/>
  <c r="BN26" i="10"/>
  <c r="DH26" i="10" s="1"/>
  <c r="BN54" i="10"/>
  <c r="DH54" i="10" s="1"/>
  <c r="BT79" i="10"/>
  <c r="BT108" i="10"/>
  <c r="AT123" i="10"/>
  <c r="BG79" i="10"/>
  <c r="CG79" i="10"/>
  <c r="BT37" i="10"/>
  <c r="AN171" i="10"/>
  <c r="DD171" i="10" s="1"/>
  <c r="AN169" i="10"/>
  <c r="DD169" i="10" s="1"/>
  <c r="AN159" i="10"/>
  <c r="DD159" i="10" s="1"/>
  <c r="AN152" i="10"/>
  <c r="DD152" i="10" s="1"/>
  <c r="AN156" i="10"/>
  <c r="DD156" i="10" s="1"/>
  <c r="AN168" i="10"/>
  <c r="DD168" i="10" s="1"/>
  <c r="AN151" i="10"/>
  <c r="DD151" i="10" s="1"/>
  <c r="AN155" i="10"/>
  <c r="DD155" i="10" s="1"/>
  <c r="AN172" i="10"/>
  <c r="DD172" i="10" s="1"/>
  <c r="AN167" i="10"/>
  <c r="DD167" i="10" s="1"/>
  <c r="AN158" i="10"/>
  <c r="DD158" i="10" s="1"/>
  <c r="AN157" i="10"/>
  <c r="DD157" i="10" s="1"/>
  <c r="AT24" i="10"/>
  <c r="AK35" i="10"/>
  <c r="AN35" i="10" s="1"/>
  <c r="DD35" i="10" s="1"/>
  <c r="AK34" i="10"/>
  <c r="AN34" i="10" s="1"/>
  <c r="DD34" i="10" s="1"/>
  <c r="AK33" i="10"/>
  <c r="AN33" i="10" s="1"/>
  <c r="DD33" i="10" s="1"/>
  <c r="BG24" i="10"/>
  <c r="CG24" i="10"/>
  <c r="AT101" i="10"/>
  <c r="AT62" i="10"/>
  <c r="AT71" i="10"/>
  <c r="CG108" i="10"/>
  <c r="AK32" i="10"/>
  <c r="AN32" i="10" s="1"/>
  <c r="DD32" i="10" s="1"/>
  <c r="AT79" i="10"/>
  <c r="BT24" i="10"/>
  <c r="AT108" i="10"/>
  <c r="BG30" i="10"/>
  <c r="CA38" i="10"/>
  <c r="DJ38" i="10" s="1"/>
  <c r="BT30" i="10"/>
  <c r="CG30" i="10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 s="1"/>
  <c r="BT129" i="10"/>
  <c r="BT67" i="10"/>
  <c r="BG143" i="10"/>
  <c r="BG135" i="10" s="1"/>
  <c r="BT114" i="10"/>
  <c r="CG92" i="10"/>
  <c r="BT150" i="10"/>
  <c r="BT192" i="10" s="1"/>
  <c r="CG120" i="10"/>
  <c r="BG129" i="10"/>
  <c r="CG67" i="10"/>
  <c r="BT143" i="10"/>
  <c r="BT191" i="10" s="1"/>
  <c r="CG114" i="10"/>
  <c r="BG92" i="10"/>
  <c r="CG150" i="10"/>
  <c r="BT120" i="10"/>
  <c r="AT129" i="10"/>
  <c r="AT67" i="10"/>
  <c r="AT143" i="10"/>
  <c r="AT191" i="10" s="1"/>
  <c r="BG114" i="10"/>
  <c r="BT92" i="10"/>
  <c r="BG150" i="10"/>
  <c r="BG120" i="10"/>
  <c r="BT105" i="10"/>
  <c r="AT114" i="10"/>
  <c r="AT120" i="10"/>
  <c r="BN41" i="10"/>
  <c r="CN29" i="10"/>
  <c r="DL29" i="10" s="1"/>
  <c r="BL23" i="10"/>
  <c r="BM23" i="10"/>
  <c r="BS143" i="10"/>
  <c r="BS191" i="10" s="1"/>
  <c r="BS150" i="10"/>
  <c r="CF190" i="10"/>
  <c r="CF79" i="10"/>
  <c r="CF105" i="10"/>
  <c r="BF24" i="10"/>
  <c r="BS92" i="10"/>
  <c r="CF108" i="10"/>
  <c r="CN109" i="10"/>
  <c r="DL109" i="10" s="1"/>
  <c r="CF24" i="10"/>
  <c r="BS30" i="10"/>
  <c r="BF37" i="10"/>
  <c r="BS24" i="10"/>
  <c r="CF37" i="10"/>
  <c r="CF30" i="10"/>
  <c r="BF79" i="10"/>
  <c r="BF67" i="10"/>
  <c r="BF143" i="10"/>
  <c r="BF135" i="10" s="1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01" i="10"/>
  <c r="BF62" i="10"/>
  <c r="BF82" i="10"/>
  <c r="AS114" i="10"/>
  <c r="AS101" i="10"/>
  <c r="AS62" i="10"/>
  <c r="AS82" i="10"/>
  <c r="BF129" i="10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 s="1"/>
  <c r="CE24" i="10"/>
  <c r="BR30" i="10"/>
  <c r="BE37" i="10"/>
  <c r="BR114" i="10"/>
  <c r="BE24" i="10"/>
  <c r="CE37" i="10"/>
  <c r="BR143" i="10"/>
  <c r="BR191" i="10" s="1"/>
  <c r="CN48" i="10"/>
  <c r="DL48" i="10" s="1"/>
  <c r="CE28" i="10"/>
  <c r="AR114" i="10"/>
  <c r="CN38" i="10"/>
  <c r="DL38" i="10" s="1"/>
  <c r="BR82" i="10"/>
  <c r="AR79" i="10"/>
  <c r="CE30" i="10"/>
  <c r="AR67" i="10"/>
  <c r="BE143" i="10"/>
  <c r="BE191" i="10" s="1"/>
  <c r="BE120" i="10"/>
  <c r="CE143" i="10"/>
  <c r="CE191" i="10" s="1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 s="1"/>
  <c r="BE105" i="10"/>
  <c r="BE92" i="10"/>
  <c r="CE114" i="10"/>
  <c r="BR105" i="10"/>
  <c r="BR92" i="10"/>
  <c r="AR62" i="10"/>
  <c r="BR150" i="10"/>
  <c r="BR192" i="10" s="1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N136" i="10"/>
  <c r="DD136" i="10" s="1"/>
  <c r="AK190" i="10"/>
  <c r="AM48" i="10"/>
  <c r="CD120" i="10"/>
  <c r="BY60" i="10"/>
  <c r="BY188" i="10" s="1"/>
  <c r="AK47" i="10"/>
  <c r="AK52" i="10"/>
  <c r="AK56" i="10"/>
  <c r="AK39" i="10"/>
  <c r="AK46" i="10"/>
  <c r="AK51" i="10"/>
  <c r="AK55" i="10"/>
  <c r="CD150" i="10"/>
  <c r="CM60" i="10"/>
  <c r="CM188" i="10" s="1"/>
  <c r="CL60" i="10"/>
  <c r="CL188" i="10" s="1"/>
  <c r="AK29" i="10"/>
  <c r="AK27" i="10"/>
  <c r="AK31" i="10"/>
  <c r="AK40" i="10"/>
  <c r="AK26" i="10"/>
  <c r="AK38" i="10"/>
  <c r="AK45" i="10"/>
  <c r="AK49" i="10"/>
  <c r="AK54" i="10"/>
  <c r="AK58" i="10"/>
  <c r="AK42" i="10"/>
  <c r="AK48" i="10"/>
  <c r="AK53" i="10"/>
  <c r="AK57" i="10"/>
  <c r="BZ60" i="10"/>
  <c r="BZ188" i="10" s="1"/>
  <c r="CA29" i="10"/>
  <c r="DJ29" i="10" s="1"/>
  <c r="AQ67" i="10"/>
  <c r="BQ67" i="10"/>
  <c r="CD28" i="10"/>
  <c r="BD67" i="10"/>
  <c r="BQ143" i="10"/>
  <c r="BQ191" i="10" s="1"/>
  <c r="CD30" i="10"/>
  <c r="BD143" i="10"/>
  <c r="BD191" i="10" s="1"/>
  <c r="BQ37" i="10"/>
  <c r="BQ30" i="10"/>
  <c r="CA35" i="10"/>
  <c r="DJ35" i="10" s="1"/>
  <c r="CD143" i="10"/>
  <c r="CD191" i="10" s="1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Q62" i="10"/>
  <c r="CD129" i="10"/>
  <c r="BN29" i="10"/>
  <c r="DH29" i="10" s="1"/>
  <c r="CN26" i="10"/>
  <c r="DL26" i="10" s="1"/>
  <c r="AQ129" i="10"/>
  <c r="CD92" i="10"/>
  <c r="CA39" i="10"/>
  <c r="DJ39" i="10" s="1"/>
  <c r="BQ82" i="10"/>
  <c r="AQ71" i="10"/>
  <c r="BD108" i="10"/>
  <c r="BQ123" i="10"/>
  <c r="AQ101" i="10"/>
  <c r="BD92" i="10"/>
  <c r="CD105" i="10"/>
  <c r="AQ82" i="10"/>
  <c r="BD150" i="10"/>
  <c r="BD192" i="10" s="1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 s="1"/>
  <c r="BQ150" i="10"/>
  <c r="BQ192" i="10" s="1"/>
  <c r="BD120" i="10"/>
  <c r="BQ79" i="10"/>
  <c r="AQ114" i="10"/>
  <c r="BD62" i="10"/>
  <c r="BQ120" i="10"/>
  <c r="CD79" i="10"/>
  <c r="BD114" i="10"/>
  <c r="BD123" i="10"/>
  <c r="AQ62" i="10"/>
  <c r="AQ143" i="10"/>
  <c r="AQ191" i="10" s="1"/>
  <c r="AQ79" i="10"/>
  <c r="CD114" i="10"/>
  <c r="CD123" i="10"/>
  <c r="CD62" i="10"/>
  <c r="CD61" i="10" s="1"/>
  <c r="AQ105" i="10"/>
  <c r="BQ114" i="10"/>
  <c r="AQ123" i="10"/>
  <c r="BD101" i="10"/>
  <c r="BQ105" i="10"/>
  <c r="L60" i="10"/>
  <c r="L188" i="10" s="1"/>
  <c r="AN148" i="10"/>
  <c r="DD148" i="10" s="1"/>
  <c r="AE70" i="10"/>
  <c r="AF70" i="10"/>
  <c r="AK118" i="10"/>
  <c r="BC24" i="10"/>
  <c r="BP37" i="10"/>
  <c r="CC24" i="10"/>
  <c r="CC30" i="10"/>
  <c r="DJ25" i="10"/>
  <c r="G60" i="10"/>
  <c r="G188" i="10" s="1"/>
  <c r="AC60" i="10"/>
  <c r="AC188" i="10" s="1"/>
  <c r="CC108" i="10"/>
  <c r="R60" i="10"/>
  <c r="R188" i="10" s="1"/>
  <c r="CN35" i="10"/>
  <c r="DL35" i="10" s="1"/>
  <c r="AP24" i="10"/>
  <c r="W60" i="10"/>
  <c r="W188" i="10" s="1"/>
  <c r="AE61" i="10"/>
  <c r="CA48" i="10"/>
  <c r="DJ48" i="10" s="1"/>
  <c r="BM60" i="10"/>
  <c r="BM188" i="10" s="1"/>
  <c r="AL60" i="10"/>
  <c r="AL188" i="10" s="1"/>
  <c r="AM49" i="10"/>
  <c r="BP24" i="10"/>
  <c r="AM103" i="10"/>
  <c r="M60" i="10"/>
  <c r="M188" i="10" s="1"/>
  <c r="AM42" i="10"/>
  <c r="U60" i="10"/>
  <c r="U188" i="10" s="1"/>
  <c r="CC67" i="10"/>
  <c r="AP105" i="10"/>
  <c r="AM117" i="10"/>
  <c r="BC105" i="10"/>
  <c r="H60" i="10"/>
  <c r="H188" i="10" s="1"/>
  <c r="BP108" i="10"/>
  <c r="AP67" i="10"/>
  <c r="CN27" i="10"/>
  <c r="DL27" i="10" s="1"/>
  <c r="BP30" i="10"/>
  <c r="CC37" i="10"/>
  <c r="CA51" i="10"/>
  <c r="DJ51" i="10" s="1"/>
  <c r="AP108" i="10"/>
  <c r="CC143" i="10"/>
  <c r="CC191" i="10" s="1"/>
  <c r="BP114" i="10"/>
  <c r="CC92" i="10"/>
  <c r="BP150" i="10"/>
  <c r="BP192" i="10" s="1"/>
  <c r="AP82" i="10"/>
  <c r="AP120" i="10"/>
  <c r="BC108" i="10"/>
  <c r="AP143" i="10"/>
  <c r="AP191" i="10" s="1"/>
  <c r="BC67" i="10"/>
  <c r="BP105" i="10"/>
  <c r="CC114" i="10"/>
  <c r="AP92" i="10"/>
  <c r="BC62" i="10"/>
  <c r="AP150" i="10"/>
  <c r="AP192" i="10" s="1"/>
  <c r="BP120" i="10"/>
  <c r="BC143" i="10"/>
  <c r="BC191" i="10" s="1"/>
  <c r="CN52" i="10"/>
  <c r="DL52" i="10" s="1"/>
  <c r="BP143" i="10"/>
  <c r="BP191" i="10" s="1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BC120" i="10"/>
  <c r="AP71" i="10"/>
  <c r="V60" i="10"/>
  <c r="V188" i="10" s="1"/>
  <c r="AB60" i="10"/>
  <c r="AB188" i="10" s="1"/>
  <c r="AD60" i="10"/>
  <c r="AD188" i="10" s="1"/>
  <c r="Y60" i="10"/>
  <c r="Y188" i="10" s="1"/>
  <c r="P60" i="10"/>
  <c r="P188" i="10" s="1"/>
  <c r="I60" i="10"/>
  <c r="I188" i="10" s="1"/>
  <c r="S60" i="10"/>
  <c r="S188" i="10" s="1"/>
  <c r="AH60" i="10"/>
  <c r="AH188" i="10" s="1"/>
  <c r="AK143" i="10"/>
  <c r="AK191" i="10" s="1"/>
  <c r="BN122" i="10"/>
  <c r="DH122" i="10" s="1"/>
  <c r="BN89" i="10"/>
  <c r="DH89" i="10" s="1"/>
  <c r="BN145" i="10"/>
  <c r="CQ145" i="10" s="1"/>
  <c r="BN116" i="10"/>
  <c r="DH116" i="10" s="1"/>
  <c r="BN107" i="10"/>
  <c r="DH107" i="10" s="1"/>
  <c r="BN126" i="10"/>
  <c r="DH126" i="10" s="1"/>
  <c r="BN99" i="10"/>
  <c r="DH99" i="10" s="1"/>
  <c r="BN88" i="10"/>
  <c r="DH88" i="10" s="1"/>
  <c r="BN96" i="10"/>
  <c r="DH96" i="10" s="1"/>
  <c r="BN94" i="10"/>
  <c r="DH94" i="10" s="1"/>
  <c r="BN100" i="10"/>
  <c r="DH100" i="10" s="1"/>
  <c r="BN104" i="10"/>
  <c r="DH104" i="10" s="1"/>
  <c r="BN97" i="10"/>
  <c r="DH97" i="10" s="1"/>
  <c r="BN84" i="10"/>
  <c r="DH84" i="10" s="1"/>
  <c r="BN77" i="10"/>
  <c r="DH77" i="10" s="1"/>
  <c r="BN111" i="10"/>
  <c r="DH111" i="10" s="1"/>
  <c r="BN91" i="10"/>
  <c r="DH91" i="10" s="1"/>
  <c r="BN73" i="10"/>
  <c r="DH73" i="10" s="1"/>
  <c r="BN86" i="10"/>
  <c r="DH86" i="10" s="1"/>
  <c r="BN85" i="10"/>
  <c r="DH85" i="10" s="1"/>
  <c r="BN95" i="10"/>
  <c r="DH95" i="10" s="1"/>
  <c r="BN87" i="10"/>
  <c r="DH87" i="10" s="1"/>
  <c r="BN78" i="10"/>
  <c r="DH78" i="10" s="1"/>
  <c r="BN113" i="10"/>
  <c r="DH113" i="10" s="1"/>
  <c r="BN76" i="10"/>
  <c r="DH76" i="10" s="1"/>
  <c r="BN98" i="10"/>
  <c r="DH98" i="10" s="1"/>
  <c r="BN110" i="10"/>
  <c r="DH110" i="10" s="1"/>
  <c r="BN90" i="10"/>
  <c r="DH90" i="10" s="1"/>
  <c r="BN127" i="10"/>
  <c r="DH127" i="10" s="1"/>
  <c r="BN75" i="10"/>
  <c r="DH75" i="10" s="1"/>
  <c r="BN125" i="10"/>
  <c r="DH125" i="10" s="1"/>
  <c r="AK139" i="10"/>
  <c r="AK189" i="10" s="1"/>
  <c r="AK120" i="10"/>
  <c r="AK114" i="10"/>
  <c r="AK67" i="10"/>
  <c r="AK71" i="10"/>
  <c r="X60" i="10"/>
  <c r="X188" i="10" s="1"/>
  <c r="CN41" i="10"/>
  <c r="AK79" i="10"/>
  <c r="AA60" i="10"/>
  <c r="AA188" i="10" s="1"/>
  <c r="AK62" i="10"/>
  <c r="BB28" i="10"/>
  <c r="CB37" i="10"/>
  <c r="BN38" i="10"/>
  <c r="DH38" i="10" s="1"/>
  <c r="BN136" i="10"/>
  <c r="DH136" i="10" s="1"/>
  <c r="CA136" i="10"/>
  <c r="DJ136" i="10" s="1"/>
  <c r="BN138" i="10"/>
  <c r="CN136" i="10"/>
  <c r="DL136" i="10" s="1"/>
  <c r="CA138" i="10"/>
  <c r="CN53" i="10"/>
  <c r="DL53" i="10" s="1"/>
  <c r="CN138" i="10"/>
  <c r="BO37" i="10"/>
  <c r="AK101" i="10"/>
  <c r="AK108" i="10"/>
  <c r="AG60" i="10"/>
  <c r="AG188" i="10" s="1"/>
  <c r="K60" i="10"/>
  <c r="K188" i="10" s="1"/>
  <c r="J60" i="10"/>
  <c r="J188" i="10" s="1"/>
  <c r="AK123" i="10"/>
  <c r="BL60" i="10"/>
  <c r="BL188" i="10" s="1"/>
  <c r="N60" i="10"/>
  <c r="N188" i="10" s="1"/>
  <c r="AK92" i="10"/>
  <c r="AK129" i="10"/>
  <c r="BO28" i="10"/>
  <c r="AK82" i="10"/>
  <c r="T60" i="10"/>
  <c r="T188" i="10" s="1"/>
  <c r="Q60" i="10"/>
  <c r="Q188" i="10" s="1"/>
  <c r="AO24" i="10"/>
  <c r="AK105" i="10"/>
  <c r="BB30" i="10"/>
  <c r="AF61" i="10"/>
  <c r="CB24" i="10"/>
  <c r="CB30" i="10"/>
  <c r="BN46" i="10"/>
  <c r="DH46" i="10" s="1"/>
  <c r="BN66" i="10"/>
  <c r="DH66" i="10" s="1"/>
  <c r="CB28" i="10"/>
  <c r="BO24" i="10"/>
  <c r="AY60" i="10"/>
  <c r="AY188" i="10" s="1"/>
  <c r="BN65" i="10"/>
  <c r="DH65" i="10" s="1"/>
  <c r="BN47" i="10"/>
  <c r="CQ47" i="10" s="1"/>
  <c r="AZ60" i="10"/>
  <c r="AZ188" i="10" s="1"/>
  <c r="BN52" i="10"/>
  <c r="CQ52" i="10" s="1"/>
  <c r="Z60" i="10"/>
  <c r="Z188" i="10" s="1"/>
  <c r="BO30" i="10"/>
  <c r="BN69" i="10"/>
  <c r="DH69" i="10" s="1"/>
  <c r="BN64" i="10"/>
  <c r="DH64" i="10" s="1"/>
  <c r="BN49" i="10"/>
  <c r="CQ49" i="10" s="1"/>
  <c r="O60" i="10"/>
  <c r="O188" i="10" s="1"/>
  <c r="BN48" i="10"/>
  <c r="CQ48" i="10" s="1"/>
  <c r="BN45" i="10"/>
  <c r="DH45" i="10" s="1"/>
  <c r="BA76" i="10"/>
  <c r="DF76" i="10" s="1"/>
  <c r="DF157" i="10"/>
  <c r="BA140" i="10"/>
  <c r="DF140" i="10" s="1"/>
  <c r="AO139" i="10"/>
  <c r="AO189" i="10" s="1"/>
  <c r="BA113" i="10"/>
  <c r="DF113" i="10" s="1"/>
  <c r="BA94" i="10"/>
  <c r="DF94" i="10" s="1"/>
  <c r="BA75" i="10"/>
  <c r="DF75" i="10" s="1"/>
  <c r="BA109" i="10"/>
  <c r="DF109" i="10" s="1"/>
  <c r="AO108" i="10"/>
  <c r="BA144" i="10"/>
  <c r="DF144" i="10" s="1"/>
  <c r="AO143" i="10"/>
  <c r="AO191" i="10" s="1"/>
  <c r="CN124" i="10"/>
  <c r="DL124" i="10" s="1"/>
  <c r="CB123" i="10"/>
  <c r="CN102" i="10"/>
  <c r="DL102" i="10" s="1"/>
  <c r="CB101" i="10"/>
  <c r="CN63" i="10"/>
  <c r="DL63" i="10" s="1"/>
  <c r="CB62" i="10"/>
  <c r="CN80" i="10"/>
  <c r="DL80" i="10" s="1"/>
  <c r="CB79" i="10"/>
  <c r="DF161" i="10"/>
  <c r="CN72" i="10"/>
  <c r="DL72" i="10" s="1"/>
  <c r="CB71" i="10"/>
  <c r="DF156" i="10"/>
  <c r="CA106" i="10"/>
  <c r="DJ106" i="10" s="1"/>
  <c r="BO105" i="10"/>
  <c r="BA66" i="10"/>
  <c r="DF66" i="10" s="1"/>
  <c r="BA148" i="10"/>
  <c r="DF148" i="10" s="1"/>
  <c r="BA121" i="10"/>
  <c r="DF121" i="10" s="1"/>
  <c r="AO120" i="10"/>
  <c r="BA99" i="10"/>
  <c r="DF99" i="10" s="1"/>
  <c r="BA81" i="10"/>
  <c r="CQ81" i="10" s="1"/>
  <c r="BA89" i="10"/>
  <c r="DF89" i="10" s="1"/>
  <c r="BA88" i="10"/>
  <c r="DF88" i="10" s="1"/>
  <c r="BA127" i="10"/>
  <c r="DF127" i="10" s="1"/>
  <c r="BN106" i="10"/>
  <c r="DH106" i="10" s="1"/>
  <c r="BB105" i="10"/>
  <c r="AE28" i="10"/>
  <c r="BA104" i="10"/>
  <c r="DF104" i="10" s="1"/>
  <c r="BA93" i="10"/>
  <c r="DF93" i="10" s="1"/>
  <c r="AO92" i="10"/>
  <c r="BA38" i="10"/>
  <c r="DF38" i="10" s="1"/>
  <c r="CA41" i="10"/>
  <c r="BA97" i="10"/>
  <c r="DF97" i="10" s="1"/>
  <c r="DF163" i="10"/>
  <c r="CA140" i="10"/>
  <c r="DJ140" i="10" s="1"/>
  <c r="BN109" i="10"/>
  <c r="DH109" i="10" s="1"/>
  <c r="BB108" i="10"/>
  <c r="CA144" i="10"/>
  <c r="DJ144" i="10" s="1"/>
  <c r="BN112" i="10"/>
  <c r="DH112" i="10" s="1"/>
  <c r="BN93" i="10"/>
  <c r="DH93" i="10" s="1"/>
  <c r="BB92" i="10"/>
  <c r="BN74" i="10"/>
  <c r="DH74" i="10" s="1"/>
  <c r="CA80" i="10"/>
  <c r="DJ80" i="10" s="1"/>
  <c r="BO79" i="10"/>
  <c r="DF168" i="10"/>
  <c r="BN121" i="10"/>
  <c r="DH121" i="10" s="1"/>
  <c r="BB120" i="10"/>
  <c r="BA141" i="10"/>
  <c r="DF141" i="10" s="1"/>
  <c r="BA77" i="10"/>
  <c r="DF77" i="10" s="1"/>
  <c r="BA107" i="10"/>
  <c r="DF107" i="10" s="1"/>
  <c r="BN144" i="10"/>
  <c r="DH144" i="10" s="1"/>
  <c r="BB143" i="10"/>
  <c r="BB191" i="10" s="1"/>
  <c r="DF155" i="10"/>
  <c r="BA65" i="10"/>
  <c r="DF65" i="10" s="1"/>
  <c r="CN140" i="10"/>
  <c r="DL140" i="10" s="1"/>
  <c r="CB139" i="10"/>
  <c r="CB189" i="10" s="1"/>
  <c r="CN144" i="10"/>
  <c r="DL144" i="10" s="1"/>
  <c r="CB143" i="10"/>
  <c r="CB191" i="10" s="1"/>
  <c r="CA93" i="10"/>
  <c r="DJ93" i="10" s="1"/>
  <c r="BO92" i="10"/>
  <c r="BN80" i="10"/>
  <c r="DH80" i="10" s="1"/>
  <c r="BB79" i="10"/>
  <c r="BA151" i="10"/>
  <c r="DF151" i="10" s="1"/>
  <c r="AO150" i="10"/>
  <c r="AO192" i="10" s="1"/>
  <c r="BA122" i="10"/>
  <c r="DF122" i="10" s="1"/>
  <c r="BA100" i="10"/>
  <c r="DF100" i="10" s="1"/>
  <c r="BA83" i="10"/>
  <c r="DF83" i="10" s="1"/>
  <c r="AO82" i="10"/>
  <c r="CA121" i="10"/>
  <c r="DJ121" i="10" s="1"/>
  <c r="BO120" i="10"/>
  <c r="BA131" i="10"/>
  <c r="DF131" i="10" s="1"/>
  <c r="AO129" i="10"/>
  <c r="CA115" i="10"/>
  <c r="DJ115" i="10" s="1"/>
  <c r="BO114" i="10"/>
  <c r="CA109" i="10"/>
  <c r="DJ109" i="10" s="1"/>
  <c r="BO108" i="10"/>
  <c r="BA86" i="10"/>
  <c r="DF86" i="10" s="1"/>
  <c r="BA126" i="10"/>
  <c r="DF126" i="10" s="1"/>
  <c r="BA125" i="10"/>
  <c r="DF125" i="10" s="1"/>
  <c r="BA85" i="10"/>
  <c r="DF85" i="10" s="1"/>
  <c r="BA64" i="10"/>
  <c r="DF64" i="10" s="1"/>
  <c r="BA68" i="10"/>
  <c r="DF68" i="10" s="1"/>
  <c r="AO67" i="10"/>
  <c r="BA138" i="10"/>
  <c r="CN93" i="10"/>
  <c r="DL93" i="10" s="1"/>
  <c r="CB92" i="10"/>
  <c r="BN119" i="10"/>
  <c r="DH119" i="10" s="1"/>
  <c r="BB118" i="10"/>
  <c r="CA151" i="10"/>
  <c r="DJ151" i="10" s="1"/>
  <c r="BN83" i="10"/>
  <c r="DH83" i="10" s="1"/>
  <c r="BB82" i="10"/>
  <c r="CN121" i="10"/>
  <c r="DL121" i="10" s="1"/>
  <c r="CB120" i="10"/>
  <c r="BN131" i="10"/>
  <c r="DH131" i="10" s="1"/>
  <c r="BB129" i="10"/>
  <c r="BA116" i="10"/>
  <c r="DF116" i="10" s="1"/>
  <c r="AE41" i="10"/>
  <c r="BN27" i="10"/>
  <c r="DH27" i="10" s="1"/>
  <c r="DF173" i="10"/>
  <c r="BA142" i="10"/>
  <c r="BN115" i="10"/>
  <c r="DH115" i="10" s="1"/>
  <c r="BB114" i="10"/>
  <c r="DF154" i="10"/>
  <c r="BN103" i="10"/>
  <c r="CQ103" i="10" s="1"/>
  <c r="BN68" i="10"/>
  <c r="DH68" i="10" s="1"/>
  <c r="BB67" i="10"/>
  <c r="BA124" i="10"/>
  <c r="DF124" i="10" s="1"/>
  <c r="AO123" i="10"/>
  <c r="BA102" i="10"/>
  <c r="DF102" i="10" s="1"/>
  <c r="AO101" i="10"/>
  <c r="BA84" i="10"/>
  <c r="DF84" i="10" s="1"/>
  <c r="BA63" i="10"/>
  <c r="DF63" i="10" s="1"/>
  <c r="AO62" i="10"/>
  <c r="CN119" i="10"/>
  <c r="DL119" i="10" s="1"/>
  <c r="CB118" i="10"/>
  <c r="BA128" i="10"/>
  <c r="DF128" i="10" s="1"/>
  <c r="BB150" i="10"/>
  <c r="BB192" i="10" s="1"/>
  <c r="CA83" i="10"/>
  <c r="DJ83" i="10" s="1"/>
  <c r="BO82" i="10"/>
  <c r="BA132" i="10"/>
  <c r="DF132" i="10" s="1"/>
  <c r="BA110" i="10"/>
  <c r="DF110" i="10" s="1"/>
  <c r="BA90" i="10"/>
  <c r="DF90" i="10" s="1"/>
  <c r="BA72" i="10"/>
  <c r="DF72" i="10" s="1"/>
  <c r="AO71" i="10"/>
  <c r="CA131" i="10"/>
  <c r="DJ131" i="10" s="1"/>
  <c r="BO129" i="10"/>
  <c r="BA96" i="10"/>
  <c r="DF96" i="10" s="1"/>
  <c r="BN140" i="10"/>
  <c r="DH140" i="10" s="1"/>
  <c r="BB139" i="10"/>
  <c r="BB189" i="10" s="1"/>
  <c r="BA80" i="10"/>
  <c r="DF80" i="10" s="1"/>
  <c r="AO79" i="10"/>
  <c r="BB24" i="10"/>
  <c r="BA115" i="10"/>
  <c r="DF115" i="10" s="1"/>
  <c r="AO114" i="10"/>
  <c r="BA98" i="10"/>
  <c r="DF98" i="10" s="1"/>
  <c r="BA69" i="10"/>
  <c r="DF69" i="10" s="1"/>
  <c r="CA68" i="10"/>
  <c r="DJ68" i="10" s="1"/>
  <c r="BO67" i="10"/>
  <c r="DF152" i="10"/>
  <c r="BN124" i="10"/>
  <c r="DH124" i="10" s="1"/>
  <c r="BB123" i="10"/>
  <c r="BN102" i="10"/>
  <c r="DH102" i="10" s="1"/>
  <c r="BB101" i="10"/>
  <c r="BN63" i="10"/>
  <c r="DH63" i="10" s="1"/>
  <c r="BB62" i="10"/>
  <c r="BA119" i="10"/>
  <c r="DF119" i="10" s="1"/>
  <c r="AO118" i="10"/>
  <c r="CR128" i="10"/>
  <c r="CN151" i="10"/>
  <c r="DL151" i="10" s="1"/>
  <c r="CB150" i="10"/>
  <c r="CN83" i="10"/>
  <c r="DL83" i="10" s="1"/>
  <c r="CB82" i="10"/>
  <c r="BN72" i="10"/>
  <c r="DH72" i="10" s="1"/>
  <c r="BB71" i="10"/>
  <c r="CN131" i="10"/>
  <c r="DL131" i="10" s="1"/>
  <c r="CB129" i="10"/>
  <c r="BN117" i="10"/>
  <c r="CQ117" i="10" s="1"/>
  <c r="CN106" i="10"/>
  <c r="DL106" i="10" s="1"/>
  <c r="CB105" i="10"/>
  <c r="BA78" i="10"/>
  <c r="DF78" i="10" s="1"/>
  <c r="AK150" i="10"/>
  <c r="AK192" i="10" s="1"/>
  <c r="CN115" i="10"/>
  <c r="DL115" i="10" s="1"/>
  <c r="CB114" i="10"/>
  <c r="BA95" i="10"/>
  <c r="DF95" i="10" s="1"/>
  <c r="DF172" i="10"/>
  <c r="CB108" i="10"/>
  <c r="CN68" i="10"/>
  <c r="DL68" i="10" s="1"/>
  <c r="CB67" i="10"/>
  <c r="DF171" i="10"/>
  <c r="CA124" i="10"/>
  <c r="DJ124" i="10" s="1"/>
  <c r="BO123" i="10"/>
  <c r="CA102" i="10"/>
  <c r="DJ102" i="10" s="1"/>
  <c r="BO101" i="10"/>
  <c r="CA63" i="10"/>
  <c r="DJ63" i="10" s="1"/>
  <c r="BO62" i="10"/>
  <c r="CA119" i="10"/>
  <c r="DJ119" i="10" s="1"/>
  <c r="BO118" i="10"/>
  <c r="CS128" i="10"/>
  <c r="DF136" i="10"/>
  <c r="BA111" i="10"/>
  <c r="DF111" i="10" s="1"/>
  <c r="BA91" i="10"/>
  <c r="DF91" i="10" s="1"/>
  <c r="BA73" i="10"/>
  <c r="DF73" i="10" s="1"/>
  <c r="CA72" i="10"/>
  <c r="DJ72" i="10" s="1"/>
  <c r="BO71" i="10"/>
  <c r="BA106" i="10"/>
  <c r="DF106" i="10" s="1"/>
  <c r="AO105" i="10"/>
  <c r="BA87" i="10"/>
  <c r="DF87" i="10" s="1"/>
  <c r="F60" i="10"/>
  <c r="F188" i="10" s="1"/>
  <c r="AE37" i="10"/>
  <c r="Y23" i="10"/>
  <c r="I23" i="10"/>
  <c r="Q23" i="10"/>
  <c r="K23" i="10"/>
  <c r="S23" i="10"/>
  <c r="AA23" i="10"/>
  <c r="AF24" i="10"/>
  <c r="J23" i="10"/>
  <c r="R23" i="10"/>
  <c r="Z23" i="10"/>
  <c r="AF37" i="10"/>
  <c r="M23" i="10"/>
  <c r="U23" i="10"/>
  <c r="AC23" i="10"/>
  <c r="CM23" i="10"/>
  <c r="O23" i="10"/>
  <c r="W23" i="10"/>
  <c r="V23" i="10"/>
  <c r="L23" i="10"/>
  <c r="N23" i="10"/>
  <c r="AD23" i="10"/>
  <c r="AB23" i="10"/>
  <c r="P23" i="10"/>
  <c r="X23" i="10"/>
  <c r="CL23" i="10"/>
  <c r="T23" i="10"/>
  <c r="AF30" i="10"/>
  <c r="AE30" i="10"/>
  <c r="AE24" i="10"/>
  <c r="CZ104" i="10" l="1"/>
  <c r="CZ103" i="10"/>
  <c r="CZ102" i="10"/>
  <c r="CZ113" i="10"/>
  <c r="CZ112" i="10"/>
  <c r="CZ110" i="10"/>
  <c r="CZ111" i="10"/>
  <c r="CZ109" i="10"/>
  <c r="CZ27" i="10"/>
  <c r="CZ25" i="10"/>
  <c r="CZ26" i="10"/>
  <c r="CZ33" i="10"/>
  <c r="CZ32" i="10"/>
  <c r="CZ31" i="10"/>
  <c r="CZ35" i="10"/>
  <c r="CZ34" i="10"/>
  <c r="CZ36" i="10"/>
  <c r="CZ121" i="10"/>
  <c r="CZ122" i="10"/>
  <c r="BK192" i="10"/>
  <c r="CX152" i="10"/>
  <c r="CX160" i="10"/>
  <c r="CX168" i="10"/>
  <c r="CX153" i="10"/>
  <c r="CX161" i="10"/>
  <c r="CX169" i="10"/>
  <c r="CX154" i="10"/>
  <c r="CX162" i="10"/>
  <c r="CX170" i="10"/>
  <c r="CX155" i="10"/>
  <c r="CX163" i="10"/>
  <c r="CX171" i="10"/>
  <c r="CX157" i="10"/>
  <c r="CX173" i="10"/>
  <c r="CX158" i="10"/>
  <c r="CX174" i="10"/>
  <c r="CX159" i="10"/>
  <c r="CX167" i="10"/>
  <c r="CX156" i="10"/>
  <c r="CX164" i="10"/>
  <c r="CX172" i="10"/>
  <c r="CX165" i="10"/>
  <c r="CX166" i="10"/>
  <c r="CX151" i="10"/>
  <c r="CX150" i="10"/>
  <c r="CZ96" i="10"/>
  <c r="CZ95" i="10"/>
  <c r="CZ94" i="10"/>
  <c r="CZ93" i="10"/>
  <c r="CZ98" i="10"/>
  <c r="CZ97" i="10"/>
  <c r="CZ100" i="10"/>
  <c r="CZ99" i="10"/>
  <c r="BR135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CZ107" i="10"/>
  <c r="CZ80" i="10"/>
  <c r="CZ81" i="10"/>
  <c r="CZ132" i="10"/>
  <c r="CZ131" i="10"/>
  <c r="CZ130" i="10"/>
  <c r="CZ52" i="10"/>
  <c r="CZ51" i="10"/>
  <c r="CZ53" i="10"/>
  <c r="CZ54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CQ155" i="10"/>
  <c r="DH138" i="10"/>
  <c r="BP135" i="10"/>
  <c r="CR173" i="10"/>
  <c r="DL138" i="10"/>
  <c r="BT135" i="10"/>
  <c r="BS135" i="10"/>
  <c r="DF138" i="10"/>
  <c r="DJ138" i="10"/>
  <c r="BQ135" i="10"/>
  <c r="BU135" i="10"/>
  <c r="AV192" i="10"/>
  <c r="AT192" i="10"/>
  <c r="CS169" i="10"/>
  <c r="CS168" i="10"/>
  <c r="CR168" i="10"/>
  <c r="DH142" i="10"/>
  <c r="CU165" i="10"/>
  <c r="CR165" i="10"/>
  <c r="CQ142" i="10"/>
  <c r="CK23" i="10"/>
  <c r="AX61" i="10"/>
  <c r="BK61" i="10"/>
  <c r="AX43" i="10"/>
  <c r="BK23" i="10"/>
  <c r="AX135" i="10"/>
  <c r="CK61" i="10"/>
  <c r="AM45" i="10"/>
  <c r="BK70" i="10"/>
  <c r="CX105" i="10" s="1"/>
  <c r="AX70" i="10"/>
  <c r="BX61" i="10"/>
  <c r="BK135" i="10"/>
  <c r="CX143" i="10" s="1"/>
  <c r="BX43" i="10"/>
  <c r="BK43" i="10"/>
  <c r="CX50" i="10" s="1"/>
  <c r="CK70" i="10"/>
  <c r="CK43" i="10"/>
  <c r="BX70" i="10"/>
  <c r="CK191" i="10"/>
  <c r="CK135" i="10"/>
  <c r="CR174" i="10"/>
  <c r="CR169" i="10"/>
  <c r="CU166" i="10"/>
  <c r="CR166" i="10"/>
  <c r="CU174" i="10"/>
  <c r="BB135" i="10"/>
  <c r="DH47" i="10"/>
  <c r="DF166" i="10"/>
  <c r="DH159" i="10"/>
  <c r="DF169" i="10"/>
  <c r="DH145" i="10"/>
  <c r="DH117" i="10"/>
  <c r="CJ135" i="10"/>
  <c r="DJ127" i="10"/>
  <c r="DL173" i="10"/>
  <c r="DH103" i="10"/>
  <c r="DF165" i="10"/>
  <c r="CH135" i="10"/>
  <c r="DH34" i="10"/>
  <c r="DH48" i="10"/>
  <c r="DF167" i="10"/>
  <c r="DF159" i="10"/>
  <c r="DF142" i="10"/>
  <c r="DJ75" i="10"/>
  <c r="DF81" i="10"/>
  <c r="DH49" i="10"/>
  <c r="DF158" i="10"/>
  <c r="DF174" i="10"/>
  <c r="DH173" i="10"/>
  <c r="DH168" i="10"/>
  <c r="DH52" i="10"/>
  <c r="DF164" i="10"/>
  <c r="DJ117" i="10"/>
  <c r="DJ166" i="10"/>
  <c r="BJ135" i="10"/>
  <c r="AR135" i="10"/>
  <c r="CE135" i="10"/>
  <c r="AP135" i="10"/>
  <c r="CD135" i="10"/>
  <c r="BC135" i="10"/>
  <c r="CB135" i="10"/>
  <c r="CC135" i="10"/>
  <c r="BD135" i="10"/>
  <c r="BE135" i="10"/>
  <c r="AU135" i="10"/>
  <c r="AO135" i="10"/>
  <c r="AT135" i="10"/>
  <c r="AQ135" i="10"/>
  <c r="CG135" i="10"/>
  <c r="AV135" i="10"/>
  <c r="AK135" i="10"/>
  <c r="AF43" i="10"/>
  <c r="CQ76" i="10"/>
  <c r="CU162" i="10"/>
  <c r="CR162" i="10"/>
  <c r="AE43" i="10"/>
  <c r="BA50" i="10"/>
  <c r="CQ151" i="10"/>
  <c r="CN50" i="10"/>
  <c r="AK44" i="10"/>
  <c r="CA44" i="10"/>
  <c r="CA50" i="10"/>
  <c r="CQ45" i="10"/>
  <c r="BN44" i="10"/>
  <c r="CQ99" i="10"/>
  <c r="CQ51" i="10"/>
  <c r="BN50" i="10"/>
  <c r="BA44" i="10"/>
  <c r="CN44" i="10"/>
  <c r="AK50" i="10"/>
  <c r="CJ70" i="10"/>
  <c r="CJ60" i="10" s="1"/>
  <c r="CJ188" i="10" s="1"/>
  <c r="CR25" i="10"/>
  <c r="BJ192" i="10"/>
  <c r="BJ23" i="10"/>
  <c r="BW61" i="10"/>
  <c r="BW70" i="10"/>
  <c r="BW191" i="10"/>
  <c r="CQ98" i="10"/>
  <c r="AW61" i="10"/>
  <c r="CQ107" i="10"/>
  <c r="CQ126" i="10"/>
  <c r="CQ125" i="10"/>
  <c r="AW70" i="10"/>
  <c r="CQ69" i="10"/>
  <c r="CQ110" i="10"/>
  <c r="BJ191" i="10"/>
  <c r="CQ90" i="10"/>
  <c r="CU173" i="10"/>
  <c r="CQ87" i="10"/>
  <c r="CQ84" i="10"/>
  <c r="CQ75" i="10"/>
  <c r="BJ61" i="10"/>
  <c r="BJ70" i="10"/>
  <c r="AW191" i="10"/>
  <c r="CQ136" i="10"/>
  <c r="CQ115" i="10"/>
  <c r="CQ77" i="10"/>
  <c r="CQ78" i="10"/>
  <c r="CQ132" i="10"/>
  <c r="CQ32" i="10"/>
  <c r="CQ95" i="10"/>
  <c r="CQ138" i="10"/>
  <c r="CQ65" i="10"/>
  <c r="CQ97" i="10"/>
  <c r="CQ127" i="10"/>
  <c r="CQ66" i="10"/>
  <c r="CQ38" i="10"/>
  <c r="CQ88" i="10"/>
  <c r="CQ74" i="10"/>
  <c r="CQ54" i="10"/>
  <c r="CQ64" i="10"/>
  <c r="CQ89" i="10"/>
  <c r="CQ53" i="10"/>
  <c r="CQ116" i="10"/>
  <c r="CQ85" i="10"/>
  <c r="CQ93" i="10"/>
  <c r="CQ104" i="10"/>
  <c r="CQ94" i="10"/>
  <c r="CQ106" i="10"/>
  <c r="CO73" i="10"/>
  <c r="CQ73" i="10"/>
  <c r="CO162" i="10"/>
  <c r="CP144" i="10"/>
  <c r="CQ144" i="10"/>
  <c r="CQ143" i="10" s="1"/>
  <c r="CQ191" i="10" s="1"/>
  <c r="CQ91" i="10"/>
  <c r="CQ96" i="10"/>
  <c r="CO68" i="10"/>
  <c r="CQ68" i="10"/>
  <c r="CQ46" i="10"/>
  <c r="CO112" i="10"/>
  <c r="CQ112" i="10"/>
  <c r="CQ29" i="10"/>
  <c r="CO83" i="10"/>
  <c r="CQ83" i="10"/>
  <c r="CP154" i="10"/>
  <c r="CQ100" i="10"/>
  <c r="CQ39" i="10"/>
  <c r="CQ25" i="10"/>
  <c r="CQ33" i="10"/>
  <c r="CQ122" i="10"/>
  <c r="CQ102" i="10"/>
  <c r="CQ131" i="10"/>
  <c r="CO113" i="10"/>
  <c r="CQ113" i="10"/>
  <c r="CQ36" i="10"/>
  <c r="CP109" i="10"/>
  <c r="CQ109" i="10"/>
  <c r="CP119" i="10"/>
  <c r="CP118" i="10" s="1"/>
  <c r="CQ119" i="10"/>
  <c r="CQ118" i="10" s="1"/>
  <c r="CP80" i="10"/>
  <c r="CQ80" i="10"/>
  <c r="CQ79" i="10" s="1"/>
  <c r="CP72" i="10"/>
  <c r="CQ72" i="10"/>
  <c r="CQ128" i="10"/>
  <c r="CP141" i="10"/>
  <c r="CQ141" i="10"/>
  <c r="CQ121" i="10"/>
  <c r="CQ27" i="10"/>
  <c r="CQ26" i="10"/>
  <c r="CO141" i="10"/>
  <c r="CP111" i="10"/>
  <c r="CQ111" i="10"/>
  <c r="CQ63" i="10"/>
  <c r="CQ124" i="10"/>
  <c r="CQ86" i="10"/>
  <c r="CQ148" i="10"/>
  <c r="CO140" i="10"/>
  <c r="CQ140" i="10"/>
  <c r="CQ31" i="10"/>
  <c r="CQ35" i="10"/>
  <c r="CS99" i="10"/>
  <c r="CP66" i="10"/>
  <c r="CO96" i="10"/>
  <c r="CS159" i="10"/>
  <c r="CO124" i="10"/>
  <c r="CO119" i="10"/>
  <c r="CO86" i="10"/>
  <c r="CS122" i="10"/>
  <c r="CP78" i="10"/>
  <c r="CO80" i="10"/>
  <c r="CS131" i="10"/>
  <c r="CS80" i="10"/>
  <c r="CO173" i="10"/>
  <c r="CP173" i="10"/>
  <c r="CR106" i="10"/>
  <c r="CR127" i="10"/>
  <c r="CR97" i="10"/>
  <c r="CR102" i="10"/>
  <c r="CP165" i="10"/>
  <c r="CO165" i="10"/>
  <c r="CR68" i="10"/>
  <c r="CR83" i="10"/>
  <c r="CS109" i="10"/>
  <c r="CS144" i="10"/>
  <c r="CR69" i="10"/>
  <c r="CR110" i="10"/>
  <c r="CR86" i="10"/>
  <c r="CR100" i="10"/>
  <c r="CR145" i="10"/>
  <c r="CP148" i="10"/>
  <c r="CO148" i="10"/>
  <c r="CP158" i="10"/>
  <c r="CO158" i="10"/>
  <c r="CP159" i="10"/>
  <c r="CO159" i="10"/>
  <c r="CR141" i="10"/>
  <c r="AM74" i="10"/>
  <c r="CS112" i="10"/>
  <c r="CR156" i="10"/>
  <c r="CS157" i="10"/>
  <c r="CS97" i="10"/>
  <c r="CS165" i="10"/>
  <c r="CP125" i="10"/>
  <c r="CS172" i="10"/>
  <c r="CS66" i="10"/>
  <c r="CO89" i="10"/>
  <c r="CO65" i="10"/>
  <c r="CO144" i="10"/>
  <c r="CO91" i="10"/>
  <c r="CO95" i="10"/>
  <c r="CS148" i="10"/>
  <c r="CP88" i="10"/>
  <c r="CO69" i="10"/>
  <c r="CO154" i="10"/>
  <c r="CS77" i="10"/>
  <c r="CP75" i="10"/>
  <c r="CO122" i="10"/>
  <c r="CO126" i="10"/>
  <c r="CR91" i="10"/>
  <c r="CO172" i="10"/>
  <c r="CP172" i="10"/>
  <c r="CR152" i="10"/>
  <c r="CS110" i="10"/>
  <c r="CO174" i="10"/>
  <c r="CP174" i="10"/>
  <c r="CR112" i="10"/>
  <c r="CR65" i="10"/>
  <c r="CR107" i="10"/>
  <c r="CS124" i="10"/>
  <c r="CS83" i="10"/>
  <c r="CR103" i="10"/>
  <c r="CO164" i="10"/>
  <c r="CP164" i="10"/>
  <c r="CS151" i="10"/>
  <c r="CS93" i="10"/>
  <c r="CR144" i="10"/>
  <c r="CS106" i="10"/>
  <c r="CS138" i="10"/>
  <c r="CR98" i="10"/>
  <c r="CR73" i="10"/>
  <c r="CR94" i="10"/>
  <c r="CR89" i="10"/>
  <c r="CP167" i="10"/>
  <c r="CO167" i="10"/>
  <c r="CP169" i="10"/>
  <c r="CO169" i="10"/>
  <c r="CS91" i="10"/>
  <c r="CS84" i="10"/>
  <c r="CS142" i="10"/>
  <c r="CS76" i="10"/>
  <c r="CS88" i="10"/>
  <c r="CS132" i="10"/>
  <c r="CS89" i="10"/>
  <c r="CR163" i="10"/>
  <c r="CO125" i="10"/>
  <c r="CS95" i="10"/>
  <c r="CP89" i="10"/>
  <c r="CP68" i="10"/>
  <c r="CP65" i="10"/>
  <c r="CP91" i="10"/>
  <c r="CP95" i="10"/>
  <c r="CO109" i="10"/>
  <c r="CO88" i="10"/>
  <c r="CP69" i="10"/>
  <c r="CO66" i="10"/>
  <c r="CS125" i="10"/>
  <c r="CP93" i="10"/>
  <c r="CP122" i="10"/>
  <c r="CP126" i="10"/>
  <c r="CR124" i="10"/>
  <c r="CP171" i="10"/>
  <c r="CO171" i="10"/>
  <c r="CP110" i="10"/>
  <c r="CS72" i="10"/>
  <c r="CS119" i="10"/>
  <c r="CS118" i="10" s="1"/>
  <c r="CR72" i="10"/>
  <c r="CR119" i="10"/>
  <c r="CR118" i="10" s="1"/>
  <c r="CR74" i="10"/>
  <c r="CR66" i="10"/>
  <c r="CR138" i="10"/>
  <c r="CR111" i="10"/>
  <c r="CR88" i="10"/>
  <c r="CO155" i="10"/>
  <c r="CP155" i="10"/>
  <c r="CR172" i="10"/>
  <c r="CR155" i="10"/>
  <c r="CS141" i="10"/>
  <c r="CS167" i="10"/>
  <c r="CS154" i="10"/>
  <c r="CS34" i="10"/>
  <c r="CP83" i="10"/>
  <c r="CP86" i="10"/>
  <c r="CO104" i="10"/>
  <c r="CS65" i="10"/>
  <c r="CP107" i="10"/>
  <c r="CP124" i="10"/>
  <c r="CS174" i="10"/>
  <c r="CP84" i="10"/>
  <c r="CP96" i="10"/>
  <c r="CO78" i="10"/>
  <c r="CO76" i="10"/>
  <c r="CO110" i="10"/>
  <c r="CR109" i="10"/>
  <c r="CR96" i="10"/>
  <c r="CR148" i="10"/>
  <c r="CR115" i="10"/>
  <c r="CR131" i="10"/>
  <c r="CS140" i="10"/>
  <c r="CS136" i="10"/>
  <c r="CR125" i="10"/>
  <c r="CR78" i="10"/>
  <c r="CR77" i="10"/>
  <c r="CR99" i="10"/>
  <c r="CP151" i="10"/>
  <c r="CO151" i="10"/>
  <c r="CS161" i="10"/>
  <c r="CS94" i="10"/>
  <c r="CS100" i="10"/>
  <c r="CS171" i="10"/>
  <c r="CS116" i="10"/>
  <c r="CR132" i="10"/>
  <c r="CS107" i="10"/>
  <c r="CS49" i="10"/>
  <c r="CO127" i="10"/>
  <c r="CP131" i="10"/>
  <c r="CP104" i="10"/>
  <c r="CO87" i="10"/>
  <c r="CO107" i="10"/>
  <c r="CO98" i="10"/>
  <c r="CP74" i="10"/>
  <c r="CO84" i="10"/>
  <c r="CO72" i="10"/>
  <c r="CP73" i="10"/>
  <c r="CP76" i="10"/>
  <c r="CS98" i="10"/>
  <c r="CO94" i="10"/>
  <c r="CP97" i="10"/>
  <c r="CS115" i="10"/>
  <c r="CR76" i="10"/>
  <c r="CS111" i="10"/>
  <c r="CS73" i="10"/>
  <c r="CS104" i="10"/>
  <c r="CO93" i="10"/>
  <c r="CS63" i="10"/>
  <c r="CS68" i="10"/>
  <c r="CR93" i="10"/>
  <c r="CO163" i="10"/>
  <c r="CP163" i="10"/>
  <c r="CO161" i="10"/>
  <c r="CP161" i="10"/>
  <c r="CR136" i="10"/>
  <c r="CR75" i="10"/>
  <c r="CR87" i="10"/>
  <c r="CR84" i="10"/>
  <c r="CR126" i="10"/>
  <c r="CP136" i="10"/>
  <c r="CO136" i="10"/>
  <c r="CO168" i="10"/>
  <c r="CP168" i="10"/>
  <c r="CR161" i="10"/>
  <c r="CR171" i="10"/>
  <c r="CS74" i="10"/>
  <c r="CS85" i="10"/>
  <c r="CS64" i="10"/>
  <c r="CP127" i="10"/>
  <c r="CO131" i="10"/>
  <c r="CS156" i="10"/>
  <c r="CP87" i="10"/>
  <c r="CP90" i="10"/>
  <c r="CR167" i="10"/>
  <c r="CS103" i="10"/>
  <c r="CP98" i="10"/>
  <c r="CO74" i="10"/>
  <c r="CR151" i="10"/>
  <c r="CO116" i="10"/>
  <c r="CO121" i="10"/>
  <c r="CS87" i="10"/>
  <c r="CP94" i="10"/>
  <c r="CO97" i="10"/>
  <c r="CR63" i="10"/>
  <c r="CO156" i="10"/>
  <c r="CP156" i="10"/>
  <c r="CS163" i="10"/>
  <c r="CR154" i="10"/>
  <c r="CS81" i="10"/>
  <c r="CS78" i="10"/>
  <c r="CS166" i="10"/>
  <c r="CS126" i="10"/>
  <c r="CS90" i="10"/>
  <c r="CR157" i="10"/>
  <c r="CO85" i="10"/>
  <c r="CP102" i="10"/>
  <c r="CO106" i="10"/>
  <c r="CO132" i="10"/>
  <c r="CO90" i="10"/>
  <c r="CO100" i="10"/>
  <c r="CO115" i="10"/>
  <c r="CO138" i="10"/>
  <c r="CO64" i="10"/>
  <c r="CP99" i="10"/>
  <c r="CP63" i="10"/>
  <c r="CP116" i="10"/>
  <c r="CP121" i="10"/>
  <c r="CO77" i="10"/>
  <c r="CP81" i="10"/>
  <c r="CO142" i="10"/>
  <c r="CR122" i="10"/>
  <c r="CR140" i="10"/>
  <c r="CS121" i="10"/>
  <c r="CR95" i="10"/>
  <c r="CS102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O152" i="10"/>
  <c r="CP152" i="10"/>
  <c r="CS96" i="10"/>
  <c r="CS69" i="10"/>
  <c r="CR81" i="10"/>
  <c r="CP85" i="10"/>
  <c r="CO102" i="10"/>
  <c r="CP106" i="10"/>
  <c r="CP132" i="10"/>
  <c r="CP140" i="10"/>
  <c r="CP100" i="10"/>
  <c r="CP115" i="10"/>
  <c r="CS158" i="10"/>
  <c r="CP138" i="10"/>
  <c r="CP112" i="10"/>
  <c r="CP162" i="10"/>
  <c r="CP64" i="10"/>
  <c r="CO99" i="10"/>
  <c r="CO63" i="10"/>
  <c r="CR142" i="10"/>
  <c r="CO75" i="10"/>
  <c r="CO111" i="10"/>
  <c r="CP77" i="10"/>
  <c r="CO81" i="10"/>
  <c r="CP142" i="10"/>
  <c r="AM31" i="10"/>
  <c r="CR49" i="10"/>
  <c r="CR33" i="10"/>
  <c r="CR36" i="10"/>
  <c r="CR35" i="10"/>
  <c r="CR53" i="10"/>
  <c r="BF191" i="10"/>
  <c r="CS38" i="10"/>
  <c r="CO33" i="10"/>
  <c r="CP33" i="10"/>
  <c r="CR26" i="10"/>
  <c r="CR34" i="10"/>
  <c r="AM33" i="10"/>
  <c r="CS52" i="10"/>
  <c r="CS48" i="10"/>
  <c r="CS29" i="10"/>
  <c r="CP34" i="10"/>
  <c r="CO34" i="10"/>
  <c r="CR51" i="10"/>
  <c r="CR32" i="10"/>
  <c r="CS36" i="10"/>
  <c r="AM25" i="10"/>
  <c r="CR47" i="10"/>
  <c r="CS35" i="10"/>
  <c r="CS31" i="10"/>
  <c r="CR45" i="10"/>
  <c r="CR29" i="10"/>
  <c r="CR28" i="10" s="1"/>
  <c r="CS26" i="10"/>
  <c r="CO35" i="10"/>
  <c r="CP35" i="10"/>
  <c r="CS54" i="10"/>
  <c r="CS33" i="10"/>
  <c r="CS46" i="10"/>
  <c r="CR46" i="10"/>
  <c r="CP32" i="10"/>
  <c r="CO32" i="10"/>
  <c r="CS53" i="10"/>
  <c r="CR48" i="10"/>
  <c r="CR52" i="10"/>
  <c r="CS51" i="10"/>
  <c r="CR31" i="10"/>
  <c r="CR39" i="10"/>
  <c r="CS32" i="10"/>
  <c r="CS27" i="10"/>
  <c r="CS47" i="10"/>
  <c r="CS25" i="10"/>
  <c r="CS39" i="10"/>
  <c r="CR27" i="10"/>
  <c r="CR54" i="10"/>
  <c r="CR38" i="10"/>
  <c r="CS45" i="10"/>
  <c r="BG192" i="10"/>
  <c r="BH192" i="10"/>
  <c r="BI192" i="10"/>
  <c r="BH191" i="10"/>
  <c r="BG191" i="10"/>
  <c r="CD192" i="10"/>
  <c r="CE192" i="10"/>
  <c r="CF192" i="10"/>
  <c r="CI192" i="10"/>
  <c r="CB192" i="10"/>
  <c r="CG192" i="10"/>
  <c r="BF192" i="10"/>
  <c r="CC192" i="10"/>
  <c r="AS191" i="10"/>
  <c r="BS192" i="10"/>
  <c r="BS197" i="10" s="1"/>
  <c r="CH192" i="10"/>
  <c r="CI23" i="10"/>
  <c r="BI22" i="10"/>
  <c r="CU163" i="10"/>
  <c r="BV61" i="10"/>
  <c r="CI61" i="10"/>
  <c r="BI70" i="10"/>
  <c r="BI61" i="10"/>
  <c r="AV61" i="10"/>
  <c r="CI70" i="10"/>
  <c r="BV70" i="10"/>
  <c r="AV70" i="10"/>
  <c r="AM54" i="10"/>
  <c r="AM35" i="10"/>
  <c r="CO128" i="10"/>
  <c r="CU158" i="10"/>
  <c r="CU167" i="10"/>
  <c r="CU169" i="10"/>
  <c r="AN190" i="10"/>
  <c r="CT34" i="10"/>
  <c r="CT35" i="10"/>
  <c r="CU151" i="10"/>
  <c r="CU159" i="10"/>
  <c r="CU168" i="10"/>
  <c r="CU157" i="10"/>
  <c r="CU132" i="10"/>
  <c r="AM29" i="10"/>
  <c r="CU156" i="10"/>
  <c r="BH61" i="10"/>
  <c r="AM53" i="10"/>
  <c r="AM26" i="10"/>
  <c r="CU155" i="10"/>
  <c r="CH23" i="10"/>
  <c r="AM39" i="10"/>
  <c r="CU171" i="10"/>
  <c r="CT74" i="10"/>
  <c r="CU172" i="10"/>
  <c r="BH23" i="10"/>
  <c r="AM36" i="10"/>
  <c r="CU154" i="10"/>
  <c r="AM46" i="10"/>
  <c r="AM112" i="10"/>
  <c r="BU61" i="10"/>
  <c r="CT112" i="10"/>
  <c r="CU161" i="10"/>
  <c r="CU141" i="10"/>
  <c r="CU152" i="10"/>
  <c r="CS113" i="10"/>
  <c r="BH70" i="10"/>
  <c r="AM32" i="10"/>
  <c r="CT32" i="10"/>
  <c r="CH61" i="10"/>
  <c r="BA30" i="10"/>
  <c r="AU70" i="10"/>
  <c r="CU148" i="10"/>
  <c r="AU61" i="10"/>
  <c r="CH70" i="10"/>
  <c r="BU70" i="10"/>
  <c r="AM27" i="10"/>
  <c r="BA24" i="10"/>
  <c r="BN190" i="10"/>
  <c r="CU72" i="10"/>
  <c r="CU75" i="10"/>
  <c r="CU97" i="10"/>
  <c r="CU109" i="10"/>
  <c r="CU116" i="10"/>
  <c r="CU117" i="10"/>
  <c r="CU110" i="10"/>
  <c r="CU86" i="10"/>
  <c r="CU100" i="10"/>
  <c r="CU126" i="10"/>
  <c r="CU80" i="10"/>
  <c r="CU107" i="10"/>
  <c r="CU104" i="10"/>
  <c r="CU106" i="10"/>
  <c r="CU98" i="10"/>
  <c r="CU73" i="10"/>
  <c r="CU94" i="10"/>
  <c r="CU89" i="10"/>
  <c r="CU69" i="10"/>
  <c r="CU84" i="10"/>
  <c r="CU124" i="10"/>
  <c r="CU127" i="10"/>
  <c r="CU112" i="10"/>
  <c r="CU85" i="10"/>
  <c r="CU63" i="10"/>
  <c r="CU131" i="10"/>
  <c r="CU76" i="10"/>
  <c r="CU91" i="10"/>
  <c r="CU96" i="10"/>
  <c r="CU122" i="10"/>
  <c r="CU65" i="10"/>
  <c r="CU103" i="10"/>
  <c r="CU93" i="10"/>
  <c r="CU83" i="10"/>
  <c r="CU68" i="10"/>
  <c r="CU74" i="10"/>
  <c r="CU64" i="10"/>
  <c r="CU113" i="10"/>
  <c r="CU111" i="10"/>
  <c r="CU88" i="10"/>
  <c r="CU87" i="10"/>
  <c r="CU95" i="10"/>
  <c r="CU90" i="10"/>
  <c r="CU102" i="10"/>
  <c r="CU115" i="10"/>
  <c r="CU119" i="10"/>
  <c r="CU121" i="10"/>
  <c r="CU66" i="10"/>
  <c r="CU125" i="10"/>
  <c r="CU78" i="10"/>
  <c r="CU77" i="10"/>
  <c r="CU99" i="10"/>
  <c r="CU33" i="10"/>
  <c r="CT174" i="10"/>
  <c r="CT165" i="10"/>
  <c r="CT166" i="10"/>
  <c r="CT159" i="10"/>
  <c r="CT161" i="10"/>
  <c r="CT173" i="10"/>
  <c r="CT164" i="10"/>
  <c r="CT163" i="10"/>
  <c r="CT151" i="10"/>
  <c r="CT158" i="10"/>
  <c r="BA190" i="10"/>
  <c r="CT97" i="10"/>
  <c r="CT106" i="10"/>
  <c r="CT95" i="10"/>
  <c r="CT119" i="10"/>
  <c r="CT124" i="10"/>
  <c r="CT116" i="10"/>
  <c r="CT100" i="10"/>
  <c r="CT94" i="10"/>
  <c r="CT110" i="10"/>
  <c r="CT131" i="10"/>
  <c r="CT121" i="10"/>
  <c r="CT102" i="10"/>
  <c r="CT104" i="10"/>
  <c r="CT125" i="10"/>
  <c r="CT122" i="10"/>
  <c r="CT107" i="10"/>
  <c r="CT113" i="10"/>
  <c r="CT96" i="10"/>
  <c r="CT115" i="10"/>
  <c r="CT132" i="10"/>
  <c r="CT98" i="10"/>
  <c r="CT111" i="10"/>
  <c r="CT126" i="10"/>
  <c r="CT127" i="10"/>
  <c r="CT109" i="10"/>
  <c r="CT99" i="10"/>
  <c r="CT93" i="10"/>
  <c r="CT83" i="10"/>
  <c r="CT69" i="10"/>
  <c r="CT90" i="10"/>
  <c r="CT77" i="10"/>
  <c r="CT75" i="10"/>
  <c r="CT88" i="10"/>
  <c r="CT80" i="10"/>
  <c r="CT86" i="10"/>
  <c r="CT85" i="10"/>
  <c r="CT78" i="10"/>
  <c r="CT89" i="10"/>
  <c r="CT73" i="10"/>
  <c r="CT84" i="10"/>
  <c r="CT68" i="10"/>
  <c r="CT81" i="10"/>
  <c r="CT76" i="10"/>
  <c r="CT87" i="10"/>
  <c r="CT91" i="10"/>
  <c r="CT72" i="10"/>
  <c r="CT66" i="10"/>
  <c r="CT65" i="10"/>
  <c r="CT63" i="10"/>
  <c r="CT64" i="10"/>
  <c r="CN190" i="10"/>
  <c r="CA190" i="10"/>
  <c r="CT140" i="10"/>
  <c r="CU34" i="10"/>
  <c r="CT33" i="10"/>
  <c r="CT142" i="10"/>
  <c r="CU32" i="10"/>
  <c r="CT171" i="10"/>
  <c r="CU144" i="10"/>
  <c r="CT168" i="10"/>
  <c r="CT157" i="10"/>
  <c r="CU138" i="10"/>
  <c r="CT154" i="10"/>
  <c r="CT141" i="10"/>
  <c r="CT144" i="10"/>
  <c r="CT136" i="10"/>
  <c r="CT169" i="10"/>
  <c r="CT152" i="10"/>
  <c r="CT138" i="10"/>
  <c r="CT156" i="10"/>
  <c r="CT167" i="10"/>
  <c r="CU136" i="10"/>
  <c r="CU35" i="10"/>
  <c r="CU140" i="10"/>
  <c r="CT128" i="10"/>
  <c r="CT162" i="10"/>
  <c r="CT148" i="10"/>
  <c r="CU145" i="10"/>
  <c r="CT172" i="10"/>
  <c r="CT155" i="10"/>
  <c r="AM38" i="10"/>
  <c r="AN150" i="10"/>
  <c r="AN192" i="10" s="1"/>
  <c r="BA37" i="10"/>
  <c r="BA150" i="10"/>
  <c r="BG23" i="10"/>
  <c r="CG23" i="10"/>
  <c r="AN54" i="10"/>
  <c r="DD54" i="10" s="1"/>
  <c r="AN31" i="10"/>
  <c r="DD31" i="10" s="1"/>
  <c r="AN57" i="10"/>
  <c r="DD57" i="10" s="1"/>
  <c r="AN49" i="10"/>
  <c r="DD49" i="10" s="1"/>
  <c r="AN27" i="10"/>
  <c r="DD27" i="10" s="1"/>
  <c r="AN56" i="10"/>
  <c r="DD56" i="10" s="1"/>
  <c r="AN53" i="10"/>
  <c r="DD53" i="10" s="1"/>
  <c r="AN45" i="10"/>
  <c r="DD45" i="10" s="1"/>
  <c r="AN29" i="10"/>
  <c r="DD29" i="10" s="1"/>
  <c r="AN52" i="10"/>
  <c r="DD52" i="10" s="1"/>
  <c r="AN48" i="10"/>
  <c r="DD48" i="10" s="1"/>
  <c r="AN38" i="10"/>
  <c r="DD38" i="10" s="1"/>
  <c r="AN47" i="10"/>
  <c r="DD47" i="10" s="1"/>
  <c r="AN42" i="10"/>
  <c r="DD42" i="10" s="1"/>
  <c r="AN55" i="10"/>
  <c r="DD55" i="10" s="1"/>
  <c r="AN26" i="10"/>
  <c r="DD26" i="10" s="1"/>
  <c r="AN51" i="10"/>
  <c r="DD51" i="10" s="1"/>
  <c r="AN40" i="10"/>
  <c r="DD40" i="10" s="1"/>
  <c r="AN46" i="10"/>
  <c r="DD46" i="10" s="1"/>
  <c r="AN58" i="10"/>
  <c r="DD58" i="10" s="1"/>
  <c r="AN39" i="10"/>
  <c r="DD39" i="10" s="1"/>
  <c r="CN28" i="10"/>
  <c r="AT61" i="10"/>
  <c r="AM159" i="10"/>
  <c r="AM158" i="10"/>
  <c r="BT61" i="10"/>
  <c r="CG70" i="10"/>
  <c r="BG70" i="10"/>
  <c r="BG61" i="10"/>
  <c r="AT70" i="10"/>
  <c r="BT70" i="10"/>
  <c r="CG61" i="10"/>
  <c r="CA24" i="10"/>
  <c r="BF61" i="10"/>
  <c r="BD23" i="10"/>
  <c r="BS23" i="10"/>
  <c r="BC23" i="10"/>
  <c r="CE23" i="10"/>
  <c r="BE23" i="10"/>
  <c r="CF23" i="10"/>
  <c r="CF22" i="10" s="1"/>
  <c r="CF187" i="10" s="1"/>
  <c r="BF23" i="10"/>
  <c r="BT23" i="10"/>
  <c r="BS61" i="10"/>
  <c r="CF70" i="10"/>
  <c r="BS70" i="10"/>
  <c r="CF61" i="10"/>
  <c r="AS61" i="10"/>
  <c r="AS70" i="10"/>
  <c r="BF70" i="10"/>
  <c r="BR23" i="10"/>
  <c r="AR61" i="10"/>
  <c r="CE61" i="10"/>
  <c r="CN37" i="10"/>
  <c r="CE70" i="10"/>
  <c r="BR61" i="10"/>
  <c r="BR70" i="10"/>
  <c r="BE61" i="10"/>
  <c r="BE70" i="10"/>
  <c r="AR70" i="10"/>
  <c r="CL22" i="10"/>
  <c r="CL187" i="10" s="1"/>
  <c r="CL194" i="10" s="1"/>
  <c r="DU176" i="10"/>
  <c r="DH25" i="10"/>
  <c r="DQ176" i="10"/>
  <c r="CM22" i="10"/>
  <c r="CM187" i="10" s="1"/>
  <c r="CM194" i="10" s="1"/>
  <c r="DS176" i="10"/>
  <c r="DW176" i="10"/>
  <c r="CD70" i="10"/>
  <c r="CD60" i="10" s="1"/>
  <c r="CD188" i="10" s="1"/>
  <c r="CJ22" i="10"/>
  <c r="CJ187" i="10" s="1"/>
  <c r="AQ61" i="10"/>
  <c r="BQ61" i="10"/>
  <c r="BN30" i="10"/>
  <c r="CA28" i="10"/>
  <c r="CD23" i="10"/>
  <c r="BQ23" i="10"/>
  <c r="CA30" i="10"/>
  <c r="CA37" i="10"/>
  <c r="BD61" i="10"/>
  <c r="CN30" i="10"/>
  <c r="BN28" i="10"/>
  <c r="AP70" i="10"/>
  <c r="BO70" i="10"/>
  <c r="BD70" i="10"/>
  <c r="BQ70" i="10"/>
  <c r="AQ70" i="10"/>
  <c r="BP70" i="10"/>
  <c r="BB70" i="10"/>
  <c r="AO70" i="10"/>
  <c r="CB70" i="10"/>
  <c r="CC70" i="10"/>
  <c r="BC70" i="10"/>
  <c r="AK70" i="10"/>
  <c r="AP61" i="10"/>
  <c r="AE60" i="10"/>
  <c r="AE188" i="10" s="1"/>
  <c r="CC23" i="10"/>
  <c r="BP23" i="10"/>
  <c r="P22" i="10"/>
  <c r="CC61" i="10"/>
  <c r="AM162" i="10"/>
  <c r="BP61" i="10"/>
  <c r="BC61" i="10"/>
  <c r="AM106" i="10"/>
  <c r="AM78" i="10"/>
  <c r="AM124" i="10"/>
  <c r="AM122" i="10"/>
  <c r="AM77" i="10"/>
  <c r="AM163" i="10"/>
  <c r="AM113" i="10"/>
  <c r="AM167" i="10"/>
  <c r="AM136" i="10"/>
  <c r="AM171" i="10"/>
  <c r="AM115" i="10"/>
  <c r="AM132" i="10"/>
  <c r="AM169" i="10"/>
  <c r="AM63" i="10"/>
  <c r="AM145" i="10"/>
  <c r="AM138" i="10"/>
  <c r="AM125" i="10"/>
  <c r="AM65" i="10"/>
  <c r="AM99" i="10"/>
  <c r="AM142" i="10"/>
  <c r="AM116" i="10"/>
  <c r="AM86" i="10"/>
  <c r="AM141" i="10"/>
  <c r="AM97" i="10"/>
  <c r="AM66" i="10"/>
  <c r="AM109" i="10"/>
  <c r="AM76" i="10"/>
  <c r="AM73" i="10"/>
  <c r="AM119" i="10"/>
  <c r="AM69" i="10"/>
  <c r="AM72" i="10"/>
  <c r="AM128" i="10"/>
  <c r="AM84" i="10"/>
  <c r="AM173" i="10"/>
  <c r="AM68" i="10"/>
  <c r="AM126" i="10"/>
  <c r="AM151" i="10"/>
  <c r="AM107" i="10"/>
  <c r="AM168" i="10"/>
  <c r="AM88" i="10"/>
  <c r="AM95" i="10"/>
  <c r="AM80" i="10"/>
  <c r="AM96" i="10"/>
  <c r="AM154" i="10"/>
  <c r="AM64" i="10"/>
  <c r="AM83" i="10"/>
  <c r="AM155" i="10"/>
  <c r="AM121" i="10"/>
  <c r="AM161" i="10"/>
  <c r="AM140" i="10"/>
  <c r="AM87" i="10"/>
  <c r="AM91" i="10"/>
  <c r="AM152" i="10"/>
  <c r="AM98" i="10"/>
  <c r="AM90" i="10"/>
  <c r="AM93" i="10"/>
  <c r="AM127" i="10"/>
  <c r="AM89" i="10"/>
  <c r="AM75" i="10"/>
  <c r="AM174" i="10"/>
  <c r="AM165" i="10"/>
  <c r="AM102" i="10"/>
  <c r="AM164" i="10"/>
  <c r="AM166" i="10"/>
  <c r="AM100" i="10"/>
  <c r="AM148" i="10"/>
  <c r="AM156" i="10"/>
  <c r="AM94" i="10"/>
  <c r="AM157" i="10"/>
  <c r="DF25" i="10"/>
  <c r="AM111" i="10"/>
  <c r="AM172" i="10"/>
  <c r="AM110" i="10"/>
  <c r="AM85" i="10"/>
  <c r="AM131" i="10"/>
  <c r="AM104" i="10"/>
  <c r="AM81" i="10"/>
  <c r="AM144" i="10"/>
  <c r="CR113" i="10"/>
  <c r="CN67" i="10"/>
  <c r="CN82" i="10"/>
  <c r="CN71" i="10"/>
  <c r="CN123" i="10"/>
  <c r="CN101" i="10"/>
  <c r="CN108" i="10"/>
  <c r="CN129" i="10"/>
  <c r="CN150" i="10"/>
  <c r="CN192" i="10" s="1"/>
  <c r="BN24" i="10"/>
  <c r="CN143" i="10"/>
  <c r="CN191" i="10" s="1"/>
  <c r="CN118" i="10"/>
  <c r="CN114" i="10"/>
  <c r="CN105" i="10"/>
  <c r="CN120" i="10"/>
  <c r="CN79" i="10"/>
  <c r="CN92" i="10"/>
  <c r="CN139" i="10"/>
  <c r="CN189" i="10" s="1"/>
  <c r="CN24" i="10"/>
  <c r="AK61" i="10"/>
  <c r="CN62" i="10"/>
  <c r="BN37" i="10"/>
  <c r="BB23" i="10"/>
  <c r="BO23" i="10"/>
  <c r="BB61" i="10"/>
  <c r="X22" i="10"/>
  <c r="X187" i="10" s="1"/>
  <c r="X194" i="10" s="1"/>
  <c r="AC22" i="10"/>
  <c r="AC187" i="10" s="1"/>
  <c r="AC194" i="10" s="1"/>
  <c r="CB23" i="10"/>
  <c r="AF60" i="10"/>
  <c r="AF188" i="10" s="1"/>
  <c r="AB22" i="10"/>
  <c r="AB187" i="10" s="1"/>
  <c r="AB194" i="10" s="1"/>
  <c r="AO61" i="10"/>
  <c r="BO61" i="10"/>
  <c r="V22" i="10"/>
  <c r="V187" i="10" s="1"/>
  <c r="V194" i="10" s="1"/>
  <c r="CA139" i="10"/>
  <c r="CA189" i="10" s="1"/>
  <c r="CB61" i="10"/>
  <c r="AA22" i="10"/>
  <c r="AA187" i="10" s="1"/>
  <c r="AA194" i="10" s="1"/>
  <c r="CA101" i="10"/>
  <c r="BA143" i="10"/>
  <c r="BA191" i="10" s="1"/>
  <c r="BA62" i="10"/>
  <c r="CA150" i="10"/>
  <c r="CA192" i="10" s="1"/>
  <c r="BN120" i="10"/>
  <c r="N22" i="10"/>
  <c r="N187" i="10" s="1"/>
  <c r="N194" i="10" s="1"/>
  <c r="S22" i="10"/>
  <c r="S187" i="10" s="1"/>
  <c r="S194" i="10" s="1"/>
  <c r="BA105" i="10"/>
  <c r="BN71" i="10"/>
  <c r="BA118" i="10"/>
  <c r="BN101" i="10"/>
  <c r="CP128" i="10"/>
  <c r="BN82" i="10"/>
  <c r="BN143" i="10"/>
  <c r="CP113" i="10"/>
  <c r="CA79" i="10"/>
  <c r="BM22" i="10"/>
  <c r="BM187" i="10" s="1"/>
  <c r="BM194" i="10" s="1"/>
  <c r="Z22" i="10"/>
  <c r="Z187" i="10" s="1"/>
  <c r="Z194" i="10" s="1"/>
  <c r="K22" i="10"/>
  <c r="K187" i="10" s="1"/>
  <c r="K194" i="10" s="1"/>
  <c r="CA71" i="10"/>
  <c r="CA123" i="10"/>
  <c r="CA67" i="10"/>
  <c r="BN67" i="10"/>
  <c r="BN129" i="10"/>
  <c r="BA67" i="10"/>
  <c r="CA120" i="10"/>
  <c r="BA82" i="10"/>
  <c r="BA92" i="10"/>
  <c r="CA118" i="10"/>
  <c r="BN123" i="10"/>
  <c r="BA79" i="10"/>
  <c r="CA129" i="10"/>
  <c r="CA82" i="10"/>
  <c r="BN118" i="10"/>
  <c r="BN79" i="10"/>
  <c r="CA143" i="10"/>
  <c r="CA191" i="10" s="1"/>
  <c r="BA108" i="10"/>
  <c r="CQ139" i="10"/>
  <c r="BA114" i="10"/>
  <c r="BA101" i="10"/>
  <c r="BN114" i="10"/>
  <c r="CA114" i="10"/>
  <c r="BN92" i="10"/>
  <c r="BN105" i="10"/>
  <c r="CA62" i="10"/>
  <c r="BN62" i="10"/>
  <c r="CV62" i="10" s="1"/>
  <c r="BN139" i="10"/>
  <c r="BN189" i="10" s="1"/>
  <c r="BN150" i="10"/>
  <c r="CV157" i="10" s="1"/>
  <c r="CA108" i="10"/>
  <c r="BA129" i="10"/>
  <c r="BN108" i="10"/>
  <c r="BA120" i="10"/>
  <c r="BA139" i="10"/>
  <c r="BA189" i="10" s="1"/>
  <c r="BA71" i="10"/>
  <c r="BA123" i="10"/>
  <c r="CA92" i="10"/>
  <c r="CA105" i="10"/>
  <c r="AD22" i="10"/>
  <c r="AD187" i="10" s="1"/>
  <c r="AD194" i="10" s="1"/>
  <c r="M22" i="10"/>
  <c r="M187" i="10" s="1"/>
  <c r="M194" i="10" s="1"/>
  <c r="Q22" i="10"/>
  <c r="Q187" i="10" s="1"/>
  <c r="Q194" i="10" s="1"/>
  <c r="Y22" i="10"/>
  <c r="Y187" i="10" s="1"/>
  <c r="Y194" i="10" s="1"/>
  <c r="L22" i="10"/>
  <c r="L187" i="10" s="1"/>
  <c r="L194" i="10" s="1"/>
  <c r="BL22" i="10"/>
  <c r="BL187" i="10" s="1"/>
  <c r="BL194" i="10" s="1"/>
  <c r="R22" i="10"/>
  <c r="R187" i="10" s="1"/>
  <c r="R194" i="10" s="1"/>
  <c r="W22" i="10"/>
  <c r="W187" i="10" s="1"/>
  <c r="W194" i="10" s="1"/>
  <c r="J22" i="10"/>
  <c r="J187" i="10" s="1"/>
  <c r="J194" i="10" s="1"/>
  <c r="T22" i="10"/>
  <c r="T187" i="10" s="1"/>
  <c r="T194" i="10" s="1"/>
  <c r="O22" i="10"/>
  <c r="O187" i="10" s="1"/>
  <c r="O194" i="10" s="1"/>
  <c r="U22" i="10"/>
  <c r="U187" i="10" s="1"/>
  <c r="U194" i="10" s="1"/>
  <c r="I22" i="10"/>
  <c r="I187" i="10" s="1"/>
  <c r="I194" i="10" s="1"/>
  <c r="AF23" i="10"/>
  <c r="AE23" i="10"/>
  <c r="DA144" i="10" l="1"/>
  <c r="DA106" i="10"/>
  <c r="CX71" i="10"/>
  <c r="CX37" i="10"/>
  <c r="CX44" i="10"/>
  <c r="DA121" i="10"/>
  <c r="CX114" i="10"/>
  <c r="CX92" i="10"/>
  <c r="CX120" i="10"/>
  <c r="CX108" i="10"/>
  <c r="CX79" i="10"/>
  <c r="CX82" i="10"/>
  <c r="CX129" i="10"/>
  <c r="CX28" i="10"/>
  <c r="CX128" i="10"/>
  <c r="CX30" i="10"/>
  <c r="CX101" i="10"/>
  <c r="CX24" i="10"/>
  <c r="CX148" i="10"/>
  <c r="CX146" i="10"/>
  <c r="CX136" i="10"/>
  <c r="CX140" i="10"/>
  <c r="CX135" i="10"/>
  <c r="CX141" i="10"/>
  <c r="CX137" i="10"/>
  <c r="CX138" i="10"/>
  <c r="CX142" i="10"/>
  <c r="CX139" i="10"/>
  <c r="CX56" i="10"/>
  <c r="CX55" i="10"/>
  <c r="CX58" i="10"/>
  <c r="CX57" i="10"/>
  <c r="CX118" i="10"/>
  <c r="CX123" i="10"/>
  <c r="BA192" i="10"/>
  <c r="CO149" i="10"/>
  <c r="BA135" i="10"/>
  <c r="CK22" i="10"/>
  <c r="CK187" i="10" s="1"/>
  <c r="CK60" i="10"/>
  <c r="CK188" i="10" s="1"/>
  <c r="BK60" i="10"/>
  <c r="CX70" i="10" s="1"/>
  <c r="AX60" i="10"/>
  <c r="AX188" i="10" s="1"/>
  <c r="BK22" i="10"/>
  <c r="CX23" i="10" s="1"/>
  <c r="AM44" i="10"/>
  <c r="BX60" i="10"/>
  <c r="BX188" i="10" s="1"/>
  <c r="BN135" i="10"/>
  <c r="CV137" i="10" s="1"/>
  <c r="CA135" i="10"/>
  <c r="CN135" i="10"/>
  <c r="CQ135" i="10"/>
  <c r="CO190" i="10"/>
  <c r="CS190" i="10"/>
  <c r="CR190" i="10"/>
  <c r="CP190" i="10"/>
  <c r="CQ190" i="10"/>
  <c r="DA38" i="10"/>
  <c r="BA43" i="10"/>
  <c r="CN43" i="10"/>
  <c r="DA25" i="10"/>
  <c r="CR50" i="10"/>
  <c r="BJ22" i="10"/>
  <c r="AM50" i="10"/>
  <c r="DA109" i="10"/>
  <c r="CQ50" i="10"/>
  <c r="BN43" i="10"/>
  <c r="CV44" i="10" s="1"/>
  <c r="CA43" i="10"/>
  <c r="CV67" i="10"/>
  <c r="CR44" i="10"/>
  <c r="DA124" i="10"/>
  <c r="CV152" i="10"/>
  <c r="CS50" i="10"/>
  <c r="AN50" i="10"/>
  <c r="BW60" i="10"/>
  <c r="BW188" i="10" s="1"/>
  <c r="CV154" i="10"/>
  <c r="CV163" i="10"/>
  <c r="AN44" i="10"/>
  <c r="CV156" i="10"/>
  <c r="CQ44" i="10"/>
  <c r="CS44" i="10"/>
  <c r="AK43" i="10"/>
  <c r="BN192" i="10"/>
  <c r="CV150" i="10"/>
  <c r="CV173" i="10"/>
  <c r="CV172" i="10"/>
  <c r="CV170" i="10"/>
  <c r="CV153" i="10"/>
  <c r="CV160" i="10"/>
  <c r="CV167" i="10"/>
  <c r="CV158" i="10"/>
  <c r="CV165" i="10"/>
  <c r="CV164" i="10"/>
  <c r="CV168" i="10"/>
  <c r="CV162" i="10"/>
  <c r="CV155" i="10"/>
  <c r="CV171" i="10"/>
  <c r="CQ37" i="10"/>
  <c r="BN191" i="10"/>
  <c r="CV174" i="10"/>
  <c r="CV169" i="10"/>
  <c r="CV159" i="10"/>
  <c r="CV161" i="10"/>
  <c r="CV166" i="10"/>
  <c r="CV151" i="10"/>
  <c r="CJ194" i="10"/>
  <c r="CQ105" i="10"/>
  <c r="CQ129" i="10"/>
  <c r="AW60" i="10"/>
  <c r="AW188" i="10" s="1"/>
  <c r="CQ67" i="10"/>
  <c r="BJ60" i="10"/>
  <c r="CQ62" i="10"/>
  <c r="CQ114" i="10"/>
  <c r="CQ120" i="10"/>
  <c r="CQ123" i="10"/>
  <c r="CQ108" i="10"/>
  <c r="CQ101" i="10"/>
  <c r="CQ82" i="10"/>
  <c r="CQ92" i="10"/>
  <c r="CQ71" i="10"/>
  <c r="CI22" i="10"/>
  <c r="CI187" i="10" s="1"/>
  <c r="CQ150" i="10"/>
  <c r="CQ192" i="10" s="1"/>
  <c r="CQ24" i="10"/>
  <c r="CQ189" i="10"/>
  <c r="CP40" i="10"/>
  <c r="CO40" i="10"/>
  <c r="CO51" i="10"/>
  <c r="CP51" i="10"/>
  <c r="CP29" i="10"/>
  <c r="CO29" i="10"/>
  <c r="CO54" i="10"/>
  <c r="CP54" i="10"/>
  <c r="CP26" i="10"/>
  <c r="CO26" i="10"/>
  <c r="CP55" i="10"/>
  <c r="CO55" i="10"/>
  <c r="CP53" i="10"/>
  <c r="CO53" i="10"/>
  <c r="CO45" i="10"/>
  <c r="CP45" i="10"/>
  <c r="CP42" i="10"/>
  <c r="CO42" i="10"/>
  <c r="CO56" i="10"/>
  <c r="CP56" i="10"/>
  <c r="CP52" i="10"/>
  <c r="CO52" i="10"/>
  <c r="CP39" i="10"/>
  <c r="CO39" i="10"/>
  <c r="CO47" i="10"/>
  <c r="CP47" i="10"/>
  <c r="CP27" i="10"/>
  <c r="CO27" i="10"/>
  <c r="DA130" i="10"/>
  <c r="CP58" i="10"/>
  <c r="CO58" i="10"/>
  <c r="CP38" i="10"/>
  <c r="CO38" i="10"/>
  <c r="CP49" i="10"/>
  <c r="CO49" i="10"/>
  <c r="DA102" i="10"/>
  <c r="CP31" i="10"/>
  <c r="CO31" i="10"/>
  <c r="CP46" i="10"/>
  <c r="CO46" i="10"/>
  <c r="CP48" i="10"/>
  <c r="CO48" i="10"/>
  <c r="CP57" i="10"/>
  <c r="CO57" i="10"/>
  <c r="DA80" i="10"/>
  <c r="DA93" i="10"/>
  <c r="DA83" i="10"/>
  <c r="DA31" i="10"/>
  <c r="DA72" i="10"/>
  <c r="BI187" i="10"/>
  <c r="CI60" i="10"/>
  <c r="CI188" i="10" s="1"/>
  <c r="BV60" i="10"/>
  <c r="BV188" i="10" s="1"/>
  <c r="BI60" i="10"/>
  <c r="AV60" i="10"/>
  <c r="AV188" i="10" s="1"/>
  <c r="CH22" i="10"/>
  <c r="CH187" i="10" s="1"/>
  <c r="CO150" i="10"/>
  <c r="CO192" i="10" s="1"/>
  <c r="CS67" i="10"/>
  <c r="BH60" i="10"/>
  <c r="CS129" i="10"/>
  <c r="CS105" i="10"/>
  <c r="CS123" i="10"/>
  <c r="CS114" i="10"/>
  <c r="CR129" i="10"/>
  <c r="CR79" i="10"/>
  <c r="CS120" i="10"/>
  <c r="CS79" i="10"/>
  <c r="CS82" i="10"/>
  <c r="BH22" i="10"/>
  <c r="BH187" i="10" s="1"/>
  <c r="CS71" i="10"/>
  <c r="CS101" i="10"/>
  <c r="CS92" i="10"/>
  <c r="CS62" i="10"/>
  <c r="CS108" i="10"/>
  <c r="BU60" i="10"/>
  <c r="BU188" i="10" s="1"/>
  <c r="CR150" i="10"/>
  <c r="CR192" i="10" s="1"/>
  <c r="CS150" i="10"/>
  <c r="CS192" i="10" s="1"/>
  <c r="AU60" i="10"/>
  <c r="AU188" i="10" s="1"/>
  <c r="CR24" i="10"/>
  <c r="CH60" i="10"/>
  <c r="CH188" i="10" s="1"/>
  <c r="CT39" i="10"/>
  <c r="CT47" i="10"/>
  <c r="CT27" i="10"/>
  <c r="CT53" i="10"/>
  <c r="CU38" i="10"/>
  <c r="CT49" i="10"/>
  <c r="CT46" i="10"/>
  <c r="CT48" i="10"/>
  <c r="CT52" i="10"/>
  <c r="CT31" i="10"/>
  <c r="CT51" i="10"/>
  <c r="CT29" i="10"/>
  <c r="CT54" i="10"/>
  <c r="CT26" i="10"/>
  <c r="CT45" i="10"/>
  <c r="AN28" i="10"/>
  <c r="CU39" i="10"/>
  <c r="CU52" i="10"/>
  <c r="CU51" i="10"/>
  <c r="CU47" i="10"/>
  <c r="CU29" i="10"/>
  <c r="CU31" i="10"/>
  <c r="CT57" i="10"/>
  <c r="CU57" i="10"/>
  <c r="CU49" i="10"/>
  <c r="CU150" i="10"/>
  <c r="CT40" i="10"/>
  <c r="CU40" i="10"/>
  <c r="CT150" i="10"/>
  <c r="CU26" i="10"/>
  <c r="CU46" i="10"/>
  <c r="CU48" i="10"/>
  <c r="CT55" i="10"/>
  <c r="CU55" i="10"/>
  <c r="CU42" i="10"/>
  <c r="CT42" i="10"/>
  <c r="CT56" i="10"/>
  <c r="CU56" i="10"/>
  <c r="CT38" i="10"/>
  <c r="CU54" i="10"/>
  <c r="CU53" i="10"/>
  <c r="CU27" i="10"/>
  <c r="CT58" i="10"/>
  <c r="CU58" i="10"/>
  <c r="CU45" i="10"/>
  <c r="BA61" i="10"/>
  <c r="BG22" i="10"/>
  <c r="CG22" i="10"/>
  <c r="CG187" i="10" s="1"/>
  <c r="AM190" i="10"/>
  <c r="BT22" i="10"/>
  <c r="BT187" i="10" s="1"/>
  <c r="AN37" i="10"/>
  <c r="AT60" i="10"/>
  <c r="AT188" i="10" s="1"/>
  <c r="AN41" i="10"/>
  <c r="BT60" i="10"/>
  <c r="BT188" i="10" s="1"/>
  <c r="BF60" i="10"/>
  <c r="CG60" i="10"/>
  <c r="CG188" i="10" s="1"/>
  <c r="BG60" i="10"/>
  <c r="CR37" i="10"/>
  <c r="CR30" i="10"/>
  <c r="CS24" i="10"/>
  <c r="BU23" i="10"/>
  <c r="BU22" i="10" s="1"/>
  <c r="BU187" i="10" s="1"/>
  <c r="BS60" i="10"/>
  <c r="BS188" i="10" s="1"/>
  <c r="BS194" i="10" s="1"/>
  <c r="CF60" i="10"/>
  <c r="CF188" i="10" s="1"/>
  <c r="CF197" i="10" s="1"/>
  <c r="AS60" i="10"/>
  <c r="BR22" i="10"/>
  <c r="BR187" i="10" s="1"/>
  <c r="AR60" i="10"/>
  <c r="AR188" i="10" s="1"/>
  <c r="CE22" i="10"/>
  <c r="CE187" i="10" s="1"/>
  <c r="BE22" i="10"/>
  <c r="BE187" i="10" s="1"/>
  <c r="CE60" i="10"/>
  <c r="CE188" i="10" s="1"/>
  <c r="BR60" i="10"/>
  <c r="BR188" i="10" s="1"/>
  <c r="BE60" i="10"/>
  <c r="BE188" i="10" s="1"/>
  <c r="P21" i="10"/>
  <c r="P187" i="10"/>
  <c r="P194" i="10" s="1"/>
  <c r="AQ60" i="10"/>
  <c r="AQ188" i="10" s="1"/>
  <c r="BQ60" i="10"/>
  <c r="BQ188" i="10" s="1"/>
  <c r="CD22" i="10"/>
  <c r="CA70" i="10"/>
  <c r="BQ22" i="10"/>
  <c r="BQ187" i="10" s="1"/>
  <c r="BD60" i="10"/>
  <c r="BD22" i="10"/>
  <c r="CN23" i="10"/>
  <c r="CR120" i="10"/>
  <c r="CN70" i="10"/>
  <c r="BA70" i="10"/>
  <c r="BN70" i="10"/>
  <c r="CV118" i="10" s="1"/>
  <c r="CC22" i="10"/>
  <c r="CC187" i="10" s="1"/>
  <c r="AP60" i="10"/>
  <c r="AP188" i="10" s="1"/>
  <c r="BP22" i="10"/>
  <c r="BP187" i="10" s="1"/>
  <c r="BC22" i="10"/>
  <c r="BC187" i="10" s="1"/>
  <c r="CR105" i="10"/>
  <c r="BC60" i="10"/>
  <c r="CC60" i="10"/>
  <c r="CC188" i="10" s="1"/>
  <c r="BP60" i="10"/>
  <c r="BP188" i="10" s="1"/>
  <c r="CR67" i="10"/>
  <c r="AN114" i="10"/>
  <c r="AM114" i="10"/>
  <c r="AN139" i="10"/>
  <c r="AN189" i="10" s="1"/>
  <c r="AM139" i="10"/>
  <c r="AM189" i="10" s="1"/>
  <c r="AN82" i="10"/>
  <c r="AM82" i="10"/>
  <c r="AN79" i="10"/>
  <c r="AM79" i="10"/>
  <c r="AN67" i="10"/>
  <c r="AM67" i="10"/>
  <c r="AN71" i="10"/>
  <c r="AM71" i="10"/>
  <c r="AN62" i="10"/>
  <c r="AM62" i="10"/>
  <c r="AN123" i="10"/>
  <c r="AM123" i="10"/>
  <c r="AN129" i="10"/>
  <c r="AM129" i="10"/>
  <c r="AN92" i="10"/>
  <c r="AM92" i="10"/>
  <c r="AN143" i="10"/>
  <c r="AM143" i="10"/>
  <c r="AM191" i="10" s="1"/>
  <c r="AM120" i="10"/>
  <c r="AN120" i="10"/>
  <c r="AM150" i="10"/>
  <c r="AM192" i="10" s="1"/>
  <c r="AN118" i="10"/>
  <c r="AM118" i="10"/>
  <c r="AN108" i="10"/>
  <c r="AM108" i="10"/>
  <c r="AN105" i="10"/>
  <c r="AM105" i="10"/>
  <c r="AN101" i="10"/>
  <c r="AM101" i="10"/>
  <c r="CR82" i="10"/>
  <c r="BB22" i="10"/>
  <c r="BB187" i="10" s="1"/>
  <c r="CR62" i="10"/>
  <c r="CR92" i="10"/>
  <c r="CR123" i="10"/>
  <c r="CN61" i="10"/>
  <c r="CP129" i="10"/>
  <c r="AK60" i="10"/>
  <c r="AK188" i="10" s="1"/>
  <c r="BN23" i="10"/>
  <c r="CV24" i="10" s="1"/>
  <c r="J21" i="10"/>
  <c r="J176" i="10" s="1"/>
  <c r="N21" i="10"/>
  <c r="N176" i="10" s="1"/>
  <c r="X21" i="10"/>
  <c r="X176" i="10" s="1"/>
  <c r="Q21" i="10"/>
  <c r="Q176" i="10" s="1"/>
  <c r="I21" i="10"/>
  <c r="I176" i="10" s="1"/>
  <c r="W21" i="10"/>
  <c r="W176" i="10" s="1"/>
  <c r="L21" i="10"/>
  <c r="CL21" i="10"/>
  <c r="CL176" i="10" s="1"/>
  <c r="AB21" i="10"/>
  <c r="AB176" i="10" s="1"/>
  <c r="Y21" i="10"/>
  <c r="Y176" i="10" s="1"/>
  <c r="M21" i="10"/>
  <c r="M176" i="10" s="1"/>
  <c r="K21" i="10"/>
  <c r="K176" i="10" s="1"/>
  <c r="U21" i="10"/>
  <c r="U176" i="10" s="1"/>
  <c r="BL21" i="10"/>
  <c r="BL176" i="10" s="1"/>
  <c r="AD21" i="10"/>
  <c r="AD176" i="10" s="1"/>
  <c r="Z21" i="10"/>
  <c r="Z176" i="10" s="1"/>
  <c r="O21" i="10"/>
  <c r="O176" i="10" s="1"/>
  <c r="CM21" i="10"/>
  <c r="CM176" i="10" s="1"/>
  <c r="CJ21" i="10"/>
  <c r="CJ176" i="10" s="1"/>
  <c r="R21" i="10"/>
  <c r="R176" i="10" s="1"/>
  <c r="T21" i="10"/>
  <c r="T176" i="10" s="1"/>
  <c r="BM21" i="10"/>
  <c r="BM176" i="10" s="1"/>
  <c r="S21" i="10"/>
  <c r="S176" i="10" s="1"/>
  <c r="AA21" i="10"/>
  <c r="AA176" i="10" s="1"/>
  <c r="V21" i="10"/>
  <c r="V176" i="10" s="1"/>
  <c r="AC21" i="10"/>
  <c r="AC176" i="10" s="1"/>
  <c r="BO22" i="10"/>
  <c r="BO187" i="10" s="1"/>
  <c r="CB22" i="10"/>
  <c r="CB187" i="10" s="1"/>
  <c r="BB60" i="10"/>
  <c r="BB188" i="10" s="1"/>
  <c r="CS143" i="10"/>
  <c r="CS191" i="10" s="1"/>
  <c r="CA61" i="10"/>
  <c r="CP101" i="10"/>
  <c r="BO60" i="10"/>
  <c r="BO188" i="10" s="1"/>
  <c r="AO60" i="10"/>
  <c r="AO188" i="10" s="1"/>
  <c r="CP114" i="10"/>
  <c r="CP143" i="10"/>
  <c r="CP191" i="10" s="1"/>
  <c r="CP123" i="10"/>
  <c r="CP79" i="10"/>
  <c r="CB60" i="10"/>
  <c r="CB188" i="10" s="1"/>
  <c r="CP71" i="10"/>
  <c r="CR114" i="10"/>
  <c r="CP150" i="10"/>
  <c r="CP192" i="10" s="1"/>
  <c r="CS139" i="10"/>
  <c r="CS189" i="10" s="1"/>
  <c r="CP120" i="10"/>
  <c r="CP92" i="10"/>
  <c r="CR101" i="10"/>
  <c r="CR139" i="10"/>
  <c r="CR189" i="10" s="1"/>
  <c r="CR71" i="10"/>
  <c r="CP139" i="10"/>
  <c r="CP189" i="10" s="1"/>
  <c r="CR143" i="10"/>
  <c r="CR191" i="10" s="1"/>
  <c r="CP62" i="10"/>
  <c r="CP105" i="10"/>
  <c r="CR108" i="10"/>
  <c r="BN61" i="10"/>
  <c r="CP108" i="10"/>
  <c r="CP82" i="10"/>
  <c r="CP67" i="10"/>
  <c r="AF22" i="10"/>
  <c r="AF187" i="10" s="1"/>
  <c r="AF194" i="10" s="1"/>
  <c r="AE22" i="10"/>
  <c r="AE187" i="10" s="1"/>
  <c r="AE194" i="10" s="1"/>
  <c r="CV28" i="10" l="1"/>
  <c r="BK187" i="10"/>
  <c r="CX22" i="10"/>
  <c r="CX41" i="10"/>
  <c r="BK188" i="10"/>
  <c r="CX133" i="10"/>
  <c r="CX60" i="10"/>
  <c r="CX43" i="10"/>
  <c r="CX61" i="10"/>
  <c r="CK194" i="10"/>
  <c r="CK21" i="10"/>
  <c r="CK176" i="10" s="1"/>
  <c r="BK21" i="10"/>
  <c r="BK176" i="10" s="1"/>
  <c r="AM43" i="10"/>
  <c r="CV139" i="10"/>
  <c r="AN135" i="10"/>
  <c r="CP135" i="10"/>
  <c r="AM135" i="10"/>
  <c r="CS135" i="10"/>
  <c r="CR135" i="10"/>
  <c r="CO139" i="10"/>
  <c r="BJ187" i="10"/>
  <c r="CQ43" i="10"/>
  <c r="CQ61" i="10"/>
  <c r="CR43" i="10"/>
  <c r="CS43" i="10"/>
  <c r="CY24" i="10"/>
  <c r="CP50" i="10"/>
  <c r="CO50" i="10"/>
  <c r="CV105" i="10"/>
  <c r="CV123" i="10"/>
  <c r="CP44" i="10"/>
  <c r="AN43" i="10"/>
  <c r="CO44" i="10"/>
  <c r="BJ188" i="10"/>
  <c r="CV120" i="10"/>
  <c r="CV56" i="10"/>
  <c r="CV55" i="10"/>
  <c r="CV57" i="10"/>
  <c r="CV58" i="10"/>
  <c r="CV101" i="10"/>
  <c r="CV71" i="10"/>
  <c r="CV114" i="10"/>
  <c r="CV135" i="10"/>
  <c r="CV142" i="10"/>
  <c r="CV146" i="10"/>
  <c r="CV141" i="10"/>
  <c r="CV136" i="10"/>
  <c r="CV148" i="10"/>
  <c r="CV138" i="10"/>
  <c r="CV79" i="10"/>
  <c r="CV129" i="10"/>
  <c r="CV92" i="10"/>
  <c r="CV50" i="10"/>
  <c r="CV128" i="10"/>
  <c r="CV108" i="10"/>
  <c r="CV37" i="10"/>
  <c r="CV30" i="10"/>
  <c r="CV82" i="10"/>
  <c r="CV143" i="10"/>
  <c r="BJ21" i="10"/>
  <c r="BJ176" i="10" s="1"/>
  <c r="CQ70" i="10"/>
  <c r="BI21" i="10"/>
  <c r="BI176" i="10" s="1"/>
  <c r="CI194" i="10"/>
  <c r="BG187" i="10"/>
  <c r="BG188" i="10"/>
  <c r="CI21" i="10"/>
  <c r="CI176" i="10" s="1"/>
  <c r="CY71" i="10"/>
  <c r="BI188" i="10"/>
  <c r="BI194" i="10" s="1"/>
  <c r="BF188" i="10"/>
  <c r="BF194" i="10" s="1"/>
  <c r="BH188" i="10"/>
  <c r="BH194" i="10" s="1"/>
  <c r="BE194" i="10"/>
  <c r="CG194" i="10"/>
  <c r="BO194" i="10"/>
  <c r="BR194" i="10"/>
  <c r="CC194" i="10"/>
  <c r="BU194" i="10"/>
  <c r="CB194" i="10"/>
  <c r="BT194" i="10"/>
  <c r="CH194" i="10"/>
  <c r="CE194" i="10"/>
  <c r="CO143" i="10"/>
  <c r="CO191" i="10" s="1"/>
  <c r="AN191" i="10"/>
  <c r="BB194" i="10"/>
  <c r="CF194" i="10"/>
  <c r="BP194" i="10"/>
  <c r="BQ194" i="10"/>
  <c r="CS61" i="10"/>
  <c r="CT82" i="10"/>
  <c r="CO82" i="10"/>
  <c r="CU108" i="10"/>
  <c r="CO108" i="10"/>
  <c r="CU41" i="10"/>
  <c r="CT62" i="10"/>
  <c r="CO62" i="10"/>
  <c r="CT92" i="10"/>
  <c r="CO92" i="10"/>
  <c r="CT71" i="10"/>
  <c r="CO71" i="10"/>
  <c r="CT44" i="10"/>
  <c r="CT118" i="10"/>
  <c r="CO118" i="10"/>
  <c r="CU28" i="10"/>
  <c r="CT129" i="10"/>
  <c r="CO129" i="10"/>
  <c r="CT114" i="10"/>
  <c r="CO114" i="10"/>
  <c r="CT37" i="10"/>
  <c r="CO37" i="10"/>
  <c r="CT101" i="10"/>
  <c r="CO101" i="10"/>
  <c r="CU120" i="10"/>
  <c r="CO120" i="10"/>
  <c r="CT50" i="10"/>
  <c r="CT67" i="10"/>
  <c r="CO67" i="10"/>
  <c r="CU123" i="10"/>
  <c r="CO123" i="10"/>
  <c r="CT79" i="10"/>
  <c r="CO79" i="10"/>
  <c r="CU105" i="10"/>
  <c r="CO105" i="10"/>
  <c r="BH21" i="10"/>
  <c r="BH176" i="10" s="1"/>
  <c r="CS70" i="10"/>
  <c r="CH21" i="10"/>
  <c r="CH176" i="10" s="1"/>
  <c r="CU139" i="10"/>
  <c r="CU129" i="10"/>
  <c r="CU82" i="10"/>
  <c r="CU114" i="10"/>
  <c r="CU118" i="10"/>
  <c r="CU37" i="10"/>
  <c r="CU92" i="10"/>
  <c r="CU50" i="10"/>
  <c r="CT108" i="10"/>
  <c r="CT143" i="10"/>
  <c r="CT123" i="10"/>
  <c r="CT105" i="10"/>
  <c r="CU62" i="10"/>
  <c r="CU101" i="10"/>
  <c r="CT120" i="10"/>
  <c r="CU67" i="10"/>
  <c r="CU79" i="10"/>
  <c r="CT139" i="10"/>
  <c r="CU71" i="10"/>
  <c r="CU143" i="10"/>
  <c r="CU44" i="10"/>
  <c r="BA60" i="10"/>
  <c r="BA188" i="10" s="1"/>
  <c r="BF21" i="10"/>
  <c r="BF176" i="10" s="1"/>
  <c r="BT21" i="10"/>
  <c r="BT176" i="10" s="1"/>
  <c r="CG21" i="10"/>
  <c r="CG176" i="10" s="1"/>
  <c r="P176" i="10"/>
  <c r="P195" i="10" s="1"/>
  <c r="P15" i="10"/>
  <c r="BS21" i="10"/>
  <c r="BS176" i="10" s="1"/>
  <c r="BS195" i="10" s="1"/>
  <c r="BG21" i="10"/>
  <c r="BG176" i="10" s="1"/>
  <c r="BU21" i="10"/>
  <c r="BU176" i="10" s="1"/>
  <c r="BV23" i="10"/>
  <c r="BV22" i="10" s="1"/>
  <c r="CF21" i="10"/>
  <c r="CF176" i="10" s="1"/>
  <c r="AS188" i="10"/>
  <c r="BR21" i="10"/>
  <c r="BR176" i="10" s="1"/>
  <c r="CE21" i="10"/>
  <c r="CE176" i="10" s="1"/>
  <c r="BE21" i="10"/>
  <c r="BE176" i="10" s="1"/>
  <c r="BD188" i="10"/>
  <c r="BC188" i="10"/>
  <c r="BC194" i="10" s="1"/>
  <c r="CD21" i="10"/>
  <c r="CD176" i="10" s="1"/>
  <c r="CD187" i="10"/>
  <c r="CD194" i="10" s="1"/>
  <c r="BQ21" i="10"/>
  <c r="BQ176" i="10" s="1"/>
  <c r="CA60" i="10"/>
  <c r="CA188" i="10" s="1"/>
  <c r="BD21" i="10"/>
  <c r="BD176" i="10" s="1"/>
  <c r="BD187" i="10"/>
  <c r="CP70" i="10"/>
  <c r="CR70" i="10"/>
  <c r="AM70" i="10"/>
  <c r="AN70" i="10"/>
  <c r="L176" i="10"/>
  <c r="L195" i="10" s="1"/>
  <c r="BP21" i="10"/>
  <c r="BP176" i="10" s="1"/>
  <c r="BC21" i="10"/>
  <c r="BC176" i="10" s="1"/>
  <c r="CC21" i="10"/>
  <c r="CC176" i="10" s="1"/>
  <c r="CN60" i="10"/>
  <c r="CN188" i="10" s="1"/>
  <c r="CR61" i="10"/>
  <c r="AM61" i="10"/>
  <c r="AN61" i="10"/>
  <c r="BN22" i="10"/>
  <c r="V195" i="10"/>
  <c r="R195" i="10"/>
  <c r="O195" i="10"/>
  <c r="Y195" i="10"/>
  <c r="AC195" i="10"/>
  <c r="CM195" i="10"/>
  <c r="M195" i="10"/>
  <c r="CL195" i="10"/>
  <c r="BM195" i="10"/>
  <c r="AD195" i="10"/>
  <c r="U195" i="10"/>
  <c r="AB195" i="10"/>
  <c r="Q195" i="10"/>
  <c r="CN22" i="10"/>
  <c r="CN187" i="10" s="1"/>
  <c r="AA195" i="10"/>
  <c r="CJ195" i="10"/>
  <c r="BL195" i="10"/>
  <c r="K195" i="10"/>
  <c r="X195" i="10"/>
  <c r="S195" i="10"/>
  <c r="T195" i="10"/>
  <c r="Z195" i="10"/>
  <c r="W195" i="10"/>
  <c r="I195" i="10"/>
  <c r="N195" i="10"/>
  <c r="J195" i="10"/>
  <c r="AE21" i="10"/>
  <c r="AE176" i="10" s="1"/>
  <c r="AF21" i="10"/>
  <c r="AF176" i="10" s="1"/>
  <c r="BB21" i="10"/>
  <c r="BB176" i="10" s="1"/>
  <c r="BO21" i="10"/>
  <c r="BO176" i="10" s="1"/>
  <c r="CB21" i="10"/>
  <c r="CB176" i="10" s="1"/>
  <c r="CP61" i="10"/>
  <c r="BN60" i="10"/>
  <c r="CV70" i="10" s="1"/>
  <c r="F50" i="10"/>
  <c r="F44" i="10"/>
  <c r="CS41" i="10"/>
  <c r="CR41" i="10"/>
  <c r="CQ41" i="10"/>
  <c r="CP41" i="10"/>
  <c r="BA41" i="10"/>
  <c r="CT41" i="10" s="1"/>
  <c r="AZ41" i="10"/>
  <c r="AY41" i="10"/>
  <c r="AX41" i="10"/>
  <c r="AW41" i="10"/>
  <c r="AV41" i="10"/>
  <c r="AU41" i="10"/>
  <c r="AT41" i="10"/>
  <c r="AS41" i="10"/>
  <c r="AR41" i="10"/>
  <c r="AQ41" i="10"/>
  <c r="AP41" i="10"/>
  <c r="AO41" i="10"/>
  <c r="AM41" i="10"/>
  <c r="AK41" i="10"/>
  <c r="AH41" i="10"/>
  <c r="AG41" i="10"/>
  <c r="H41" i="10"/>
  <c r="G41" i="10"/>
  <c r="F41" i="10"/>
  <c r="G37" i="10"/>
  <c r="H37" i="10"/>
  <c r="AG37" i="10"/>
  <c r="AH37" i="10"/>
  <c r="AK37" i="10"/>
  <c r="AM37" i="10"/>
  <c r="AO37" i="10"/>
  <c r="AT37" i="10"/>
  <c r="AU37" i="10"/>
  <c r="AV37" i="10"/>
  <c r="AW37" i="10"/>
  <c r="AX37" i="10"/>
  <c r="AY37" i="10"/>
  <c r="AZ37" i="10"/>
  <c r="CP37" i="10"/>
  <c r="CS37" i="10"/>
  <c r="G30" i="10"/>
  <c r="H30" i="10"/>
  <c r="AG30" i="10"/>
  <c r="AH30" i="10"/>
  <c r="AM30" i="10"/>
  <c r="AO30" i="10"/>
  <c r="AT30" i="10"/>
  <c r="AU30" i="10"/>
  <c r="AV30" i="10"/>
  <c r="AW30" i="10"/>
  <c r="AX30" i="10"/>
  <c r="AY30" i="10"/>
  <c r="AZ30" i="10"/>
  <c r="CQ30" i="10"/>
  <c r="CS30" i="10"/>
  <c r="F37" i="10"/>
  <c r="CS28" i="10"/>
  <c r="CQ28" i="10"/>
  <c r="CP28" i="10"/>
  <c r="BA28" i="10"/>
  <c r="CO28" i="10" s="1"/>
  <c r="AZ28" i="10"/>
  <c r="AY28" i="10"/>
  <c r="AX28" i="10"/>
  <c r="AW28" i="10"/>
  <c r="AV28" i="10"/>
  <c r="AU28" i="10"/>
  <c r="AT28" i="10"/>
  <c r="AO28" i="10"/>
  <c r="AM28" i="10"/>
  <c r="AK28" i="10"/>
  <c r="AH28" i="10"/>
  <c r="AG28" i="10"/>
  <c r="H28" i="10"/>
  <c r="G28" i="10"/>
  <c r="F28" i="10"/>
  <c r="F36" i="10"/>
  <c r="AK36" i="10" s="1"/>
  <c r="AN36" i="10" s="1"/>
  <c r="DD36" i="10" s="1"/>
  <c r="BK194" i="10" l="1"/>
  <c r="BK195" i="10" s="1"/>
  <c r="CV43" i="10"/>
  <c r="CV22" i="10"/>
  <c r="CK195" i="10"/>
  <c r="CQ60" i="10"/>
  <c r="CQ188" i="10" s="1"/>
  <c r="CO135" i="10"/>
  <c r="BJ194" i="10"/>
  <c r="BJ195" i="10" s="1"/>
  <c r="CO189" i="10"/>
  <c r="CW24" i="10"/>
  <c r="CP43" i="10"/>
  <c r="CO43" i="10"/>
  <c r="CW71" i="10"/>
  <c r="CV23" i="10"/>
  <c r="BN187" i="10"/>
  <c r="CV41" i="10"/>
  <c r="CV61" i="10"/>
  <c r="BN188" i="10"/>
  <c r="CV60" i="10"/>
  <c r="CV133" i="10"/>
  <c r="BI195" i="10"/>
  <c r="CI195" i="10"/>
  <c r="BG194" i="10"/>
  <c r="BG195" i="10" s="1"/>
  <c r="CP36" i="10"/>
  <c r="CO36" i="10"/>
  <c r="BD194" i="10"/>
  <c r="BD195" i="10" s="1"/>
  <c r="CN194" i="10"/>
  <c r="CS60" i="10"/>
  <c r="CS188" i="10" s="1"/>
  <c r="CH195" i="10"/>
  <c r="BH195" i="10"/>
  <c r="CT70" i="10"/>
  <c r="CO70" i="10"/>
  <c r="CT135" i="10"/>
  <c r="CO41" i="10"/>
  <c r="CT61" i="10"/>
  <c r="CO61" i="10"/>
  <c r="CT43" i="10"/>
  <c r="BU195" i="10"/>
  <c r="BT195" i="10"/>
  <c r="CG195" i="10"/>
  <c r="CU36" i="10"/>
  <c r="CT36" i="10"/>
  <c r="CU61" i="10"/>
  <c r="BA23" i="10"/>
  <c r="CT28" i="10"/>
  <c r="CU70" i="10"/>
  <c r="CU43" i="10"/>
  <c r="CU135" i="10"/>
  <c r="CF195" i="10"/>
  <c r="BF195" i="10"/>
  <c r="BW23" i="10"/>
  <c r="BW22" i="10" s="1"/>
  <c r="BV187" i="10"/>
  <c r="BV194" i="10" s="1"/>
  <c r="BV21" i="10"/>
  <c r="BV176" i="10" s="1"/>
  <c r="BR195" i="10"/>
  <c r="CE195" i="10"/>
  <c r="BE195" i="10"/>
  <c r="CD195" i="10"/>
  <c r="BQ195" i="10"/>
  <c r="CC195" i="10"/>
  <c r="BC195" i="10"/>
  <c r="BB195" i="10"/>
  <c r="BP195" i="10"/>
  <c r="CN21" i="10"/>
  <c r="CN176" i="10" s="1"/>
  <c r="AM60" i="10"/>
  <c r="AM188" i="10" s="1"/>
  <c r="CR60" i="10"/>
  <c r="CR188" i="10" s="1"/>
  <c r="AN60" i="10"/>
  <c r="AF195" i="10"/>
  <c r="AE195" i="10"/>
  <c r="AT23" i="10"/>
  <c r="BO195" i="10"/>
  <c r="CB195" i="10"/>
  <c r="G23" i="10"/>
  <c r="BN21" i="10"/>
  <c r="CP60" i="10"/>
  <c r="CP188" i="10" s="1"/>
  <c r="AP23" i="10"/>
  <c r="AX23" i="10"/>
  <c r="F24" i="10"/>
  <c r="F30" i="10"/>
  <c r="F43" i="10"/>
  <c r="AV23" i="10"/>
  <c r="AQ23" i="10"/>
  <c r="AY23" i="10"/>
  <c r="AS22" i="10"/>
  <c r="AS21" i="10" s="1"/>
  <c r="AS176" i="10" s="1"/>
  <c r="H23" i="10"/>
  <c r="AH23" i="10"/>
  <c r="AG23" i="10"/>
  <c r="AR23" i="10"/>
  <c r="AZ23" i="10"/>
  <c r="AU23" i="10"/>
  <c r="AO23" i="10"/>
  <c r="AW23" i="10"/>
  <c r="BN194" i="10" l="1"/>
  <c r="AN188" i="10"/>
  <c r="CO60" i="10"/>
  <c r="CO188" i="10" s="1"/>
  <c r="CN195" i="10"/>
  <c r="CT60" i="10"/>
  <c r="CU60" i="10"/>
  <c r="BA22" i="10"/>
  <c r="AU22" i="10"/>
  <c r="AU187" i="10" s="1"/>
  <c r="AU194" i="10" s="1"/>
  <c r="AT22" i="10"/>
  <c r="AT187" i="10" s="1"/>
  <c r="AT194" i="10" s="1"/>
  <c r="AV22" i="10"/>
  <c r="AV187" i="10" s="1"/>
  <c r="AV194" i="10" s="1"/>
  <c r="AZ22" i="10"/>
  <c r="AZ187" i="10" s="1"/>
  <c r="AZ194" i="10" s="1"/>
  <c r="BV195" i="10"/>
  <c r="BW187" i="10"/>
  <c r="BW194" i="10" s="1"/>
  <c r="BW21" i="10"/>
  <c r="BW176" i="10" s="1"/>
  <c r="AW22" i="10"/>
  <c r="AW187" i="10" s="1"/>
  <c r="AW194" i="10" s="1"/>
  <c r="AX22" i="10"/>
  <c r="AX187" i="10" s="1"/>
  <c r="AX194" i="10" s="1"/>
  <c r="AY22" i="10"/>
  <c r="AS187" i="10"/>
  <c r="AS194" i="10" s="1"/>
  <c r="AN30" i="10"/>
  <c r="CO30" i="10" s="1"/>
  <c r="AH22" i="10"/>
  <c r="AR22" i="10"/>
  <c r="AR187" i="10" s="1"/>
  <c r="AR194" i="10" s="1"/>
  <c r="BN176" i="10"/>
  <c r="AQ22" i="10"/>
  <c r="AQ187" i="10" s="1"/>
  <c r="AQ194" i="10" s="1"/>
  <c r="AP22" i="10"/>
  <c r="AP187" i="10" s="1"/>
  <c r="AP194" i="10" s="1"/>
  <c r="AO22" i="10"/>
  <c r="AO187" i="10" s="1"/>
  <c r="AO194" i="10" s="1"/>
  <c r="F23" i="10"/>
  <c r="F22" i="10" s="1"/>
  <c r="F187" i="10" s="1"/>
  <c r="F194" i="10" s="1"/>
  <c r="G22" i="10"/>
  <c r="G187" i="10" s="1"/>
  <c r="G194" i="10" s="1"/>
  <c r="CP30" i="10"/>
  <c r="AK30" i="10"/>
  <c r="AK24" i="10"/>
  <c r="AG22" i="10"/>
  <c r="AG187" i="10" s="1"/>
  <c r="AG194" i="10" s="1"/>
  <c r="H22" i="10"/>
  <c r="H187" i="10" s="1"/>
  <c r="H194" i="10" s="1"/>
  <c r="AL181" i="10"/>
  <c r="AL1" i="10"/>
  <c r="BA187" i="10" l="1"/>
  <c r="BA194" i="10" s="1"/>
  <c r="BA21" i="10"/>
  <c r="BN195" i="10"/>
  <c r="BX23" i="10"/>
  <c r="BX22" i="10" s="1"/>
  <c r="BX187" i="10" s="1"/>
  <c r="BX194" i="10" s="1"/>
  <c r="CT30" i="10"/>
  <c r="CU30" i="10"/>
  <c r="BY23" i="10"/>
  <c r="BY22" i="10" s="1"/>
  <c r="BW195" i="10"/>
  <c r="AY187" i="10"/>
  <c r="AY194" i="10" s="1"/>
  <c r="AH21" i="10"/>
  <c r="AH176" i="10" s="1"/>
  <c r="AH187" i="10"/>
  <c r="AH194" i="10" s="1"/>
  <c r="AY21" i="10"/>
  <c r="AY176" i="10" s="1"/>
  <c r="AR21" i="10"/>
  <c r="AR176" i="10" s="1"/>
  <c r="AW21" i="10"/>
  <c r="AW176" i="10" s="1"/>
  <c r="AV21" i="10"/>
  <c r="AV176" i="10" s="1"/>
  <c r="H21" i="10"/>
  <c r="H176" i="10" s="1"/>
  <c r="AT21" i="10"/>
  <c r="AT176" i="10" s="1"/>
  <c r="AU21" i="10"/>
  <c r="AU176" i="10" s="1"/>
  <c r="AP21" i="10"/>
  <c r="AP176" i="10" s="1"/>
  <c r="AG21" i="10"/>
  <c r="AG176" i="10" s="1"/>
  <c r="G21" i="10"/>
  <c r="G176" i="10" s="1"/>
  <c r="AQ21" i="10"/>
  <c r="AQ176" i="10" s="1"/>
  <c r="F21" i="10"/>
  <c r="F176" i="10" s="1"/>
  <c r="AZ21" i="10"/>
  <c r="AZ176" i="10" s="1"/>
  <c r="AX21" i="10"/>
  <c r="AX176" i="10" s="1"/>
  <c r="AO21" i="10"/>
  <c r="AO176" i="10" s="1"/>
  <c r="AK23" i="10"/>
  <c r="BX21" i="10" l="1"/>
  <c r="BX176" i="10" s="1"/>
  <c r="BX195" i="10" s="1"/>
  <c r="AT179" i="10"/>
  <c r="BZ23" i="10"/>
  <c r="BZ22" i="10" s="1"/>
  <c r="BZ187" i="10" s="1"/>
  <c r="BZ194" i="10" s="1"/>
  <c r="BY187" i="10"/>
  <c r="BY194" i="10" s="1"/>
  <c r="BY21" i="10"/>
  <c r="BY176" i="10" s="1"/>
  <c r="AS195" i="10"/>
  <c r="AH195" i="10"/>
  <c r="AR195" i="10"/>
  <c r="AY195" i="10"/>
  <c r="AU195" i="10"/>
  <c r="BA176" i="10"/>
  <c r="BA195" i="10" s="1"/>
  <c r="F195" i="10"/>
  <c r="AW195" i="10"/>
  <c r="F181" i="10"/>
  <c r="AQ195" i="10"/>
  <c r="AX195" i="10"/>
  <c r="G195" i="10"/>
  <c r="AP195" i="10"/>
  <c r="H195" i="10"/>
  <c r="AZ195" i="10"/>
  <c r="AG195" i="10"/>
  <c r="AV195" i="10"/>
  <c r="AO195" i="10"/>
  <c r="AK22" i="10"/>
  <c r="AK187" i="10" s="1"/>
  <c r="AK194" i="10" s="1"/>
  <c r="AT195" i="10" l="1"/>
  <c r="BZ21" i="10"/>
  <c r="BZ176" i="10" s="1"/>
  <c r="BZ195" i="10" s="1"/>
  <c r="BY195" i="10"/>
  <c r="AK21" i="10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 l="1"/>
  <c r="CS23" i="10" s="1"/>
  <c r="CS22" i="10" s="1"/>
  <c r="CS187" i="10" s="1"/>
  <c r="CS194" i="10" s="1"/>
  <c r="CQ23" i="10"/>
  <c r="CQ22" i="10" s="1"/>
  <c r="CR40" i="10"/>
  <c r="CR23" i="10" s="1"/>
  <c r="CR22" i="10" s="1"/>
  <c r="CR187" i="10" s="1"/>
  <c r="CR194" i="10" s="1"/>
  <c r="CA23" i="10"/>
  <c r="CA22" i="10" s="1"/>
  <c r="CA187" i="10" s="1"/>
  <c r="CA194" i="10" s="1"/>
  <c r="AK176" i="10"/>
  <c r="AK179" i="10" s="1"/>
  <c r="CQ21" i="10" l="1"/>
  <c r="CQ176" i="10" s="1"/>
  <c r="CQ187" i="10"/>
  <c r="CQ194" i="10" s="1"/>
  <c r="CA21" i="10"/>
  <c r="CR21" i="10"/>
  <c r="CR176" i="10" s="1"/>
  <c r="CR195" i="10" s="1"/>
  <c r="CS21" i="10"/>
  <c r="CS176" i="10" s="1"/>
  <c r="CS195" i="10" s="1"/>
  <c r="G2" i="9"/>
  <c r="H11" i="9"/>
  <c r="H12" i="9"/>
  <c r="E13" i="9"/>
  <c r="H13" i="9"/>
  <c r="E14" i="9"/>
  <c r="G14" i="9"/>
  <c r="G13" i="9" s="1"/>
  <c r="H14" i="9"/>
  <c r="K14" i="9"/>
  <c r="Q14" i="9"/>
  <c r="R14" i="9"/>
  <c r="S14" i="9"/>
  <c r="S13" i="9" s="1"/>
  <c r="S12" i="9" s="1"/>
  <c r="U14" i="9"/>
  <c r="A15" i="9"/>
  <c r="H15" i="9"/>
  <c r="I15" i="9"/>
  <c r="J15" i="9"/>
  <c r="J14" i="9" s="1"/>
  <c r="K15" i="9"/>
  <c r="L15" i="9"/>
  <c r="R15" i="9"/>
  <c r="T15" i="9"/>
  <c r="A16" i="9"/>
  <c r="H16" i="9"/>
  <c r="L16" i="9" s="1"/>
  <c r="I16" i="9"/>
  <c r="J16" i="9"/>
  <c r="N16" i="9" s="1"/>
  <c r="K16" i="9"/>
  <c r="O16" i="9" s="1"/>
  <c r="T16" i="9"/>
  <c r="A17" i="9"/>
  <c r="H17" i="9"/>
  <c r="I17" i="9"/>
  <c r="J17" i="9"/>
  <c r="O17" i="9" s="1"/>
  <c r="K17" i="9"/>
  <c r="L17" i="9"/>
  <c r="M17" i="9"/>
  <c r="R17" i="9"/>
  <c r="T17" i="9"/>
  <c r="E18" i="9"/>
  <c r="G18" i="9"/>
  <c r="H18" i="9"/>
  <c r="R18" i="9" s="1"/>
  <c r="I18" i="9"/>
  <c r="J18" i="9"/>
  <c r="N18" i="9" s="1"/>
  <c r="Q18" i="9"/>
  <c r="S18" i="9"/>
  <c r="U18" i="9"/>
  <c r="U13" i="9" s="1"/>
  <c r="U12" i="9" s="1"/>
  <c r="A19" i="9"/>
  <c r="H19" i="9"/>
  <c r="L19" i="9" s="1"/>
  <c r="I19" i="9"/>
  <c r="J19" i="9"/>
  <c r="O19" i="9" s="1"/>
  <c r="K19" i="9"/>
  <c r="K18" i="9" s="1"/>
  <c r="O18" i="9" s="1"/>
  <c r="M19" i="9"/>
  <c r="N19" i="9"/>
  <c r="R19" i="9"/>
  <c r="T19" i="9"/>
  <c r="V19" i="9"/>
  <c r="E20" i="9"/>
  <c r="G20" i="9"/>
  <c r="H20" i="9"/>
  <c r="L20" i="9" s="1"/>
  <c r="I20" i="9"/>
  <c r="K20" i="9"/>
  <c r="Q20" i="9"/>
  <c r="R20" i="9"/>
  <c r="S20" i="9"/>
  <c r="U20" i="9"/>
  <c r="A21" i="9"/>
  <c r="H21" i="9"/>
  <c r="L21" i="9" s="1"/>
  <c r="I21" i="9"/>
  <c r="T21" i="9" s="1"/>
  <c r="J21" i="9"/>
  <c r="K21" i="9"/>
  <c r="A22" i="9"/>
  <c r="H22" i="9"/>
  <c r="M22" i="9" s="1"/>
  <c r="I22" i="9"/>
  <c r="N22" i="9" s="1"/>
  <c r="J22" i="9"/>
  <c r="O22" i="9" s="1"/>
  <c r="K22" i="9"/>
  <c r="L22" i="9"/>
  <c r="R22" i="9"/>
  <c r="T22" i="9"/>
  <c r="V22" i="9"/>
  <c r="A23" i="9"/>
  <c r="H23" i="9"/>
  <c r="I23" i="9"/>
  <c r="J23" i="9"/>
  <c r="N23" i="9" s="1"/>
  <c r="K23" i="9"/>
  <c r="O23" i="9"/>
  <c r="T23" i="9"/>
  <c r="V23" i="9"/>
  <c r="A24" i="9"/>
  <c r="H24" i="9"/>
  <c r="L24" i="9" s="1"/>
  <c r="I24" i="9"/>
  <c r="J24" i="9"/>
  <c r="K24" i="9"/>
  <c r="M24" i="9"/>
  <c r="N24" i="9"/>
  <c r="R24" i="9"/>
  <c r="T24" i="9"/>
  <c r="V24" i="9"/>
  <c r="A25" i="9"/>
  <c r="H25" i="9"/>
  <c r="L25" i="9" s="1"/>
  <c r="I25" i="9"/>
  <c r="N25" i="9" s="1"/>
  <c r="J25" i="9"/>
  <c r="K25" i="9"/>
  <c r="R25" i="9"/>
  <c r="T25" i="9"/>
  <c r="A26" i="9"/>
  <c r="H26" i="9"/>
  <c r="L26" i="9" s="1"/>
  <c r="I26" i="9"/>
  <c r="J26" i="9"/>
  <c r="N26" i="9" s="1"/>
  <c r="K26" i="9"/>
  <c r="M26" i="9"/>
  <c r="O26" i="9"/>
  <c r="R26" i="9"/>
  <c r="T26" i="9"/>
  <c r="V26" i="9"/>
  <c r="A27" i="9"/>
  <c r="H27" i="9"/>
  <c r="L27" i="9" s="1"/>
  <c r="I27" i="9"/>
  <c r="T27" i="9" s="1"/>
  <c r="J27" i="9"/>
  <c r="O27" i="9" s="1"/>
  <c r="K27" i="9"/>
  <c r="A28" i="9"/>
  <c r="H28" i="9"/>
  <c r="I28" i="9"/>
  <c r="N28" i="9" s="1"/>
  <c r="J28" i="9"/>
  <c r="K28" i="9"/>
  <c r="R28" i="9"/>
  <c r="T28" i="9"/>
  <c r="V28" i="9"/>
  <c r="E29" i="9"/>
  <c r="G29" i="9"/>
  <c r="H29" i="9"/>
  <c r="K29" i="9"/>
  <c r="Q29" i="9"/>
  <c r="Q13" i="9" s="1"/>
  <c r="Q12" i="9" s="1"/>
  <c r="S29" i="9"/>
  <c r="U29" i="9"/>
  <c r="A30" i="9"/>
  <c r="H30" i="9"/>
  <c r="I30" i="9"/>
  <c r="J30" i="9"/>
  <c r="K30" i="9"/>
  <c r="O30" i="9" s="1"/>
  <c r="L30" i="9"/>
  <c r="R30" i="9"/>
  <c r="V30" i="9"/>
  <c r="A31" i="9"/>
  <c r="H31" i="9"/>
  <c r="I31" i="9"/>
  <c r="J31" i="9"/>
  <c r="J29" i="9" s="1"/>
  <c r="O29" i="9" s="1"/>
  <c r="K31" i="9"/>
  <c r="O31" i="9"/>
  <c r="T31" i="9"/>
  <c r="V31" i="9"/>
  <c r="A32" i="9"/>
  <c r="H32" i="9"/>
  <c r="L32" i="9" s="1"/>
  <c r="I32" i="9"/>
  <c r="J32" i="9"/>
  <c r="O32" i="9" s="1"/>
  <c r="K32" i="9"/>
  <c r="M32" i="9"/>
  <c r="N32" i="9"/>
  <c r="R32" i="9"/>
  <c r="T32" i="9"/>
  <c r="V32" i="9"/>
  <c r="E33" i="9"/>
  <c r="G33" i="9"/>
  <c r="H33" i="9"/>
  <c r="Q33" i="9"/>
  <c r="R33" i="9"/>
  <c r="S33" i="9"/>
  <c r="U33" i="9"/>
  <c r="A34" i="9"/>
  <c r="H34" i="9"/>
  <c r="L34" i="9" s="1"/>
  <c r="I34" i="9"/>
  <c r="T34" i="9" s="1"/>
  <c r="J34" i="9"/>
  <c r="J33" i="9" s="1"/>
  <c r="K34" i="9"/>
  <c r="O34" i="9" s="1"/>
  <c r="R34" i="9"/>
  <c r="V34" i="9"/>
  <c r="E35" i="9"/>
  <c r="H35" i="9"/>
  <c r="M35" i="9" s="1"/>
  <c r="I35" i="9"/>
  <c r="E36" i="9"/>
  <c r="G36" i="9"/>
  <c r="G35" i="9" s="1"/>
  <c r="L35" i="9" s="1"/>
  <c r="H36" i="9"/>
  <c r="J36" i="9"/>
  <c r="Q36" i="9"/>
  <c r="Q35" i="9" s="1"/>
  <c r="R35" i="9" s="1"/>
  <c r="S36" i="9"/>
  <c r="S35" i="9" s="1"/>
  <c r="U36" i="9"/>
  <c r="U35" i="9" s="1"/>
  <c r="A37" i="9"/>
  <c r="H37" i="9"/>
  <c r="L37" i="9" s="1"/>
  <c r="I37" i="9"/>
  <c r="I36" i="9" s="1"/>
  <c r="N36" i="9" s="1"/>
  <c r="J37" i="9"/>
  <c r="K37" i="9"/>
  <c r="O37" i="9" s="1"/>
  <c r="R37" i="9"/>
  <c r="T37" i="9"/>
  <c r="V37" i="9"/>
  <c r="A38" i="9"/>
  <c r="H38" i="9"/>
  <c r="M38" i="9" s="1"/>
  <c r="I38" i="9"/>
  <c r="N38" i="9" s="1"/>
  <c r="J38" i="9"/>
  <c r="K38" i="9"/>
  <c r="O38" i="9" s="1"/>
  <c r="L38" i="9"/>
  <c r="R38" i="9"/>
  <c r="T38" i="9"/>
  <c r="V38" i="9"/>
  <c r="A39" i="9"/>
  <c r="H39" i="9"/>
  <c r="I39" i="9"/>
  <c r="J39" i="9"/>
  <c r="N39" i="9" s="1"/>
  <c r="K39" i="9"/>
  <c r="O39" i="9"/>
  <c r="T39" i="9"/>
  <c r="V39" i="9"/>
  <c r="A40" i="9"/>
  <c r="H40" i="9"/>
  <c r="L40" i="9" s="1"/>
  <c r="I40" i="9"/>
  <c r="J40" i="9"/>
  <c r="O40" i="9" s="1"/>
  <c r="K40" i="9"/>
  <c r="M40" i="9"/>
  <c r="N40" i="9"/>
  <c r="R40" i="9"/>
  <c r="T40" i="9"/>
  <c r="V40" i="9"/>
  <c r="A41" i="9"/>
  <c r="H41" i="9"/>
  <c r="L41" i="9" s="1"/>
  <c r="I41" i="9"/>
  <c r="T41" i="9" s="1"/>
  <c r="J41" i="9"/>
  <c r="O41" i="9" s="1"/>
  <c r="K41" i="9"/>
  <c r="V41" i="9"/>
  <c r="E42" i="9"/>
  <c r="G42" i="9"/>
  <c r="H42" i="9"/>
  <c r="R42" i="9" s="1"/>
  <c r="I42" i="9"/>
  <c r="Q42" i="9"/>
  <c r="S42" i="9"/>
  <c r="U42" i="9"/>
  <c r="A43" i="9"/>
  <c r="H43" i="9"/>
  <c r="I43" i="9"/>
  <c r="J43" i="9"/>
  <c r="V43" i="9" s="1"/>
  <c r="K43" i="9"/>
  <c r="K42" i="9" s="1"/>
  <c r="T43" i="9"/>
  <c r="A44" i="9"/>
  <c r="H44" i="9"/>
  <c r="I44" i="9"/>
  <c r="J44" i="9"/>
  <c r="O44" i="9" s="1"/>
  <c r="K44" i="9"/>
  <c r="N44" i="9"/>
  <c r="T44" i="9"/>
  <c r="A45" i="9"/>
  <c r="H45" i="9"/>
  <c r="L45" i="9" s="1"/>
  <c r="I45" i="9"/>
  <c r="T45" i="9" s="1"/>
  <c r="J45" i="9"/>
  <c r="K45" i="9"/>
  <c r="M45" i="9"/>
  <c r="N45" i="9"/>
  <c r="R45" i="9"/>
  <c r="A46" i="9"/>
  <c r="H46" i="9"/>
  <c r="I46" i="9"/>
  <c r="T46" i="9" s="1"/>
  <c r="J46" i="9"/>
  <c r="K46" i="9"/>
  <c r="L46" i="9"/>
  <c r="R46" i="9"/>
  <c r="A47" i="9"/>
  <c r="H47" i="9"/>
  <c r="L47" i="9" s="1"/>
  <c r="I47" i="9"/>
  <c r="N47" i="9" s="1"/>
  <c r="J47" i="9"/>
  <c r="K47" i="9"/>
  <c r="M47" i="9"/>
  <c r="O47" i="9"/>
  <c r="R47" i="9"/>
  <c r="V47" i="9"/>
  <c r="A48" i="9"/>
  <c r="H48" i="9"/>
  <c r="I48" i="9"/>
  <c r="J48" i="9"/>
  <c r="K48" i="9"/>
  <c r="O48" i="9" s="1"/>
  <c r="L48" i="9"/>
  <c r="R48" i="9"/>
  <c r="V48" i="9"/>
  <c r="A49" i="9"/>
  <c r="H49" i="9"/>
  <c r="L49" i="9" s="1"/>
  <c r="I49" i="9"/>
  <c r="J49" i="9"/>
  <c r="K49" i="9"/>
  <c r="O49" i="9"/>
  <c r="V49" i="9"/>
  <c r="A50" i="9"/>
  <c r="H50" i="9"/>
  <c r="M50" i="9" s="1"/>
  <c r="I50" i="9"/>
  <c r="J50" i="9"/>
  <c r="K50" i="9"/>
  <c r="N50" i="9"/>
  <c r="O50" i="9"/>
  <c r="T50" i="9"/>
  <c r="V50" i="9"/>
  <c r="R51" i="9"/>
  <c r="H52" i="9"/>
  <c r="H53" i="9"/>
  <c r="I53" i="9"/>
  <c r="M53" i="9" s="1"/>
  <c r="E54" i="9"/>
  <c r="G54" i="9"/>
  <c r="G53" i="9" s="1"/>
  <c r="H54" i="9"/>
  <c r="L54" i="9" s="1"/>
  <c r="J54" i="9"/>
  <c r="Q54" i="9"/>
  <c r="Q53" i="9" s="1"/>
  <c r="S54" i="9"/>
  <c r="U54" i="9"/>
  <c r="U53" i="9" s="1"/>
  <c r="A55" i="9"/>
  <c r="H55" i="9"/>
  <c r="L55" i="9" s="1"/>
  <c r="I55" i="9"/>
  <c r="I54" i="9" s="1"/>
  <c r="N54" i="9" s="1"/>
  <c r="J55" i="9"/>
  <c r="K55" i="9"/>
  <c r="M55" i="9"/>
  <c r="N55" i="9"/>
  <c r="R55" i="9"/>
  <c r="T55" i="9"/>
  <c r="V55" i="9"/>
  <c r="A56" i="9"/>
  <c r="H56" i="9"/>
  <c r="L56" i="9" s="1"/>
  <c r="I56" i="9"/>
  <c r="N56" i="9" s="1"/>
  <c r="J56" i="9"/>
  <c r="K56" i="9"/>
  <c r="R56" i="9"/>
  <c r="T56" i="9"/>
  <c r="A57" i="9"/>
  <c r="H57" i="9"/>
  <c r="L57" i="9" s="1"/>
  <c r="I57" i="9"/>
  <c r="N57" i="9" s="1"/>
  <c r="J57" i="9"/>
  <c r="K57" i="9"/>
  <c r="M57" i="9"/>
  <c r="O57" i="9"/>
  <c r="T57" i="9"/>
  <c r="V57" i="9"/>
  <c r="A58" i="9"/>
  <c r="H58" i="9"/>
  <c r="L58" i="9" s="1"/>
  <c r="I58" i="9"/>
  <c r="T58" i="9" s="1"/>
  <c r="J58" i="9"/>
  <c r="K58" i="9"/>
  <c r="O58" i="9" s="1"/>
  <c r="R58" i="9"/>
  <c r="V58" i="9"/>
  <c r="E59" i="9"/>
  <c r="E53" i="9" s="1"/>
  <c r="G59" i="9"/>
  <c r="H59" i="9"/>
  <c r="L59" i="9" s="1"/>
  <c r="I59" i="9"/>
  <c r="Q59" i="9"/>
  <c r="R59" i="9"/>
  <c r="S59" i="9"/>
  <c r="U59" i="9"/>
  <c r="A60" i="9"/>
  <c r="H60" i="9"/>
  <c r="I60" i="9"/>
  <c r="J60" i="9"/>
  <c r="K60" i="9"/>
  <c r="L60" i="9"/>
  <c r="M60" i="9"/>
  <c r="R60" i="9"/>
  <c r="T60" i="9"/>
  <c r="V60" i="9"/>
  <c r="A61" i="9"/>
  <c r="H61" i="9"/>
  <c r="L61" i="9" s="1"/>
  <c r="I61" i="9"/>
  <c r="J61" i="9"/>
  <c r="O61" i="9" s="1"/>
  <c r="K61" i="9"/>
  <c r="K59" i="9" s="1"/>
  <c r="R61" i="9"/>
  <c r="V61" i="9"/>
  <c r="H62" i="9"/>
  <c r="E63" i="9"/>
  <c r="G63" i="9"/>
  <c r="H63" i="9"/>
  <c r="R63" i="9" s="1"/>
  <c r="I63" i="9"/>
  <c r="Q63" i="9"/>
  <c r="S63" i="9"/>
  <c r="U63" i="9"/>
  <c r="A64" i="9"/>
  <c r="H64" i="9"/>
  <c r="L64" i="9" s="1"/>
  <c r="I64" i="9"/>
  <c r="J64" i="9"/>
  <c r="J63" i="9" s="1"/>
  <c r="K64" i="9"/>
  <c r="N64" i="9"/>
  <c r="R64" i="9"/>
  <c r="T64" i="9"/>
  <c r="V64" i="9"/>
  <c r="A65" i="9"/>
  <c r="H65" i="9"/>
  <c r="I65" i="9"/>
  <c r="J65" i="9"/>
  <c r="O65" i="9" s="1"/>
  <c r="K65" i="9"/>
  <c r="L65" i="9"/>
  <c r="R65" i="9"/>
  <c r="V65" i="9"/>
  <c r="A66" i="9"/>
  <c r="H66" i="9"/>
  <c r="I66" i="9"/>
  <c r="N66" i="9" s="1"/>
  <c r="J66" i="9"/>
  <c r="K66" i="9"/>
  <c r="O66" i="9"/>
  <c r="T66" i="9"/>
  <c r="V66" i="9"/>
  <c r="A67" i="9"/>
  <c r="H67" i="9"/>
  <c r="L67" i="9" s="1"/>
  <c r="I67" i="9"/>
  <c r="J67" i="9"/>
  <c r="K67" i="9"/>
  <c r="O67" i="9" s="1"/>
  <c r="M67" i="9"/>
  <c r="N67" i="9"/>
  <c r="R67" i="9"/>
  <c r="T67" i="9"/>
  <c r="V67" i="9"/>
  <c r="A68" i="9"/>
  <c r="H68" i="9"/>
  <c r="L68" i="9" s="1"/>
  <c r="I68" i="9"/>
  <c r="N68" i="9" s="1"/>
  <c r="J68" i="9"/>
  <c r="K68" i="9"/>
  <c r="T68" i="9"/>
  <c r="A69" i="9"/>
  <c r="H69" i="9"/>
  <c r="L69" i="9" s="1"/>
  <c r="I69" i="9"/>
  <c r="N69" i="9" s="1"/>
  <c r="J69" i="9"/>
  <c r="K69" i="9"/>
  <c r="O69" i="9"/>
  <c r="T69" i="9"/>
  <c r="V69" i="9"/>
  <c r="A70" i="9"/>
  <c r="H70" i="9"/>
  <c r="L70" i="9" s="1"/>
  <c r="I70" i="9"/>
  <c r="T70" i="9" s="1"/>
  <c r="J70" i="9"/>
  <c r="V70" i="9" s="1"/>
  <c r="K70" i="9"/>
  <c r="O70" i="9" s="1"/>
  <c r="R70" i="9"/>
  <c r="A71" i="9"/>
  <c r="H71" i="9"/>
  <c r="I71" i="9"/>
  <c r="J71" i="9"/>
  <c r="O71" i="9" s="1"/>
  <c r="K71" i="9"/>
  <c r="L71" i="9"/>
  <c r="R71" i="9"/>
  <c r="T71" i="9"/>
  <c r="V71" i="9"/>
  <c r="E72" i="9"/>
  <c r="G72" i="9"/>
  <c r="H72" i="9"/>
  <c r="J72" i="9"/>
  <c r="Q72" i="9"/>
  <c r="S72" i="9"/>
  <c r="U72" i="9"/>
  <c r="A73" i="9"/>
  <c r="H73" i="9"/>
  <c r="I73" i="9"/>
  <c r="I72" i="9" s="1"/>
  <c r="N72" i="9" s="1"/>
  <c r="J73" i="9"/>
  <c r="K73" i="9"/>
  <c r="K72" i="9" s="1"/>
  <c r="O72" i="9" s="1"/>
  <c r="R73" i="9"/>
  <c r="T73" i="9"/>
  <c r="V73" i="9"/>
  <c r="A74" i="9"/>
  <c r="H74" i="9"/>
  <c r="L74" i="9" s="1"/>
  <c r="I74" i="9"/>
  <c r="J74" i="9"/>
  <c r="O74" i="9" s="1"/>
  <c r="K74" i="9"/>
  <c r="N74" i="9"/>
  <c r="R74" i="9"/>
  <c r="T74" i="9"/>
  <c r="V74" i="9"/>
  <c r="E75" i="9"/>
  <c r="G75" i="9"/>
  <c r="H75" i="9"/>
  <c r="I75" i="9"/>
  <c r="K75" i="9"/>
  <c r="L75" i="9"/>
  <c r="Q75" i="9"/>
  <c r="R75" i="9"/>
  <c r="S75" i="9"/>
  <c r="U75" i="9"/>
  <c r="A76" i="9"/>
  <c r="H76" i="9"/>
  <c r="M76" i="9" s="1"/>
  <c r="I76" i="9"/>
  <c r="J76" i="9"/>
  <c r="J75" i="9" s="1"/>
  <c r="O75" i="9" s="1"/>
  <c r="K76" i="9"/>
  <c r="L76" i="9"/>
  <c r="N76" i="9"/>
  <c r="O76" i="9"/>
  <c r="R76" i="9"/>
  <c r="T76" i="9"/>
  <c r="V76" i="9"/>
  <c r="A77" i="9"/>
  <c r="H77" i="9"/>
  <c r="I77" i="9"/>
  <c r="J77" i="9"/>
  <c r="N77" i="9" s="1"/>
  <c r="K77" i="9"/>
  <c r="T77" i="9"/>
  <c r="V77" i="9"/>
  <c r="A78" i="9"/>
  <c r="H78" i="9"/>
  <c r="M78" i="9" s="1"/>
  <c r="I78" i="9"/>
  <c r="N78" i="9" s="1"/>
  <c r="J78" i="9"/>
  <c r="O78" i="9" s="1"/>
  <c r="K78" i="9"/>
  <c r="R78" i="9"/>
  <c r="V78" i="9"/>
  <c r="A79" i="9"/>
  <c r="H79" i="9"/>
  <c r="L79" i="9" s="1"/>
  <c r="I79" i="9"/>
  <c r="J79" i="9"/>
  <c r="O79" i="9" s="1"/>
  <c r="K79" i="9"/>
  <c r="R79" i="9"/>
  <c r="T79" i="9"/>
  <c r="A80" i="9"/>
  <c r="H80" i="9"/>
  <c r="R80" i="9" s="1"/>
  <c r="I80" i="9"/>
  <c r="J80" i="9"/>
  <c r="O80" i="9" s="1"/>
  <c r="K80" i="9"/>
  <c r="T80" i="9"/>
  <c r="V80" i="9"/>
  <c r="A81" i="9"/>
  <c r="H81" i="9"/>
  <c r="L81" i="9" s="1"/>
  <c r="I81" i="9"/>
  <c r="J81" i="9"/>
  <c r="O81" i="9" s="1"/>
  <c r="K81" i="9"/>
  <c r="N81" i="9"/>
  <c r="R81" i="9"/>
  <c r="T81" i="9"/>
  <c r="V81" i="9"/>
  <c r="A82" i="9"/>
  <c r="H82" i="9"/>
  <c r="I82" i="9"/>
  <c r="N82" i="9" s="1"/>
  <c r="J82" i="9"/>
  <c r="O82" i="9" s="1"/>
  <c r="K82" i="9"/>
  <c r="L82" i="9"/>
  <c r="M82" i="9"/>
  <c r="R82" i="9"/>
  <c r="T82" i="9"/>
  <c r="V82" i="9"/>
  <c r="A83" i="9"/>
  <c r="H83" i="9"/>
  <c r="L83" i="9" s="1"/>
  <c r="I83" i="9"/>
  <c r="J83" i="9"/>
  <c r="K83" i="9"/>
  <c r="O83" i="9" s="1"/>
  <c r="R83" i="9"/>
  <c r="V83" i="9"/>
  <c r="A84" i="9"/>
  <c r="H84" i="9"/>
  <c r="M84" i="9" s="1"/>
  <c r="I84" i="9"/>
  <c r="J84" i="9"/>
  <c r="K84" i="9"/>
  <c r="L84" i="9"/>
  <c r="N84" i="9"/>
  <c r="O84" i="9"/>
  <c r="R84" i="9"/>
  <c r="T84" i="9"/>
  <c r="V84" i="9"/>
  <c r="A85" i="9"/>
  <c r="H85" i="9"/>
  <c r="I85" i="9"/>
  <c r="J85" i="9"/>
  <c r="N85" i="9" s="1"/>
  <c r="K85" i="9"/>
  <c r="T85" i="9"/>
  <c r="V85" i="9"/>
  <c r="E86" i="9"/>
  <c r="G86" i="9"/>
  <c r="H86" i="9"/>
  <c r="J86" i="9"/>
  <c r="Q86" i="9"/>
  <c r="S86" i="9"/>
  <c r="U86" i="9"/>
  <c r="A87" i="9"/>
  <c r="H87" i="9"/>
  <c r="L87" i="9" s="1"/>
  <c r="I87" i="9"/>
  <c r="J87" i="9"/>
  <c r="K87" i="9"/>
  <c r="O87" i="9" s="1"/>
  <c r="N87" i="9"/>
  <c r="R87" i="9"/>
  <c r="V87" i="9"/>
  <c r="A88" i="9"/>
  <c r="H88" i="9"/>
  <c r="M88" i="9" s="1"/>
  <c r="I88" i="9"/>
  <c r="J88" i="9"/>
  <c r="O88" i="9" s="1"/>
  <c r="K88" i="9"/>
  <c r="L88" i="9"/>
  <c r="R88" i="9"/>
  <c r="T88" i="9"/>
  <c r="A89" i="9"/>
  <c r="H89" i="9"/>
  <c r="L89" i="9" s="1"/>
  <c r="I89" i="9"/>
  <c r="J89" i="9"/>
  <c r="N89" i="9" s="1"/>
  <c r="K89" i="9"/>
  <c r="O89" i="9" s="1"/>
  <c r="R89" i="9"/>
  <c r="T89" i="9"/>
  <c r="V89" i="9"/>
  <c r="A90" i="9"/>
  <c r="H90" i="9"/>
  <c r="R90" i="9" s="1"/>
  <c r="I90" i="9"/>
  <c r="J90" i="9"/>
  <c r="K90" i="9"/>
  <c r="O90" i="9" s="1"/>
  <c r="L90" i="9"/>
  <c r="V90" i="9"/>
  <c r="A91" i="9"/>
  <c r="H91" i="9"/>
  <c r="L91" i="9" s="1"/>
  <c r="I91" i="9"/>
  <c r="J91" i="9"/>
  <c r="K91" i="9"/>
  <c r="O91" i="9" s="1"/>
  <c r="R91" i="9"/>
  <c r="V91" i="9"/>
  <c r="A92" i="9"/>
  <c r="H92" i="9"/>
  <c r="R92" i="9" s="1"/>
  <c r="M92" i="9"/>
  <c r="N92" i="9"/>
  <c r="O92" i="9"/>
  <c r="T92" i="9"/>
  <c r="V92" i="9"/>
  <c r="A93" i="9"/>
  <c r="H93" i="9"/>
  <c r="L93" i="9" s="1"/>
  <c r="I93" i="9"/>
  <c r="N93" i="9" s="1"/>
  <c r="J93" i="9"/>
  <c r="K93" i="9"/>
  <c r="M93" i="9"/>
  <c r="O93" i="9"/>
  <c r="T93" i="9"/>
  <c r="V93" i="9"/>
  <c r="A94" i="9"/>
  <c r="H94" i="9"/>
  <c r="L94" i="9" s="1"/>
  <c r="I94" i="9"/>
  <c r="J94" i="9"/>
  <c r="K94" i="9"/>
  <c r="O94" i="9" s="1"/>
  <c r="V94" i="9"/>
  <c r="A95" i="9"/>
  <c r="H95" i="9"/>
  <c r="L95" i="9" s="1"/>
  <c r="I95" i="9"/>
  <c r="J95" i="9"/>
  <c r="K95" i="9"/>
  <c r="O95" i="9"/>
  <c r="V95" i="9"/>
  <c r="A96" i="9"/>
  <c r="H96" i="9"/>
  <c r="L96" i="9" s="1"/>
  <c r="I96" i="9"/>
  <c r="J96" i="9"/>
  <c r="K96" i="9"/>
  <c r="O96" i="9" s="1"/>
  <c r="M96" i="9"/>
  <c r="N96" i="9"/>
  <c r="R96" i="9"/>
  <c r="T96" i="9"/>
  <c r="V96" i="9"/>
  <c r="E97" i="9"/>
  <c r="G97" i="9"/>
  <c r="H97" i="9"/>
  <c r="L97" i="9" s="1"/>
  <c r="Q97" i="9"/>
  <c r="S97" i="9"/>
  <c r="U97" i="9"/>
  <c r="A98" i="9"/>
  <c r="H98" i="9"/>
  <c r="I98" i="9"/>
  <c r="M98" i="9" s="1"/>
  <c r="J98" i="9"/>
  <c r="K98" i="9"/>
  <c r="L98" i="9"/>
  <c r="N98" i="9"/>
  <c r="O98" i="9"/>
  <c r="R98" i="9"/>
  <c r="T98" i="9"/>
  <c r="V98" i="9"/>
  <c r="A99" i="9"/>
  <c r="H99" i="9"/>
  <c r="I99" i="9"/>
  <c r="N99" i="9" s="1"/>
  <c r="J99" i="9"/>
  <c r="J97" i="9" s="1"/>
  <c r="K99" i="9"/>
  <c r="K97" i="9" s="1"/>
  <c r="T99" i="9"/>
  <c r="V99" i="9"/>
  <c r="A100" i="9"/>
  <c r="H100" i="9"/>
  <c r="I100" i="9"/>
  <c r="N100" i="9" s="1"/>
  <c r="J100" i="9"/>
  <c r="K100" i="9"/>
  <c r="O100" i="9"/>
  <c r="R100" i="9"/>
  <c r="V100" i="9"/>
  <c r="E101" i="9"/>
  <c r="G101" i="9"/>
  <c r="H101" i="9"/>
  <c r="L101" i="9" s="1"/>
  <c r="I101" i="9"/>
  <c r="N101" i="9" s="1"/>
  <c r="Q101" i="9"/>
  <c r="S101" i="9"/>
  <c r="U101" i="9"/>
  <c r="A102" i="9"/>
  <c r="H102" i="9"/>
  <c r="L102" i="9" s="1"/>
  <c r="I102" i="9"/>
  <c r="J102" i="9"/>
  <c r="J101" i="9" s="1"/>
  <c r="K102" i="9"/>
  <c r="R102" i="9"/>
  <c r="T102" i="9"/>
  <c r="V102" i="9"/>
  <c r="A103" i="9"/>
  <c r="H103" i="9"/>
  <c r="L103" i="9" s="1"/>
  <c r="I103" i="9"/>
  <c r="J103" i="9"/>
  <c r="N103" i="9" s="1"/>
  <c r="K103" i="9"/>
  <c r="R103" i="9"/>
  <c r="T103" i="9"/>
  <c r="V103" i="9"/>
  <c r="E104" i="9"/>
  <c r="G104" i="9"/>
  <c r="H104" i="9"/>
  <c r="J104" i="9"/>
  <c r="O104" i="9" s="1"/>
  <c r="K104" i="9"/>
  <c r="Q104" i="9"/>
  <c r="S104" i="9"/>
  <c r="U104" i="9"/>
  <c r="A105" i="9"/>
  <c r="H105" i="9"/>
  <c r="I105" i="9"/>
  <c r="I104" i="9" s="1"/>
  <c r="N104" i="9" s="1"/>
  <c r="J105" i="9"/>
  <c r="N105" i="9" s="1"/>
  <c r="K105" i="9"/>
  <c r="O105" i="9"/>
  <c r="T105" i="9"/>
  <c r="V105" i="9"/>
  <c r="A106" i="9"/>
  <c r="H106" i="9"/>
  <c r="M106" i="9" s="1"/>
  <c r="I106" i="9"/>
  <c r="J106" i="9"/>
  <c r="V106" i="9" s="1"/>
  <c r="K106" i="9"/>
  <c r="N106" i="9"/>
  <c r="O106" i="9"/>
  <c r="R106" i="9"/>
  <c r="T106" i="9"/>
  <c r="A107" i="9"/>
  <c r="H107" i="9"/>
  <c r="I107" i="9"/>
  <c r="J107" i="9"/>
  <c r="K107" i="9"/>
  <c r="T107" i="9"/>
  <c r="V107" i="9"/>
  <c r="A108" i="9"/>
  <c r="H108" i="9"/>
  <c r="I108" i="9"/>
  <c r="N108" i="9" s="1"/>
  <c r="J108" i="9"/>
  <c r="K108" i="9"/>
  <c r="O108" i="9"/>
  <c r="T108" i="9"/>
  <c r="V108" i="9"/>
  <c r="A109" i="9"/>
  <c r="H109" i="9"/>
  <c r="L109" i="9" s="1"/>
  <c r="I109" i="9"/>
  <c r="J109" i="9"/>
  <c r="N109" i="9" s="1"/>
  <c r="K109" i="9"/>
  <c r="O109" i="9" s="1"/>
  <c r="R109" i="9"/>
  <c r="T109" i="9"/>
  <c r="V109" i="9"/>
  <c r="E110" i="9"/>
  <c r="G110" i="9"/>
  <c r="H110" i="9"/>
  <c r="J110" i="9"/>
  <c r="Q110" i="9"/>
  <c r="S110" i="9"/>
  <c r="U110" i="9"/>
  <c r="A111" i="9"/>
  <c r="H111" i="9"/>
  <c r="L111" i="9" s="1"/>
  <c r="I111" i="9"/>
  <c r="I110" i="9" s="1"/>
  <c r="N110" i="9" s="1"/>
  <c r="J111" i="9"/>
  <c r="K111" i="9"/>
  <c r="M111" i="9"/>
  <c r="O111" i="9"/>
  <c r="R111" i="9"/>
  <c r="T111" i="9"/>
  <c r="V111" i="9"/>
  <c r="A112" i="9"/>
  <c r="H112" i="9"/>
  <c r="I112" i="9"/>
  <c r="J112" i="9"/>
  <c r="K112" i="9"/>
  <c r="K110" i="9" s="1"/>
  <c r="L112" i="9"/>
  <c r="R112" i="9"/>
  <c r="T112" i="9"/>
  <c r="V112" i="9"/>
  <c r="A113" i="9"/>
  <c r="H113" i="9"/>
  <c r="L113" i="9" s="1"/>
  <c r="I113" i="9"/>
  <c r="N113" i="9" s="1"/>
  <c r="J113" i="9"/>
  <c r="K113" i="9"/>
  <c r="M113" i="9"/>
  <c r="O113" i="9"/>
  <c r="R113" i="9"/>
  <c r="T113" i="9"/>
  <c r="V113" i="9"/>
  <c r="E114" i="9"/>
  <c r="G114" i="9"/>
  <c r="H114" i="9"/>
  <c r="L114" i="9" s="1"/>
  <c r="J114" i="9"/>
  <c r="K114" i="9"/>
  <c r="Q114" i="9"/>
  <c r="S114" i="9"/>
  <c r="U114" i="9"/>
  <c r="A115" i="9"/>
  <c r="H115" i="9"/>
  <c r="I115" i="9"/>
  <c r="I114" i="9" s="1"/>
  <c r="N114" i="9" s="1"/>
  <c r="J115" i="9"/>
  <c r="K115" i="9"/>
  <c r="O115" i="9"/>
  <c r="T115" i="9"/>
  <c r="V115" i="9"/>
  <c r="A116" i="9"/>
  <c r="H116" i="9"/>
  <c r="L116" i="9" s="1"/>
  <c r="I116" i="9"/>
  <c r="J116" i="9"/>
  <c r="V116" i="9" s="1"/>
  <c r="K116" i="9"/>
  <c r="O116" i="9"/>
  <c r="R116" i="9"/>
  <c r="T116" i="9"/>
  <c r="E117" i="9"/>
  <c r="G117" i="9"/>
  <c r="L117" i="9" s="1"/>
  <c r="H117" i="9"/>
  <c r="M117" i="9" s="1"/>
  <c r="I117" i="9"/>
  <c r="Q117" i="9"/>
  <c r="S117" i="9"/>
  <c r="U117" i="9"/>
  <c r="A118" i="9"/>
  <c r="H118" i="9"/>
  <c r="R118" i="9" s="1"/>
  <c r="I118" i="9"/>
  <c r="J118" i="9"/>
  <c r="K118" i="9"/>
  <c r="K117" i="9" s="1"/>
  <c r="N118" i="9"/>
  <c r="T118" i="9"/>
  <c r="V118" i="9"/>
  <c r="A119" i="9"/>
  <c r="H119" i="9"/>
  <c r="I119" i="9"/>
  <c r="J119" i="9"/>
  <c r="K119" i="9"/>
  <c r="L119" i="9"/>
  <c r="M119" i="9"/>
  <c r="R119" i="9"/>
  <c r="T119" i="9"/>
  <c r="A120" i="9"/>
  <c r="H120" i="9"/>
  <c r="L120" i="9" s="1"/>
  <c r="I120" i="9"/>
  <c r="J120" i="9"/>
  <c r="O120" i="9" s="1"/>
  <c r="K120" i="9"/>
  <c r="V120" i="9"/>
  <c r="A121" i="9"/>
  <c r="H121" i="9"/>
  <c r="I121" i="9"/>
  <c r="M121" i="9" s="1"/>
  <c r="J121" i="9"/>
  <c r="K121" i="9"/>
  <c r="L121" i="9"/>
  <c r="N121" i="9"/>
  <c r="O121" i="9"/>
  <c r="R121" i="9"/>
  <c r="T121" i="9"/>
  <c r="V121" i="9"/>
  <c r="A122" i="9"/>
  <c r="H122" i="9"/>
  <c r="R122" i="9" s="1"/>
  <c r="I122" i="9"/>
  <c r="J122" i="9"/>
  <c r="K122" i="9"/>
  <c r="E123" i="9"/>
  <c r="E62" i="9" s="1"/>
  <c r="G123" i="9"/>
  <c r="H123" i="9"/>
  <c r="I123" i="9"/>
  <c r="Q123" i="9"/>
  <c r="S123" i="9"/>
  <c r="U123" i="9"/>
  <c r="A124" i="9"/>
  <c r="H124" i="9"/>
  <c r="L124" i="9" s="1"/>
  <c r="I124" i="9"/>
  <c r="J124" i="9"/>
  <c r="J123" i="9" s="1"/>
  <c r="O123" i="9" s="1"/>
  <c r="K124" i="9"/>
  <c r="K123" i="9" s="1"/>
  <c r="N124" i="9"/>
  <c r="R124" i="9"/>
  <c r="T124" i="9"/>
  <c r="V124" i="9"/>
  <c r="A125" i="9"/>
  <c r="H125" i="9"/>
  <c r="R125" i="9" s="1"/>
  <c r="I125" i="9"/>
  <c r="J125" i="9"/>
  <c r="K125" i="9"/>
  <c r="L125" i="9"/>
  <c r="V125" i="9"/>
  <c r="A126" i="9"/>
  <c r="H126" i="9"/>
  <c r="L126" i="9" s="1"/>
  <c r="I126" i="9"/>
  <c r="J126" i="9"/>
  <c r="O126" i="9" s="1"/>
  <c r="K126" i="9"/>
  <c r="V126" i="9"/>
  <c r="A127" i="9"/>
  <c r="H127" i="9"/>
  <c r="I127" i="9"/>
  <c r="J127" i="9"/>
  <c r="K127" i="9"/>
  <c r="L127" i="9"/>
  <c r="N127" i="9"/>
  <c r="O127" i="9"/>
  <c r="R127" i="9"/>
  <c r="T127" i="9"/>
  <c r="V127" i="9"/>
  <c r="A128" i="9"/>
  <c r="H128" i="9"/>
  <c r="L128" i="9" s="1"/>
  <c r="I128" i="9"/>
  <c r="T128" i="9" s="1"/>
  <c r="J128" i="9"/>
  <c r="V128" i="9" s="1"/>
  <c r="K128" i="9"/>
  <c r="R128" i="9"/>
  <c r="A129" i="9"/>
  <c r="H129" i="9"/>
  <c r="I129" i="9"/>
  <c r="J129" i="9"/>
  <c r="O129" i="9" s="1"/>
  <c r="K129" i="9"/>
  <c r="L129" i="9"/>
  <c r="R129" i="9"/>
  <c r="A130" i="9"/>
  <c r="H130" i="9"/>
  <c r="L130" i="9" s="1"/>
  <c r="I130" i="9"/>
  <c r="J130" i="9"/>
  <c r="K130" i="9"/>
  <c r="N130" i="9"/>
  <c r="O130" i="9"/>
  <c r="R130" i="9"/>
  <c r="T130" i="9"/>
  <c r="V130" i="9"/>
  <c r="E131" i="9"/>
  <c r="G131" i="9"/>
  <c r="H131" i="9"/>
  <c r="L131" i="9" s="1"/>
  <c r="K131" i="9"/>
  <c r="Q131" i="9"/>
  <c r="S131" i="9"/>
  <c r="U131" i="9"/>
  <c r="A132" i="9"/>
  <c r="H132" i="9"/>
  <c r="I132" i="9"/>
  <c r="T132" i="9" s="1"/>
  <c r="J132" i="9"/>
  <c r="K132" i="9"/>
  <c r="N132" i="9"/>
  <c r="O132" i="9"/>
  <c r="R132" i="9"/>
  <c r="V132" i="9"/>
  <c r="A133" i="9"/>
  <c r="H133" i="9"/>
  <c r="I133" i="9"/>
  <c r="J133" i="9"/>
  <c r="K133" i="9"/>
  <c r="L133" i="9"/>
  <c r="M133" i="9"/>
  <c r="R133" i="9"/>
  <c r="T133" i="9"/>
  <c r="A134" i="9"/>
  <c r="H134" i="9"/>
  <c r="I134" i="9"/>
  <c r="N134" i="9" s="1"/>
  <c r="J134" i="9"/>
  <c r="K134" i="9"/>
  <c r="O134" i="9"/>
  <c r="V134" i="9"/>
  <c r="A135" i="9"/>
  <c r="H135" i="9"/>
  <c r="L135" i="9" s="1"/>
  <c r="I135" i="9"/>
  <c r="J135" i="9"/>
  <c r="V135" i="9" s="1"/>
  <c r="K135" i="9"/>
  <c r="R135" i="9"/>
  <c r="T135" i="9"/>
  <c r="H136" i="9"/>
  <c r="H137" i="9"/>
  <c r="H138" i="9"/>
  <c r="E139" i="9"/>
  <c r="E138" i="9" s="1"/>
  <c r="G139" i="9"/>
  <c r="G138" i="9" s="1"/>
  <c r="H139" i="9"/>
  <c r="J139" i="9"/>
  <c r="K139" i="9"/>
  <c r="K138" i="9" s="1"/>
  <c r="Q139" i="9"/>
  <c r="Q138" i="9" s="1"/>
  <c r="S139" i="9"/>
  <c r="S138" i="9" s="1"/>
  <c r="S137" i="9" s="1"/>
  <c r="U139" i="9"/>
  <c r="U138" i="9" s="1"/>
  <c r="A140" i="9"/>
  <c r="H140" i="9"/>
  <c r="I140" i="9"/>
  <c r="I139" i="9" s="1"/>
  <c r="J140" i="9"/>
  <c r="K140" i="9"/>
  <c r="L140" i="9"/>
  <c r="M140" i="9"/>
  <c r="N140" i="9"/>
  <c r="O140" i="9"/>
  <c r="R140" i="9"/>
  <c r="T140" i="9"/>
  <c r="V140" i="9"/>
  <c r="A141" i="9"/>
  <c r="H141" i="9"/>
  <c r="I141" i="9"/>
  <c r="N141" i="9" s="1"/>
  <c r="J141" i="9"/>
  <c r="O141" i="9" s="1"/>
  <c r="K141" i="9"/>
  <c r="T141" i="9"/>
  <c r="V141" i="9"/>
  <c r="E142" i="9"/>
  <c r="G142" i="9"/>
  <c r="L142" i="9" s="1"/>
  <c r="H142" i="9"/>
  <c r="S142" i="9"/>
  <c r="E143" i="9"/>
  <c r="G143" i="9"/>
  <c r="H143" i="9"/>
  <c r="L143" i="9" s="1"/>
  <c r="I143" i="9"/>
  <c r="J143" i="9"/>
  <c r="Q143" i="9"/>
  <c r="Q142" i="9" s="1"/>
  <c r="S143" i="9"/>
  <c r="U143" i="9"/>
  <c r="U142" i="9" s="1"/>
  <c r="A144" i="9"/>
  <c r="H144" i="9"/>
  <c r="L144" i="9" s="1"/>
  <c r="I144" i="9"/>
  <c r="J144" i="9"/>
  <c r="K144" i="9"/>
  <c r="K143" i="9" s="1"/>
  <c r="K142" i="9" s="1"/>
  <c r="N144" i="9"/>
  <c r="O144" i="9"/>
  <c r="R144" i="9"/>
  <c r="T144" i="9"/>
  <c r="V144" i="9"/>
  <c r="H145" i="9"/>
  <c r="E146" i="9"/>
  <c r="G146" i="9"/>
  <c r="G145" i="9" s="1"/>
  <c r="G137" i="9" s="1"/>
  <c r="L137" i="9" s="1"/>
  <c r="H146" i="9"/>
  <c r="K146" i="9"/>
  <c r="Q146" i="9"/>
  <c r="Q145" i="9" s="1"/>
  <c r="S146" i="9"/>
  <c r="S145" i="9" s="1"/>
  <c r="U146" i="9"/>
  <c r="U145" i="9" s="1"/>
  <c r="A147" i="9"/>
  <c r="H147" i="9"/>
  <c r="I147" i="9"/>
  <c r="I146" i="9" s="1"/>
  <c r="J147" i="9"/>
  <c r="K147" i="9"/>
  <c r="L147" i="9"/>
  <c r="M147" i="9"/>
  <c r="N147" i="9"/>
  <c r="O147" i="9"/>
  <c r="R147" i="9"/>
  <c r="T147" i="9"/>
  <c r="V147" i="9"/>
  <c r="A148" i="9"/>
  <c r="H148" i="9"/>
  <c r="I148" i="9"/>
  <c r="J148" i="9"/>
  <c r="J146" i="9" s="1"/>
  <c r="O146" i="9" s="1"/>
  <c r="K148" i="9"/>
  <c r="V148" i="9"/>
  <c r="E149" i="9"/>
  <c r="G149" i="9"/>
  <c r="L149" i="9" s="1"/>
  <c r="H149" i="9"/>
  <c r="Q149" i="9"/>
  <c r="S149" i="9"/>
  <c r="U149" i="9"/>
  <c r="A150" i="9"/>
  <c r="H150" i="9"/>
  <c r="L150" i="9" s="1"/>
  <c r="I150" i="9"/>
  <c r="J150" i="9"/>
  <c r="K150" i="9"/>
  <c r="K149" i="9" s="1"/>
  <c r="K145" i="9" s="1"/>
  <c r="R150" i="9"/>
  <c r="A151" i="9"/>
  <c r="H151" i="9"/>
  <c r="I151" i="9"/>
  <c r="N151" i="9" s="1"/>
  <c r="J151" i="9"/>
  <c r="K151" i="9"/>
  <c r="O151" i="9"/>
  <c r="R151" i="9"/>
  <c r="T151" i="9"/>
  <c r="V151" i="9"/>
  <c r="A152" i="9"/>
  <c r="H152" i="9"/>
  <c r="L152" i="9" s="1"/>
  <c r="I152" i="9"/>
  <c r="J152" i="9"/>
  <c r="K152" i="9"/>
  <c r="O152" i="9" s="1"/>
  <c r="N152" i="9"/>
  <c r="T152" i="9"/>
  <c r="V152" i="9"/>
  <c r="A153" i="9"/>
  <c r="H153" i="9"/>
  <c r="I153" i="9"/>
  <c r="J153" i="9"/>
  <c r="O153" i="9" s="1"/>
  <c r="K153" i="9"/>
  <c r="L153" i="9"/>
  <c r="R153" i="9"/>
  <c r="T153" i="9"/>
  <c r="A154" i="9"/>
  <c r="H154" i="9"/>
  <c r="L154" i="9" s="1"/>
  <c r="I154" i="9"/>
  <c r="N154" i="9" s="1"/>
  <c r="J154" i="9"/>
  <c r="V154" i="9" s="1"/>
  <c r="K154" i="9"/>
  <c r="O154" i="9"/>
  <c r="R154" i="9"/>
  <c r="T154" i="9"/>
  <c r="A155" i="9"/>
  <c r="H155" i="9"/>
  <c r="I155" i="9"/>
  <c r="J155" i="9"/>
  <c r="K155" i="9"/>
  <c r="O155" i="9" s="1"/>
  <c r="L155" i="9"/>
  <c r="M155" i="9"/>
  <c r="N155" i="9"/>
  <c r="R155" i="9"/>
  <c r="T155" i="9"/>
  <c r="V155" i="9"/>
  <c r="A156" i="9"/>
  <c r="H156" i="9"/>
  <c r="I156" i="9"/>
  <c r="N156" i="9" s="1"/>
  <c r="J156" i="9"/>
  <c r="O156" i="9" s="1"/>
  <c r="K156" i="9"/>
  <c r="T156" i="9"/>
  <c r="V156" i="9"/>
  <c r="H157" i="9"/>
  <c r="E158" i="9"/>
  <c r="G158" i="9"/>
  <c r="H158" i="9"/>
  <c r="K158" i="9"/>
  <c r="Q158" i="9"/>
  <c r="S158" i="9"/>
  <c r="U158" i="9"/>
  <c r="A159" i="9"/>
  <c r="H159" i="9"/>
  <c r="L159" i="9" s="1"/>
  <c r="L158" i="9" s="1"/>
  <c r="I159" i="9"/>
  <c r="J159" i="9"/>
  <c r="K159" i="9"/>
  <c r="R159" i="9"/>
  <c r="A160" i="9"/>
  <c r="H160" i="9"/>
  <c r="I160" i="9"/>
  <c r="N160" i="9" s="1"/>
  <c r="J160" i="9"/>
  <c r="O160" i="9" s="1"/>
  <c r="K160" i="9"/>
  <c r="R160" i="9"/>
  <c r="T160" i="9"/>
  <c r="V160" i="9"/>
  <c r="A161" i="9"/>
  <c r="H161" i="9"/>
  <c r="A162" i="9"/>
  <c r="H162" i="9"/>
  <c r="I162" i="9"/>
  <c r="J162" i="9"/>
  <c r="K162" i="9"/>
  <c r="L162" i="9"/>
  <c r="M162" i="9"/>
  <c r="R162" i="9"/>
  <c r="T162" i="9"/>
  <c r="A163" i="9"/>
  <c r="H163" i="9"/>
  <c r="L163" i="9" s="1"/>
  <c r="I163" i="9"/>
  <c r="N163" i="9" s="1"/>
  <c r="J163" i="9"/>
  <c r="O163" i="9" s="1"/>
  <c r="K163" i="9"/>
  <c r="R163" i="9"/>
  <c r="T163" i="9"/>
  <c r="V163" i="9"/>
  <c r="A164" i="9"/>
  <c r="H164" i="9"/>
  <c r="I164" i="9"/>
  <c r="J164" i="9"/>
  <c r="K164" i="9"/>
  <c r="L164" i="9"/>
  <c r="M164" i="9"/>
  <c r="N164" i="9"/>
  <c r="O164" i="9"/>
  <c r="R164" i="9"/>
  <c r="T164" i="9"/>
  <c r="V164" i="9"/>
  <c r="A165" i="9"/>
  <c r="H165" i="9"/>
  <c r="I165" i="9"/>
  <c r="J165" i="9"/>
  <c r="O165" i="9" s="1"/>
  <c r="K165" i="9"/>
  <c r="V165" i="9"/>
  <c r="A166" i="9"/>
  <c r="H166" i="9"/>
  <c r="L166" i="9" s="1"/>
  <c r="I166" i="9"/>
  <c r="J166" i="9"/>
  <c r="K166" i="9"/>
  <c r="N166" i="9"/>
  <c r="O166" i="9"/>
  <c r="R166" i="9"/>
  <c r="T166" i="9"/>
  <c r="V166" i="9"/>
  <c r="A167" i="9"/>
  <c r="H167" i="9"/>
  <c r="L167" i="9" s="1"/>
  <c r="I167" i="9"/>
  <c r="J167" i="9"/>
  <c r="K167" i="9"/>
  <c r="R167" i="9"/>
  <c r="T167" i="9"/>
  <c r="A168" i="9"/>
  <c r="H168" i="9"/>
  <c r="I168" i="9"/>
  <c r="N168" i="9" s="1"/>
  <c r="J168" i="9"/>
  <c r="O168" i="9" s="1"/>
  <c r="K168" i="9"/>
  <c r="R168" i="9"/>
  <c r="T168" i="9"/>
  <c r="V168" i="9"/>
  <c r="A169" i="9"/>
  <c r="H169" i="9"/>
  <c r="L169" i="9" s="1"/>
  <c r="I169" i="9"/>
  <c r="J169" i="9"/>
  <c r="K169" i="9"/>
  <c r="N169" i="9"/>
  <c r="O169" i="9"/>
  <c r="R169" i="9"/>
  <c r="T169" i="9"/>
  <c r="V169" i="9"/>
  <c r="H171" i="9"/>
  <c r="F1" i="10"/>
  <c r="G1" i="10" s="1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 s="1"/>
  <c r="AP1" i="10" s="1"/>
  <c r="AQ1" i="10" s="1"/>
  <c r="AR1" i="10" s="1"/>
  <c r="AS1" i="10" s="1"/>
  <c r="AT1" i="10" s="1"/>
  <c r="AU1" i="10" s="1"/>
  <c r="AV1" i="10" s="1"/>
  <c r="AW1" i="10" s="1"/>
  <c r="AX1" i="10" s="1"/>
  <c r="AY1" i="10" s="1"/>
  <c r="AZ1" i="10" s="1"/>
  <c r="BA1" i="10" s="1"/>
  <c r="BB1" i="10" s="1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 s="1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CQ195" i="10" l="1"/>
  <c r="CA176" i="10"/>
  <c r="CA179" i="10" s="1"/>
  <c r="CN1" i="10"/>
  <c r="CP1" i="10" s="1"/>
  <c r="CQ1" i="10" s="1"/>
  <c r="CR1" i="10" s="1"/>
  <c r="CS1" i="10" s="1"/>
  <c r="CO1" i="10"/>
  <c r="AH17" i="10"/>
  <c r="AK17" i="10" s="1"/>
  <c r="AO17" i="10" s="1"/>
  <c r="AP17" i="10" s="1"/>
  <c r="AQ17" i="10" s="1"/>
  <c r="AR17" i="10" s="1"/>
  <c r="AS17" i="10" s="1"/>
  <c r="AT17" i="10" s="1"/>
  <c r="AU17" i="10" s="1"/>
  <c r="AV17" i="10" s="1"/>
  <c r="AW17" i="10" s="1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BQ9" i="10"/>
  <c r="BI9" i="10"/>
  <c r="CD9" i="10"/>
  <c r="N139" i="9"/>
  <c r="I138" i="9"/>
  <c r="BR9" i="10"/>
  <c r="BJ9" i="10"/>
  <c r="BB9" i="10"/>
  <c r="N143" i="9"/>
  <c r="I142" i="9"/>
  <c r="CC9" i="10"/>
  <c r="BS9" i="10"/>
  <c r="CG9" i="10"/>
  <c r="N162" i="9"/>
  <c r="O162" i="9"/>
  <c r="V162" i="9"/>
  <c r="O159" i="9"/>
  <c r="O158" i="9" s="1"/>
  <c r="J158" i="9"/>
  <c r="V159" i="9"/>
  <c r="CH9" i="10"/>
  <c r="N159" i="9"/>
  <c r="N158" i="9" s="1"/>
  <c r="I158" i="9"/>
  <c r="T159" i="9"/>
  <c r="V153" i="9"/>
  <c r="L151" i="9"/>
  <c r="M151" i="9"/>
  <c r="E145" i="9"/>
  <c r="E137" i="9" s="1"/>
  <c r="O143" i="9"/>
  <c r="K137" i="9"/>
  <c r="E52" i="9"/>
  <c r="N167" i="9"/>
  <c r="O167" i="9"/>
  <c r="V167" i="9"/>
  <c r="L156" i="9"/>
  <c r="R156" i="9"/>
  <c r="N148" i="9"/>
  <c r="T148" i="9"/>
  <c r="N165" i="9"/>
  <c r="T165" i="9"/>
  <c r="O150" i="9"/>
  <c r="J149" i="9"/>
  <c r="V150" i="9"/>
  <c r="L148" i="9"/>
  <c r="R148" i="9"/>
  <c r="L165" i="9"/>
  <c r="R165" i="9"/>
  <c r="M160" i="9"/>
  <c r="L160" i="9"/>
  <c r="N150" i="9"/>
  <c r="I149" i="9"/>
  <c r="I145" i="9" s="1"/>
  <c r="T150" i="9"/>
  <c r="L168" i="9"/>
  <c r="M168" i="9"/>
  <c r="M153" i="9"/>
  <c r="N153" i="9"/>
  <c r="N146" i="9"/>
  <c r="Q137" i="9"/>
  <c r="T126" i="9"/>
  <c r="N126" i="9"/>
  <c r="N123" i="9"/>
  <c r="T120" i="9"/>
  <c r="N120" i="9"/>
  <c r="M115" i="9"/>
  <c r="L115" i="9"/>
  <c r="L99" i="9"/>
  <c r="R99" i="9"/>
  <c r="I97" i="9"/>
  <c r="N97" i="9" s="1"/>
  <c r="T90" i="9"/>
  <c r="N90" i="9"/>
  <c r="L66" i="9"/>
  <c r="R66" i="9"/>
  <c r="M65" i="9"/>
  <c r="N65" i="9"/>
  <c r="N63" i="9"/>
  <c r="O55" i="9"/>
  <c r="K54" i="9"/>
  <c r="K36" i="9"/>
  <c r="K35" i="9" s="1"/>
  <c r="V25" i="9"/>
  <c r="O25" i="9"/>
  <c r="J13" i="9"/>
  <c r="O14" i="9"/>
  <c r="E12" i="9"/>
  <c r="O139" i="9"/>
  <c r="M134" i="9"/>
  <c r="L134" i="9"/>
  <c r="N133" i="9"/>
  <c r="O133" i="9"/>
  <c r="M123" i="9"/>
  <c r="N119" i="9"/>
  <c r="O119" i="9"/>
  <c r="O112" i="9"/>
  <c r="M100" i="9"/>
  <c r="T94" i="9"/>
  <c r="N94" i="9"/>
  <c r="T91" i="9"/>
  <c r="N91" i="9"/>
  <c r="J53" i="9"/>
  <c r="N53" i="9" s="1"/>
  <c r="O36" i="9"/>
  <c r="O28" i="9"/>
  <c r="N21" i="9"/>
  <c r="J20" i="9"/>
  <c r="O20" i="9" s="1"/>
  <c r="V21" i="9"/>
  <c r="N17" i="9"/>
  <c r="N15" i="9"/>
  <c r="K13" i="9"/>
  <c r="K12" i="9" s="1"/>
  <c r="M166" i="9"/>
  <c r="L145" i="9"/>
  <c r="M144" i="9"/>
  <c r="J138" i="9"/>
  <c r="O135" i="9"/>
  <c r="T134" i="9"/>
  <c r="V129" i="9"/>
  <c r="L123" i="9"/>
  <c r="J117" i="9"/>
  <c r="O117" i="9" s="1"/>
  <c r="N116" i="9"/>
  <c r="R115" i="9"/>
  <c r="M112" i="9"/>
  <c r="N112" i="9"/>
  <c r="T100" i="9"/>
  <c r="N95" i="9"/>
  <c r="T95" i="9"/>
  <c r="N88" i="9"/>
  <c r="I86" i="9"/>
  <c r="T87" i="9"/>
  <c r="R86" i="9"/>
  <c r="L85" i="9"/>
  <c r="R85" i="9"/>
  <c r="T78" i="9"/>
  <c r="M75" i="9"/>
  <c r="N75" i="9"/>
  <c r="N70" i="9"/>
  <c r="R69" i="9"/>
  <c r="G62" i="9"/>
  <c r="L62" i="9" s="1"/>
  <c r="L43" i="9"/>
  <c r="R43" i="9"/>
  <c r="M43" i="9"/>
  <c r="L42" i="9"/>
  <c r="L39" i="9"/>
  <c r="R39" i="9"/>
  <c r="R36" i="9"/>
  <c r="M36" i="9"/>
  <c r="O24" i="9"/>
  <c r="V17" i="9"/>
  <c r="V15" i="9"/>
  <c r="J142" i="9"/>
  <c r="O142" i="9" s="1"/>
  <c r="L139" i="9"/>
  <c r="N135" i="9"/>
  <c r="R134" i="9"/>
  <c r="V133" i="9"/>
  <c r="J131" i="9"/>
  <c r="O131" i="9" s="1"/>
  <c r="N128" i="9"/>
  <c r="V119" i="9"/>
  <c r="O110" i="9"/>
  <c r="N107" i="9"/>
  <c r="O107" i="9"/>
  <c r="K101" i="9"/>
  <c r="O103" i="9"/>
  <c r="O102" i="9"/>
  <c r="V88" i="9"/>
  <c r="L86" i="9"/>
  <c r="T83" i="9"/>
  <c r="N83" i="9"/>
  <c r="O73" i="9"/>
  <c r="T65" i="9"/>
  <c r="G52" i="9"/>
  <c r="L52" i="9" s="1"/>
  <c r="O46" i="9"/>
  <c r="V46" i="9"/>
  <c r="V45" i="9"/>
  <c r="O45" i="9"/>
  <c r="L31" i="9"/>
  <c r="R31" i="9"/>
  <c r="N30" i="9"/>
  <c r="I29" i="9"/>
  <c r="N29" i="9" s="1"/>
  <c r="L28" i="9"/>
  <c r="M28" i="9"/>
  <c r="N20" i="9"/>
  <c r="G12" i="9"/>
  <c r="G11" i="9" s="1"/>
  <c r="O148" i="9"/>
  <c r="I131" i="9"/>
  <c r="N115" i="9"/>
  <c r="L110" i="9"/>
  <c r="M110" i="9"/>
  <c r="M69" i="9"/>
  <c r="V68" i="9"/>
  <c r="O68" i="9"/>
  <c r="U62" i="9"/>
  <c r="U52" i="9" s="1"/>
  <c r="U11" i="9" s="1"/>
  <c r="U171" i="9" s="1"/>
  <c r="T61" i="9"/>
  <c r="N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U137" i="9"/>
  <c r="M132" i="9"/>
  <c r="L132" i="9"/>
  <c r="R126" i="9"/>
  <c r="O124" i="9"/>
  <c r="V122" i="9"/>
  <c r="O122" i="9"/>
  <c r="R120" i="9"/>
  <c r="L107" i="9"/>
  <c r="R107" i="9"/>
  <c r="M104" i="9"/>
  <c r="O101" i="9"/>
  <c r="N79" i="9"/>
  <c r="V79" i="9"/>
  <c r="L73" i="9"/>
  <c r="M73" i="9"/>
  <c r="S62" i="9"/>
  <c r="J59" i="9"/>
  <c r="O59" i="9" s="1"/>
  <c r="N60" i="9"/>
  <c r="O60" i="9"/>
  <c r="N27" i="9"/>
  <c r="O15" i="9"/>
  <c r="R152" i="9"/>
  <c r="O125" i="9"/>
  <c r="N122" i="9"/>
  <c r="O114" i="9"/>
  <c r="M108" i="9"/>
  <c r="R108" i="9"/>
  <c r="L108" i="9"/>
  <c r="L105" i="9"/>
  <c r="R105" i="9"/>
  <c r="L104" i="9"/>
  <c r="N102" i="9"/>
  <c r="O97" i="9"/>
  <c r="M94" i="9"/>
  <c r="R93" i="9"/>
  <c r="N71" i="9"/>
  <c r="Q62" i="9"/>
  <c r="N59" i="9"/>
  <c r="S53" i="9"/>
  <c r="S52" i="9" s="1"/>
  <c r="S11" i="9" s="1"/>
  <c r="S171" i="9" s="1"/>
  <c r="O3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K62" i="9" s="1"/>
  <c r="O63" i="9"/>
  <c r="V56" i="9"/>
  <c r="O56" i="9"/>
  <c r="Q52" i="9"/>
  <c r="Q11" i="9" s="1"/>
  <c r="M42" i="9"/>
  <c r="I33" i="9"/>
  <c r="N33" i="9" s="1"/>
  <c r="O21" i="9"/>
  <c r="T122" i="9"/>
  <c r="M102" i="9"/>
  <c r="L100" i="9"/>
  <c r="M95" i="9"/>
  <c r="R94" i="9"/>
  <c r="K86" i="9"/>
  <c r="O86" i="9" s="1"/>
  <c r="N80" i="9"/>
  <c r="L78" i="9"/>
  <c r="N73" i="9"/>
  <c r="L72" i="9"/>
  <c r="M71" i="9"/>
  <c r="M63" i="9"/>
  <c r="M49" i="9"/>
  <c r="N46" i="9"/>
  <c r="O43" i="9"/>
  <c r="L33" i="9"/>
  <c r="V27" i="9"/>
  <c r="M20" i="9"/>
  <c r="M15" i="9"/>
  <c r="I14" i="9"/>
  <c r="M14" i="9" s="1"/>
  <c r="R12" i="9"/>
  <c r="O99" i="9"/>
  <c r="O85" i="9"/>
  <c r="O77" i="9"/>
  <c r="R62" i="9"/>
  <c r="N43" i="9"/>
  <c r="J42" i="9"/>
  <c r="O42" i="9" s="1"/>
  <c r="N41" i="9"/>
  <c r="K33" i="9"/>
  <c r="R29" i="9"/>
  <c r="O128" i="9"/>
  <c r="M127" i="9"/>
  <c r="R50" i="9"/>
  <c r="T47" i="9"/>
  <c r="V44" i="9"/>
  <c r="L36" i="9"/>
  <c r="V16" i="9"/>
  <c r="M59" i="9"/>
  <c r="R52" i="9"/>
  <c r="R13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R53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59" i="9"/>
  <c r="M158" i="9" s="1"/>
  <c r="M138" i="9"/>
  <c r="M130" i="9"/>
  <c r="M128" i="9"/>
  <c r="M126" i="9"/>
  <c r="M124" i="9"/>
  <c r="M109" i="9"/>
  <c r="M107" i="9"/>
  <c r="M105" i="9"/>
  <c r="L92" i="9"/>
  <c r="M91" i="9"/>
  <c r="M89" i="9"/>
  <c r="M87" i="9"/>
  <c r="M74" i="9"/>
  <c r="L63" i="9"/>
  <c r="M58" i="9"/>
  <c r="M56" i="9"/>
  <c r="L53" i="9"/>
  <c r="M29" i="9"/>
  <c r="M18" i="9"/>
  <c r="R41" i="9"/>
  <c r="M143" i="9"/>
  <c r="M122" i="9"/>
  <c r="M120" i="9"/>
  <c r="M118" i="9"/>
  <c r="M103" i="9"/>
  <c r="M101" i="9"/>
  <c r="M72" i="9"/>
  <c r="M54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97" i="9"/>
  <c r="M85" i="9"/>
  <c r="M83" i="9"/>
  <c r="M81" i="9"/>
  <c r="M79" i="9"/>
  <c r="M77" i="9"/>
  <c r="M70" i="9"/>
  <c r="M68" i="9"/>
  <c r="M66" i="9"/>
  <c r="M64" i="9"/>
  <c r="M61" i="9"/>
  <c r="M148" i="9"/>
  <c r="M146" i="9"/>
  <c r="M141" i="9"/>
  <c r="M139" i="9"/>
  <c r="M135" i="9"/>
  <c r="CA195" i="10" l="1"/>
  <c r="CN17" i="10"/>
  <c r="CP17" i="10" s="1"/>
  <c r="CQ17" i="10" s="1"/>
  <c r="CR17" i="10" s="1"/>
  <c r="CS17" i="10" s="1"/>
  <c r="CO17" i="10"/>
  <c r="BO9" i="10"/>
  <c r="BP9" i="10"/>
  <c r="AL17" i="10"/>
  <c r="M145" i="9"/>
  <c r="Q171" i="9"/>
  <c r="R11" i="9"/>
  <c r="L11" i="9"/>
  <c r="L171" i="9" s="1"/>
  <c r="G171" i="9"/>
  <c r="J62" i="9"/>
  <c r="O62" i="9" s="1"/>
  <c r="N117" i="9"/>
  <c r="M33" i="9"/>
  <c r="N86" i="9"/>
  <c r="M86" i="9"/>
  <c r="O13" i="9"/>
  <c r="I62" i="9"/>
  <c r="L12" i="9"/>
  <c r="J35" i="9"/>
  <c r="J12" i="9" s="1"/>
  <c r="N42" i="9"/>
  <c r="N14" i="9"/>
  <c r="I13" i="9"/>
  <c r="O138" i="9"/>
  <c r="E11" i="9"/>
  <c r="E171" i="9" s="1"/>
  <c r="K53" i="9"/>
  <c r="K52" i="9" s="1"/>
  <c r="K11" i="9" s="1"/>
  <c r="K171" i="9" s="1"/>
  <c r="O54" i="9"/>
  <c r="N131" i="9"/>
  <c r="M131" i="9"/>
  <c r="O53" i="9"/>
  <c r="M149" i="9"/>
  <c r="N149" i="9"/>
  <c r="O149" i="9"/>
  <c r="J145" i="9"/>
  <c r="O145" i="9" s="1"/>
  <c r="M142" i="9"/>
  <c r="N142" i="9"/>
  <c r="I137" i="9"/>
  <c r="N138" i="9"/>
  <c r="BM9" i="10" l="1"/>
  <c r="CM9" i="10"/>
  <c r="BZ9" i="10"/>
  <c r="AD179" i="10"/>
  <c r="AD182" i="10" s="1"/>
  <c r="S179" i="10"/>
  <c r="S182" i="10" s="1"/>
  <c r="R179" i="10"/>
  <c r="R182" i="10" s="1"/>
  <c r="AA179" i="10"/>
  <c r="AA182" i="10" s="1"/>
  <c r="Z179" i="10"/>
  <c r="Z182" i="10" s="1"/>
  <c r="F2" i="10"/>
  <c r="F5" i="10" s="1"/>
  <c r="CL9" i="10"/>
  <c r="CI179" i="10"/>
  <c r="CI182" i="10" s="1"/>
  <c r="BY9" i="10"/>
  <c r="H179" i="10"/>
  <c r="BL9" i="10"/>
  <c r="AU179" i="10"/>
  <c r="AU182" i="10" s="1"/>
  <c r="AH179" i="10"/>
  <c r="AH182" i="10" s="1"/>
  <c r="P179" i="10"/>
  <c r="P182" i="10" s="1"/>
  <c r="BX9" i="10"/>
  <c r="AK9" i="10"/>
  <c r="V179" i="10"/>
  <c r="V182" i="10" s="1"/>
  <c r="AP6" i="10"/>
  <c r="X179" i="10"/>
  <c r="X182" i="10" s="1"/>
  <c r="I179" i="10"/>
  <c r="I182" i="10" s="1"/>
  <c r="CH179" i="10"/>
  <c r="CH182" i="10" s="1"/>
  <c r="CJ179" i="10"/>
  <c r="CJ182" i="10" s="1"/>
  <c r="CG179" i="10"/>
  <c r="CG182" i="10" s="1"/>
  <c r="AV179" i="10"/>
  <c r="AV182" i="10" s="1"/>
  <c r="BB6" i="10"/>
  <c r="BG179" i="10"/>
  <c r="BG182" i="10" s="1"/>
  <c r="BE179" i="10"/>
  <c r="BE182" i="10" s="1"/>
  <c r="BR179" i="10"/>
  <c r="BR182" i="10" s="1"/>
  <c r="M179" i="10"/>
  <c r="M182" i="10" s="1"/>
  <c r="CE179" i="10"/>
  <c r="CE182" i="10" s="1"/>
  <c r="AO179" i="10"/>
  <c r="AO182" i="10" s="1"/>
  <c r="L179" i="10"/>
  <c r="L182" i="10" s="1"/>
  <c r="T179" i="10"/>
  <c r="T182" i="10" s="1"/>
  <c r="BS179" i="10"/>
  <c r="BS182" i="10" s="1"/>
  <c r="CF179" i="10"/>
  <c r="CF182" i="10" s="1"/>
  <c r="N179" i="10"/>
  <c r="N182" i="10" s="1"/>
  <c r="BF6" i="10"/>
  <c r="CN9" i="10"/>
  <c r="O179" i="10"/>
  <c r="O182" i="10" s="1"/>
  <c r="AS179" i="10"/>
  <c r="AS182" i="10" s="1"/>
  <c r="J179" i="10"/>
  <c r="J182" i="10" s="1"/>
  <c r="CD179" i="10"/>
  <c r="CD182" i="10" s="1"/>
  <c r="F179" i="10"/>
  <c r="F182" i="10" s="1"/>
  <c r="BK9" i="10"/>
  <c r="BC6" i="10"/>
  <c r="CK9" i="10"/>
  <c r="AW179" i="10"/>
  <c r="AW182" i="10" s="1"/>
  <c r="BH6" i="10"/>
  <c r="AR179" i="10"/>
  <c r="AR182" i="10" s="1"/>
  <c r="AC179" i="10"/>
  <c r="AC182" i="10" s="1"/>
  <c r="BD6" i="10"/>
  <c r="U179" i="10"/>
  <c r="U182" i="10" s="1"/>
  <c r="O12" i="9"/>
  <c r="M62" i="9"/>
  <c r="N62" i="9"/>
  <c r="I52" i="9"/>
  <c r="M137" i="9"/>
  <c r="I12" i="9"/>
  <c r="N13" i="9"/>
  <c r="M13" i="9"/>
  <c r="O35" i="9"/>
  <c r="N35" i="9"/>
  <c r="J52" i="9"/>
  <c r="O52" i="9" s="1"/>
  <c r="J137" i="9"/>
  <c r="O137" i="9" s="1"/>
  <c r="AT182" i="10"/>
  <c r="BU179" i="10"/>
  <c r="BU182" i="10" s="1"/>
  <c r="N145" i="9"/>
  <c r="W179" i="10"/>
  <c r="W182" i="10" s="1"/>
  <c r="AG179" i="10"/>
  <c r="AG182" i="10" s="1"/>
  <c r="Q179" i="10"/>
  <c r="Q182" i="10" s="1"/>
  <c r="Y179" i="10"/>
  <c r="Y182" i="10" s="1"/>
  <c r="BW179" i="10"/>
  <c r="BW182" i="10" s="1"/>
  <c r="G179" i="10"/>
  <c r="AQ179" i="10"/>
  <c r="AQ182" i="10" s="1"/>
  <c r="BV179" i="10"/>
  <c r="BV182" i="10" s="1"/>
  <c r="BP179" i="10" l="1"/>
  <c r="BP182" i="10" s="1"/>
  <c r="DO177" i="10"/>
  <c r="DO182" i="10" s="1"/>
  <c r="CI6" i="10"/>
  <c r="K179" i="10"/>
  <c r="K182" i="10" s="1"/>
  <c r="AB16" i="10"/>
  <c r="BP6" i="10"/>
  <c r="BG6" i="10"/>
  <c r="F6" i="10"/>
  <c r="AE179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M12" i="9"/>
  <c r="I11" i="9"/>
  <c r="N12" i="9"/>
  <c r="N52" i="9"/>
  <c r="M52" i="9"/>
  <c r="N137" i="9"/>
  <c r="BU6" i="10"/>
  <c r="J11" i="9"/>
  <c r="BV6" i="10"/>
  <c r="AF179" i="10"/>
  <c r="BJ6" i="10"/>
  <c r="BW6" i="10"/>
  <c r="BI6" i="10"/>
  <c r="BM179" i="10" l="1"/>
  <c r="BM182" i="10" s="1"/>
  <c r="BQ179" i="10"/>
  <c r="BQ182" i="10" s="1"/>
  <c r="BI179" i="10"/>
  <c r="BI182" i="10" s="1"/>
  <c r="BJ179" i="10"/>
  <c r="BJ182" i="10" s="1"/>
  <c r="BH179" i="10"/>
  <c r="BH182" i="10" s="1"/>
  <c r="AB179" i="10"/>
  <c r="AB182" i="10" s="1"/>
  <c r="BF179" i="10"/>
  <c r="BF182" i="10" s="1"/>
  <c r="CC179" i="10"/>
  <c r="CC182" i="10" s="1"/>
  <c r="AP179" i="10"/>
  <c r="AP182" i="10" s="1"/>
  <c r="BD179" i="10"/>
  <c r="BD182" i="10" s="1"/>
  <c r="BB179" i="10"/>
  <c r="BB182" i="10" s="1"/>
  <c r="BC179" i="10"/>
  <c r="BC182" i="10" s="1"/>
  <c r="AZ179" i="10"/>
  <c r="AZ182" i="10" s="1"/>
  <c r="BL6" i="10"/>
  <c r="BX179" i="10"/>
  <c r="BX182" i="10" s="1"/>
  <c r="AX179" i="10"/>
  <c r="AX182" i="10" s="1"/>
  <c r="BN9" i="10"/>
  <c r="BA9" i="10"/>
  <c r="CQ9" i="10"/>
  <c r="CS9" i="10"/>
  <c r="CR9" i="10"/>
  <c r="CP9" i="10"/>
  <c r="CK179" i="10"/>
  <c r="CK182" i="10" s="1"/>
  <c r="O11" i="9"/>
  <c r="O171" i="9" s="1"/>
  <c r="J171" i="9"/>
  <c r="N11" i="9"/>
  <c r="N171" i="9" s="1"/>
  <c r="I171" i="9"/>
  <c r="M11" i="9"/>
  <c r="M171" i="9" s="1"/>
  <c r="BM6" i="10" l="1"/>
  <c r="BZ6" i="10"/>
  <c r="CM179" i="10"/>
  <c r="CM182" i="10" s="1"/>
  <c r="CM6" i="10"/>
  <c r="AY179" i="10"/>
  <c r="AY182" i="10" s="1"/>
  <c r="BY6" i="10"/>
  <c r="CL6" i="10"/>
  <c r="AK182" i="10"/>
  <c r="CN179" i="10"/>
  <c r="CN182" i="10" s="1"/>
  <c r="BK6" i="10"/>
  <c r="BK179" i="10"/>
  <c r="BK182" i="10" s="1"/>
  <c r="BX6" i="10"/>
  <c r="CK6" i="10"/>
  <c r="BZ179" i="10" l="1"/>
  <c r="BZ182" i="10" s="1"/>
  <c r="CL179" i="10"/>
  <c r="CL182" i="10" s="1"/>
  <c r="BL179" i="10"/>
  <c r="BL182" i="10" s="1"/>
  <c r="BY179" i="10"/>
  <c r="BY182" i="10" s="1"/>
  <c r="AK195" i="10"/>
  <c r="AK6" i="10"/>
  <c r="CN6" i="10"/>
  <c r="BN6" i="10" l="1"/>
  <c r="BA6" i="10"/>
  <c r="BA179" i="10" l="1"/>
  <c r="BA182" i="10" s="1"/>
  <c r="BN179" i="10"/>
  <c r="BN182" i="10" s="1"/>
  <c r="CQ6" i="10"/>
  <c r="BT6" i="10" l="1"/>
  <c r="BT179" i="10" l="1"/>
  <c r="BT182" i="10" s="1"/>
  <c r="CA182" i="10" l="1"/>
  <c r="CA6" i="10"/>
  <c r="CS6" i="10" l="1"/>
  <c r="CR6" i="10"/>
  <c r="CB181" i="10" l="1"/>
  <c r="CB179" i="10"/>
  <c r="BO181" i="10"/>
  <c r="BO179" i="10"/>
  <c r="CB182" i="10" l="1"/>
  <c r="BO182" i="10"/>
  <c r="AL24" i="10"/>
  <c r="AL23" i="10" s="1"/>
  <c r="AL22" i="10" s="1"/>
  <c r="AN25" i="10"/>
  <c r="AM24" i="10"/>
  <c r="AM23" i="10" s="1"/>
  <c r="AM22" i="10" s="1"/>
  <c r="CT25" i="10" l="1"/>
  <c r="CU25" i="10"/>
  <c r="CP25" i="10"/>
  <c r="CO25" i="10"/>
  <c r="CO6" i="10" s="1"/>
  <c r="DD25" i="10"/>
  <c r="AN24" i="10"/>
  <c r="CO24" i="10" s="1"/>
  <c r="AM187" i="10"/>
  <c r="AM194" i="10" s="1"/>
  <c r="AM21" i="10"/>
  <c r="AM176" i="10" s="1"/>
  <c r="AM179" i="10" s="1"/>
  <c r="AL21" i="10"/>
  <c r="AL176" i="10" s="1"/>
  <c r="AL187" i="10"/>
  <c r="AL194" i="10" s="1"/>
  <c r="AN6" i="10"/>
  <c r="AL179" i="10" l="1"/>
  <c r="AL182" i="10" s="1"/>
  <c r="CP24" i="10"/>
  <c r="CP23" i="10" s="1"/>
  <c r="CP22" i="10" s="1"/>
  <c r="CP6" i="10"/>
  <c r="AN23" i="10"/>
  <c r="CT24" i="10"/>
  <c r="CU24" i="10"/>
  <c r="AL195" i="10"/>
  <c r="AM195" i="10"/>
  <c r="CP187" i="10" l="1"/>
  <c r="CP194" i="10" s="1"/>
  <c r="CP21" i="10"/>
  <c r="AN22" i="10"/>
  <c r="CO23" i="10"/>
  <c r="CU23" i="10"/>
  <c r="CT23" i="10"/>
  <c r="AM182" i="10"/>
  <c r="CP176" i="10" l="1"/>
  <c r="CP195" i="10" s="1"/>
  <c r="AN187" i="10"/>
  <c r="AN194" i="10" s="1"/>
  <c r="CO22" i="10"/>
  <c r="CO187" i="10" s="1"/>
  <c r="CO194" i="10" s="1"/>
  <c r="CT22" i="10"/>
  <c r="CU22" i="10"/>
  <c r="AN21" i="10"/>
  <c r="CO21" i="10" s="1"/>
  <c r="CO176" i="10" s="1"/>
  <c r="CO195" i="10" l="1"/>
  <c r="AN176" i="10"/>
  <c r="AN195" i="10" s="1"/>
  <c r="CU21" i="10"/>
  <c r="CT21" i="10"/>
  <c r="AN179" i="10" l="1"/>
  <c r="AN182" i="10" s="1"/>
  <c r="CU176" i="10"/>
  <c r="CT176" i="10"/>
  <c r="AP70" i="24" l="1"/>
  <c r="AP60" i="24" s="1"/>
  <c r="AQ70" i="24"/>
  <c r="AQ60" i="24" s="1"/>
  <c r="AQ21" i="24" s="1"/>
  <c r="AQ176" i="24" s="1"/>
  <c r="AT70" i="24"/>
  <c r="AT60" i="24" s="1"/>
  <c r="AT21" i="24" s="1"/>
  <c r="AT176" i="24" s="1"/>
  <c r="AS70" i="24"/>
  <c r="AS60" i="24" s="1"/>
  <c r="AW70" i="24"/>
  <c r="AW60" i="24" s="1"/>
  <c r="AX70" i="24"/>
  <c r="AX60" i="24" s="1"/>
  <c r="AV70" i="24"/>
  <c r="AV60" i="24" s="1"/>
  <c r="AY70" i="24"/>
  <c r="AY60" i="24" s="1"/>
  <c r="AU70" i="24"/>
  <c r="AU60" i="24" s="1"/>
  <c r="AO70" i="24"/>
  <c r="AO60" i="24" s="1"/>
  <c r="AR70" i="24"/>
  <c r="AR60" i="24" s="1"/>
  <c r="BA128" i="24"/>
  <c r="AM128" i="24" s="1"/>
  <c r="AM70" i="24" s="1"/>
  <c r="AM60" i="24" s="1"/>
  <c r="AX21" i="24" l="1"/>
  <c r="AX176" i="24" s="1"/>
  <c r="AU21" i="24"/>
  <c r="AU176" i="24" s="1"/>
  <c r="AY21" i="24"/>
  <c r="AY176" i="24" s="1"/>
  <c r="AP21" i="24"/>
  <c r="AP176" i="24" s="1"/>
  <c r="AW21" i="24"/>
  <c r="AW176" i="24" s="1"/>
  <c r="AS21" i="24"/>
  <c r="AS176" i="24" s="1"/>
  <c r="AM21" i="24"/>
  <c r="AM176" i="24" s="1"/>
  <c r="AR21" i="24"/>
  <c r="AR176" i="24" s="1"/>
  <c r="AV21" i="24"/>
  <c r="AV176" i="24" s="1"/>
  <c r="AO21" i="24"/>
  <c r="AO176" i="24" s="1"/>
  <c r="CS128" i="24"/>
  <c r="CP128" i="24"/>
  <c r="CP70" i="24" s="1"/>
  <c r="CP60" i="24" s="1"/>
  <c r="CP21" i="24" s="1"/>
  <c r="CO128" i="24"/>
  <c r="CO70" i="24" s="1"/>
  <c r="CO60" i="24" s="1"/>
  <c r="BA70" i="24"/>
  <c r="CO21" i="24" l="1"/>
  <c r="CO176" i="24" s="1"/>
  <c r="CP176" i="24"/>
  <c r="CS70" i="24"/>
  <c r="BA60" i="24"/>
  <c r="BA21" i="24" l="1"/>
  <c r="CS60" i="24"/>
  <c r="CS21" i="24" l="1"/>
  <c r="BA176" i="24"/>
  <c r="CS176" i="24" l="1"/>
</calcChain>
</file>

<file path=xl/comments1.xml><?xml version="1.0" encoding="utf-8"?>
<comments xmlns="http://schemas.openxmlformats.org/spreadsheetml/2006/main">
  <authors>
    <author>Sistemas</author>
    <author>Yineth Montenegro</author>
  </authors>
  <commentList>
    <comment ref="F178" authorId="0" shapeId="0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<sst xmlns="http://schemas.openxmlformats.org/spreadsheetml/2006/main" count="11283" uniqueCount="952">
  <si>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</si>
  <si>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</si>
  <si>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</si>
  <si>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</si>
  <si>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</si>
  <si>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</si>
  <si>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</si>
  <si>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</si>
  <si>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</si>
  <si>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</si>
  <si>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</si>
  <si>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</si>
  <si>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</si>
  <si>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</si>
  <si>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</si>
  <si>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</si>
  <si>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</si>
  <si>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</si>
  <si>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</si>
  <si>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</si>
  <si>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</si>
  <si>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</si>
  <si>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</si>
  <si>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</si>
  <si>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</si>
  <si>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</si>
  <si>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</si>
  <si>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</si>
  <si>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</si>
  <si>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</si>
  <si>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</si>
  <si>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</si>
  <si>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</si>
  <si>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</si>
  <si>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</si>
  <si>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</si>
  <si>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</si>
  <si>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</si>
  <si>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</si>
  <si>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</si>
  <si>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</si>
  <si>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</si>
  <si>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</si>
  <si>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</si>
  <si>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</si>
  <si>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</si>
  <si>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</si>
  <si>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</si>
  <si>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</si>
  <si>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</si>
  <si>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</si>
  <si>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</si>
  <si>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</si>
  <si>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</si>
  <si>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</si>
  <si>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</si>
  <si>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</si>
  <si>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</si>
  <si>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</si>
  <si>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</si>
  <si>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</si>
  <si>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</si>
  <si>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</si>
  <si>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</si>
  <si>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</si>
  <si>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</si>
  <si>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</si>
  <si>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</si>
  <si>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</si>
  <si>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</si>
  <si>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</si>
  <si>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</si>
  <si>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</si>
  <si>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</si>
  <si>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</si>
  <si>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</si>
  <si>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</si>
  <si>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</si>
  <si>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</si>
  <si>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</si>
  <si>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</si>
  <si>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</si>
  <si>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</si>
  <si>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</si>
  <si>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</si>
  <si>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</si>
  <si>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</si>
  <si>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</si>
  <si>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</si>
  <si>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</si>
  <si>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</si>
  <si>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</si>
  <si>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</si>
  <si>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</si>
  <si>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</si>
  <si>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</si>
  <si>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</si>
  <si>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</si>
  <si>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</si>
  <si>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</si>
  <si>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</si>
  <si>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</si>
  <si>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</si>
  <si>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</si>
  <si>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</si>
  <si>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</si>
  <si>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</si>
  <si>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</si>
  <si>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</si>
  <si>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</si>
  <si>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</si>
  <si>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</si>
  <si>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</si>
  <si>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</si>
  <si>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</si>
  <si>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</si>
  <si>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</si>
  <si>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</si>
  <si>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</si>
  <si>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</si>
  <si>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</si>
  <si>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</si>
  <si>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</si>
  <si>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</si>
  <si>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</si>
  <si>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</si>
  <si>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</si>
  <si>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</si>
  <si>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</si>
  <si>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</si>
  <si>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</si>
  <si>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</si>
  <si>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</si>
  <si>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</si>
  <si>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</si>
  <si>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</si>
  <si>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</si>
  <si>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</si>
  <si>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</si>
  <si>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</si>
  <si>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</si>
  <si>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</si>
  <si>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</si>
  <si>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</si>
  <si>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</si>
  <si>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</si>
  <si>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</si>
  <si>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</si>
  <si>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</si>
  <si>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</si>
  <si>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</si>
  <si>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</si>
  <si>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</si>
  <si>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</si>
  <si>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</si>
  <si>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</si>
  <si>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</si>
  <si>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</si>
  <si>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</si>
  <si>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</si>
  <si>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</si>
  <si>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</si>
  <si>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</si>
  <si>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</si>
  <si>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</si>
  <si>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</si>
  <si>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</si>
  <si>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</si>
  <si>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</si>
  <si>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</si>
  <si>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</si>
  <si>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</si>
  <si>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</si>
  <si>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</si>
  <si>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</si>
  <si>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</si>
  <si>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</si>
  <si>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</si>
  <si>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</si>
  <si>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</si>
  <si>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</si>
  <si>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</si>
  <si>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</si>
  <si>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</si>
  <si>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</si>
  <si>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</si>
  <si>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</si>
  <si>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</si>
  <si>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</si>
  <si>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</si>
  <si>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</si>
  <si>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</si>
  <si>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</si>
  <si>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</si>
  <si>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</si>
  <si>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</si>
  <si>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</si>
  <si>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</si>
  <si>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</si>
  <si>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</si>
  <si>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</si>
  <si>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</si>
  <si>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</si>
  <si>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</si>
  <si>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</si>
  <si>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</si>
  <si>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</si>
  <si>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</si>
  <si>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</si>
  <si>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</si>
  <si>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</si>
  <si>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</si>
  <si>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</si>
  <si>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</si>
  <si>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</si>
  <si>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</si>
  <si>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</si>
  <si>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</si>
  <si>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</si>
  <si>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</si>
  <si>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</si>
  <si>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</si>
  <si>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</si>
  <si>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</si>
  <si>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</si>
  <si>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</si>
  <si>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</si>
  <si>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</si>
  <si>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</si>
  <si>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</si>
  <si>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</si>
  <si>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</si>
  <si>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</si>
  <si>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</si>
  <si>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</si>
  <si>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</si>
  <si>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</si>
  <si>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</si>
  <si>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</si>
  <si>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</si>
  <si>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</si>
  <si>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</si>
  <si>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</si>
  <si>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</si>
  <si>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</si>
  <si>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</si>
  <si>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</si>
  <si>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</si>
  <si>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</si>
  <si>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</si>
  <si>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</si>
  <si>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</si>
  <si>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</si>
  <si>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</si>
  <si>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</si>
  <si>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</si>
  <si>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</si>
  <si>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</si>
  <si>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</si>
  <si>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</si>
  <si>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</si>
  <si>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</si>
  <si>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</si>
  <si>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</si>
  <si>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</si>
  <si>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</si>
  <si>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</si>
  <si>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</si>
  <si>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</si>
  <si>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</si>
  <si>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</si>
  <si>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</si>
  <si>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</si>
  <si>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</si>
  <si>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</si>
  <si>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</si>
  <si>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</si>
  <si>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</si>
  <si>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</si>
  <si>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</si>
  <si>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</si>
  <si>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</si>
  <si>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</si>
  <si>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</si>
  <si>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</si>
  <si>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</si>
  <si>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</si>
  <si>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</si>
  <si>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</si>
  <si>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</si>
  <si>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</si>
  <si>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</si>
  <si>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</si>
  <si>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</si>
  <si>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</si>
  <si>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</si>
  <si>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</si>
  <si>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</si>
  <si>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</si>
  <si>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</si>
  <si>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</si>
  <si>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</si>
  <si>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</si>
  <si>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</si>
  <si>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</si>
  <si>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</si>
  <si>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</si>
  <si>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</si>
  <si>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</si>
  <si>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</si>
  <si>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</si>
  <si>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</si>
  <si>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</si>
  <si>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</si>
  <si>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</si>
  <si>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</si>
  <si>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</si>
  <si>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</si>
  <si>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</si>
  <si>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</si>
  <si>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</si>
  <si>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</si>
  <si>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</si>
  <si>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</si>
  <si>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</si>
  <si>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</si>
  <si>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</si>
  <si>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</si>
  <si>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</si>
  <si>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</si>
  <si>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</si>
  <si>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</si>
  <si>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</si>
  <si>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</si>
  <si>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</si>
  <si>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</si>
  <si>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</si>
  <si>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</si>
  <si>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</si>
  <si>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</si>
  <si>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</si>
  <si>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</si>
  <si>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</si>
  <si>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</si>
  <si>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</si>
  <si>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</si>
  <si>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</si>
  <si>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</si>
  <si>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</si>
  <si>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</si>
  <si>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</si>
  <si>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</si>
  <si>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</si>
  <si>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</si>
  <si>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</si>
  <si>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</si>
  <si>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</si>
  <si>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</si>
  <si>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</si>
  <si>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</si>
  <si>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</si>
  <si>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</si>
  <si>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</si>
  <si>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</si>
  <si>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</si>
  <si>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</si>
  <si>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</si>
  <si>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</si>
  <si>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</si>
  <si>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</si>
  <si>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</si>
  <si>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</si>
  <si>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</si>
  <si>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</si>
  <si>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</si>
  <si>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</si>
  <si>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</si>
  <si>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</si>
  <si>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</si>
  <si>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</si>
  <si>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</si>
  <si>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</si>
  <si>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</si>
  <si>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</si>
  <si>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</si>
  <si>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</si>
  <si>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</si>
  <si>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</si>
  <si>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</si>
  <si>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</si>
  <si>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</si>
  <si>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</si>
  <si>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</si>
  <si>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</si>
  <si>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</si>
  <si>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</si>
  <si>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</si>
  <si>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</si>
  <si>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</si>
  <si>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</si>
  <si>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</si>
  <si>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</si>
  <si>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</si>
  <si>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</si>
  <si>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</si>
  <si>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</si>
  <si>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</si>
  <si>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</si>
  <si>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</si>
  <si>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</si>
  <si>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</si>
  <si>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</si>
  <si>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</si>
  <si>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</si>
  <si>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</si>
  <si>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</si>
  <si>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</si>
  <si>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</si>
  <si>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</si>
  <si>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</si>
  <si>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</si>
  <si>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</si>
  <si>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</si>
  <si>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</si>
  <si>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</si>
  <si>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</si>
  <si>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</si>
  <si>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</si>
  <si>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</si>
  <si>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</si>
  <si>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</si>
  <si>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</si>
  <si>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</si>
  <si>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</si>
  <si>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</si>
  <si>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</si>
  <si>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</si>
  <si>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</si>
  <si>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</si>
  <si>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</si>
  <si>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</si>
  <si>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</si>
  <si>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</si>
  <si>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</si>
  <si>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</si>
  <si>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</si>
  <si>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</si>
  <si>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</si>
  <si>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</si>
  <si>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</si>
  <si>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</si>
  <si>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</si>
  <si>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</si>
  <si>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</si>
  <si>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</si>
  <si>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</si>
  <si>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</si>
  <si>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</si>
  <si>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</si>
  <si>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</si>
  <si>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</si>
  <si>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</si>
  <si>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</si>
  <si>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</si>
  <si>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</si>
  <si>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</si>
  <si>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</si>
  <si>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</si>
  <si>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</si>
  <si>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</si>
  <si>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</si>
  <si>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</si>
  <si>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</si>
  <si>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</si>
  <si>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</si>
  <si>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</si>
  <si>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</si>
  <si>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</si>
  <si>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</si>
  <si>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</si>
  <si>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</si>
  <si>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</si>
  <si>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</si>
  <si>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</si>
  <si>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</si>
  <si>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</si>
  <si>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</si>
  <si>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</si>
  <si>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</si>
  <si>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</si>
  <si>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</si>
  <si>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</si>
  <si>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</si>
  <si>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</si>
  <si>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</si>
  <si>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</si>
  <si>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</si>
  <si>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</si>
  <si>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</si>
  <si>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</si>
  <si>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</si>
  <si>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</si>
  <si>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</si>
  <si>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</si>
  <si>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</si>
  <si>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</si>
  <si>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</si>
  <si>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</si>
  <si>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</si>
  <si>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</si>
  <si>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</si>
  <si>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</si>
  <si>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</si>
  <si>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</si>
  <si>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</si>
  <si>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</si>
  <si>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</si>
  <si>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</si>
  <si>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</si>
  <si>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</si>
  <si>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</si>
  <si>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</si>
  <si>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</si>
  <si>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</si>
  <si>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</si>
  <si>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</si>
  <si>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</si>
  <si>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</si>
  <si>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</si>
  <si>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</si>
  <si>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</si>
  <si>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</si>
  <si>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</si>
  <si>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</si>
  <si>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</si>
  <si>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</si>
  <si>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</si>
  <si>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</si>
  <si>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</si>
  <si>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</si>
  <si>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</si>
  <si>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</si>
  <si>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</si>
  <si>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</si>
  <si>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</si>
  <si>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</si>
  <si>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</si>
  <si>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</si>
  <si>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</si>
  <si>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</si>
  <si>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</si>
  <si>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</si>
  <si>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</si>
  <si>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</si>
  <si>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</si>
  <si>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</si>
  <si>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</si>
  <si>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</si>
  <si>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</si>
  <si>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</si>
  <si>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</si>
  <si>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</si>
  <si>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</si>
  <si>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</si>
  <si>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</si>
  <si>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</si>
  <si>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</si>
  <si>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</si>
  <si>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</si>
  <si>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</si>
  <si>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</si>
  <si>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</si>
  <si>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</si>
  <si>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</si>
  <si>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</si>
  <si>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</si>
  <si>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</si>
  <si>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</si>
  <si>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</si>
  <si>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</si>
  <si>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</si>
  <si>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</si>
  <si>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</si>
  <si>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</si>
  <si>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</si>
  <si>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</si>
  <si>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</si>
  <si>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</si>
  <si>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</si>
  <si>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</si>
  <si>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</si>
  <si>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</si>
  <si>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</si>
  <si>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</si>
  <si>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</si>
  <si>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</si>
  <si>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</si>
  <si>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</si>
  <si>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</si>
  <si>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</si>
  <si>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</si>
  <si>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</si>
  <si>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</si>
  <si>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</si>
  <si>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</si>
  <si>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</si>
  <si>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</si>
  <si>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</si>
  <si>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</si>
  <si>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</si>
  <si>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</si>
  <si>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</si>
  <si>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</si>
  <si>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</si>
  <si>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</si>
  <si>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</si>
  <si>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</si>
  <si>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</si>
  <si>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</si>
  <si>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</si>
  <si>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</si>
  <si>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</si>
  <si>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</si>
  <si>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</si>
  <si>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</si>
  <si>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</si>
  <si>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</si>
  <si>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</si>
  <si>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</si>
  <si>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</si>
  <si>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</si>
  <si>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</si>
  <si>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</si>
  <si>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</si>
  <si>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</si>
  <si>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</si>
  <si>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</si>
  <si>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</si>
  <si>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</si>
  <si>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</si>
  <si>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</si>
  <si>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</si>
  <si>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</si>
  <si>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</si>
  <si>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</si>
  <si>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</si>
  <si>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</si>
  <si>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</si>
  <si>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</si>
  <si>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</si>
  <si>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</si>
  <si>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</si>
  <si>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</si>
  <si>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</si>
  <si>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</si>
  <si>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</si>
  <si>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</si>
  <si>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</si>
  <si>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</si>
  <si>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</si>
  <si>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</si>
  <si>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</si>
  <si>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</si>
  <si>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</si>
  <si>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</si>
  <si>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</si>
  <si>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</si>
  <si>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</si>
  <si>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</si>
  <si>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</si>
  <si>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</si>
  <si>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</si>
  <si>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</si>
  <si>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</si>
  <si>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</si>
  <si>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</si>
  <si>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</si>
  <si>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</si>
  <si>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</si>
  <si>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</si>
  <si>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</si>
  <si>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</si>
  <si>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</si>
  <si>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</si>
  <si>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</si>
  <si>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</si>
  <si>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</si>
  <si>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</si>
  <si>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</si>
  <si>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</si>
  <si>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</si>
  <si>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</si>
  <si>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</si>
  <si>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</si>
  <si>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</si>
  <si>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</si>
  <si>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</si>
  <si>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</si>
  <si>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</si>
  <si>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</si>
  <si>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</si>
  <si>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</si>
  <si>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</si>
  <si>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</si>
  <si>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</si>
  <si>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</si>
  <si>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</si>
  <si>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</si>
  <si>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</si>
  <si>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</si>
  <si>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</si>
  <si>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</si>
  <si>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</si>
  <si>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</si>
  <si>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</si>
  <si>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</si>
  <si>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</si>
  <si>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</si>
  <si>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</si>
  <si>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</si>
  <si>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</si>
  <si>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</si>
  <si>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</si>
  <si>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</si>
  <si>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</si>
  <si>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</si>
  <si>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</si>
  <si>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</si>
  <si>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</si>
  <si>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</si>
  <si>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</si>
  <si>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</si>
  <si>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</si>
  <si>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</si>
  <si>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</si>
  <si>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</si>
  <si>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</si>
  <si>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</si>
  <si>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</si>
  <si>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</si>
  <si>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</si>
  <si>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</si>
  <si>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</si>
  <si>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</si>
  <si>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</si>
  <si>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</si>
  <si>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</si>
  <si>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</si>
  <si>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</si>
  <si>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</si>
  <si>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</si>
  <si>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</si>
  <si>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</si>
  <si>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</si>
  <si>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</si>
  <si>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</si>
  <si>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</si>
  <si>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</si>
  <si>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</si>
  <si>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</si>
  <si>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</si>
  <si>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</si>
  <si>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</si>
  <si>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</si>
  <si>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</si>
  <si>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</si>
  <si>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</si>
  <si>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</si>
  <si>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</si>
  <si>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</si>
  <si>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</si>
  <si>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</si>
  <si>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</si>
  <si>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</si>
  <si>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</si>
  <si>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</si>
  <si>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</si>
  <si>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</si>
  <si>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</si>
  <si>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</si>
  <si>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</si>
  <si>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</si>
  <si>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</si>
  <si>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</si>
  <si>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</si>
  <si>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</si>
  <si>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</si>
  <si>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</si>
  <si>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</si>
  <si>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</si>
  <si>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</si>
  <si>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</si>
  <si>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</si>
  <si>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</si>
  <si>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</si>
  <si>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</si>
  <si>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</si>
  <si>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</si>
  <si>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</si>
  <si>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</si>
  <si>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</si>
  <si>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</si>
  <si>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</si>
  <si>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</si>
  <si>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</si>
  <si>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</si>
  <si>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</si>
  <si>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</si>
  <si>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</si>
  <si>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</si>
  <si>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</si>
  <si>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</si>
  <si>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</si>
  <si>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</si>
  <si>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</si>
  <si>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</si>
  <si>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</si>
  <si>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</si>
  <si>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</si>
  <si>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</si>
  <si>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</si>
  <si>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</si>
  <si>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</si>
  <si>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</si>
  <si>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</si>
  <si>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</si>
  <si>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</si>
  <si>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</si>
  <si>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</si>
  <si>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</si>
  <si>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</si>
  <si>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</si>
  <si>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</si>
  <si>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</si>
  <si>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</si>
  <si>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</si>
  <si>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</si>
  <si>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</si>
  <si>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</si>
  <si>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</si>
  <si>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</si>
  <si>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</si>
  <si>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</si>
  <si>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</si>
  <si>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A10199910</t>
  </si>
  <si>
    <t>A1021210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</si>
  <si>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</si>
  <si>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</si>
  <si>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</si>
  <si>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</si>
  <si>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</si>
  <si>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</si>
  <si>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</si>
  <si>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</si>
  <si>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</si>
  <si>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A105610</t>
  </si>
  <si>
    <t>A105710</t>
  </si>
  <si>
    <t>A105810</t>
  </si>
  <si>
    <t>A105910</t>
  </si>
  <si>
    <t>A20350210</t>
  </si>
  <si>
    <t>A20350310</t>
  </si>
  <si>
    <t>A203501610</t>
  </si>
  <si>
    <t>A203509010</t>
  </si>
  <si>
    <t>A20351110</t>
  </si>
  <si>
    <t>A20351210</t>
  </si>
  <si>
    <t>A2041310</t>
  </si>
  <si>
    <t>A2041410</t>
  </si>
  <si>
    <t>A2041610</t>
  </si>
  <si>
    <t>A2041810</t>
  </si>
  <si>
    <t>A2041910</t>
  </si>
  <si>
    <t>A20411610</t>
  </si>
  <si>
    <t>A20412510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</si>
  <si>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</si>
  <si>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</si>
  <si>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</si>
  <si>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</si>
  <si>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</si>
  <si>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</si>
  <si>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</si>
  <si>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</si>
  <si>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</si>
  <si>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A20442110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</si>
  <si>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</si>
  <si>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</si>
  <si>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</si>
  <si>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</si>
  <si>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</si>
  <si>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</si>
  <si>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</si>
  <si>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</si>
  <si>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A20451310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</si>
  <si>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</si>
  <si>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</si>
  <si>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</si>
  <si>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</si>
  <si>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</si>
  <si>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</si>
  <si>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</si>
  <si>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</si>
  <si>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</si>
  <si>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</si>
  <si>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</si>
  <si>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</si>
  <si>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</si>
  <si>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</si>
  <si>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</si>
  <si>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</si>
  <si>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</si>
  <si>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</si>
  <si>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</si>
  <si>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</si>
  <si>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</si>
  <si>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A204411310</t>
  </si>
  <si>
    <t>A20441210</t>
  </si>
  <si>
    <t>A20499910</t>
  </si>
  <si>
    <t>A321110</t>
  </si>
  <si>
    <t>A321111</t>
  </si>
  <si>
    <t>A3534410</t>
  </si>
  <si>
    <t>A3611210</t>
  </si>
  <si>
    <t>A363410</t>
  </si>
  <si>
    <t>A363710</t>
  </si>
  <si>
    <t>A36311116</t>
  </si>
  <si>
    <t>A36311216</t>
  </si>
  <si>
    <t>A3636616</t>
  </si>
  <si>
    <t>A3631910</t>
  </si>
  <si>
    <t>A36399910</t>
  </si>
  <si>
    <t>C121800110</t>
  </si>
  <si>
    <t>C122800210</t>
  </si>
  <si>
    <t>C122800310</t>
  </si>
  <si>
    <t>C213800110</t>
  </si>
  <si>
    <t>C3101504110</t>
  </si>
  <si>
    <t>C3101504210</t>
  </si>
  <si>
    <t>C3101507110</t>
  </si>
  <si>
    <t>C310150730210</t>
  </si>
  <si>
    <t>C310150730310</t>
  </si>
  <si>
    <t>C3101507510</t>
  </si>
  <si>
    <t>C3101507410</t>
  </si>
  <si>
    <t>C320307110</t>
  </si>
  <si>
    <t>C3201304110</t>
  </si>
  <si>
    <t>C320150710210</t>
  </si>
  <si>
    <t>C3201507210</t>
  </si>
  <si>
    <t>C3201507310</t>
  </si>
  <si>
    <t>C510704110</t>
  </si>
  <si>
    <t>C51080020210</t>
  </si>
  <si>
    <t>C51080020310</t>
  </si>
  <si>
    <t>C510800215</t>
  </si>
  <si>
    <t>C520800310</t>
  </si>
  <si>
    <t>C670150730210</t>
  </si>
  <si>
    <t>C670150730310</t>
  </si>
  <si>
    <t>C6701508110</t>
  </si>
  <si>
    <t>ABS(CELDA)</t>
  </si>
  <si>
    <t>A NOVIEMBRE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</si>
</sst>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6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12"/>
      <name val="Cambria"/>
      <family val="1"/>
      <scheme val="major"/>
    </font>
    <font>
      <sz val="12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79998168889431442"/>
        <bgColor rgb="FFDCDCDC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theme="0" tint="-0.14999847407452621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1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66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21" fillId="3" borderId="0" xfId="0" applyFont="1" applyFill="1"/>
    <xf numFmtId="165" fontId="21" fillId="3" borderId="17" xfId="1" applyFont="1" applyFill="1" applyBorder="1" applyAlignment="1">
      <alignment horizontal="center"/>
    </xf>
    <xf numFmtId="165" fontId="14" fillId="3" borderId="17" xfId="1" applyFont="1" applyFill="1" applyBorder="1" applyAlignment="1">
      <alignment horizontal="left" vertical="top"/>
    </xf>
    <xf numFmtId="168" fontId="22" fillId="3" borderId="17" xfId="0" applyNumberFormat="1" applyFont="1" applyFill="1" applyBorder="1" applyAlignment="1">
      <alignment horizontal="center"/>
    </xf>
    <xf numFmtId="168" fontId="22" fillId="3" borderId="27" xfId="0" applyNumberFormat="1" applyFont="1" applyFill="1" applyBorder="1" applyAlignment="1">
      <alignment horizontal="center"/>
    </xf>
    <xf numFmtId="168" fontId="21" fillId="3" borderId="29" xfId="0" applyNumberFormat="1" applyFont="1" applyFill="1" applyBorder="1" applyAlignment="1">
      <alignment horizontal="center"/>
    </xf>
    <xf numFmtId="9" fontId="14" fillId="3" borderId="8" xfId="4" applyFont="1" applyFill="1" applyBorder="1" applyAlignment="1">
      <alignment horizontal="center" vertical="top"/>
    </xf>
    <xf numFmtId="9" fontId="21" fillId="3" borderId="30" xfId="4" applyFont="1" applyFill="1" applyBorder="1" applyAlignment="1">
      <alignment horizontal="center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4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5" borderId="0" xfId="6" applyFont="1" applyFill="1" applyBorder="1"/>
    <xf numFmtId="0" fontId="56" fillId="15" borderId="0" xfId="6" applyNumberFormat="1" applyFont="1" applyFill="1" applyBorder="1" applyAlignment="1">
      <alignment horizontal="center" vertical="center" wrapText="1" readingOrder="1"/>
    </xf>
    <xf numFmtId="172" fontId="56" fillId="15" borderId="0" xfId="3" applyNumberFormat="1" applyFont="1" applyFill="1" applyBorder="1" applyAlignment="1">
      <alignment horizontal="right" vertical="center" wrapText="1" readingOrder="1"/>
    </xf>
    <xf numFmtId="4" fontId="52" fillId="15" borderId="0" xfId="6" applyNumberFormat="1" applyFont="1" applyFill="1" applyBorder="1"/>
    <xf numFmtId="2" fontId="52" fillId="0" borderId="0" xfId="6" applyNumberFormat="1" applyFont="1" applyFill="1" applyBorder="1"/>
    <xf numFmtId="168" fontId="19" fillId="3" borderId="0" xfId="0" applyNumberFormat="1" applyFont="1" applyFill="1" applyBorder="1"/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164" fontId="14" fillId="3" borderId="0" xfId="0" applyNumberFormat="1" applyFont="1" applyFill="1" applyBorder="1"/>
    <xf numFmtId="0" fontId="63" fillId="3" borderId="0" xfId="0" applyFont="1" applyFill="1" applyBorder="1"/>
    <xf numFmtId="164" fontId="64" fillId="0" borderId="0" xfId="0" applyNumberFormat="1" applyFont="1"/>
    <xf numFmtId="0" fontId="63" fillId="0" borderId="0" xfId="0" applyFont="1" applyFill="1" applyAlignment="1">
      <alignment horizontal="center" vertical="center"/>
    </xf>
    <xf numFmtId="168" fontId="14" fillId="0" borderId="53" xfId="1" applyNumberFormat="1" applyFont="1" applyFill="1" applyBorder="1" applyAlignment="1">
      <alignment horizontal="left" vertical="top"/>
    </xf>
    <xf numFmtId="168" fontId="21" fillId="3" borderId="27" xfId="0" applyNumberFormat="1" applyFont="1" applyFill="1" applyBorder="1" applyAlignment="1">
      <alignment horizontal="center" vertical="top"/>
    </xf>
    <xf numFmtId="168" fontId="14" fillId="8" borderId="8" xfId="1" applyNumberFormat="1" applyFont="1" applyFill="1" applyBorder="1" applyAlignment="1">
      <alignment horizontal="left" vertical="top"/>
    </xf>
    <xf numFmtId="42" fontId="33" fillId="0" borderId="8" xfId="0" applyNumberFormat="1" applyFont="1" applyBorder="1"/>
    <xf numFmtId="168" fontId="21" fillId="8" borderId="8" xfId="0" applyNumberFormat="1" applyFont="1" applyFill="1" applyBorder="1" applyAlignment="1">
      <alignment horizontal="center" vertical="top"/>
    </xf>
    <xf numFmtId="42" fontId="48" fillId="16" borderId="64" xfId="0" applyNumberFormat="1" applyFont="1" applyFill="1" applyBorder="1"/>
    <xf numFmtId="14" fontId="14" fillId="3" borderId="8" xfId="0" applyNumberFormat="1" applyFont="1" applyFill="1" applyBorder="1" applyAlignment="1">
      <alignment horizontal="left" vertical="top"/>
    </xf>
    <xf numFmtId="0" fontId="14" fillId="3" borderId="8" xfId="0" applyFont="1" applyFill="1" applyBorder="1" applyAlignment="1">
      <alignment horizontal="left" vertical="top" wrapText="1"/>
    </xf>
    <xf numFmtId="170" fontId="14" fillId="0" borderId="0" xfId="3" applyNumberFormat="1" applyFont="1" applyFill="1" applyBorder="1"/>
    <xf numFmtId="170" fontId="14" fillId="3" borderId="0" xfId="3" applyNumberFormat="1" applyFont="1" applyFill="1" applyBorder="1"/>
    <xf numFmtId="170" fontId="19" fillId="3" borderId="0" xfId="3" applyNumberFormat="1" applyFont="1" applyFill="1" applyBorder="1"/>
    <xf numFmtId="170" fontId="64" fillId="0" borderId="0" xfId="3" applyNumberFormat="1" applyFont="1"/>
    <xf numFmtId="170" fontId="14" fillId="4" borderId="0" xfId="3" applyNumberFormat="1" applyFont="1" applyFill="1" applyAlignment="1">
      <alignment horizontal="center" vertical="center"/>
    </xf>
    <xf numFmtId="170" fontId="13" fillId="3" borderId="13" xfId="3" applyNumberFormat="1" applyFont="1" applyFill="1" applyBorder="1" applyAlignment="1">
      <alignment horizontal="center" vertical="center"/>
    </xf>
    <xf numFmtId="170" fontId="21" fillId="5" borderId="1" xfId="3" applyNumberFormat="1" applyFont="1" applyFill="1" applyBorder="1" applyAlignment="1">
      <alignment horizontal="center" vertical="center"/>
    </xf>
    <xf numFmtId="170" fontId="21" fillId="5" borderId="13" xfId="3" applyNumberFormat="1" applyFont="1" applyFill="1" applyBorder="1" applyAlignment="1">
      <alignment horizontal="center" vertical="center"/>
    </xf>
    <xf numFmtId="170" fontId="21" fillId="6" borderId="8" xfId="3" applyNumberFormat="1" applyFont="1" applyFill="1" applyBorder="1" applyAlignment="1">
      <alignment horizontal="center"/>
    </xf>
    <xf numFmtId="170" fontId="21" fillId="9" borderId="8" xfId="3" applyNumberFormat="1" applyFont="1" applyFill="1" applyBorder="1" applyAlignment="1">
      <alignment horizontal="center"/>
    </xf>
    <xf numFmtId="170" fontId="14" fillId="0" borderId="17" xfId="3" applyNumberFormat="1" applyFont="1" applyFill="1" applyBorder="1" applyAlignment="1">
      <alignment horizontal="left" vertical="top"/>
    </xf>
    <xf numFmtId="170" fontId="14" fillId="0" borderId="8" xfId="3" applyNumberFormat="1" applyFont="1" applyFill="1" applyBorder="1" applyAlignment="1">
      <alignment horizontal="left" vertical="top"/>
    </xf>
    <xf numFmtId="170" fontId="21" fillId="9" borderId="17" xfId="3" applyNumberFormat="1" applyFont="1" applyFill="1" applyBorder="1" applyAlignment="1">
      <alignment horizontal="center"/>
    </xf>
    <xf numFmtId="170" fontId="14" fillId="3" borderId="57" xfId="3" applyNumberFormat="1" applyFont="1" applyFill="1" applyBorder="1" applyAlignment="1">
      <alignment horizontal="left" vertical="top"/>
    </xf>
    <xf numFmtId="170" fontId="21" fillId="10" borderId="24" xfId="3" applyNumberFormat="1" applyFont="1" applyFill="1" applyBorder="1" applyAlignment="1">
      <alignment horizontal="center"/>
    </xf>
    <xf numFmtId="170" fontId="21" fillId="11" borderId="17" xfId="3" applyNumberFormat="1" applyFont="1" applyFill="1" applyBorder="1" applyAlignment="1">
      <alignment horizontal="center"/>
    </xf>
    <xf numFmtId="170" fontId="21" fillId="10" borderId="17" xfId="3" applyNumberFormat="1" applyFont="1" applyFill="1" applyBorder="1" applyAlignment="1">
      <alignment horizontal="center"/>
    </xf>
    <xf numFmtId="170" fontId="21" fillId="9" borderId="17" xfId="3" applyNumberFormat="1" applyFont="1" applyFill="1" applyBorder="1" applyAlignment="1">
      <alignment horizontal="center" vertical="top"/>
    </xf>
    <xf numFmtId="170" fontId="14" fillId="9" borderId="17" xfId="3" applyNumberFormat="1" applyFont="1" applyFill="1" applyBorder="1" applyAlignment="1">
      <alignment horizontal="left" vertical="top"/>
    </xf>
    <xf numFmtId="170" fontId="21" fillId="9" borderId="17" xfId="3" applyNumberFormat="1" applyFont="1" applyFill="1" applyBorder="1" applyAlignment="1">
      <alignment horizontal="left" vertical="center"/>
    </xf>
    <xf numFmtId="170" fontId="14" fillId="9" borderId="21" xfId="3" applyNumberFormat="1" applyFont="1" applyFill="1" applyBorder="1" applyAlignment="1">
      <alignment horizontal="left" vertical="top"/>
    </xf>
    <xf numFmtId="170" fontId="14" fillId="0" borderId="0" xfId="3" applyNumberFormat="1" applyFont="1" applyFill="1" applyAlignment="1">
      <alignment horizontal="left" vertical="top"/>
    </xf>
    <xf numFmtId="170" fontId="21" fillId="3" borderId="17" xfId="3" applyNumberFormat="1" applyFont="1" applyFill="1" applyBorder="1" applyAlignment="1">
      <alignment horizontal="center"/>
    </xf>
    <xf numFmtId="170" fontId="14" fillId="3" borderId="0" xfId="3" applyNumberFormat="1" applyFont="1" applyFill="1" applyBorder="1" applyAlignment="1">
      <alignment horizontal="left" vertical="top"/>
    </xf>
    <xf numFmtId="170" fontId="14" fillId="3" borderId="8" xfId="3" applyNumberFormat="1" applyFont="1" applyFill="1" applyBorder="1" applyAlignment="1">
      <alignment horizontal="left" vertical="top"/>
    </xf>
    <xf numFmtId="170" fontId="23" fillId="5" borderId="7" xfId="3" applyNumberFormat="1" applyFont="1" applyFill="1" applyBorder="1" applyAlignment="1">
      <alignment horizontal="center" vertical="center"/>
    </xf>
    <xf numFmtId="170" fontId="14" fillId="4" borderId="0" xfId="3" applyNumberFormat="1" applyFont="1" applyFill="1" applyBorder="1"/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52" fillId="0" borderId="0" xfId="6" applyFont="1" applyFill="1" applyBorder="1"/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3" borderId="0" xfId="4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16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171" fontId="13" fillId="3" borderId="5" xfId="4" applyNumberFormat="1" applyFont="1" applyFill="1" applyBorder="1" applyAlignment="1">
      <alignment horizontal="center" vertical="center" wrapText="1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6" fillId="15" borderId="0" xfId="6" applyNumberFormat="1" applyFont="1" applyFill="1" applyBorder="1" applyAlignment="1">
      <alignment horizontal="center" vertical="center" wrapText="1" readingOrder="1"/>
    </xf>
    <xf numFmtId="0" fontId="52" fillId="15" borderId="0" xfId="6" applyFont="1" applyFill="1" applyBorder="1"/>
    <xf numFmtId="0" fontId="56" fillId="15" borderId="0" xfId="6" applyNumberFormat="1" applyFont="1" applyFill="1" applyBorder="1" applyAlignment="1">
      <alignment vertical="center" wrapText="1" readingOrder="1"/>
    </xf>
    <xf numFmtId="0" fontId="56" fillId="15" borderId="0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0" borderId="61" xfId="6" applyNumberFormat="1" applyFont="1" applyFill="1" applyBorder="1" applyAlignment="1">
      <alignment vertical="top" wrapText="1"/>
    </xf>
    <xf numFmtId="0" fontId="52" fillId="0" borderId="60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0" fontId="33" fillId="0" borderId="0" xfId="0" applyFont="1" applyFill="1" applyBorder="1"/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0" fontId="38" fillId="0" borderId="0" xfId="0" applyNumberFormat="1" applyFont="1" applyFill="1" applyBorder="1" applyAlignment="1">
      <alignment vertical="top" wrapText="1" readingOrder="1"/>
    </xf>
    <xf numFmtId="0" fontId="56" fillId="0" borderId="66" xfId="6" applyNumberFormat="1" applyFont="1" applyFill="1" applyBorder="1" applyAlignment="1">
      <alignment horizontal="center" vertical="top" wrapText="1" readingOrder="1"/>
    </xf>
    <xf numFmtId="0" fontId="56" fillId="0" borderId="61" xfId="6" applyNumberFormat="1" applyFont="1" applyFill="1" applyBorder="1" applyAlignment="1">
      <alignment horizontal="center" vertical="top" wrapText="1" readingOrder="1"/>
    </xf>
    <xf numFmtId="0" fontId="56" fillId="0" borderId="60" xfId="6" applyNumberFormat="1" applyFont="1" applyFill="1" applyBorder="1" applyAlignment="1">
      <alignment horizontal="center" vertical="top" wrapText="1" readingOrder="1"/>
    </xf>
    <xf numFmtId="0" fontId="56" fillId="0" borderId="59" xfId="6" applyNumberFormat="1" applyFont="1" applyFill="1" applyBorder="1" applyAlignment="1">
      <alignment horizontal="center" vertical="top" wrapText="1" readingOrder="1"/>
    </xf>
    <xf numFmtId="0" fontId="56" fillId="0" borderId="66" xfId="6" applyNumberFormat="1" applyFont="1" applyFill="1" applyBorder="1" applyAlignment="1">
      <alignment horizontal="center" vertical="top" wrapText="1" readingOrder="1"/>
    </xf>
  </cellXfs>
  <cellStyles count="11">
    <cellStyle name="Millares" xfId="1" builtinId="3"/>
    <cellStyle name="Millares 2" xfId="2"/>
    <cellStyle name="Millares 3" xfId="8"/>
    <cellStyle name="Moneda" xfId="3" builtinId="4"/>
    <cellStyle name="Moneda 2" xfId="9"/>
    <cellStyle name="Normal" xfId="0" builtinId="0"/>
    <cellStyle name="Normal 2" xfId="6"/>
    <cellStyle name="Normal 3" xfId="7"/>
    <cellStyle name="Porcentaje" xfId="4" builtinId="5"/>
    <cellStyle name="Porcentaje 2" xfId="5"/>
    <cellStyle name="Porcentaje 3" xfId="10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85725"/>
          <a:ext cx="1828800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outlinePr summaryBelow="0"/>
  </sheetPr>
  <dimension ref="A1:DN177"/>
  <sheetViews>
    <sheetView tabSelected="1" view="pageBreakPreview" zoomScale="70" zoomScaleNormal="60" zoomScaleSheetLayoutView="70" workbookViewId="0">
      <pane xSplit="5" ySplit="20" topLeftCell="CL87" activePane="bottomRight" state="frozen"/>
      <selection pane="topRight" activeCell="E1" sqref="E1"/>
      <selection pane="bottomLeft" activeCell="A11" sqref="A11"/>
      <selection pane="bottomRight" activeCell="AN169" sqref="AN169"/>
    </sheetView>
  </sheetViews>
  <sheetFormatPr baseColWidth="10" defaultRowHeight="18" outlineLevelRow="3" outlineLevelCol="2" x14ac:dyDescent="0.25"/>
  <cols>
    <col min="1" max="1" width="24.42578125" style="62" hidden="1" customWidth="1"/>
    <col min="2" max="2" width="25.7109375" style="1023" hidden="1" customWidth="1"/>
    <col min="3" max="3" width="21.85546875" style="60" customWidth="1"/>
    <col min="4" max="4" width="8.140625" style="61" customWidth="1"/>
    <col min="5" max="5" width="79.5703125" style="358" customWidth="1"/>
    <col min="6" max="6" width="29.42578125" style="62" customWidth="1"/>
    <col min="7" max="7" width="28.140625" style="62" hidden="1" customWidth="1"/>
    <col min="8" max="8" width="23.5703125" style="62" hidden="1" customWidth="1"/>
    <col min="9" max="9" width="28.5703125" style="62" hidden="1" customWidth="1"/>
    <col min="10" max="10" width="23.5703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5703125" style="95" hidden="1" customWidth="1"/>
    <col min="15" max="15" width="26.85546875" style="95" hidden="1" customWidth="1"/>
    <col min="16" max="16" width="23" style="95" hidden="1" customWidth="1"/>
    <col min="17" max="17" width="25.5703125" style="62" hidden="1" customWidth="1"/>
    <col min="18" max="18" width="23.5703125" style="62" hidden="1" customWidth="1"/>
    <col min="19" max="19" width="25.7109375" style="62" hidden="1" customWidth="1"/>
    <col min="20" max="20" width="23.5703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5703125" style="62" hidden="1" customWidth="1"/>
    <col min="25" max="25" width="29.5703125" style="62" hidden="1" customWidth="1"/>
    <col min="26" max="26" width="26.28515625" style="62" hidden="1" customWidth="1"/>
    <col min="27" max="27" width="22.42578125" style="62" customWidth="1"/>
    <col min="28" max="28" width="22.7109375" style="62" customWidth="1"/>
    <col min="29" max="29" width="36.5703125" style="62" hidden="1" customWidth="1"/>
    <col min="30" max="30" width="23.5703125" style="62" hidden="1" customWidth="1"/>
    <col min="31" max="32" width="27.140625" style="62" customWidth="1"/>
    <col min="33" max="34" width="29.42578125" style="62" hidden="1" customWidth="1" outlineLevel="1"/>
    <col min="35" max="35" width="30" style="62" customWidth="1" collapsed="1"/>
    <col min="36" max="36" width="28.42578125" style="62" customWidth="1" outlineLevel="1"/>
    <col min="37" max="37" width="28.140625" style="62" customWidth="1"/>
    <col min="38" max="38" width="29.42578125" style="62" hidden="1" customWidth="1"/>
    <col min="39" max="39" width="32.42578125" style="62" hidden="1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hidden="1" customWidth="1" outlineLevel="1"/>
    <col min="51" max="51" width="30.28515625" style="104" customWidth="1" outlineLevel="1"/>
    <col min="52" max="52" width="26.5703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5703125" style="62" hidden="1" customWidth="1" outlineLevel="1"/>
    <col min="58" max="58" width="28.28515625" style="62" hidden="1" customWidth="1" outlineLevel="1"/>
    <col min="59" max="59" width="29.5703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hidden="1" customWidth="1" outlineLevel="1"/>
    <col min="64" max="64" width="30.28515625" style="62" customWidth="1" outlineLevel="1"/>
    <col min="65" max="65" width="26.5703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hidden="1" customWidth="1" outlineLevel="1"/>
    <col min="77" max="77" width="30.28515625" style="62" customWidth="1" outlineLevel="1"/>
    <col min="78" max="78" width="26.5703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89" width="28" style="62" hidden="1" customWidth="1" outlineLevel="2"/>
    <col min="90" max="90" width="26.7109375" style="62" customWidth="1" outlineLevel="2"/>
    <col min="91" max="91" width="26.5703125" style="62" hidden="1" customWidth="1" outlineLevel="2"/>
    <col min="92" max="92" width="30" style="62" customWidth="1" collapsed="1"/>
    <col min="93" max="95" width="26.7109375" style="62" customWidth="1"/>
    <col min="96" max="96" width="22.5703125" style="62" customWidth="1"/>
    <col min="97" max="97" width="16.7109375" style="64" customWidth="1"/>
    <col min="98" max="98" width="20.140625" style="64" customWidth="1"/>
    <col min="99" max="16384" width="11.42578125" style="62"/>
  </cols>
  <sheetData>
    <row r="1" spans="2:98" ht="18" hidden="1" customHeight="1" x14ac:dyDescent="0.25">
      <c r="E1" s="358">
        <v>1</v>
      </c>
      <c r="F1" s="62">
        <f>+E1+1</f>
        <v>2</v>
      </c>
      <c r="G1" s="62">
        <f t="shared" ref="G1:BR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104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si="0"/>
        <v>#REF!</v>
      </c>
      <c r="BR1" s="62" t="e">
        <f t="shared" si="0"/>
        <v>#REF!</v>
      </c>
      <c r="BS1" s="62" t="e">
        <f t="shared" ref="BS1:CR1" si="1">+BR1+1</f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+CN1+1</f>
        <v>#REF!</v>
      </c>
      <c r="CP1" s="62" t="e">
        <f t="shared" si="1"/>
        <v>#REF!</v>
      </c>
      <c r="CQ1" s="62" t="e">
        <f t="shared" si="1"/>
        <v>#REF!</v>
      </c>
      <c r="CR1" s="62" t="e">
        <f t="shared" si="1"/>
        <v>#REF!</v>
      </c>
    </row>
    <row r="2" spans="2:9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</row>
    <row r="3" spans="2:9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</row>
    <row r="4" spans="2:9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</row>
    <row r="5" spans="2:9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1076"/>
      <c r="AZ5" s="68"/>
      <c r="BA5" s="425">
        <f>+SUM(BA2:BA4)</f>
        <v>290001621897</v>
      </c>
      <c r="BB5" s="69">
        <f t="shared" ref="BB5:CR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 t="shared" si="2"/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71"/>
      <c r="CT5" s="71"/>
    </row>
    <row r="6" spans="2:9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1076"/>
      <c r="AZ6" s="68"/>
      <c r="BA6" s="425">
        <f t="shared" ref="BA6:CR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-7209714789</v>
      </c>
      <c r="BM6" s="69">
        <f t="shared" si="3"/>
        <v>0</v>
      </c>
      <c r="BN6" s="69">
        <f t="shared" si="3"/>
        <v>94251595224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-7209714789</v>
      </c>
      <c r="BZ6" s="70">
        <f t="shared" si="3"/>
        <v>0</v>
      </c>
      <c r="CA6" s="69">
        <f t="shared" si="3"/>
        <v>-42799067698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-7209714789</v>
      </c>
      <c r="CM6" s="69">
        <f t="shared" si="3"/>
        <v>0</v>
      </c>
      <c r="CN6" s="69">
        <f t="shared" si="3"/>
        <v>-44502145737</v>
      </c>
      <c r="CO6" s="69">
        <f t="shared" si="3"/>
        <v>0</v>
      </c>
      <c r="CP6" s="69">
        <f t="shared" si="3"/>
        <v>-7791895126</v>
      </c>
      <c r="CQ6" s="69">
        <f t="shared" si="3"/>
        <v>0</v>
      </c>
      <c r="CR6" s="69">
        <f t="shared" si="3"/>
        <v>0</v>
      </c>
      <c r="CS6" s="71"/>
      <c r="CT6" s="71"/>
    </row>
    <row r="7" spans="2:9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1076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1"/>
      <c r="CT7" s="71"/>
    </row>
    <row r="8" spans="2:9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1076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71"/>
      <c r="CT8" s="71"/>
    </row>
    <row r="9" spans="2:9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1076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71"/>
      <c r="CT9" s="71"/>
    </row>
    <row r="10" spans="2:9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1076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71"/>
      <c r="CT10" s="71"/>
    </row>
    <row r="11" spans="2:9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10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8"/>
      <c r="CT11" s="78"/>
    </row>
    <row r="12" spans="2:9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10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8"/>
      <c r="CT12" s="78"/>
    </row>
    <row r="13" spans="2:9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1061"/>
      <c r="AP13" s="1061"/>
      <c r="AQ13" s="62"/>
      <c r="AR13" s="1061"/>
      <c r="AT13" s="1061"/>
      <c r="AU13" s="1061"/>
      <c r="AV13" s="1061"/>
      <c r="AW13" s="1061"/>
      <c r="AX13" s="1061"/>
      <c r="AY13" s="1078"/>
      <c r="AZ13" s="1061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8"/>
      <c r="CT13" s="78"/>
    </row>
    <row r="14" spans="2:98" ht="33.75" customHeight="1" x14ac:dyDescent="0.25">
      <c r="C14" s="74"/>
      <c r="D14" s="75"/>
      <c r="E14" s="362" t="s">
        <v>951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1061"/>
      <c r="AP14" s="1061"/>
      <c r="AQ14" s="1061"/>
      <c r="AR14" s="1061"/>
      <c r="AS14" s="1061"/>
      <c r="AT14" s="1061"/>
      <c r="AU14" s="1061"/>
      <c r="AV14" s="1061"/>
      <c r="AW14" s="1061"/>
      <c r="AX14" s="1061">
        <f t="shared" ref="AX14:AZ14" si="4">+AX15-AX102</f>
        <v>0</v>
      </c>
      <c r="AY14" s="1078">
        <f t="shared" si="4"/>
        <v>0</v>
      </c>
      <c r="AZ14" s="1061">
        <f t="shared" si="4"/>
        <v>0</v>
      </c>
      <c r="BA14" s="83"/>
      <c r="BB14" s="77"/>
      <c r="BC14" s="77"/>
      <c r="BD14" s="77"/>
      <c r="BE14" s="77"/>
      <c r="BF14" s="77"/>
      <c r="BG14" s="77"/>
      <c r="BH14" s="862"/>
      <c r="BI14" s="77"/>
      <c r="BJ14" s="862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77"/>
      <c r="CP14" s="77"/>
      <c r="CQ14" s="77"/>
      <c r="CR14" s="82"/>
      <c r="CS14" s="78"/>
      <c r="CT14" s="78"/>
    </row>
    <row r="15" spans="2:98" x14ac:dyDescent="0.25">
      <c r="B15" s="813"/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1065"/>
      <c r="AO15" s="1066"/>
      <c r="AP15" s="1066"/>
      <c r="AQ15" s="1067"/>
      <c r="AR15" s="1066"/>
      <c r="AS15" s="1066"/>
      <c r="AU15" s="1066"/>
      <c r="AV15" s="1066"/>
      <c r="AW15" s="1066"/>
      <c r="AX15" s="1066"/>
      <c r="AY15" s="1079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8"/>
      <c r="CT15" s="78"/>
    </row>
    <row r="16" spans="2:9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1064"/>
      <c r="AP16" s="76"/>
      <c r="AQ16" s="76"/>
      <c r="AR16" s="76"/>
      <c r="AS16" s="76"/>
      <c r="AT16" s="76"/>
      <c r="AU16" s="76"/>
      <c r="AV16" s="76"/>
      <c r="AW16" s="76"/>
      <c r="AX16" s="76"/>
      <c r="AY16" s="1077"/>
      <c r="AZ16" s="76"/>
      <c r="BA16" s="76"/>
      <c r="BB16" s="860"/>
      <c r="BC16" s="860"/>
      <c r="BD16" s="860"/>
      <c r="BE16" s="860"/>
      <c r="BF16" s="860"/>
      <c r="BG16" s="860"/>
      <c r="BH16" s="860"/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8"/>
      <c r="CT16" s="78"/>
    </row>
    <row r="17" spans="1:98" s="101" customFormat="1" ht="33" hidden="1" customHeight="1" thickBot="1" x14ac:dyDescent="0.3">
      <c r="A17" s="62"/>
      <c r="B17" s="1023"/>
      <c r="C17" s="85">
        <f t="shared" ref="C17:BN17" si="5">+B17+1</f>
        <v>1</v>
      </c>
      <c r="D17" s="85">
        <f t="shared" si="5"/>
        <v>2</v>
      </c>
      <c r="E17" s="363">
        <f t="shared" si="5"/>
        <v>3</v>
      </c>
      <c r="F17" s="85">
        <f t="shared" si="5"/>
        <v>4</v>
      </c>
      <c r="G17" s="85">
        <f t="shared" si="5"/>
        <v>5</v>
      </c>
      <c r="H17" s="85">
        <f t="shared" si="5"/>
        <v>6</v>
      </c>
      <c r="I17" s="85">
        <f t="shared" si="5"/>
        <v>7</v>
      </c>
      <c r="J17" s="85">
        <f t="shared" si="5"/>
        <v>8</v>
      </c>
      <c r="K17" s="85">
        <f t="shared" si="5"/>
        <v>9</v>
      </c>
      <c r="L17" s="85">
        <f t="shared" si="5"/>
        <v>10</v>
      </c>
      <c r="M17" s="85">
        <f t="shared" si="5"/>
        <v>11</v>
      </c>
      <c r="N17" s="85">
        <f t="shared" si="5"/>
        <v>12</v>
      </c>
      <c r="O17" s="85">
        <f t="shared" si="5"/>
        <v>13</v>
      </c>
      <c r="P17" s="85">
        <f t="shared" si="5"/>
        <v>14</v>
      </c>
      <c r="Q17" s="85">
        <f t="shared" si="5"/>
        <v>15</v>
      </c>
      <c r="R17" s="85">
        <f t="shared" si="5"/>
        <v>16</v>
      </c>
      <c r="S17" s="85">
        <f t="shared" si="5"/>
        <v>17</v>
      </c>
      <c r="T17" s="85">
        <f t="shared" si="5"/>
        <v>18</v>
      </c>
      <c r="U17" s="85">
        <f t="shared" si="5"/>
        <v>19</v>
      </c>
      <c r="V17" s="85">
        <f t="shared" si="5"/>
        <v>20</v>
      </c>
      <c r="W17" s="85">
        <f t="shared" si="5"/>
        <v>21</v>
      </c>
      <c r="X17" s="85">
        <f t="shared" si="5"/>
        <v>22</v>
      </c>
      <c r="Y17" s="85">
        <f t="shared" si="5"/>
        <v>23</v>
      </c>
      <c r="Z17" s="85">
        <f t="shared" si="5"/>
        <v>24</v>
      </c>
      <c r="AA17" s="85">
        <f t="shared" si="5"/>
        <v>25</v>
      </c>
      <c r="AB17" s="85">
        <f t="shared" si="5"/>
        <v>26</v>
      </c>
      <c r="AC17" s="85">
        <f t="shared" si="5"/>
        <v>27</v>
      </c>
      <c r="AD17" s="85">
        <f t="shared" si="5"/>
        <v>28</v>
      </c>
      <c r="AE17" s="85">
        <f t="shared" si="5"/>
        <v>29</v>
      </c>
      <c r="AF17" s="85">
        <f t="shared" si="5"/>
        <v>30</v>
      </c>
      <c r="AG17" s="85">
        <f t="shared" si="5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5"/>
        <v>#REF!</v>
      </c>
      <c r="AM17" s="85"/>
      <c r="AN17" s="85">
        <f t="shared" si="5"/>
        <v>1</v>
      </c>
      <c r="AO17" s="85" t="e">
        <f>+AK17+1</f>
        <v>#REF!</v>
      </c>
      <c r="AP17" s="85" t="e">
        <f t="shared" si="5"/>
        <v>#REF!</v>
      </c>
      <c r="AQ17" s="85" t="e">
        <f t="shared" si="5"/>
        <v>#REF!</v>
      </c>
      <c r="AR17" s="85" t="e">
        <f t="shared" si="5"/>
        <v>#REF!</v>
      </c>
      <c r="AS17" s="85" t="e">
        <f t="shared" si="5"/>
        <v>#REF!</v>
      </c>
      <c r="AT17" s="85" t="e">
        <f t="shared" si="5"/>
        <v>#REF!</v>
      </c>
      <c r="AU17" s="85" t="e">
        <f t="shared" si="5"/>
        <v>#REF!</v>
      </c>
      <c r="AV17" s="85" t="e">
        <f t="shared" si="5"/>
        <v>#REF!</v>
      </c>
      <c r="AW17" s="85" t="e">
        <f t="shared" si="5"/>
        <v>#REF!</v>
      </c>
      <c r="AX17" s="85" t="e">
        <f t="shared" si="5"/>
        <v>#REF!</v>
      </c>
      <c r="AY17" s="1080" t="e">
        <f t="shared" si="5"/>
        <v>#REF!</v>
      </c>
      <c r="AZ17" s="85" t="e">
        <f t="shared" si="5"/>
        <v>#REF!</v>
      </c>
      <c r="BA17" s="427" t="e">
        <f t="shared" si="5"/>
        <v>#REF!</v>
      </c>
      <c r="BB17" s="85" t="e">
        <f t="shared" si="5"/>
        <v>#REF!</v>
      </c>
      <c r="BC17" s="85" t="e">
        <f t="shared" si="5"/>
        <v>#REF!</v>
      </c>
      <c r="BD17" s="85" t="e">
        <f t="shared" si="5"/>
        <v>#REF!</v>
      </c>
      <c r="BE17" s="85" t="e">
        <f t="shared" si="5"/>
        <v>#REF!</v>
      </c>
      <c r="BF17" s="85" t="e">
        <f t="shared" si="5"/>
        <v>#REF!</v>
      </c>
      <c r="BG17" s="85" t="e">
        <f t="shared" si="5"/>
        <v>#REF!</v>
      </c>
      <c r="BH17" s="85" t="e">
        <f t="shared" si="5"/>
        <v>#REF!</v>
      </c>
      <c r="BI17" s="85" t="e">
        <f t="shared" si="5"/>
        <v>#REF!</v>
      </c>
      <c r="BJ17" s="85" t="e">
        <f t="shared" si="5"/>
        <v>#REF!</v>
      </c>
      <c r="BK17" s="85" t="e">
        <f t="shared" si="5"/>
        <v>#REF!</v>
      </c>
      <c r="BL17" s="85" t="e">
        <f t="shared" si="5"/>
        <v>#REF!</v>
      </c>
      <c r="BM17" s="85" t="e">
        <f t="shared" si="5"/>
        <v>#REF!</v>
      </c>
      <c r="BN17" s="85" t="e">
        <f t="shared" si="5"/>
        <v>#REF!</v>
      </c>
      <c r="BO17" s="85" t="e">
        <f t="shared" ref="BO17:CR17" si="6">+BN17+1</f>
        <v>#REF!</v>
      </c>
      <c r="BP17" s="85" t="e">
        <f t="shared" si="6"/>
        <v>#REF!</v>
      </c>
      <c r="BQ17" s="85" t="e">
        <f t="shared" si="6"/>
        <v>#REF!</v>
      </c>
      <c r="BR17" s="85" t="e">
        <f t="shared" si="6"/>
        <v>#REF!</v>
      </c>
      <c r="BS17" s="85" t="e">
        <f t="shared" si="6"/>
        <v>#REF!</v>
      </c>
      <c r="BT17" s="85" t="e">
        <f t="shared" si="6"/>
        <v>#REF!</v>
      </c>
      <c r="BU17" s="85" t="e">
        <f t="shared" si="6"/>
        <v>#REF!</v>
      </c>
      <c r="BV17" s="85" t="e">
        <f t="shared" si="6"/>
        <v>#REF!</v>
      </c>
      <c r="BW17" s="85" t="e">
        <f t="shared" si="6"/>
        <v>#REF!</v>
      </c>
      <c r="BX17" s="85" t="e">
        <f t="shared" si="6"/>
        <v>#REF!</v>
      </c>
      <c r="BY17" s="85" t="e">
        <f t="shared" si="6"/>
        <v>#REF!</v>
      </c>
      <c r="BZ17" s="86" t="e">
        <f t="shared" si="6"/>
        <v>#REF!</v>
      </c>
      <c r="CA17" s="85" t="e">
        <f t="shared" si="6"/>
        <v>#REF!</v>
      </c>
      <c r="CB17" s="85" t="e">
        <f t="shared" si="6"/>
        <v>#REF!</v>
      </c>
      <c r="CC17" s="85" t="e">
        <f t="shared" si="6"/>
        <v>#REF!</v>
      </c>
      <c r="CD17" s="85" t="e">
        <f t="shared" si="6"/>
        <v>#REF!</v>
      </c>
      <c r="CE17" s="85" t="e">
        <f t="shared" si="6"/>
        <v>#REF!</v>
      </c>
      <c r="CF17" s="85" t="e">
        <f t="shared" si="6"/>
        <v>#REF!</v>
      </c>
      <c r="CG17" s="85" t="e">
        <f t="shared" si="6"/>
        <v>#REF!</v>
      </c>
      <c r="CH17" s="85" t="e">
        <f t="shared" si="6"/>
        <v>#REF!</v>
      </c>
      <c r="CI17" s="85" t="e">
        <f t="shared" si="6"/>
        <v>#REF!</v>
      </c>
      <c r="CJ17" s="85" t="e">
        <f t="shared" si="6"/>
        <v>#REF!</v>
      </c>
      <c r="CK17" s="85" t="e">
        <f t="shared" si="6"/>
        <v>#REF!</v>
      </c>
      <c r="CL17" s="85" t="e">
        <f t="shared" si="6"/>
        <v>#REF!</v>
      </c>
      <c r="CM17" s="85" t="e">
        <f t="shared" si="6"/>
        <v>#REF!</v>
      </c>
      <c r="CN17" s="85" t="e">
        <f t="shared" si="6"/>
        <v>#REF!</v>
      </c>
      <c r="CO17" s="85" t="e">
        <f>+CN17+1</f>
        <v>#REF!</v>
      </c>
      <c r="CP17" s="85" t="e">
        <f t="shared" si="6"/>
        <v>#REF!</v>
      </c>
      <c r="CQ17" s="85" t="e">
        <f t="shared" si="6"/>
        <v>#REF!</v>
      </c>
      <c r="CR17" s="85" t="e">
        <f t="shared" si="6"/>
        <v>#REF!</v>
      </c>
      <c r="CS17" s="87"/>
      <c r="CT17" s="87"/>
    </row>
    <row r="18" spans="1:98" s="101" customFormat="1" ht="33" customHeight="1" thickBot="1" x14ac:dyDescent="0.25">
      <c r="A18" s="200"/>
      <c r="B18" s="1024"/>
      <c r="C18" s="996" t="s">
        <v>1</v>
      </c>
      <c r="D18" s="125"/>
      <c r="E18" s="364"/>
      <c r="F18" s="1119" t="s">
        <v>638</v>
      </c>
      <c r="G18" s="1121" t="s">
        <v>347</v>
      </c>
      <c r="H18" s="1121"/>
      <c r="I18" s="1121"/>
      <c r="J18" s="1121"/>
      <c r="K18" s="1121"/>
      <c r="L18" s="1121"/>
      <c r="M18" s="1121"/>
      <c r="N18" s="1121"/>
      <c r="O18" s="1121"/>
      <c r="P18" s="1121"/>
      <c r="Q18" s="1121"/>
      <c r="R18" s="1121"/>
      <c r="S18" s="1121"/>
      <c r="T18" s="1121"/>
      <c r="U18" s="1121"/>
      <c r="V18" s="1121"/>
      <c r="W18" s="1122"/>
      <c r="X18" s="1122"/>
      <c r="Y18" s="1121"/>
      <c r="Z18" s="1121"/>
      <c r="AA18" s="1121"/>
      <c r="AB18" s="1121"/>
      <c r="AC18" s="1121"/>
      <c r="AD18" s="1123"/>
      <c r="AE18" s="1124" t="s">
        <v>68</v>
      </c>
      <c r="AF18" s="1125"/>
      <c r="AG18" s="1128" t="s">
        <v>356</v>
      </c>
      <c r="AH18" s="1128" t="s">
        <v>13</v>
      </c>
      <c r="AI18" s="1128" t="s">
        <v>356</v>
      </c>
      <c r="AJ18" s="1128" t="s">
        <v>13</v>
      </c>
      <c r="AK18" s="1119" t="s">
        <v>599</v>
      </c>
      <c r="AL18" s="1119" t="s">
        <v>457</v>
      </c>
      <c r="AM18" s="1138" t="s">
        <v>461</v>
      </c>
      <c r="AN18" s="1119" t="s">
        <v>662</v>
      </c>
      <c r="AO18" s="1141" t="s">
        <v>348</v>
      </c>
      <c r="AP18" s="1142"/>
      <c r="AQ18" s="1142"/>
      <c r="AR18" s="1142"/>
      <c r="AS18" s="1142"/>
      <c r="AT18" s="1142"/>
      <c r="AU18" s="1142"/>
      <c r="AV18" s="1142"/>
      <c r="AW18" s="1142"/>
      <c r="AX18" s="1143"/>
      <c r="AY18" s="1143"/>
      <c r="AZ18" s="1142"/>
      <c r="BA18" s="1119" t="s">
        <v>598</v>
      </c>
      <c r="BB18" s="1153" t="s">
        <v>6</v>
      </c>
      <c r="BC18" s="1154"/>
      <c r="BD18" s="1154"/>
      <c r="BE18" s="1154"/>
      <c r="BF18" s="1154"/>
      <c r="BG18" s="1154"/>
      <c r="BH18" s="1154"/>
      <c r="BI18" s="1154"/>
      <c r="BJ18" s="1154"/>
      <c r="BK18" s="1154"/>
      <c r="BL18" s="1154"/>
      <c r="BM18" s="1155"/>
      <c r="BN18" s="1119" t="s">
        <v>600</v>
      </c>
      <c r="BO18" s="1124" t="s">
        <v>0</v>
      </c>
      <c r="BP18" s="1122"/>
      <c r="BQ18" s="1122"/>
      <c r="BR18" s="1122"/>
      <c r="BS18" s="1122"/>
      <c r="BT18" s="1122"/>
      <c r="BU18" s="1122"/>
      <c r="BV18" s="1122"/>
      <c r="BW18" s="1122"/>
      <c r="BX18" s="1122"/>
      <c r="BY18" s="1122"/>
      <c r="BZ18" s="1125"/>
      <c r="CA18" s="1119" t="s">
        <v>601</v>
      </c>
      <c r="CB18" s="1124" t="s">
        <v>220</v>
      </c>
      <c r="CC18" s="1122"/>
      <c r="CD18" s="1122"/>
      <c r="CE18" s="1122"/>
      <c r="CF18" s="1122"/>
      <c r="CG18" s="1122"/>
      <c r="CH18" s="1122"/>
      <c r="CI18" s="1122"/>
      <c r="CJ18" s="1122"/>
      <c r="CK18" s="1122"/>
      <c r="CL18" s="1122"/>
      <c r="CM18" s="1125"/>
      <c r="CN18" s="1119" t="s">
        <v>602</v>
      </c>
      <c r="CO18" s="1138" t="s">
        <v>603</v>
      </c>
      <c r="CP18" s="1119" t="s">
        <v>604</v>
      </c>
      <c r="CQ18" s="1119" t="s">
        <v>605</v>
      </c>
      <c r="CR18" s="1119" t="s">
        <v>606</v>
      </c>
      <c r="CS18" s="201" t="s">
        <v>456</v>
      </c>
      <c r="CT18" s="201" t="s">
        <v>455</v>
      </c>
    </row>
    <row r="19" spans="1:98" s="101" customFormat="1" ht="33.75" customHeight="1" thickBot="1" x14ac:dyDescent="0.25">
      <c r="A19" s="200"/>
      <c r="B19" s="1024"/>
      <c r="C19" s="997" t="s">
        <v>3</v>
      </c>
      <c r="D19" s="129" t="s">
        <v>15</v>
      </c>
      <c r="E19" s="365" t="s">
        <v>4</v>
      </c>
      <c r="F19" s="1120"/>
      <c r="G19" s="1133" t="s">
        <v>19</v>
      </c>
      <c r="H19" s="1123"/>
      <c r="I19" s="1133" t="s">
        <v>20</v>
      </c>
      <c r="J19" s="1123"/>
      <c r="K19" s="1133" t="s">
        <v>21</v>
      </c>
      <c r="L19" s="1123"/>
      <c r="M19" s="1133" t="s">
        <v>22</v>
      </c>
      <c r="N19" s="1123"/>
      <c r="O19" s="1133" t="s">
        <v>23</v>
      </c>
      <c r="P19" s="1123"/>
      <c r="Q19" s="1133" t="s">
        <v>24</v>
      </c>
      <c r="R19" s="1123"/>
      <c r="S19" s="1133" t="s">
        <v>25</v>
      </c>
      <c r="T19" s="1123"/>
      <c r="U19" s="1133" t="s">
        <v>26</v>
      </c>
      <c r="V19" s="1123"/>
      <c r="W19" s="1133" t="s">
        <v>27</v>
      </c>
      <c r="X19" s="1123"/>
      <c r="Y19" s="1133" t="s">
        <v>28</v>
      </c>
      <c r="Z19" s="1123"/>
      <c r="AA19" s="1133" t="s">
        <v>29</v>
      </c>
      <c r="AB19" s="1123"/>
      <c r="AC19" s="1133" t="s">
        <v>30</v>
      </c>
      <c r="AD19" s="1123"/>
      <c r="AE19" s="1126"/>
      <c r="AF19" s="1127"/>
      <c r="AG19" s="1129"/>
      <c r="AH19" s="1120"/>
      <c r="AI19" s="1129"/>
      <c r="AJ19" s="1120"/>
      <c r="AK19" s="1136"/>
      <c r="AL19" s="1136"/>
      <c r="AM19" s="1139"/>
      <c r="AN19" s="1136"/>
      <c r="AO19" s="1144"/>
      <c r="AP19" s="1145"/>
      <c r="AQ19" s="1145"/>
      <c r="AR19" s="1145"/>
      <c r="AS19" s="1145"/>
      <c r="AT19" s="1145"/>
      <c r="AU19" s="1145"/>
      <c r="AV19" s="1145"/>
      <c r="AW19" s="1145"/>
      <c r="AX19" s="1146"/>
      <c r="AY19" s="1146"/>
      <c r="AZ19" s="1145"/>
      <c r="BA19" s="1137"/>
      <c r="BB19" s="1156"/>
      <c r="BC19" s="1157"/>
      <c r="BD19" s="1157"/>
      <c r="BE19" s="1157"/>
      <c r="BF19" s="1157"/>
      <c r="BG19" s="1157"/>
      <c r="BH19" s="1157"/>
      <c r="BI19" s="1157"/>
      <c r="BJ19" s="1157"/>
      <c r="BK19" s="1157"/>
      <c r="BL19" s="1157"/>
      <c r="BM19" s="1158"/>
      <c r="BN19" s="1137"/>
      <c r="BO19" s="1126"/>
      <c r="BP19" s="1159"/>
      <c r="BQ19" s="1159"/>
      <c r="BR19" s="1159"/>
      <c r="BS19" s="1159"/>
      <c r="BT19" s="1159"/>
      <c r="BU19" s="1159"/>
      <c r="BV19" s="1159"/>
      <c r="BW19" s="1159"/>
      <c r="BX19" s="1159"/>
      <c r="BY19" s="1159"/>
      <c r="BZ19" s="1127"/>
      <c r="CA19" s="1137"/>
      <c r="CB19" s="1126"/>
      <c r="CC19" s="1159"/>
      <c r="CD19" s="1159"/>
      <c r="CE19" s="1159"/>
      <c r="CF19" s="1159"/>
      <c r="CG19" s="1159"/>
      <c r="CH19" s="1159"/>
      <c r="CI19" s="1159"/>
      <c r="CJ19" s="1159"/>
      <c r="CK19" s="1159"/>
      <c r="CL19" s="1159"/>
      <c r="CM19" s="1127"/>
      <c r="CN19" s="1137"/>
      <c r="CO19" s="1140"/>
      <c r="CP19" s="1137"/>
      <c r="CQ19" s="1137"/>
      <c r="CR19" s="1137"/>
      <c r="CS19" s="379">
        <v>2016</v>
      </c>
      <c r="CT19" s="379">
        <v>2016</v>
      </c>
    </row>
    <row r="20" spans="1:98" s="101" customFormat="1" ht="36.75" customHeight="1" thickBot="1" x14ac:dyDescent="0.25">
      <c r="A20" s="200"/>
      <c r="B20" s="1024"/>
      <c r="C20" s="998" t="s">
        <v>16</v>
      </c>
      <c r="D20" s="130"/>
      <c r="E20" s="366" t="s">
        <v>1</v>
      </c>
      <c r="F20" s="206">
        <v>1</v>
      </c>
      <c r="G20" s="999" t="s">
        <v>12</v>
      </c>
      <c r="H20" s="89" t="s">
        <v>11</v>
      </c>
      <c r="I20" s="999" t="s">
        <v>12</v>
      </c>
      <c r="J20" s="89" t="s">
        <v>11</v>
      </c>
      <c r="K20" s="999" t="s">
        <v>12</v>
      </c>
      <c r="L20" s="89" t="s">
        <v>11</v>
      </c>
      <c r="M20" s="999" t="s">
        <v>12</v>
      </c>
      <c r="N20" s="89" t="s">
        <v>11</v>
      </c>
      <c r="O20" s="999" t="s">
        <v>12</v>
      </c>
      <c r="P20" s="89" t="s">
        <v>11</v>
      </c>
      <c r="Q20" s="999" t="s">
        <v>12</v>
      </c>
      <c r="R20" s="89" t="s">
        <v>11</v>
      </c>
      <c r="S20" s="999" t="s">
        <v>12</v>
      </c>
      <c r="T20" s="89" t="s">
        <v>11</v>
      </c>
      <c r="U20" s="999" t="s">
        <v>12</v>
      </c>
      <c r="V20" s="89" t="s">
        <v>11</v>
      </c>
      <c r="W20" s="999" t="s">
        <v>12</v>
      </c>
      <c r="X20" s="89" t="s">
        <v>11</v>
      </c>
      <c r="Y20" s="999" t="s">
        <v>12</v>
      </c>
      <c r="Z20" s="89" t="s">
        <v>11</v>
      </c>
      <c r="AA20" s="999" t="s">
        <v>12</v>
      </c>
      <c r="AB20" s="89" t="s">
        <v>11</v>
      </c>
      <c r="AC20" s="999" t="s">
        <v>12</v>
      </c>
      <c r="AD20" s="89" t="s">
        <v>11</v>
      </c>
      <c r="AE20" s="999" t="s">
        <v>12</v>
      </c>
      <c r="AF20" s="89" t="s">
        <v>11</v>
      </c>
      <c r="AG20" s="998" t="s">
        <v>355</v>
      </c>
      <c r="AH20" s="1129"/>
      <c r="AI20" s="89" t="s">
        <v>355</v>
      </c>
      <c r="AJ20" s="1129"/>
      <c r="AK20" s="89">
        <v>1</v>
      </c>
      <c r="AL20" s="1137"/>
      <c r="AM20" s="1140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1081" t="s">
        <v>29</v>
      </c>
      <c r="AZ20" s="999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999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999" t="s">
        <v>30</v>
      </c>
      <c r="CA20" s="206">
        <v>4</v>
      </c>
      <c r="CB20" s="999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999" t="s">
        <v>30</v>
      </c>
      <c r="CN20" s="206">
        <v>5</v>
      </c>
      <c r="CO20" s="1000" t="s">
        <v>127</v>
      </c>
      <c r="CP20" s="89" t="s">
        <v>128</v>
      </c>
      <c r="CQ20" s="89" t="s">
        <v>129</v>
      </c>
      <c r="CR20" s="89" t="s">
        <v>130</v>
      </c>
      <c r="CS20" s="108"/>
      <c r="CT20" s="108"/>
    </row>
    <row r="21" spans="1:98" s="255" customFormat="1" ht="30" customHeight="1" thickBot="1" x14ac:dyDescent="0.25">
      <c r="A21" s="252"/>
      <c r="B21" s="1025"/>
      <c r="C21" s="257" t="s">
        <v>361</v>
      </c>
      <c r="D21" s="258">
        <v>10</v>
      </c>
      <c r="E21" s="367" t="s">
        <v>58</v>
      </c>
      <c r="F21" s="259">
        <f t="shared" ref="F21:AL21" si="7">+F22+F60+F135</f>
        <v>417559260000</v>
      </c>
      <c r="G21" s="259">
        <f t="shared" si="7"/>
        <v>245000000</v>
      </c>
      <c r="H21" s="259">
        <f t="shared" si="7"/>
        <v>245000000</v>
      </c>
      <c r="I21" s="259">
        <f t="shared" si="7"/>
        <v>340000000</v>
      </c>
      <c r="J21" s="259">
        <f t="shared" si="7"/>
        <v>340000000</v>
      </c>
      <c r="K21" s="259">
        <f t="shared" si="7"/>
        <v>3626082359</v>
      </c>
      <c r="L21" s="259">
        <f t="shared" si="7"/>
        <v>3626082359</v>
      </c>
      <c r="M21" s="259">
        <f t="shared" si="7"/>
        <v>100000000</v>
      </c>
      <c r="N21" s="259">
        <f t="shared" si="7"/>
        <v>100000000</v>
      </c>
      <c r="O21" s="259">
        <f t="shared" si="7"/>
        <v>285690820</v>
      </c>
      <c r="P21" s="259">
        <f t="shared" si="7"/>
        <v>285690820</v>
      </c>
      <c r="Q21" s="259">
        <f t="shared" si="7"/>
        <v>171000000</v>
      </c>
      <c r="R21" s="259">
        <f t="shared" si="7"/>
        <v>171000000</v>
      </c>
      <c r="S21" s="259">
        <f t="shared" si="7"/>
        <v>294000000</v>
      </c>
      <c r="T21" s="259">
        <f t="shared" si="7"/>
        <v>294000000</v>
      </c>
      <c r="U21" s="259">
        <f t="shared" si="7"/>
        <v>2797278553</v>
      </c>
      <c r="V21" s="259">
        <f t="shared" si="7"/>
        <v>2797278553</v>
      </c>
      <c r="W21" s="259">
        <f t="shared" si="7"/>
        <v>7940802</v>
      </c>
      <c r="X21" s="259">
        <f t="shared" si="7"/>
        <v>7940802</v>
      </c>
      <c r="Y21" s="259">
        <f t="shared" si="7"/>
        <v>37419717132</v>
      </c>
      <c r="Z21" s="259">
        <f t="shared" si="7"/>
        <v>37419717132</v>
      </c>
      <c r="AA21" s="259">
        <f t="shared" si="7"/>
        <v>625427314</v>
      </c>
      <c r="AB21" s="259">
        <f t="shared" si="7"/>
        <v>625427314</v>
      </c>
      <c r="AC21" s="259">
        <f t="shared" si="7"/>
        <v>0</v>
      </c>
      <c r="AD21" s="259">
        <f t="shared" si="7"/>
        <v>0</v>
      </c>
      <c r="AE21" s="259">
        <f t="shared" si="7"/>
        <v>45912136980</v>
      </c>
      <c r="AF21" s="259">
        <f t="shared" si="7"/>
        <v>45912136980</v>
      </c>
      <c r="AG21" s="259">
        <f t="shared" si="7"/>
        <v>11756285551</v>
      </c>
      <c r="AH21" s="259">
        <f>+AH22+AH60+AH135</f>
        <v>30800000000</v>
      </c>
      <c r="AI21" s="259">
        <f t="shared" si="7"/>
        <v>-10956285551</v>
      </c>
      <c r="AJ21" s="259">
        <f>+AJ22+AJ60+AJ135</f>
        <v>30000000000</v>
      </c>
      <c r="AK21" s="259">
        <f t="shared" si="7"/>
        <v>436602974449</v>
      </c>
      <c r="AL21" s="259">
        <f t="shared" si="7"/>
        <v>0</v>
      </c>
      <c r="AM21" s="259">
        <f>+AM22+AM60+AM135</f>
        <v>414437198221.47998</v>
      </c>
      <c r="AN21" s="259">
        <f t="shared" ref="AN21:CQ21" si="8">+AN22+AN60+AN135</f>
        <v>436602974449</v>
      </c>
      <c r="AO21" s="259">
        <f t="shared" si="8"/>
        <v>274490431087.95999</v>
      </c>
      <c r="AP21" s="259">
        <f t="shared" si="8"/>
        <v>3099022229</v>
      </c>
      <c r="AQ21" s="259">
        <f t="shared" si="8"/>
        <v>1301548147</v>
      </c>
      <c r="AR21" s="259">
        <f t="shared" si="8"/>
        <v>1771776742</v>
      </c>
      <c r="AS21" s="599">
        <f>+AS22+AS60+AS135</f>
        <v>57205062912</v>
      </c>
      <c r="AT21" s="259">
        <f t="shared" si="8"/>
        <v>1001526198</v>
      </c>
      <c r="AU21" s="376">
        <f t="shared" si="8"/>
        <v>1242754542</v>
      </c>
      <c r="AV21" s="259">
        <f t="shared" si="8"/>
        <v>837020149.12</v>
      </c>
      <c r="AW21" s="259">
        <f t="shared" si="8"/>
        <v>4747502440</v>
      </c>
      <c r="AX21" s="259">
        <f t="shared" si="8"/>
        <v>57498562378</v>
      </c>
      <c r="AY21" s="1082">
        <f t="shared" si="8"/>
        <v>11241991396.4</v>
      </c>
      <c r="AZ21" s="259">
        <f t="shared" si="8"/>
        <v>0</v>
      </c>
      <c r="BA21" s="259">
        <f>+BA22+BA60+BA135</f>
        <v>414437198221.47998</v>
      </c>
      <c r="BB21" s="259">
        <f t="shared" si="8"/>
        <v>121986701685.95999</v>
      </c>
      <c r="BC21" s="259">
        <f t="shared" si="8"/>
        <v>12883736674</v>
      </c>
      <c r="BD21" s="259">
        <f t="shared" si="8"/>
        <v>14889748566.5</v>
      </c>
      <c r="BE21" s="376">
        <f t="shared" si="8"/>
        <v>12449249879.050001</v>
      </c>
      <c r="BF21" s="259">
        <f t="shared" si="8"/>
        <v>13115884266.190001</v>
      </c>
      <c r="BG21" s="259">
        <f t="shared" si="8"/>
        <v>67028980282.650002</v>
      </c>
      <c r="BH21" s="259">
        <f t="shared" si="8"/>
        <v>17167778675</v>
      </c>
      <c r="BI21" s="259">
        <f t="shared" si="8"/>
        <v>14593782194.120001</v>
      </c>
      <c r="BJ21" s="259">
        <f t="shared" si="8"/>
        <v>12687858244</v>
      </c>
      <c r="BK21" s="259">
        <f t="shared" si="8"/>
        <v>24674202131</v>
      </c>
      <c r="BL21" s="259">
        <f t="shared" si="8"/>
        <v>56858974161.550003</v>
      </c>
      <c r="BM21" s="259">
        <f t="shared" si="8"/>
        <v>0</v>
      </c>
      <c r="BN21" s="259">
        <f t="shared" si="8"/>
        <v>368284265370.02002</v>
      </c>
      <c r="BO21" s="259">
        <f t="shared" si="8"/>
        <v>10353361382</v>
      </c>
      <c r="BP21" s="259">
        <f t="shared" si="8"/>
        <v>28002704770.709999</v>
      </c>
      <c r="BQ21" s="259">
        <f t="shared" si="8"/>
        <v>31430723179</v>
      </c>
      <c r="BR21" s="259">
        <f t="shared" si="8"/>
        <v>28522047294.290001</v>
      </c>
      <c r="BS21" s="259">
        <f t="shared" si="8"/>
        <v>30019456321</v>
      </c>
      <c r="BT21" s="259">
        <f t="shared" si="8"/>
        <v>29415216521</v>
      </c>
      <c r="BU21" s="259">
        <f t="shared" si="8"/>
        <v>40129433596</v>
      </c>
      <c r="BV21" s="259">
        <f t="shared" si="8"/>
        <v>29915150483</v>
      </c>
      <c r="BW21" s="259">
        <f t="shared" si="8"/>
        <v>29436009720</v>
      </c>
      <c r="BX21" s="259">
        <f t="shared" si="8"/>
        <v>32015838808.650002</v>
      </c>
      <c r="BY21" s="259">
        <f t="shared" si="8"/>
        <v>41097477553.5</v>
      </c>
      <c r="BZ21" s="259">
        <f t="shared" si="8"/>
        <v>0</v>
      </c>
      <c r="CA21" s="259">
        <f t="shared" si="8"/>
        <v>330831308014.15002</v>
      </c>
      <c r="CB21" s="259">
        <f t="shared" si="8"/>
        <v>7565983270</v>
      </c>
      <c r="CC21" s="259">
        <f t="shared" si="8"/>
        <v>30732006762.709999</v>
      </c>
      <c r="CD21" s="259">
        <f t="shared" si="8"/>
        <v>29768255592</v>
      </c>
      <c r="CE21" s="259">
        <f t="shared" si="8"/>
        <v>30200243233.290001</v>
      </c>
      <c r="CF21" s="259">
        <f t="shared" si="8"/>
        <v>29973041610</v>
      </c>
      <c r="CG21" s="259">
        <f t="shared" si="8"/>
        <v>29430929940</v>
      </c>
      <c r="CH21" s="259">
        <f t="shared" si="8"/>
        <v>40135105171</v>
      </c>
      <c r="CI21" s="259">
        <f t="shared" si="8"/>
        <v>29627487483</v>
      </c>
      <c r="CJ21" s="259">
        <f t="shared" si="8"/>
        <v>26495694485</v>
      </c>
      <c r="CK21" s="259">
        <f t="shared" si="8"/>
        <v>33583987421.650002</v>
      </c>
      <c r="CL21" s="259">
        <f t="shared" si="8"/>
        <v>42743344638.5</v>
      </c>
      <c r="CM21" s="259">
        <f t="shared" si="8"/>
        <v>0</v>
      </c>
      <c r="CN21" s="259">
        <f t="shared" si="8"/>
        <v>330256079607.15002</v>
      </c>
      <c r="CO21" s="376">
        <f t="shared" si="8"/>
        <v>22165776227.52</v>
      </c>
      <c r="CP21" s="259">
        <f>+CP22+CP60+CP135</f>
        <v>46152932851.459999</v>
      </c>
      <c r="CQ21" s="259">
        <f t="shared" si="8"/>
        <v>37452957355.870003</v>
      </c>
      <c r="CR21" s="259">
        <f>+CR22+CR60+CR135</f>
        <v>575228407</v>
      </c>
      <c r="CS21" s="270">
        <f t="shared" ref="CS21:CS58" si="9">IFERROR(BA21/AN21,0)</f>
        <v>0.94923127526674878</v>
      </c>
      <c r="CT21" s="270">
        <f t="shared" ref="CT21:CT58" si="10">IFERROR(BN21/AN21,0)</f>
        <v>0.84352211717018355</v>
      </c>
    </row>
    <row r="22" spans="1:98" s="255" customFormat="1" ht="30" customHeight="1" thickBot="1" x14ac:dyDescent="0.25">
      <c r="A22" s="252"/>
      <c r="B22" s="1025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11">+G23+G41+G43</f>
        <v>0</v>
      </c>
      <c r="H22" s="237">
        <f t="shared" si="11"/>
        <v>0</v>
      </c>
      <c r="I22" s="237">
        <f t="shared" si="11"/>
        <v>0</v>
      </c>
      <c r="J22" s="237">
        <f t="shared" si="11"/>
        <v>0</v>
      </c>
      <c r="K22" s="237">
        <f t="shared" si="11"/>
        <v>0</v>
      </c>
      <c r="L22" s="237">
        <f t="shared" si="11"/>
        <v>0</v>
      </c>
      <c r="M22" s="237">
        <f t="shared" si="11"/>
        <v>0</v>
      </c>
      <c r="N22" s="237">
        <f t="shared" si="11"/>
        <v>0</v>
      </c>
      <c r="O22" s="237">
        <f t="shared" si="11"/>
        <v>0</v>
      </c>
      <c r="P22" s="237">
        <f t="shared" si="11"/>
        <v>0</v>
      </c>
      <c r="Q22" s="237">
        <f t="shared" si="11"/>
        <v>100000000</v>
      </c>
      <c r="R22" s="237">
        <f t="shared" si="11"/>
        <v>100000000</v>
      </c>
      <c r="S22" s="237">
        <f t="shared" si="11"/>
        <v>0</v>
      </c>
      <c r="T22" s="237">
        <f t="shared" si="11"/>
        <v>0</v>
      </c>
      <c r="U22" s="237">
        <f t="shared" si="11"/>
        <v>2400000000</v>
      </c>
      <c r="V22" s="237">
        <f t="shared" si="11"/>
        <v>2400000000</v>
      </c>
      <c r="W22" s="237">
        <f t="shared" si="11"/>
        <v>7940802</v>
      </c>
      <c r="X22" s="237">
        <f t="shared" si="11"/>
        <v>7940802</v>
      </c>
      <c r="Y22" s="237">
        <f t="shared" si="11"/>
        <v>7329817132</v>
      </c>
      <c r="Z22" s="237">
        <f t="shared" si="11"/>
        <v>2200000000</v>
      </c>
      <c r="AA22" s="237">
        <f t="shared" si="11"/>
        <v>0</v>
      </c>
      <c r="AB22" s="237">
        <f t="shared" si="11"/>
        <v>0</v>
      </c>
      <c r="AC22" s="237">
        <f t="shared" si="11"/>
        <v>0</v>
      </c>
      <c r="AD22" s="237">
        <f t="shared" si="11"/>
        <v>0</v>
      </c>
      <c r="AE22" s="237">
        <f t="shared" si="11"/>
        <v>9837757934</v>
      </c>
      <c r="AF22" s="237">
        <f t="shared" si="11"/>
        <v>4707940802</v>
      </c>
      <c r="AG22" s="237">
        <f t="shared" si="11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11"/>
        <v>161776232368</v>
      </c>
      <c r="AL22" s="237">
        <f t="shared" si="11"/>
        <v>0</v>
      </c>
      <c r="AM22" s="237">
        <f>+AM23+AM41+AM43</f>
        <v>161663271598</v>
      </c>
      <c r="AN22" s="237">
        <f>+AN23+AN41+AN43</f>
        <v>161776232368</v>
      </c>
      <c r="AO22" s="237">
        <f t="shared" si="11"/>
        <v>160711589381</v>
      </c>
      <c r="AP22" s="237">
        <f>+AP23+AP41+AP43</f>
        <v>82133333</v>
      </c>
      <c r="AQ22" s="237">
        <f>+AQ23+AQ41+AQ43</f>
        <v>0</v>
      </c>
      <c r="AR22" s="237">
        <f t="shared" ref="AR22:AZ22" si="12">+AR23+AR41+AR43</f>
        <v>165266000</v>
      </c>
      <c r="AS22" s="256">
        <f t="shared" si="12"/>
        <v>0</v>
      </c>
      <c r="AT22" s="237">
        <f t="shared" si="12"/>
        <v>67783122</v>
      </c>
      <c r="AU22" s="238">
        <f t="shared" si="12"/>
        <v>259765960</v>
      </c>
      <c r="AV22" s="237">
        <f t="shared" si="12"/>
        <v>13920000</v>
      </c>
      <c r="AW22" s="237">
        <f t="shared" si="12"/>
        <v>154102600</v>
      </c>
      <c r="AX22" s="237">
        <f t="shared" si="12"/>
        <v>175880000</v>
      </c>
      <c r="AY22" s="1083">
        <f>+AY23+AY41+AY43</f>
        <v>32831202</v>
      </c>
      <c r="AZ22" s="237">
        <f t="shared" si="12"/>
        <v>0</v>
      </c>
      <c r="BA22" s="237">
        <f>+BA23+BA41+BA43</f>
        <v>161663271598</v>
      </c>
      <c r="BB22" s="237">
        <f t="shared" si="11"/>
        <v>11100570716</v>
      </c>
      <c r="BC22" s="237">
        <f t="shared" si="11"/>
        <v>11424007351</v>
      </c>
      <c r="BD22" s="237">
        <f t="shared" si="11"/>
        <v>12236487595</v>
      </c>
      <c r="BE22" s="238">
        <f t="shared" si="11"/>
        <v>11118006266.290001</v>
      </c>
      <c r="BF22" s="237">
        <v>12263321862</v>
      </c>
      <c r="BG22" s="237">
        <f t="shared" si="11"/>
        <v>11757352808</v>
      </c>
      <c r="BH22" s="237">
        <f t="shared" si="11"/>
        <v>15380089354</v>
      </c>
      <c r="BI22" s="237">
        <f t="shared" si="11"/>
        <v>11730288789</v>
      </c>
      <c r="BJ22" s="237">
        <f t="shared" si="11"/>
        <v>12127521174</v>
      </c>
      <c r="BK22" s="237">
        <f t="shared" si="11"/>
        <v>12094016049</v>
      </c>
      <c r="BL22" s="237">
        <f t="shared" si="11"/>
        <v>12204391323</v>
      </c>
      <c r="BM22" s="237">
        <f t="shared" si="11"/>
        <v>0</v>
      </c>
      <c r="BN22" s="237">
        <f t="shared" si="11"/>
        <v>133383421897.29001</v>
      </c>
      <c r="BO22" s="237">
        <f t="shared" si="11"/>
        <v>10026383279</v>
      </c>
      <c r="BP22" s="237">
        <f t="shared" si="11"/>
        <v>10843446359</v>
      </c>
      <c r="BQ22" s="237">
        <f t="shared" si="11"/>
        <v>12329182639</v>
      </c>
      <c r="BR22" s="237">
        <f t="shared" si="11"/>
        <v>11184259280.290001</v>
      </c>
      <c r="BS22" s="237">
        <v>12402276348</v>
      </c>
      <c r="BT22" s="237">
        <f t="shared" si="11"/>
        <v>11932371164</v>
      </c>
      <c r="BU22" s="237">
        <f t="shared" si="11"/>
        <v>15460182859</v>
      </c>
      <c r="BV22" s="237">
        <f t="shared" ref="BV22:CR22" si="13">+BV23+BV41+BV43</f>
        <v>11967294093</v>
      </c>
      <c r="BW22" s="237">
        <f t="shared" si="13"/>
        <v>12097990778</v>
      </c>
      <c r="BX22" s="237">
        <f t="shared" si="13"/>
        <v>12096159797</v>
      </c>
      <c r="BY22" s="237">
        <f t="shared" si="13"/>
        <v>12321467576</v>
      </c>
      <c r="BZ22" s="237">
        <f t="shared" si="13"/>
        <v>0</v>
      </c>
      <c r="CA22" s="237">
        <f t="shared" si="13"/>
        <v>132608382782.29001</v>
      </c>
      <c r="CB22" s="237">
        <f t="shared" si="13"/>
        <v>7353198862</v>
      </c>
      <c r="CC22" s="237">
        <f t="shared" si="13"/>
        <v>13516630776</v>
      </c>
      <c r="CD22" s="237">
        <f t="shared" si="13"/>
        <v>12329182639</v>
      </c>
      <c r="CE22" s="237">
        <f t="shared" si="13"/>
        <v>11184259280.290001</v>
      </c>
      <c r="CF22" s="237">
        <f t="shared" si="13"/>
        <v>12349644958</v>
      </c>
      <c r="CG22" s="237">
        <f t="shared" si="13"/>
        <v>11932371164</v>
      </c>
      <c r="CH22" s="237">
        <f t="shared" si="13"/>
        <v>15460182859</v>
      </c>
      <c r="CI22" s="237">
        <f t="shared" si="13"/>
        <v>11967294093</v>
      </c>
      <c r="CJ22" s="237">
        <f t="shared" si="13"/>
        <v>12079711030</v>
      </c>
      <c r="CK22" s="237">
        <f t="shared" si="13"/>
        <v>12114439545</v>
      </c>
      <c r="CL22" s="237">
        <f t="shared" si="13"/>
        <v>12316317542</v>
      </c>
      <c r="CM22" s="237">
        <f t="shared" si="13"/>
        <v>0</v>
      </c>
      <c r="CN22" s="237">
        <f t="shared" si="13"/>
        <v>132603232748.29001</v>
      </c>
      <c r="CO22" s="238">
        <f t="shared" si="13"/>
        <v>112960770</v>
      </c>
      <c r="CP22" s="237">
        <f>+CP23+CP41+CP43</f>
        <v>28279849700.709999</v>
      </c>
      <c r="CQ22" s="237">
        <f t="shared" si="13"/>
        <v>775039115</v>
      </c>
      <c r="CR22" s="237">
        <f t="shared" si="13"/>
        <v>5150034</v>
      </c>
      <c r="CS22" s="271">
        <f t="shared" si="9"/>
        <v>0.99930174681196038</v>
      </c>
      <c r="CT22" s="271">
        <f t="shared" si="10"/>
        <v>0.82449331366474443</v>
      </c>
    </row>
    <row r="23" spans="1:98" s="180" customFormat="1" ht="20.25" customHeight="1" outlineLevel="1" x14ac:dyDescent="0.25">
      <c r="A23" s="448"/>
      <c r="B23" s="1022"/>
      <c r="C23" s="490" t="s">
        <v>623</v>
      </c>
      <c r="D23" s="491">
        <v>10</v>
      </c>
      <c r="E23" s="492" t="s">
        <v>661</v>
      </c>
      <c r="F23" s="493">
        <f t="shared" ref="F23:BQ23" si="14">+F24+F28+F30+F37+F40</f>
        <v>122684000000</v>
      </c>
      <c r="G23" s="494">
        <f t="shared" si="14"/>
        <v>0</v>
      </c>
      <c r="H23" s="493">
        <f t="shared" si="14"/>
        <v>0</v>
      </c>
      <c r="I23" s="494">
        <f t="shared" si="14"/>
        <v>0</v>
      </c>
      <c r="J23" s="493">
        <f t="shared" si="14"/>
        <v>0</v>
      </c>
      <c r="K23" s="494">
        <f t="shared" si="14"/>
        <v>0</v>
      </c>
      <c r="L23" s="493">
        <f t="shared" si="14"/>
        <v>0</v>
      </c>
      <c r="M23" s="494">
        <f t="shared" si="14"/>
        <v>0</v>
      </c>
      <c r="N23" s="493">
        <f t="shared" si="14"/>
        <v>0</v>
      </c>
      <c r="O23" s="494">
        <f t="shared" si="14"/>
        <v>0</v>
      </c>
      <c r="P23" s="493">
        <f t="shared" si="14"/>
        <v>0</v>
      </c>
      <c r="Q23" s="494">
        <f t="shared" si="14"/>
        <v>100000000</v>
      </c>
      <c r="R23" s="493">
        <f t="shared" si="14"/>
        <v>100000000</v>
      </c>
      <c r="S23" s="494">
        <f t="shared" si="14"/>
        <v>0</v>
      </c>
      <c r="T23" s="493">
        <f t="shared" si="14"/>
        <v>0</v>
      </c>
      <c r="U23" s="494">
        <f t="shared" si="14"/>
        <v>1800000000</v>
      </c>
      <c r="V23" s="493">
        <f t="shared" si="14"/>
        <v>1800000000</v>
      </c>
      <c r="W23" s="494">
        <f t="shared" si="14"/>
        <v>7195202</v>
      </c>
      <c r="X23" s="493">
        <f t="shared" si="14"/>
        <v>7940802</v>
      </c>
      <c r="Y23" s="494">
        <f t="shared" si="14"/>
        <v>5844817132</v>
      </c>
      <c r="Z23" s="493">
        <f t="shared" si="14"/>
        <v>1350000000</v>
      </c>
      <c r="AA23" s="494">
        <f t="shared" si="14"/>
        <v>0</v>
      </c>
      <c r="AB23" s="493">
        <f t="shared" si="14"/>
        <v>0</v>
      </c>
      <c r="AC23" s="494">
        <f t="shared" si="14"/>
        <v>0</v>
      </c>
      <c r="AD23" s="493">
        <f t="shared" si="14"/>
        <v>0</v>
      </c>
      <c r="AE23" s="494">
        <f t="shared" si="14"/>
        <v>7752012334</v>
      </c>
      <c r="AF23" s="493">
        <f t="shared" si="14"/>
        <v>3257940802</v>
      </c>
      <c r="AG23" s="493">
        <f t="shared" si="14"/>
        <v>0</v>
      </c>
      <c r="AH23" s="493">
        <f>+AH24+AH28+AH30+AH37+AH40</f>
        <v>0</v>
      </c>
      <c r="AI23" s="493">
        <f t="shared" si="14"/>
        <v>0</v>
      </c>
      <c r="AJ23" s="493">
        <f>+AJ24+AJ28+AJ30+AJ37+AJ40</f>
        <v>0</v>
      </c>
      <c r="AK23" s="493">
        <f t="shared" si="14"/>
        <v>118189928468</v>
      </c>
      <c r="AL23" s="493">
        <f t="shared" si="14"/>
        <v>0</v>
      </c>
      <c r="AM23" s="493">
        <f t="shared" si="14"/>
        <v>118170274468</v>
      </c>
      <c r="AN23" s="493">
        <f t="shared" si="14"/>
        <v>118189928468</v>
      </c>
      <c r="AO23" s="493">
        <f t="shared" si="14"/>
        <v>118166697666</v>
      </c>
      <c r="AP23" s="493">
        <f t="shared" si="14"/>
        <v>0</v>
      </c>
      <c r="AQ23" s="493">
        <f t="shared" si="14"/>
        <v>0</v>
      </c>
      <c r="AR23" s="493">
        <f t="shared" si="14"/>
        <v>0</v>
      </c>
      <c r="AS23" s="494">
        <f t="shared" si="14"/>
        <v>0</v>
      </c>
      <c r="AT23" s="493">
        <f t="shared" si="14"/>
        <v>0</v>
      </c>
      <c r="AU23" s="572">
        <f t="shared" si="14"/>
        <v>0</v>
      </c>
      <c r="AV23" s="496">
        <f t="shared" si="14"/>
        <v>0</v>
      </c>
      <c r="AW23" s="496">
        <f t="shared" si="14"/>
        <v>745600</v>
      </c>
      <c r="AX23" s="496">
        <f t="shared" si="14"/>
        <v>0</v>
      </c>
      <c r="AY23" s="1084">
        <f t="shared" si="14"/>
        <v>2831202</v>
      </c>
      <c r="AZ23" s="497">
        <f t="shared" si="14"/>
        <v>0</v>
      </c>
      <c r="BA23" s="493">
        <f>+BA24+BA28+BA30+BA37+BA40</f>
        <v>118170274468</v>
      </c>
      <c r="BB23" s="493">
        <f t="shared" si="14"/>
        <v>7349840028</v>
      </c>
      <c r="BC23" s="493">
        <f t="shared" si="14"/>
        <v>7986107339</v>
      </c>
      <c r="BD23" s="493">
        <f t="shared" si="14"/>
        <v>9132053582</v>
      </c>
      <c r="BE23" s="493">
        <f t="shared" si="14"/>
        <v>8202536866</v>
      </c>
      <c r="BF23" s="493">
        <f t="shared" si="14"/>
        <v>9239588618</v>
      </c>
      <c r="BG23" s="493">
        <f t="shared" si="14"/>
        <v>8781255033</v>
      </c>
      <c r="BH23" s="493">
        <f t="shared" si="14"/>
        <v>11998598459</v>
      </c>
      <c r="BI23" s="493">
        <f t="shared" si="14"/>
        <v>8654070951</v>
      </c>
      <c r="BJ23" s="493">
        <f t="shared" si="14"/>
        <v>8912458176</v>
      </c>
      <c r="BK23" s="493">
        <f t="shared" si="14"/>
        <v>8876351729</v>
      </c>
      <c r="BL23" s="493">
        <f t="shared" si="14"/>
        <v>9090677697</v>
      </c>
      <c r="BM23" s="493">
        <f t="shared" si="14"/>
        <v>0</v>
      </c>
      <c r="BN23" s="493">
        <f t="shared" si="14"/>
        <v>98223538478</v>
      </c>
      <c r="BO23" s="495">
        <f t="shared" si="14"/>
        <v>7349840028</v>
      </c>
      <c r="BP23" s="496">
        <f t="shared" si="14"/>
        <v>7986107339</v>
      </c>
      <c r="BQ23" s="496">
        <f t="shared" si="14"/>
        <v>9132053582</v>
      </c>
      <c r="BR23" s="496">
        <f t="shared" ref="BR23:CR23" si="15">+BR24+BR28+BR30+BR37+BR40</f>
        <v>8202536866</v>
      </c>
      <c r="BS23" s="496">
        <f t="shared" si="15"/>
        <v>9239588618</v>
      </c>
      <c r="BT23" s="496">
        <f t="shared" si="15"/>
        <v>8781255033</v>
      </c>
      <c r="BU23" s="496">
        <f t="shared" si="15"/>
        <v>11998598459</v>
      </c>
      <c r="BV23" s="496">
        <f t="shared" si="15"/>
        <v>8654070951</v>
      </c>
      <c r="BW23" s="496">
        <f t="shared" si="15"/>
        <v>8912458176</v>
      </c>
      <c r="BX23" s="496">
        <f t="shared" si="15"/>
        <v>8876351729</v>
      </c>
      <c r="BY23" s="496">
        <f t="shared" si="15"/>
        <v>9090677697</v>
      </c>
      <c r="BZ23" s="497">
        <f t="shared" si="15"/>
        <v>0</v>
      </c>
      <c r="CA23" s="493">
        <f t="shared" si="15"/>
        <v>98223538478</v>
      </c>
      <c r="CB23" s="495">
        <f t="shared" si="15"/>
        <v>7348270154</v>
      </c>
      <c r="CC23" s="496">
        <f t="shared" si="15"/>
        <v>7987677213</v>
      </c>
      <c r="CD23" s="496">
        <f t="shared" si="15"/>
        <v>9132053582</v>
      </c>
      <c r="CE23" s="496">
        <f t="shared" si="15"/>
        <v>8202536866</v>
      </c>
      <c r="CF23" s="496">
        <f t="shared" si="15"/>
        <v>9239588618</v>
      </c>
      <c r="CG23" s="496">
        <f t="shared" si="15"/>
        <v>8781255033</v>
      </c>
      <c r="CH23" s="496">
        <f t="shared" si="15"/>
        <v>11998598459</v>
      </c>
      <c r="CI23" s="496">
        <f t="shared" si="15"/>
        <v>8654070951</v>
      </c>
      <c r="CJ23" s="496">
        <f t="shared" si="15"/>
        <v>8896374828</v>
      </c>
      <c r="CK23" s="496">
        <f t="shared" si="15"/>
        <v>8892435077</v>
      </c>
      <c r="CL23" s="496">
        <f t="shared" si="15"/>
        <v>9087846495</v>
      </c>
      <c r="CM23" s="497">
        <f t="shared" si="15"/>
        <v>0</v>
      </c>
      <c r="CN23" s="493">
        <f t="shared" si="15"/>
        <v>98220707276</v>
      </c>
      <c r="CO23" s="572">
        <f t="shared" si="15"/>
        <v>19654000</v>
      </c>
      <c r="CP23" s="496">
        <f>+CP24+CP28+CP30+CP37+CP40</f>
        <v>19946735990</v>
      </c>
      <c r="CQ23" s="496">
        <f t="shared" si="15"/>
        <v>0</v>
      </c>
      <c r="CR23" s="496">
        <f t="shared" si="15"/>
        <v>2831202</v>
      </c>
      <c r="CS23" s="498">
        <f t="shared" si="9"/>
        <v>0.99983370833492535</v>
      </c>
      <c r="CT23" s="499">
        <f>IFERROR(BN23/AN23,0)</f>
        <v>0.83106521639527087</v>
      </c>
    </row>
    <row r="24" spans="1:98" s="180" customFormat="1" ht="20.25" customHeight="1" outlineLevel="2" x14ac:dyDescent="0.25">
      <c r="A24" s="466"/>
      <c r="B24" s="1022"/>
      <c r="C24" s="468" t="s">
        <v>607</v>
      </c>
      <c r="D24" s="469">
        <v>10</v>
      </c>
      <c r="E24" s="470" t="s">
        <v>608</v>
      </c>
      <c r="F24" s="471">
        <f t="shared" ref="F24:AL24" si="16">+SUM(F25:F27)</f>
        <v>95112000000</v>
      </c>
      <c r="G24" s="472">
        <f t="shared" si="16"/>
        <v>0</v>
      </c>
      <c r="H24" s="471">
        <f t="shared" si="16"/>
        <v>0</v>
      </c>
      <c r="I24" s="472">
        <f t="shared" si="16"/>
        <v>0</v>
      </c>
      <c r="J24" s="471">
        <f t="shared" si="16"/>
        <v>0</v>
      </c>
      <c r="K24" s="472">
        <f t="shared" si="16"/>
        <v>0</v>
      </c>
      <c r="L24" s="471">
        <f t="shared" si="16"/>
        <v>0</v>
      </c>
      <c r="M24" s="472">
        <f t="shared" si="16"/>
        <v>0</v>
      </c>
      <c r="N24" s="471">
        <f t="shared" si="16"/>
        <v>0</v>
      </c>
      <c r="O24" s="472">
        <f t="shared" si="16"/>
        <v>0</v>
      </c>
      <c r="P24" s="471">
        <f t="shared" si="16"/>
        <v>0</v>
      </c>
      <c r="Q24" s="472">
        <f t="shared" si="16"/>
        <v>0</v>
      </c>
      <c r="R24" s="471">
        <f t="shared" si="16"/>
        <v>0</v>
      </c>
      <c r="S24" s="472">
        <f t="shared" si="16"/>
        <v>0</v>
      </c>
      <c r="T24" s="471">
        <f t="shared" si="16"/>
        <v>0</v>
      </c>
      <c r="U24" s="472">
        <f t="shared" si="16"/>
        <v>1050000000</v>
      </c>
      <c r="V24" s="471">
        <f t="shared" si="16"/>
        <v>1050000000</v>
      </c>
      <c r="W24" s="472">
        <f t="shared" si="16"/>
        <v>0</v>
      </c>
      <c r="X24" s="471">
        <f t="shared" si="16"/>
        <v>0</v>
      </c>
      <c r="Y24" s="472">
        <f t="shared" si="16"/>
        <v>4539817132</v>
      </c>
      <c r="Z24" s="471">
        <f t="shared" si="16"/>
        <v>0</v>
      </c>
      <c r="AA24" s="472">
        <f t="shared" si="16"/>
        <v>0</v>
      </c>
      <c r="AB24" s="471">
        <f t="shared" si="16"/>
        <v>0</v>
      </c>
      <c r="AC24" s="472">
        <f t="shared" si="16"/>
        <v>0</v>
      </c>
      <c r="AD24" s="471">
        <f t="shared" si="16"/>
        <v>0</v>
      </c>
      <c r="AE24" s="472">
        <f t="shared" si="16"/>
        <v>5589817132</v>
      </c>
      <c r="AF24" s="471">
        <f t="shared" si="16"/>
        <v>1050000000</v>
      </c>
      <c r="AG24" s="471">
        <f t="shared" si="16"/>
        <v>0</v>
      </c>
      <c r="AH24" s="471">
        <f>+SUM(AH25:AH27)</f>
        <v>0</v>
      </c>
      <c r="AI24" s="471">
        <f t="shared" si="16"/>
        <v>0</v>
      </c>
      <c r="AJ24" s="471">
        <f>+SUM(AJ25:AJ27)</f>
        <v>0</v>
      </c>
      <c r="AK24" s="471">
        <f t="shared" si="16"/>
        <v>90572182868</v>
      </c>
      <c r="AL24" s="471">
        <f t="shared" si="16"/>
        <v>0</v>
      </c>
      <c r="AM24" s="471">
        <f t="shared" ref="AM24:CR24" si="17">+SUM(AM25:AM27)</f>
        <v>90572182868</v>
      </c>
      <c r="AN24" s="471">
        <f t="shared" si="17"/>
        <v>90572182868</v>
      </c>
      <c r="AO24" s="471">
        <f t="shared" si="17"/>
        <v>90572182868</v>
      </c>
      <c r="AP24" s="471">
        <f t="shared" si="17"/>
        <v>0</v>
      </c>
      <c r="AQ24" s="471">
        <f t="shared" si="17"/>
        <v>0</v>
      </c>
      <c r="AR24" s="471">
        <f t="shared" si="17"/>
        <v>0</v>
      </c>
      <c r="AS24" s="472">
        <f t="shared" si="17"/>
        <v>0</v>
      </c>
      <c r="AT24" s="471">
        <f t="shared" si="17"/>
        <v>0</v>
      </c>
      <c r="AU24" s="476">
        <f t="shared" si="17"/>
        <v>0</v>
      </c>
      <c r="AV24" s="474">
        <f t="shared" si="17"/>
        <v>0</v>
      </c>
      <c r="AW24" s="474">
        <f t="shared" si="17"/>
        <v>0</v>
      </c>
      <c r="AX24" s="474">
        <f t="shared" si="17"/>
        <v>0</v>
      </c>
      <c r="AY24" s="1085">
        <f t="shared" si="17"/>
        <v>0</v>
      </c>
      <c r="AZ24" s="475">
        <f t="shared" si="17"/>
        <v>0</v>
      </c>
      <c r="BA24" s="471">
        <f t="shared" si="17"/>
        <v>90572182868</v>
      </c>
      <c r="BB24" s="471">
        <f t="shared" si="17"/>
        <v>6243551994</v>
      </c>
      <c r="BC24" s="471">
        <f t="shared" si="17"/>
        <v>6918414388</v>
      </c>
      <c r="BD24" s="471">
        <f t="shared" si="17"/>
        <v>7941739937</v>
      </c>
      <c r="BE24" s="476">
        <f t="shared" si="17"/>
        <v>7199302425</v>
      </c>
      <c r="BF24" s="474">
        <f t="shared" si="17"/>
        <v>7917673290</v>
      </c>
      <c r="BG24" s="474">
        <f t="shared" si="17"/>
        <v>7523549889</v>
      </c>
      <c r="BH24" s="474">
        <f t="shared" si="17"/>
        <v>7195821238</v>
      </c>
      <c r="BI24" s="474">
        <f t="shared" si="17"/>
        <v>7547369573</v>
      </c>
      <c r="BJ24" s="474">
        <f t="shared" si="17"/>
        <v>7598952349</v>
      </c>
      <c r="BK24" s="474">
        <f t="shared" si="17"/>
        <v>7481239761</v>
      </c>
      <c r="BL24" s="474">
        <f>+SUM(BL25:BL27)</f>
        <v>7707630021</v>
      </c>
      <c r="BM24" s="475">
        <f t="shared" si="17"/>
        <v>0</v>
      </c>
      <c r="BN24" s="471">
        <f t="shared" si="17"/>
        <v>81275244865</v>
      </c>
      <c r="BO24" s="473">
        <f t="shared" si="17"/>
        <v>6243551994</v>
      </c>
      <c r="BP24" s="474">
        <f t="shared" si="17"/>
        <v>6918414388</v>
      </c>
      <c r="BQ24" s="474">
        <f t="shared" si="17"/>
        <v>7941739937</v>
      </c>
      <c r="BR24" s="474">
        <f t="shared" si="17"/>
        <v>7199302425</v>
      </c>
      <c r="BS24" s="474">
        <f t="shared" si="17"/>
        <v>7917673290</v>
      </c>
      <c r="BT24" s="474">
        <f t="shared" si="17"/>
        <v>7523549889</v>
      </c>
      <c r="BU24" s="474">
        <f t="shared" si="17"/>
        <v>7195821238</v>
      </c>
      <c r="BV24" s="474">
        <f t="shared" si="17"/>
        <v>7547369573</v>
      </c>
      <c r="BW24" s="474">
        <f t="shared" si="17"/>
        <v>7598952349</v>
      </c>
      <c r="BX24" s="474">
        <f t="shared" si="17"/>
        <v>7481239761</v>
      </c>
      <c r="BY24" s="474">
        <f t="shared" si="17"/>
        <v>7707630021</v>
      </c>
      <c r="BZ24" s="475">
        <f t="shared" si="17"/>
        <v>0</v>
      </c>
      <c r="CA24" s="471">
        <f t="shared" si="17"/>
        <v>81275244865</v>
      </c>
      <c r="CB24" s="473">
        <f t="shared" si="17"/>
        <v>6241982120</v>
      </c>
      <c r="CC24" s="474">
        <f t="shared" si="17"/>
        <v>6919984262</v>
      </c>
      <c r="CD24" s="474">
        <f t="shared" si="17"/>
        <v>7941739937</v>
      </c>
      <c r="CE24" s="474">
        <f t="shared" si="17"/>
        <v>7199302425</v>
      </c>
      <c r="CF24" s="474">
        <f t="shared" si="17"/>
        <v>7917673290</v>
      </c>
      <c r="CG24" s="474">
        <f t="shared" si="17"/>
        <v>7523549889</v>
      </c>
      <c r="CH24" s="474">
        <f t="shared" si="17"/>
        <v>7195821238</v>
      </c>
      <c r="CI24" s="474">
        <f t="shared" si="17"/>
        <v>7547369573</v>
      </c>
      <c r="CJ24" s="474">
        <f t="shared" si="17"/>
        <v>7586544188</v>
      </c>
      <c r="CK24" s="474">
        <f t="shared" si="17"/>
        <v>7493647922</v>
      </c>
      <c r="CL24" s="474">
        <f t="shared" si="17"/>
        <v>7707630021</v>
      </c>
      <c r="CM24" s="475">
        <f t="shared" si="17"/>
        <v>0</v>
      </c>
      <c r="CN24" s="471">
        <f t="shared" si="17"/>
        <v>81275244865</v>
      </c>
      <c r="CO24" s="476">
        <f t="shared" si="17"/>
        <v>0</v>
      </c>
      <c r="CP24" s="474">
        <f>+SUM(CP25:CP27)</f>
        <v>9296938003</v>
      </c>
      <c r="CQ24" s="474">
        <f t="shared" si="17"/>
        <v>0</v>
      </c>
      <c r="CR24" s="474">
        <f t="shared" si="17"/>
        <v>0</v>
      </c>
      <c r="CS24" s="477">
        <f t="shared" si="9"/>
        <v>1</v>
      </c>
      <c r="CT24" s="478">
        <f t="shared" si="10"/>
        <v>0.89735327438724355</v>
      </c>
    </row>
    <row r="25" spans="1:98" s="146" customFormat="1" ht="18" customHeight="1" outlineLevel="3" x14ac:dyDescent="0.2">
      <c r="A25" s="419" t="s">
        <v>832</v>
      </c>
      <c r="B25" s="1021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161"/>
      <c r="AB25" s="160"/>
      <c r="AC25" s="161"/>
      <c r="AD25" s="160"/>
      <c r="AE25" s="508">
        <f t="shared" ref="AE25:AF27" si="18">+G25+I25+K25+M25+O25+Q25+S25+U25+W25+Y25+AA25+AC25</f>
        <v>5279817132</v>
      </c>
      <c r="AF25" s="167">
        <f t="shared" si="18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086">
        <f>VLOOKUP(A25,'SIIF EJEC MENS NOV-16'!$A$26:$AR$223,44,0)</f>
        <v>0</v>
      </c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>
        <f>VLOOKUP(A25,'SIIF EJEC MENS NOV-16'!$A$26:$AV$223,48,0)</f>
        <v>7209714789</v>
      </c>
      <c r="BM25" s="510"/>
      <c r="BN25" s="167">
        <f>+SUM(BB25:BM25)</f>
        <v>76006355903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>
        <f>VLOOKUP(A25,'SIIF EJEC MENS NOV-16'!$A$26:$AX$223,50,0)</f>
        <v>7209714789</v>
      </c>
      <c r="BZ25" s="510"/>
      <c r="CA25" s="167">
        <f>+SUM(BO25:BZ25)</f>
        <v>76006355903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170">
        <f>VLOOKUP(A25,'SIIF EJEC MENS NOV-16'!$A$26:$AZ$223,52,0)</f>
        <v>7209714789</v>
      </c>
      <c r="CM25" s="510"/>
      <c r="CN25" s="167">
        <f>+SUM(CB25:CM25)</f>
        <v>76006355903</v>
      </c>
      <c r="CO25" s="196">
        <f>+AN25-BA25</f>
        <v>0</v>
      </c>
      <c r="CP25" s="172">
        <f>+BA25-BN25</f>
        <v>7791895126</v>
      </c>
      <c r="CQ25" s="172">
        <f>+BN25-CA25</f>
        <v>0</v>
      </c>
      <c r="CR25" s="172">
        <f>+CA25-CN25</f>
        <v>0</v>
      </c>
      <c r="CS25" s="511">
        <f t="shared" si="9"/>
        <v>1</v>
      </c>
      <c r="CT25" s="512">
        <f t="shared" si="10"/>
        <v>0.90701601727578463</v>
      </c>
    </row>
    <row r="26" spans="1:98" s="146" customFormat="1" ht="15.75" customHeight="1" outlineLevel="3" x14ac:dyDescent="0.2">
      <c r="A26" s="419" t="s">
        <v>833</v>
      </c>
      <c r="B26" s="1021" t="str">
        <f t="shared" ref="B26:B39" si="19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161"/>
      <c r="AB26" s="160"/>
      <c r="AC26" s="161"/>
      <c r="AD26" s="160"/>
      <c r="AE26" s="508">
        <f t="shared" si="18"/>
        <v>120000000</v>
      </c>
      <c r="AF26" s="167">
        <f t="shared" si="18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 t="shared" ref="AM26:AM27" si="20">+AL26+BA26</f>
        <v>5687370614</v>
      </c>
      <c r="AN26" s="167">
        <f t="shared" ref="AN26:AN42" si="21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086">
        <f>VLOOKUP(A26,'SIIF EJEC MENS NOV-16'!$A$26:$AR$223,44,0)</f>
        <v>0</v>
      </c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>
        <f>VLOOKUP(A26,'SIIF EJEC MENS NOV-16'!$A$26:$AV$223,48,0)</f>
        <v>408340451</v>
      </c>
      <c r="BM26" s="510"/>
      <c r="BN26" s="167">
        <f>+SUM(BB26:BM26)</f>
        <v>4398028416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>
        <f>VLOOKUP(A26,'SIIF EJEC MENS NOV-16'!$A$26:$AX$223,50,0)</f>
        <v>408340451</v>
      </c>
      <c r="BZ26" s="510"/>
      <c r="CA26" s="167">
        <f>+SUM(BO26:BZ26)</f>
        <v>4398028416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170">
        <v>278282895</v>
      </c>
      <c r="CL26" s="170">
        <f>VLOOKUP(A26,'SIIF EJEC MENS NOV-16'!$A$26:$AZ$223,52,0)</f>
        <v>408340451</v>
      </c>
      <c r="CM26" s="510"/>
      <c r="CN26" s="167">
        <f>+SUM(CB26:CM26)</f>
        <v>4398028416</v>
      </c>
      <c r="CO26" s="196">
        <f>+AN26-BA26</f>
        <v>0</v>
      </c>
      <c r="CP26" s="172">
        <f>+BA26-BN26</f>
        <v>1289342198</v>
      </c>
      <c r="CQ26" s="172">
        <f>+BN26-CA26</f>
        <v>0</v>
      </c>
      <c r="CR26" s="172">
        <f>+CA26-CN26</f>
        <v>0</v>
      </c>
      <c r="CS26" s="511">
        <f t="shared" si="9"/>
        <v>1</v>
      </c>
      <c r="CT26" s="512">
        <f t="shared" si="10"/>
        <v>0.77329731337954966</v>
      </c>
    </row>
    <row r="27" spans="1:98" s="146" customFormat="1" ht="20.25" customHeight="1" outlineLevel="3" x14ac:dyDescent="0.2">
      <c r="A27" s="419" t="s">
        <v>834</v>
      </c>
      <c r="B27" s="1021" t="str">
        <f t="shared" si="19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161"/>
      <c r="AB27" s="160"/>
      <c r="AC27" s="161"/>
      <c r="AD27" s="160"/>
      <c r="AE27" s="508">
        <f t="shared" si="18"/>
        <v>190000000</v>
      </c>
      <c r="AF27" s="167">
        <f t="shared" si="18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 t="shared" si="20"/>
        <v>1086561225</v>
      </c>
      <c r="AN27" s="167">
        <f t="shared" si="21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086">
        <f>VLOOKUP(A27,'SIIF EJEC MENS NOV-16'!$A$26:$AR$223,44,0)</f>
        <v>0</v>
      </c>
      <c r="AZ27" s="510"/>
      <c r="BA27" s="167">
        <f>+SUM(AO27:AZ27)</f>
        <v>1086561225</v>
      </c>
      <c r="BB27" s="167">
        <v>70664801</v>
      </c>
      <c r="BC27" s="167">
        <v>51403947</v>
      </c>
      <c r="BD27" s="167">
        <v>43338671</v>
      </c>
      <c r="BE27" s="196">
        <v>69932496</v>
      </c>
      <c r="BF27" s="172">
        <v>92487077</v>
      </c>
      <c r="BG27" s="172">
        <v>84031171</v>
      </c>
      <c r="BH27" s="172">
        <v>79247393</v>
      </c>
      <c r="BI27" s="172">
        <v>85985391</v>
      </c>
      <c r="BJ27" s="172">
        <v>101268996</v>
      </c>
      <c r="BK27" s="172">
        <v>102925822</v>
      </c>
      <c r="BL27" s="172">
        <v>89574781</v>
      </c>
      <c r="BM27" s="510"/>
      <c r="BN27" s="167">
        <f>+SUM(BB27:BM27)</f>
        <v>870860546</v>
      </c>
      <c r="BO27" s="509">
        <v>70664801</v>
      </c>
      <c r="BP27" s="172">
        <v>51403947</v>
      </c>
      <c r="BQ27" s="172">
        <v>43338671</v>
      </c>
      <c r="BR27" s="172">
        <v>69932496</v>
      </c>
      <c r="BS27" s="172">
        <v>92487077</v>
      </c>
      <c r="BT27" s="172">
        <v>84031171</v>
      </c>
      <c r="BU27" s="172">
        <v>79247393</v>
      </c>
      <c r="BV27" s="172">
        <v>85985391</v>
      </c>
      <c r="BW27" s="172">
        <v>101268996</v>
      </c>
      <c r="BX27" s="172">
        <v>102925822</v>
      </c>
      <c r="BY27" s="172">
        <v>89574781</v>
      </c>
      <c r="BZ27" s="510"/>
      <c r="CA27" s="167">
        <f>+SUM(BO27:BZ27)</f>
        <v>870860546</v>
      </c>
      <c r="CB27" s="509">
        <v>70664801</v>
      </c>
      <c r="CC27" s="172">
        <v>51403947</v>
      </c>
      <c r="CD27" s="172">
        <v>43338671</v>
      </c>
      <c r="CE27" s="172">
        <v>69932496</v>
      </c>
      <c r="CF27" s="172">
        <v>92487077</v>
      </c>
      <c r="CG27" s="172">
        <v>84031171</v>
      </c>
      <c r="CH27" s="172">
        <v>79247393</v>
      </c>
      <c r="CI27" s="172">
        <v>85985391</v>
      </c>
      <c r="CJ27" s="172">
        <v>101268996</v>
      </c>
      <c r="CK27" s="170">
        <v>102925822</v>
      </c>
      <c r="CL27" s="170">
        <v>89574781</v>
      </c>
      <c r="CM27" s="510"/>
      <c r="CN27" s="167">
        <f>+SUM(CB27:CM27)</f>
        <v>870860546</v>
      </c>
      <c r="CO27" s="196">
        <f>+AN27-BA27</f>
        <v>0</v>
      </c>
      <c r="CP27" s="172">
        <f>+BA27-BN27</f>
        <v>215700679</v>
      </c>
      <c r="CQ27" s="172">
        <f>+BN27-CA27</f>
        <v>0</v>
      </c>
      <c r="CR27" s="172">
        <f>+CA27-CN27</f>
        <v>0</v>
      </c>
      <c r="CS27" s="511">
        <f t="shared" si="9"/>
        <v>1</v>
      </c>
      <c r="CT27" s="512">
        <f t="shared" si="10"/>
        <v>0.80148318011256103</v>
      </c>
    </row>
    <row r="28" spans="1:98" s="180" customFormat="1" ht="20.25" customHeight="1" outlineLevel="2" x14ac:dyDescent="0.25">
      <c r="A28" s="466"/>
      <c r="B28" s="1022"/>
      <c r="C28" s="468" t="s">
        <v>610</v>
      </c>
      <c r="D28" s="469">
        <v>10</v>
      </c>
      <c r="E28" s="470" t="s">
        <v>609</v>
      </c>
      <c r="F28" s="471">
        <f t="shared" ref="F28:BQ28" si="22">+F29</f>
        <v>1529000000</v>
      </c>
      <c r="G28" s="472">
        <f t="shared" si="22"/>
        <v>0</v>
      </c>
      <c r="H28" s="471">
        <f t="shared" si="22"/>
        <v>0</v>
      </c>
      <c r="I28" s="472">
        <f t="shared" si="22"/>
        <v>0</v>
      </c>
      <c r="J28" s="471">
        <f t="shared" si="22"/>
        <v>0</v>
      </c>
      <c r="K28" s="472">
        <f t="shared" si="22"/>
        <v>0</v>
      </c>
      <c r="L28" s="471">
        <f t="shared" si="22"/>
        <v>0</v>
      </c>
      <c r="M28" s="472">
        <f t="shared" si="22"/>
        <v>0</v>
      </c>
      <c r="N28" s="471">
        <f t="shared" si="22"/>
        <v>0</v>
      </c>
      <c r="O28" s="472">
        <f t="shared" si="22"/>
        <v>0</v>
      </c>
      <c r="P28" s="471">
        <f t="shared" si="22"/>
        <v>0</v>
      </c>
      <c r="Q28" s="472">
        <f t="shared" si="22"/>
        <v>0</v>
      </c>
      <c r="R28" s="471">
        <f t="shared" si="22"/>
        <v>0</v>
      </c>
      <c r="S28" s="193">
        <f t="shared" si="22"/>
        <v>0</v>
      </c>
      <c r="T28" s="189">
        <f t="shared" si="22"/>
        <v>0</v>
      </c>
      <c r="U28" s="472">
        <f t="shared" si="22"/>
        <v>0</v>
      </c>
      <c r="V28" s="471">
        <f t="shared" si="22"/>
        <v>0</v>
      </c>
      <c r="W28" s="472">
        <f t="shared" si="22"/>
        <v>2831202</v>
      </c>
      <c r="X28" s="471">
        <f t="shared" si="22"/>
        <v>0</v>
      </c>
      <c r="Y28" s="472">
        <f t="shared" si="22"/>
        <v>0</v>
      </c>
      <c r="Z28" s="471">
        <f t="shared" si="22"/>
        <v>100000000</v>
      </c>
      <c r="AA28" s="193">
        <f t="shared" si="22"/>
        <v>0</v>
      </c>
      <c r="AB28" s="189">
        <f t="shared" si="22"/>
        <v>0</v>
      </c>
      <c r="AC28" s="193">
        <f t="shared" si="22"/>
        <v>0</v>
      </c>
      <c r="AD28" s="189">
        <f t="shared" si="22"/>
        <v>0</v>
      </c>
      <c r="AE28" s="472">
        <f t="shared" si="22"/>
        <v>2831202</v>
      </c>
      <c r="AF28" s="471">
        <f t="shared" si="22"/>
        <v>100000000</v>
      </c>
      <c r="AG28" s="471">
        <f t="shared" si="22"/>
        <v>0</v>
      </c>
      <c r="AH28" s="471">
        <f>+AH29</f>
        <v>0</v>
      </c>
      <c r="AI28" s="471">
        <f t="shared" si="22"/>
        <v>0</v>
      </c>
      <c r="AJ28" s="471">
        <f>+AJ29</f>
        <v>0</v>
      </c>
      <c r="AK28" s="471">
        <f t="shared" si="22"/>
        <v>1626168798</v>
      </c>
      <c r="AL28" s="471">
        <f t="shared" si="22"/>
        <v>0</v>
      </c>
      <c r="AM28" s="471">
        <f t="shared" si="22"/>
        <v>1610878798</v>
      </c>
      <c r="AN28" s="471">
        <f>+AN29</f>
        <v>1626168798</v>
      </c>
      <c r="AO28" s="471">
        <f t="shared" si="22"/>
        <v>1610878798</v>
      </c>
      <c r="AP28" s="471">
        <f t="shared" si="22"/>
        <v>0</v>
      </c>
      <c r="AQ28" s="471">
        <f t="shared" si="22"/>
        <v>0</v>
      </c>
      <c r="AR28" s="471">
        <f t="shared" si="22"/>
        <v>0</v>
      </c>
      <c r="AS28" s="472">
        <f t="shared" si="22"/>
        <v>0</v>
      </c>
      <c r="AT28" s="471">
        <f t="shared" si="22"/>
        <v>0</v>
      </c>
      <c r="AU28" s="476">
        <f t="shared" si="22"/>
        <v>0</v>
      </c>
      <c r="AV28" s="474">
        <f t="shared" si="22"/>
        <v>0</v>
      </c>
      <c r="AW28" s="474">
        <f t="shared" si="22"/>
        <v>0</v>
      </c>
      <c r="AX28" s="474">
        <f t="shared" si="22"/>
        <v>0</v>
      </c>
      <c r="AY28" s="1085">
        <f>+AY29</f>
        <v>0</v>
      </c>
      <c r="AZ28" s="475">
        <f t="shared" si="22"/>
        <v>0</v>
      </c>
      <c r="BA28" s="471">
        <f t="shared" si="22"/>
        <v>1610878798</v>
      </c>
      <c r="BB28" s="471">
        <f t="shared" si="22"/>
        <v>122984172</v>
      </c>
      <c r="BC28" s="471">
        <f t="shared" si="22"/>
        <v>126407767</v>
      </c>
      <c r="BD28" s="471">
        <f t="shared" si="22"/>
        <v>140042001</v>
      </c>
      <c r="BE28" s="476">
        <f t="shared" si="22"/>
        <v>129436378</v>
      </c>
      <c r="BF28" s="474">
        <f t="shared" si="22"/>
        <v>130612381</v>
      </c>
      <c r="BG28" s="474">
        <f t="shared" si="22"/>
        <v>132106300</v>
      </c>
      <c r="BH28" s="474">
        <f t="shared" si="22"/>
        <v>133670850</v>
      </c>
      <c r="BI28" s="474">
        <f t="shared" si="22"/>
        <v>134626187</v>
      </c>
      <c r="BJ28" s="474">
        <f t="shared" si="22"/>
        <v>133284620</v>
      </c>
      <c r="BK28" s="474">
        <f t="shared" si="22"/>
        <v>142614034</v>
      </c>
      <c r="BL28" s="474">
        <f t="shared" si="22"/>
        <v>121140632</v>
      </c>
      <c r="BM28" s="475">
        <f t="shared" si="22"/>
        <v>0</v>
      </c>
      <c r="BN28" s="471">
        <f t="shared" si="22"/>
        <v>1446925322</v>
      </c>
      <c r="BO28" s="473">
        <f t="shared" si="22"/>
        <v>122984172</v>
      </c>
      <c r="BP28" s="474">
        <f t="shared" si="22"/>
        <v>126407767</v>
      </c>
      <c r="BQ28" s="474">
        <f t="shared" si="22"/>
        <v>140042001</v>
      </c>
      <c r="BR28" s="474">
        <f t="shared" ref="BR28:CR28" si="23">+BR29</f>
        <v>129436378</v>
      </c>
      <c r="BS28" s="474">
        <f t="shared" si="23"/>
        <v>130612381</v>
      </c>
      <c r="BT28" s="474">
        <f t="shared" si="23"/>
        <v>132106300</v>
      </c>
      <c r="BU28" s="474">
        <f t="shared" si="23"/>
        <v>133670850</v>
      </c>
      <c r="BV28" s="474">
        <f t="shared" si="23"/>
        <v>134626187</v>
      </c>
      <c r="BW28" s="474">
        <f t="shared" si="23"/>
        <v>133284620</v>
      </c>
      <c r="BX28" s="474">
        <f t="shared" si="23"/>
        <v>142614034</v>
      </c>
      <c r="BY28" s="474">
        <f t="shared" si="23"/>
        <v>121140632</v>
      </c>
      <c r="BZ28" s="475">
        <f t="shared" si="23"/>
        <v>0</v>
      </c>
      <c r="CA28" s="471">
        <f t="shared" si="23"/>
        <v>1446925322</v>
      </c>
      <c r="CB28" s="473">
        <f t="shared" si="23"/>
        <v>122984172</v>
      </c>
      <c r="CC28" s="474">
        <f t="shared" si="23"/>
        <v>126407767</v>
      </c>
      <c r="CD28" s="474">
        <f t="shared" si="23"/>
        <v>140042001</v>
      </c>
      <c r="CE28" s="474">
        <f t="shared" si="23"/>
        <v>129436378</v>
      </c>
      <c r="CF28" s="474">
        <f t="shared" si="23"/>
        <v>130612381</v>
      </c>
      <c r="CG28" s="474">
        <f t="shared" si="23"/>
        <v>132106300</v>
      </c>
      <c r="CH28" s="474">
        <f t="shared" si="23"/>
        <v>133670850</v>
      </c>
      <c r="CI28" s="474">
        <f t="shared" si="23"/>
        <v>134626187</v>
      </c>
      <c r="CJ28" s="474">
        <f t="shared" si="23"/>
        <v>130131727</v>
      </c>
      <c r="CK28" s="474">
        <f t="shared" si="23"/>
        <v>145766927</v>
      </c>
      <c r="CL28" s="474">
        <f t="shared" si="23"/>
        <v>121140632</v>
      </c>
      <c r="CM28" s="475">
        <f t="shared" si="23"/>
        <v>0</v>
      </c>
      <c r="CN28" s="471">
        <f t="shared" si="23"/>
        <v>1446925322</v>
      </c>
      <c r="CO28" s="476">
        <f t="shared" si="23"/>
        <v>15290000</v>
      </c>
      <c r="CP28" s="474">
        <f t="shared" si="23"/>
        <v>163953476</v>
      </c>
      <c r="CQ28" s="474">
        <f t="shared" si="23"/>
        <v>0</v>
      </c>
      <c r="CR28" s="474">
        <f t="shared" si="23"/>
        <v>0</v>
      </c>
      <c r="CS28" s="477">
        <f t="shared" si="9"/>
        <v>0.99059753205275802</v>
      </c>
      <c r="CT28" s="478">
        <f t="shared" si="10"/>
        <v>0.88977560249560272</v>
      </c>
    </row>
    <row r="29" spans="1:98" s="146" customFormat="1" ht="18" customHeight="1" outlineLevel="3" x14ac:dyDescent="0.2">
      <c r="A29" s="444" t="s">
        <v>835</v>
      </c>
      <c r="B29" s="1021" t="str">
        <f t="shared" si="19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1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087">
        <f>VLOOKUP(A29,'SIIF EJEC MENS NOV-16'!$A$26:$AR$223,44,0)</f>
        <v>0</v>
      </c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>
        <f>VLOOKUP(A29,'SIIF EJEC MENS NOV-16'!$A$26:$AV$223,48,0)</f>
        <v>121140632</v>
      </c>
      <c r="BM29" s="510"/>
      <c r="BN29" s="167">
        <f>+SUM(BB29:BM29)</f>
        <v>1446925322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>
        <f>VLOOKUP(A29,'SIIF EJEC MENS NOV-16'!$A$26:$AX$223,50,0)</f>
        <v>121140632</v>
      </c>
      <c r="BZ29" s="510"/>
      <c r="CA29" s="167">
        <f>+SUM(BO29:BZ29)</f>
        <v>1446925322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170">
        <f>VLOOKUP(A29,'SIIF EJEC MENS NOV-16'!$A$26:$AZ$223,52,0)</f>
        <v>121140632</v>
      </c>
      <c r="CM29" s="510"/>
      <c r="CN29" s="167">
        <f>+SUM(CB29:CM29)</f>
        <v>1446925322</v>
      </c>
      <c r="CO29" s="196">
        <f>+AN29-BA29</f>
        <v>15290000</v>
      </c>
      <c r="CP29" s="172">
        <f>+BA29-BN29</f>
        <v>163953476</v>
      </c>
      <c r="CQ29" s="172">
        <f>+BN29-CA29</f>
        <v>0</v>
      </c>
      <c r="CR29" s="172">
        <f>+CA29-CN29</f>
        <v>0</v>
      </c>
      <c r="CS29" s="511">
        <f t="shared" si="9"/>
        <v>0.99059753205275802</v>
      </c>
      <c r="CT29" s="512">
        <f t="shared" si="10"/>
        <v>0.88977560249560272</v>
      </c>
    </row>
    <row r="30" spans="1:98" s="180" customFormat="1" ht="20.25" customHeight="1" outlineLevel="2" x14ac:dyDescent="0.25">
      <c r="A30" s="466"/>
      <c r="B30" s="1022"/>
      <c r="C30" s="468" t="s">
        <v>612</v>
      </c>
      <c r="D30" s="469">
        <v>10</v>
      </c>
      <c r="E30" s="470" t="s">
        <v>611</v>
      </c>
      <c r="F30" s="471">
        <f t="shared" ref="F30:BQ30" si="24">+SUM(F31:F36)</f>
        <v>25471000000</v>
      </c>
      <c r="G30" s="472">
        <f t="shared" si="24"/>
        <v>0</v>
      </c>
      <c r="H30" s="471">
        <f t="shared" si="24"/>
        <v>0</v>
      </c>
      <c r="I30" s="472">
        <f t="shared" si="24"/>
        <v>0</v>
      </c>
      <c r="J30" s="471">
        <f t="shared" si="24"/>
        <v>0</v>
      </c>
      <c r="K30" s="472">
        <f t="shared" si="24"/>
        <v>0</v>
      </c>
      <c r="L30" s="471">
        <f t="shared" si="24"/>
        <v>0</v>
      </c>
      <c r="M30" s="472">
        <f t="shared" si="24"/>
        <v>0</v>
      </c>
      <c r="N30" s="471">
        <f t="shared" si="24"/>
        <v>0</v>
      </c>
      <c r="O30" s="472">
        <f t="shared" si="24"/>
        <v>0</v>
      </c>
      <c r="P30" s="471">
        <f t="shared" si="24"/>
        <v>0</v>
      </c>
      <c r="Q30" s="472">
        <f t="shared" si="24"/>
        <v>100000000</v>
      </c>
      <c r="R30" s="471">
        <f t="shared" si="24"/>
        <v>100000000</v>
      </c>
      <c r="S30" s="472">
        <f t="shared" si="24"/>
        <v>0</v>
      </c>
      <c r="T30" s="471">
        <f t="shared" si="24"/>
        <v>0</v>
      </c>
      <c r="U30" s="472">
        <f t="shared" si="24"/>
        <v>750000000</v>
      </c>
      <c r="V30" s="471">
        <f t="shared" si="24"/>
        <v>750000000</v>
      </c>
      <c r="W30" s="472">
        <f t="shared" si="24"/>
        <v>4364000</v>
      </c>
      <c r="X30" s="471">
        <f t="shared" si="24"/>
        <v>0</v>
      </c>
      <c r="Y30" s="472">
        <f t="shared" si="24"/>
        <v>1210000000</v>
      </c>
      <c r="Z30" s="471">
        <f t="shared" si="24"/>
        <v>500000000</v>
      </c>
      <c r="AA30" s="472">
        <f t="shared" si="24"/>
        <v>0</v>
      </c>
      <c r="AB30" s="471">
        <f t="shared" si="24"/>
        <v>0</v>
      </c>
      <c r="AC30" s="472">
        <f t="shared" si="24"/>
        <v>0</v>
      </c>
      <c r="AD30" s="471">
        <f t="shared" si="24"/>
        <v>0</v>
      </c>
      <c r="AE30" s="472">
        <f t="shared" si="24"/>
        <v>2064364000</v>
      </c>
      <c r="AF30" s="471">
        <f t="shared" si="24"/>
        <v>1350000000</v>
      </c>
      <c r="AG30" s="471">
        <f t="shared" si="24"/>
        <v>0</v>
      </c>
      <c r="AH30" s="471">
        <f>+SUM(AH31:AH36)</f>
        <v>0</v>
      </c>
      <c r="AI30" s="471">
        <f t="shared" si="24"/>
        <v>0</v>
      </c>
      <c r="AJ30" s="471">
        <f>+SUM(AJ31:AJ36)</f>
        <v>0</v>
      </c>
      <c r="AK30" s="471">
        <f t="shared" si="24"/>
        <v>24756636000</v>
      </c>
      <c r="AL30" s="471">
        <f t="shared" si="24"/>
        <v>0</v>
      </c>
      <c r="AM30" s="471">
        <f t="shared" si="24"/>
        <v>24756636000</v>
      </c>
      <c r="AN30" s="471">
        <f t="shared" si="24"/>
        <v>24756636000</v>
      </c>
      <c r="AO30" s="471">
        <f t="shared" si="24"/>
        <v>24756636000</v>
      </c>
      <c r="AP30" s="471">
        <f t="shared" si="24"/>
        <v>0</v>
      </c>
      <c r="AQ30" s="471">
        <f t="shared" si="24"/>
        <v>0</v>
      </c>
      <c r="AR30" s="471">
        <f t="shared" si="24"/>
        <v>0</v>
      </c>
      <c r="AS30" s="472">
        <f t="shared" si="24"/>
        <v>0</v>
      </c>
      <c r="AT30" s="471">
        <f t="shared" si="24"/>
        <v>0</v>
      </c>
      <c r="AU30" s="476">
        <f t="shared" si="24"/>
        <v>0</v>
      </c>
      <c r="AV30" s="474">
        <f t="shared" si="24"/>
        <v>0</v>
      </c>
      <c r="AW30" s="474">
        <f t="shared" si="24"/>
        <v>0</v>
      </c>
      <c r="AX30" s="474">
        <f t="shared" si="24"/>
        <v>0</v>
      </c>
      <c r="AY30" s="1085">
        <f t="shared" si="24"/>
        <v>0</v>
      </c>
      <c r="AZ30" s="475">
        <f t="shared" si="24"/>
        <v>0</v>
      </c>
      <c r="BA30" s="471">
        <f>+SUM(BA31:BA36)</f>
        <v>24756636000</v>
      </c>
      <c r="BB30" s="471">
        <f t="shared" si="24"/>
        <v>946268702</v>
      </c>
      <c r="BC30" s="471">
        <f t="shared" si="24"/>
        <v>884771636</v>
      </c>
      <c r="BD30" s="471">
        <f t="shared" si="24"/>
        <v>991135008</v>
      </c>
      <c r="BE30" s="476">
        <f t="shared" si="24"/>
        <v>821988891</v>
      </c>
      <c r="BF30" s="474">
        <f t="shared" si="24"/>
        <v>1155405877</v>
      </c>
      <c r="BG30" s="474">
        <f t="shared" si="24"/>
        <v>1089178720</v>
      </c>
      <c r="BH30" s="474">
        <f t="shared" si="24"/>
        <v>4625939352</v>
      </c>
      <c r="BI30" s="474">
        <f t="shared" si="24"/>
        <v>925606468</v>
      </c>
      <c r="BJ30" s="474">
        <f t="shared" si="24"/>
        <v>1048255855</v>
      </c>
      <c r="BK30" s="474">
        <f t="shared" si="24"/>
        <v>1041231204</v>
      </c>
      <c r="BL30" s="474">
        <f t="shared" si="24"/>
        <v>1116548646</v>
      </c>
      <c r="BM30" s="475">
        <f t="shared" si="24"/>
        <v>0</v>
      </c>
      <c r="BN30" s="471">
        <f t="shared" si="24"/>
        <v>14646330359</v>
      </c>
      <c r="BO30" s="473">
        <f t="shared" si="24"/>
        <v>946268702</v>
      </c>
      <c r="BP30" s="474">
        <f t="shared" si="24"/>
        <v>884771636</v>
      </c>
      <c r="BQ30" s="474">
        <f t="shared" si="24"/>
        <v>991135008</v>
      </c>
      <c r="BR30" s="474">
        <f t="shared" ref="BR30:CR30" si="25">+SUM(BR31:BR36)</f>
        <v>821988891</v>
      </c>
      <c r="BS30" s="474">
        <f t="shared" si="25"/>
        <v>1155405877</v>
      </c>
      <c r="BT30" s="474">
        <f t="shared" si="25"/>
        <v>1089178720</v>
      </c>
      <c r="BU30" s="474">
        <f t="shared" si="25"/>
        <v>4625939352</v>
      </c>
      <c r="BV30" s="474">
        <f t="shared" si="25"/>
        <v>925606468</v>
      </c>
      <c r="BW30" s="474">
        <f t="shared" si="25"/>
        <v>1048255855</v>
      </c>
      <c r="BX30" s="474">
        <f t="shared" si="25"/>
        <v>1041231204</v>
      </c>
      <c r="BY30" s="474">
        <f t="shared" si="25"/>
        <v>1116548646</v>
      </c>
      <c r="BZ30" s="475">
        <f t="shared" si="25"/>
        <v>0</v>
      </c>
      <c r="CA30" s="471">
        <f t="shared" si="25"/>
        <v>14646330359</v>
      </c>
      <c r="CB30" s="473">
        <f t="shared" si="25"/>
        <v>946268702</v>
      </c>
      <c r="CC30" s="474">
        <f t="shared" si="25"/>
        <v>884771636</v>
      </c>
      <c r="CD30" s="474">
        <f t="shared" si="25"/>
        <v>991135008</v>
      </c>
      <c r="CE30" s="474">
        <f t="shared" si="25"/>
        <v>821988891</v>
      </c>
      <c r="CF30" s="474">
        <f t="shared" si="25"/>
        <v>1155405877</v>
      </c>
      <c r="CG30" s="474">
        <f t="shared" si="25"/>
        <v>1089178720</v>
      </c>
      <c r="CH30" s="474">
        <f t="shared" si="25"/>
        <v>4625939352</v>
      </c>
      <c r="CI30" s="474">
        <f t="shared" si="25"/>
        <v>925606468</v>
      </c>
      <c r="CJ30" s="474">
        <f t="shared" si="25"/>
        <v>1047733561</v>
      </c>
      <c r="CK30" s="474">
        <f t="shared" si="25"/>
        <v>1041753498</v>
      </c>
      <c r="CL30" s="474">
        <f t="shared" si="25"/>
        <v>1116548646</v>
      </c>
      <c r="CM30" s="475">
        <f t="shared" si="25"/>
        <v>0</v>
      </c>
      <c r="CN30" s="471">
        <f t="shared" si="25"/>
        <v>14646330359</v>
      </c>
      <c r="CO30" s="476">
        <f t="shared" si="25"/>
        <v>0</v>
      </c>
      <c r="CP30" s="474">
        <f t="shared" si="25"/>
        <v>10110305641</v>
      </c>
      <c r="CQ30" s="474">
        <f t="shared" si="25"/>
        <v>0</v>
      </c>
      <c r="CR30" s="474">
        <f t="shared" si="25"/>
        <v>0</v>
      </c>
      <c r="CS30" s="477">
        <f t="shared" si="9"/>
        <v>1</v>
      </c>
      <c r="CT30" s="478">
        <f t="shared" si="10"/>
        <v>0.59161229978903429</v>
      </c>
    </row>
    <row r="31" spans="1:98" s="146" customFormat="1" ht="18" customHeight="1" outlineLevel="3" x14ac:dyDescent="0.2">
      <c r="A31" s="461" t="s">
        <v>836</v>
      </c>
      <c r="B31" s="1021" t="str">
        <f t="shared" si="19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161"/>
      <c r="AB31" s="160"/>
      <c r="AC31" s="161"/>
      <c r="AD31" s="160"/>
      <c r="AE31" s="508">
        <f t="shared" ref="AE31:AF36" si="26">+G31+I31+K31+M31+O31+Q31+S31+U31+W31+Y31+AA31+AC31</f>
        <v>535000000</v>
      </c>
      <c r="AF31" s="167">
        <f t="shared" si="26"/>
        <v>0</v>
      </c>
      <c r="AG31" s="566"/>
      <c r="AH31" s="566"/>
      <c r="AI31" s="566">
        <f t="shared" ref="AI31:AI36" si="27">+-AG31+AH31</f>
        <v>0</v>
      </c>
      <c r="AJ31" s="566"/>
      <c r="AK31" s="167">
        <f t="shared" ref="AK31:AK36" si="28">+F31-AE31+AF31+AI31</f>
        <v>3142140445</v>
      </c>
      <c r="AL31" s="167"/>
      <c r="AM31" s="167">
        <f t="shared" ref="AM31:AM40" si="29">+AL31+BA31</f>
        <v>3142140445</v>
      </c>
      <c r="AN31" s="167">
        <f t="shared" si="21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1086">
        <f>VLOOKUP(A31,'SIIF EJEC MENS NOV-16'!$A$26:$AR$223,44,0)</f>
        <v>0</v>
      </c>
      <c r="AZ31" s="510"/>
      <c r="BA31" s="167">
        <f t="shared" ref="BA31:BA36" si="30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172">
        <f>VLOOKUP(A31,'SIIF EJEC MENS NOV-16'!$A$26:$AV$223,48,0)</f>
        <v>263949468</v>
      </c>
      <c r="BM31" s="510"/>
      <c r="BN31" s="167">
        <f>+SUM(BB31:BM31)</f>
        <v>2878059157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172">
        <f>VLOOKUP(A31,'SIIF EJEC MENS NOV-16'!$A$26:$AX$223,50,0)</f>
        <v>263949468</v>
      </c>
      <c r="BZ31" s="510"/>
      <c r="CA31" s="167">
        <f t="shared" ref="CA31" si="31">+SUM(BO31:BZ31)</f>
        <v>2878059157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173">
        <v>284387490</v>
      </c>
      <c r="CL31" s="170">
        <f>VLOOKUP(A31,'SIIF EJEC MENS NOV-16'!$A$26:$AZ$223,52,0)</f>
        <v>263949468</v>
      </c>
      <c r="CM31" s="510"/>
      <c r="CN31" s="167">
        <f>+SUM(CB31:CM31)</f>
        <v>2878059157</v>
      </c>
      <c r="CO31" s="196">
        <f t="shared" ref="CO31:CO36" si="32">+AN31-BA31</f>
        <v>0</v>
      </c>
      <c r="CP31" s="172">
        <f t="shared" ref="CP31:CP36" si="33">+BA31-BN31</f>
        <v>264081288</v>
      </c>
      <c r="CQ31" s="172">
        <f t="shared" ref="CQ31:CQ36" si="34">+BN31-CA31</f>
        <v>0</v>
      </c>
      <c r="CR31" s="172">
        <f t="shared" ref="CR31:CR36" si="35">+CA31-CN31</f>
        <v>0</v>
      </c>
      <c r="CS31" s="511">
        <f t="shared" si="9"/>
        <v>1</v>
      </c>
      <c r="CT31" s="512">
        <f t="shared" si="10"/>
        <v>0.91595496998861869</v>
      </c>
    </row>
    <row r="32" spans="1:98" s="146" customFormat="1" ht="18" customHeight="1" outlineLevel="3" x14ac:dyDescent="0.2">
      <c r="A32" s="461" t="s">
        <v>837</v>
      </c>
      <c r="B32" s="1021" t="str">
        <f t="shared" si="19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161"/>
      <c r="AB32" s="160"/>
      <c r="AC32" s="161"/>
      <c r="AD32" s="160"/>
      <c r="AE32" s="508">
        <f t="shared" si="26"/>
        <v>85000000</v>
      </c>
      <c r="AF32" s="167">
        <f t="shared" si="26"/>
        <v>100000000</v>
      </c>
      <c r="AG32" s="566"/>
      <c r="AH32" s="566"/>
      <c r="AI32" s="566">
        <f t="shared" si="27"/>
        <v>0</v>
      </c>
      <c r="AJ32" s="566"/>
      <c r="AK32" s="167">
        <f t="shared" si="28"/>
        <v>3777972785</v>
      </c>
      <c r="AL32" s="167"/>
      <c r="AM32" s="167">
        <f t="shared" si="29"/>
        <v>3777972785</v>
      </c>
      <c r="AN32" s="167">
        <f t="shared" si="21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1086">
        <f>VLOOKUP(A32,'SIIF EJEC MENS NOV-16'!$A$26:$AR$223,44,0)</f>
        <v>0</v>
      </c>
      <c r="AZ32" s="510"/>
      <c r="BA32" s="167">
        <f t="shared" si="30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1397782</v>
      </c>
      <c r="BL32" s="172">
        <f>VLOOKUP(A32,'SIIF EJEC MENS NOV-16'!$A$26:$AV$223,48,0)</f>
        <v>0</v>
      </c>
      <c r="BM32" s="510"/>
      <c r="BN32" s="167">
        <f>+SUM(BB32:BM32)</f>
        <v>3753730321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1397782</v>
      </c>
      <c r="BY32" s="172">
        <f>VLOOKUP(A32,'SIIF EJEC MENS NOV-16'!$A$26:$AX$223,50,0)</f>
        <v>0</v>
      </c>
      <c r="BZ32" s="510"/>
      <c r="CA32" s="167">
        <f>+SUM(BO32:BZ32)</f>
        <v>3753730321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173">
        <v>1397782</v>
      </c>
      <c r="CL32" s="170">
        <f>VLOOKUP(A32,'SIIF EJEC MENS NOV-16'!$A$26:$AZ$223,52,0)</f>
        <v>0</v>
      </c>
      <c r="CM32" s="510"/>
      <c r="CN32" s="167">
        <f>+SUM(CB32:CM32)</f>
        <v>3753730321</v>
      </c>
      <c r="CO32" s="196">
        <f t="shared" si="32"/>
        <v>0</v>
      </c>
      <c r="CP32" s="172">
        <f t="shared" si="33"/>
        <v>24242464</v>
      </c>
      <c r="CQ32" s="172">
        <f t="shared" si="34"/>
        <v>0</v>
      </c>
      <c r="CR32" s="172">
        <f t="shared" si="35"/>
        <v>0</v>
      </c>
      <c r="CS32" s="511">
        <f t="shared" si="9"/>
        <v>1</v>
      </c>
      <c r="CT32" s="512">
        <f t="shared" si="10"/>
        <v>0.99358320840842163</v>
      </c>
    </row>
    <row r="33" spans="1:98" s="146" customFormat="1" ht="18" customHeight="1" outlineLevel="3" x14ac:dyDescent="0.2">
      <c r="A33" s="461" t="s">
        <v>838</v>
      </c>
      <c r="B33" s="1021" t="str">
        <f t="shared" si="19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161"/>
      <c r="AB33" s="160"/>
      <c r="AC33" s="161"/>
      <c r="AD33" s="160"/>
      <c r="AE33" s="508">
        <f t="shared" si="26"/>
        <v>80000000</v>
      </c>
      <c r="AF33" s="167">
        <f t="shared" si="26"/>
        <v>500000000</v>
      </c>
      <c r="AG33" s="566"/>
      <c r="AH33" s="566"/>
      <c r="AI33" s="566">
        <f t="shared" si="27"/>
        <v>0</v>
      </c>
      <c r="AJ33" s="566"/>
      <c r="AK33" s="167">
        <f t="shared" si="28"/>
        <v>4162865456</v>
      </c>
      <c r="AL33" s="167"/>
      <c r="AM33" s="167">
        <f t="shared" si="29"/>
        <v>4162865456</v>
      </c>
      <c r="AN33" s="167">
        <f t="shared" si="21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1086">
        <f>VLOOKUP(A33,'SIIF EJEC MENS NOV-16'!$A$26:$AR$223,44,0)</f>
        <v>0</v>
      </c>
      <c r="AZ33" s="510"/>
      <c r="BA33" s="167">
        <f t="shared" si="30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172">
        <f>VLOOKUP(A33,'SIIF EJEC MENS NOV-16'!$A$26:$AV$223,48,0)</f>
        <v>372302985</v>
      </c>
      <c r="BM33" s="510"/>
      <c r="BN33" s="167">
        <f>+SUM(BB33:BM33)</f>
        <v>3426857112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172">
        <f>VLOOKUP(A33,'SIIF EJEC MENS NOV-16'!$A$26:$AX$223,50,0)</f>
        <v>372302985</v>
      </c>
      <c r="BZ33" s="510"/>
      <c r="CA33" s="167">
        <f>+SUM(BO33:BZ33)</f>
        <v>3426857112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173">
        <v>322309924</v>
      </c>
      <c r="CL33" s="170">
        <f>VLOOKUP(A33,'SIIF EJEC MENS NOV-16'!$A$26:$AZ$223,52,0)</f>
        <v>372302985</v>
      </c>
      <c r="CM33" s="510"/>
      <c r="CN33" s="167">
        <f t="shared" ref="CN33" si="36">+SUM(CB33:CM33)</f>
        <v>3426857112</v>
      </c>
      <c r="CO33" s="196">
        <f t="shared" si="32"/>
        <v>0</v>
      </c>
      <c r="CP33" s="172">
        <f t="shared" si="33"/>
        <v>736008344</v>
      </c>
      <c r="CQ33" s="172">
        <f t="shared" si="34"/>
        <v>0</v>
      </c>
      <c r="CR33" s="172">
        <f t="shared" si="35"/>
        <v>0</v>
      </c>
      <c r="CS33" s="511">
        <f t="shared" si="9"/>
        <v>1</v>
      </c>
      <c r="CT33" s="512">
        <f t="shared" si="10"/>
        <v>0.82319670145976487</v>
      </c>
    </row>
    <row r="34" spans="1:98" s="146" customFormat="1" ht="18" customHeight="1" outlineLevel="3" x14ac:dyDescent="0.2">
      <c r="A34" s="461" t="s">
        <v>839</v>
      </c>
      <c r="B34" s="1021" t="str">
        <f t="shared" si="19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161"/>
      <c r="AB34" s="160"/>
      <c r="AC34" s="161"/>
      <c r="AD34" s="160"/>
      <c r="AE34" s="508">
        <f t="shared" si="26"/>
        <v>840000000</v>
      </c>
      <c r="AF34" s="167">
        <f t="shared" si="26"/>
        <v>450000000</v>
      </c>
      <c r="AG34" s="566"/>
      <c r="AH34" s="566"/>
      <c r="AI34" s="566">
        <f t="shared" si="27"/>
        <v>0</v>
      </c>
      <c r="AJ34" s="566"/>
      <c r="AK34" s="167">
        <f t="shared" si="28"/>
        <v>8837627022</v>
      </c>
      <c r="AL34" s="167"/>
      <c r="AM34" s="167">
        <f t="shared" si="29"/>
        <v>8837627022</v>
      </c>
      <c r="AN34" s="167">
        <f t="shared" si="21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086">
        <f>VLOOKUP(A34,'SIIF EJEC MENS NOV-16'!$A$26:$AR$223,44,0)</f>
        <v>0</v>
      </c>
      <c r="AZ34" s="510"/>
      <c r="BA34" s="167">
        <f t="shared" si="30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>
        <f>VLOOKUP(A34,'SIIF EJEC MENS NOV-16'!$A$26:$AV$223,48,0)</f>
        <v>129584116</v>
      </c>
      <c r="BM34" s="510"/>
      <c r="BN34" s="167">
        <f t="shared" ref="BN34:BN36" si="37">+SUM(BB34:BM34)</f>
        <v>372719462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>
        <f>VLOOKUP(A34,'SIIF EJEC MENS NOV-16'!$A$26:$AX$223,50,0)</f>
        <v>129584116</v>
      </c>
      <c r="BZ34" s="510"/>
      <c r="CA34" s="167">
        <f>+SUM(BO34:BZ34)</f>
        <v>372719462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170">
        <v>114632271</v>
      </c>
      <c r="CL34" s="170">
        <f>VLOOKUP(A34,'SIIF EJEC MENS NOV-16'!$A$26:$AZ$223,52,0)</f>
        <v>129584116</v>
      </c>
      <c r="CM34" s="510"/>
      <c r="CN34" s="167">
        <f>+SUM(CB34:CM34)</f>
        <v>372719462</v>
      </c>
      <c r="CO34" s="196">
        <f t="shared" si="32"/>
        <v>0</v>
      </c>
      <c r="CP34" s="172">
        <f t="shared" si="33"/>
        <v>8464907560</v>
      </c>
      <c r="CQ34" s="172">
        <f t="shared" si="34"/>
        <v>0</v>
      </c>
      <c r="CR34" s="172">
        <f t="shared" si="35"/>
        <v>0</v>
      </c>
      <c r="CS34" s="511">
        <f t="shared" si="9"/>
        <v>1</v>
      </c>
      <c r="CT34" s="512">
        <f t="shared" si="10"/>
        <v>4.217415614759127E-2</v>
      </c>
    </row>
    <row r="35" spans="1:98" s="146" customFormat="1" ht="18" customHeight="1" outlineLevel="3" x14ac:dyDescent="0.2">
      <c r="A35" s="461" t="s">
        <v>840</v>
      </c>
      <c r="B35" s="1021" t="str">
        <f t="shared" si="19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161"/>
      <c r="AB35" s="160"/>
      <c r="AC35" s="161"/>
      <c r="AD35" s="160"/>
      <c r="AE35" s="508">
        <f t="shared" si="26"/>
        <v>94364000</v>
      </c>
      <c r="AF35" s="167">
        <f t="shared" si="26"/>
        <v>300000000</v>
      </c>
      <c r="AG35" s="566"/>
      <c r="AH35" s="566"/>
      <c r="AI35" s="566">
        <f t="shared" si="27"/>
        <v>0</v>
      </c>
      <c r="AJ35" s="566"/>
      <c r="AK35" s="167">
        <f t="shared" si="28"/>
        <v>2852786777</v>
      </c>
      <c r="AL35" s="167"/>
      <c r="AM35" s="167">
        <f t="shared" si="29"/>
        <v>2852786777</v>
      </c>
      <c r="AN35" s="167">
        <f t="shared" si="21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1086">
        <f>VLOOKUP(A35,'SIIF EJEC MENS NOV-16'!$A$26:$AR$223,44,0)</f>
        <v>0</v>
      </c>
      <c r="AZ35" s="510"/>
      <c r="BA35" s="167">
        <f t="shared" si="30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172">
        <f>VLOOKUP(A35,'SIIF EJEC MENS NOV-16'!$A$26:$AV$223,48,0)</f>
        <v>178447920</v>
      </c>
      <c r="BM35" s="510"/>
      <c r="BN35" s="167">
        <f>+SUM(BB35:BM35)</f>
        <v>2375851204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172">
        <f>VLOOKUP(A35,'SIIF EJEC MENS NOV-16'!$A$26:$AX$223,50,0)</f>
        <v>178447920</v>
      </c>
      <c r="BZ35" s="510"/>
      <c r="CA35" s="167">
        <f>+SUM(BO35:BZ35)</f>
        <v>2375851204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173">
        <v>146377916</v>
      </c>
      <c r="CL35" s="170">
        <f>VLOOKUP(A35,'SIIF EJEC MENS NOV-16'!$A$26:$AZ$223,52,0)</f>
        <v>178447920</v>
      </c>
      <c r="CM35" s="510"/>
      <c r="CN35" s="167">
        <f>+SUM(CB35:CM35)</f>
        <v>2375851204</v>
      </c>
      <c r="CO35" s="196">
        <f t="shared" si="32"/>
        <v>0</v>
      </c>
      <c r="CP35" s="172">
        <f t="shared" si="33"/>
        <v>476935573</v>
      </c>
      <c r="CQ35" s="172">
        <f t="shared" si="34"/>
        <v>0</v>
      </c>
      <c r="CR35" s="172">
        <f t="shared" si="35"/>
        <v>0</v>
      </c>
      <c r="CS35" s="511">
        <f t="shared" si="9"/>
        <v>1</v>
      </c>
      <c r="CT35" s="512">
        <f t="shared" si="10"/>
        <v>0.83281765856278012</v>
      </c>
    </row>
    <row r="36" spans="1:98" s="146" customFormat="1" ht="18" customHeight="1" outlineLevel="3" x14ac:dyDescent="0.2">
      <c r="A36" s="461" t="s">
        <v>841</v>
      </c>
      <c r="B36" s="1021" t="str">
        <f t="shared" si="19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161"/>
      <c r="AB36" s="160"/>
      <c r="AC36" s="161"/>
      <c r="AD36" s="160"/>
      <c r="AE36" s="508">
        <f t="shared" si="26"/>
        <v>430000000</v>
      </c>
      <c r="AF36" s="167">
        <f t="shared" si="26"/>
        <v>0</v>
      </c>
      <c r="AG36" s="566"/>
      <c r="AH36" s="566"/>
      <c r="AI36" s="566">
        <f t="shared" si="27"/>
        <v>0</v>
      </c>
      <c r="AJ36" s="566"/>
      <c r="AK36" s="167">
        <f t="shared" si="28"/>
        <v>1983243515</v>
      </c>
      <c r="AL36" s="167"/>
      <c r="AM36" s="167">
        <f t="shared" si="29"/>
        <v>1983243515</v>
      </c>
      <c r="AN36" s="167">
        <f t="shared" si="21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086">
        <f>VLOOKUP(A36,'SIIF EJEC MENS NOV-16'!$A$26:$AR$223,44,0)</f>
        <v>0</v>
      </c>
      <c r="AZ36" s="510"/>
      <c r="BA36" s="167">
        <f t="shared" si="30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>
        <f>VLOOKUP(A36,'SIIF EJEC MENS NOV-16'!$A$26:$AV$223,48,0)</f>
        <v>172264157</v>
      </c>
      <c r="BM36" s="510"/>
      <c r="BN36" s="167">
        <f t="shared" si="37"/>
        <v>1839113103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>
        <f>VLOOKUP(A36,'SIIF EJEC MENS NOV-16'!$A$26:$AX$223,50,0)</f>
        <v>172264157</v>
      </c>
      <c r="BZ36" s="510"/>
      <c r="CA36" s="167">
        <f>+SUM(BO36:BZ36)</f>
        <v>1839113103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170">
        <v>172648115</v>
      </c>
      <c r="CL36" s="170">
        <f>VLOOKUP(A36,'SIIF EJEC MENS NOV-16'!$A$26:$AZ$223,52,0)</f>
        <v>172264157</v>
      </c>
      <c r="CM36" s="510"/>
      <c r="CN36" s="167">
        <f>+SUM(CB36:CM36)</f>
        <v>1839113103</v>
      </c>
      <c r="CO36" s="196">
        <f t="shared" si="32"/>
        <v>0</v>
      </c>
      <c r="CP36" s="172">
        <f t="shared" si="33"/>
        <v>144130412</v>
      </c>
      <c r="CQ36" s="172">
        <f t="shared" si="34"/>
        <v>0</v>
      </c>
      <c r="CR36" s="172">
        <f t="shared" si="35"/>
        <v>0</v>
      </c>
      <c r="CS36" s="511">
        <f t="shared" si="9"/>
        <v>1</v>
      </c>
      <c r="CT36" s="512">
        <f t="shared" si="10"/>
        <v>0.9273259128745972</v>
      </c>
    </row>
    <row r="37" spans="1:98" s="180" customFormat="1" ht="36" customHeight="1" outlineLevel="2" x14ac:dyDescent="0.25">
      <c r="A37" s="466"/>
      <c r="B37" s="1022"/>
      <c r="C37" s="468" t="s">
        <v>614</v>
      </c>
      <c r="D37" s="469">
        <v>10</v>
      </c>
      <c r="E37" s="620" t="s">
        <v>613</v>
      </c>
      <c r="F37" s="471">
        <f t="shared" ref="F37:AQ37" si="38">+SUM(F38:F39)</f>
        <v>572000000</v>
      </c>
      <c r="G37" s="472">
        <f t="shared" si="38"/>
        <v>0</v>
      </c>
      <c r="H37" s="471">
        <f t="shared" si="38"/>
        <v>0</v>
      </c>
      <c r="I37" s="472">
        <f t="shared" si="38"/>
        <v>0</v>
      </c>
      <c r="J37" s="471">
        <f t="shared" si="38"/>
        <v>0</v>
      </c>
      <c r="K37" s="472">
        <f t="shared" si="38"/>
        <v>0</v>
      </c>
      <c r="L37" s="471">
        <f t="shared" si="38"/>
        <v>0</v>
      </c>
      <c r="M37" s="472">
        <f t="shared" si="38"/>
        <v>0</v>
      </c>
      <c r="N37" s="471">
        <f t="shared" si="38"/>
        <v>0</v>
      </c>
      <c r="O37" s="472">
        <f t="shared" si="38"/>
        <v>0</v>
      </c>
      <c r="P37" s="471">
        <f t="shared" si="38"/>
        <v>0</v>
      </c>
      <c r="Q37" s="472">
        <f t="shared" si="38"/>
        <v>0</v>
      </c>
      <c r="R37" s="471">
        <f t="shared" si="38"/>
        <v>0</v>
      </c>
      <c r="S37" s="472">
        <f t="shared" si="38"/>
        <v>0</v>
      </c>
      <c r="T37" s="471">
        <f t="shared" si="38"/>
        <v>0</v>
      </c>
      <c r="U37" s="472">
        <f t="shared" si="38"/>
        <v>0</v>
      </c>
      <c r="V37" s="471">
        <f t="shared" si="38"/>
        <v>0</v>
      </c>
      <c r="W37" s="472">
        <f t="shared" si="38"/>
        <v>0</v>
      </c>
      <c r="X37" s="471">
        <f t="shared" si="38"/>
        <v>0</v>
      </c>
      <c r="Y37" s="472">
        <f t="shared" si="38"/>
        <v>95000000</v>
      </c>
      <c r="Z37" s="471">
        <f t="shared" si="38"/>
        <v>750000000</v>
      </c>
      <c r="AA37" s="472">
        <f t="shared" si="38"/>
        <v>0</v>
      </c>
      <c r="AB37" s="471">
        <f t="shared" si="38"/>
        <v>0</v>
      </c>
      <c r="AC37" s="472">
        <f t="shared" si="38"/>
        <v>0</v>
      </c>
      <c r="AD37" s="471">
        <f t="shared" si="38"/>
        <v>0</v>
      </c>
      <c r="AE37" s="472">
        <f t="shared" si="38"/>
        <v>95000000</v>
      </c>
      <c r="AF37" s="471">
        <f t="shared" si="38"/>
        <v>750000000</v>
      </c>
      <c r="AG37" s="471">
        <f t="shared" si="38"/>
        <v>0</v>
      </c>
      <c r="AH37" s="471">
        <f>+SUM(AH38:AH39)</f>
        <v>0</v>
      </c>
      <c r="AI37" s="471">
        <f t="shared" si="38"/>
        <v>0</v>
      </c>
      <c r="AJ37" s="471">
        <f>+SUM(AJ38:AJ39)</f>
        <v>0</v>
      </c>
      <c r="AK37" s="471">
        <f t="shared" si="38"/>
        <v>1227000000</v>
      </c>
      <c r="AL37" s="471">
        <f t="shared" si="38"/>
        <v>0</v>
      </c>
      <c r="AM37" s="471">
        <f t="shared" si="38"/>
        <v>1227000000</v>
      </c>
      <c r="AN37" s="471">
        <f t="shared" si="38"/>
        <v>1227000000</v>
      </c>
      <c r="AO37" s="471">
        <f t="shared" si="38"/>
        <v>1227000000</v>
      </c>
      <c r="AP37" s="471">
        <f t="shared" si="38"/>
        <v>0</v>
      </c>
      <c r="AQ37" s="471">
        <f t="shared" si="38"/>
        <v>0</v>
      </c>
      <c r="AR37" s="471">
        <v>0</v>
      </c>
      <c r="AS37" s="472">
        <f t="shared" ref="AS37:CR37" si="39">+SUM(AS38:AS39)</f>
        <v>0</v>
      </c>
      <c r="AT37" s="471">
        <f t="shared" si="39"/>
        <v>0</v>
      </c>
      <c r="AU37" s="476">
        <f t="shared" si="39"/>
        <v>0</v>
      </c>
      <c r="AV37" s="474">
        <f t="shared" si="39"/>
        <v>0</v>
      </c>
      <c r="AW37" s="474">
        <f t="shared" si="39"/>
        <v>0</v>
      </c>
      <c r="AX37" s="474">
        <f t="shared" si="39"/>
        <v>0</v>
      </c>
      <c r="AY37" s="1085">
        <f t="shared" si="39"/>
        <v>0</v>
      </c>
      <c r="AZ37" s="475">
        <f t="shared" si="39"/>
        <v>0</v>
      </c>
      <c r="BA37" s="471">
        <f>+SUM(BA38:BA39)</f>
        <v>1227000000</v>
      </c>
      <c r="BB37" s="471">
        <f t="shared" si="39"/>
        <v>37035160</v>
      </c>
      <c r="BC37" s="471">
        <f t="shared" si="39"/>
        <v>56513548</v>
      </c>
      <c r="BD37" s="471">
        <f t="shared" si="39"/>
        <v>59136636</v>
      </c>
      <c r="BE37" s="476">
        <f t="shared" si="39"/>
        <v>51809172</v>
      </c>
      <c r="BF37" s="474">
        <f t="shared" si="39"/>
        <v>35897070</v>
      </c>
      <c r="BG37" s="474">
        <f t="shared" si="39"/>
        <v>36420124</v>
      </c>
      <c r="BH37" s="474">
        <f t="shared" si="39"/>
        <v>43167019</v>
      </c>
      <c r="BI37" s="474">
        <f t="shared" si="39"/>
        <v>46468723</v>
      </c>
      <c r="BJ37" s="474">
        <f t="shared" si="39"/>
        <v>131219752</v>
      </c>
      <c r="BK37" s="474">
        <f t="shared" si="39"/>
        <v>211266730</v>
      </c>
      <c r="BL37" s="474">
        <f t="shared" si="39"/>
        <v>142527196</v>
      </c>
      <c r="BM37" s="475">
        <f t="shared" si="39"/>
        <v>0</v>
      </c>
      <c r="BN37" s="471">
        <f t="shared" si="39"/>
        <v>851461130</v>
      </c>
      <c r="BO37" s="473">
        <f t="shared" si="39"/>
        <v>37035160</v>
      </c>
      <c r="BP37" s="474">
        <f t="shared" si="39"/>
        <v>56513548</v>
      </c>
      <c r="BQ37" s="474">
        <f t="shared" si="39"/>
        <v>59136636</v>
      </c>
      <c r="BR37" s="474">
        <f t="shared" si="39"/>
        <v>51809172</v>
      </c>
      <c r="BS37" s="474">
        <f t="shared" si="39"/>
        <v>35897070</v>
      </c>
      <c r="BT37" s="474">
        <f t="shared" si="39"/>
        <v>36420124</v>
      </c>
      <c r="BU37" s="474">
        <f t="shared" si="39"/>
        <v>43167019</v>
      </c>
      <c r="BV37" s="474">
        <f t="shared" si="39"/>
        <v>46468723</v>
      </c>
      <c r="BW37" s="474">
        <f t="shared" si="39"/>
        <v>131219752</v>
      </c>
      <c r="BX37" s="474">
        <f t="shared" si="39"/>
        <v>211266730</v>
      </c>
      <c r="BY37" s="474">
        <f t="shared" si="39"/>
        <v>142527196</v>
      </c>
      <c r="BZ37" s="475">
        <f t="shared" si="39"/>
        <v>0</v>
      </c>
      <c r="CA37" s="471">
        <f t="shared" si="39"/>
        <v>851461130</v>
      </c>
      <c r="CB37" s="473">
        <f t="shared" si="39"/>
        <v>37035160</v>
      </c>
      <c r="CC37" s="474">
        <f t="shared" si="39"/>
        <v>56513548</v>
      </c>
      <c r="CD37" s="474">
        <f t="shared" si="39"/>
        <v>59136636</v>
      </c>
      <c r="CE37" s="474">
        <f t="shared" si="39"/>
        <v>51809172</v>
      </c>
      <c r="CF37" s="474">
        <f t="shared" si="39"/>
        <v>35897070</v>
      </c>
      <c r="CG37" s="474">
        <f t="shared" si="39"/>
        <v>36420124</v>
      </c>
      <c r="CH37" s="474">
        <f t="shared" si="39"/>
        <v>43167019</v>
      </c>
      <c r="CI37" s="474">
        <f t="shared" si="39"/>
        <v>46468723</v>
      </c>
      <c r="CJ37" s="474">
        <f t="shared" si="39"/>
        <v>131219752</v>
      </c>
      <c r="CK37" s="474">
        <f t="shared" si="39"/>
        <v>211266730</v>
      </c>
      <c r="CL37" s="474">
        <f t="shared" si="39"/>
        <v>142527196</v>
      </c>
      <c r="CM37" s="475">
        <f t="shared" si="39"/>
        <v>0</v>
      </c>
      <c r="CN37" s="471">
        <f t="shared" si="39"/>
        <v>851461130</v>
      </c>
      <c r="CO37" s="476">
        <f t="shared" si="39"/>
        <v>0</v>
      </c>
      <c r="CP37" s="474">
        <f t="shared" si="39"/>
        <v>375538870</v>
      </c>
      <c r="CQ37" s="474">
        <f t="shared" si="39"/>
        <v>0</v>
      </c>
      <c r="CR37" s="474">
        <f t="shared" si="39"/>
        <v>0</v>
      </c>
      <c r="CS37" s="477">
        <f t="shared" si="9"/>
        <v>1</v>
      </c>
      <c r="CT37" s="478">
        <f t="shared" si="10"/>
        <v>0.69393735126324363</v>
      </c>
    </row>
    <row r="38" spans="1:98" s="146" customFormat="1" ht="18" customHeight="1" outlineLevel="3" x14ac:dyDescent="0.2">
      <c r="A38" s="461" t="s">
        <v>842</v>
      </c>
      <c r="B38" s="1021" t="str">
        <f t="shared" si="19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161"/>
      <c r="AB38" s="160"/>
      <c r="AC38" s="161"/>
      <c r="AD38" s="160"/>
      <c r="AE38" s="508">
        <f t="shared" ref="AE38:AF40" si="40">+G38+I38+K38+M38+O38+Q38+S38+U38+W38+Y38+AA38+AC38</f>
        <v>45000000</v>
      </c>
      <c r="AF38" s="167">
        <f t="shared" si="40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29"/>
        <v>321334427</v>
      </c>
      <c r="AN38" s="167">
        <f t="shared" si="21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1086">
        <f>VLOOKUP(A38,'SIIF EJEC MENS NOV-16'!$A$26:$AR$223,44,0)</f>
        <v>0</v>
      </c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172">
        <f>VLOOKUP(A38,'SIIF EJEC MENS NOV-16'!$A$26:$AV$223,48,0)</f>
        <v>25300135</v>
      </c>
      <c r="BM38" s="510"/>
      <c r="BN38" s="167">
        <f>+SUM(BB38:BM38)</f>
        <v>249713281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172">
        <f>VLOOKUP(A38,'SIIF EJEC MENS NOV-16'!$A$26:$AX$223,50,0)</f>
        <v>25300135</v>
      </c>
      <c r="BZ38" s="510"/>
      <c r="CA38" s="167">
        <f>+SUM(BO38:BZ38)</f>
        <v>249713281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170">
        <f>VLOOKUP(A38,'SIIF EJEC MENS NOV-16'!$A$26:$AZ$223,52,0)</f>
        <v>25300135</v>
      </c>
      <c r="CM38" s="510"/>
      <c r="CN38" s="167">
        <f>+SUM(CB38:CM38)</f>
        <v>249713281</v>
      </c>
      <c r="CO38" s="196">
        <f>+AN38-BA38</f>
        <v>0</v>
      </c>
      <c r="CP38" s="172">
        <f>+BA38-BN38</f>
        <v>71621146</v>
      </c>
      <c r="CQ38" s="172">
        <f>+BN38-CA38</f>
        <v>0</v>
      </c>
      <c r="CR38" s="172">
        <f>+CA38-CN38</f>
        <v>0</v>
      </c>
      <c r="CS38" s="511">
        <f t="shared" si="9"/>
        <v>1</v>
      </c>
      <c r="CT38" s="512">
        <f t="shared" si="10"/>
        <v>0.77711337478321296</v>
      </c>
    </row>
    <row r="39" spans="1:98" s="146" customFormat="1" ht="18" customHeight="1" outlineLevel="3" x14ac:dyDescent="0.2">
      <c r="A39" s="461" t="s">
        <v>843</v>
      </c>
      <c r="B39" s="1021" t="str">
        <f t="shared" si="19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161"/>
      <c r="AB39" s="160"/>
      <c r="AC39" s="161"/>
      <c r="AD39" s="160"/>
      <c r="AE39" s="508">
        <f t="shared" si="40"/>
        <v>50000000</v>
      </c>
      <c r="AF39" s="167">
        <f t="shared" si="40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29"/>
        <v>905665573</v>
      </c>
      <c r="AN39" s="167">
        <f t="shared" si="21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1086">
        <f>VLOOKUP(A39,'SIIF EJEC MENS NOV-16'!$A$26:$AR$223,44,0)</f>
        <v>0</v>
      </c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172">
        <f>VLOOKUP(A39,'SIIF EJEC MENS NOV-16'!$A$26:$AV$223,48,0)</f>
        <v>117227061</v>
      </c>
      <c r="BM39" s="510"/>
      <c r="BN39" s="167">
        <f>+SUM(BB39:BM39)</f>
        <v>601747849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172">
        <f>VLOOKUP(A39,'SIIF EJEC MENS NOV-16'!$A$26:$AX$223,50,0)</f>
        <v>117227061</v>
      </c>
      <c r="BZ39" s="510"/>
      <c r="CA39" s="167">
        <f>+SUM(BO39:BZ39)</f>
        <v>601747849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170">
        <f>VLOOKUP(A39,'SIIF EJEC MENS NOV-16'!$A$26:$AZ$223,52,0)</f>
        <v>117227061</v>
      </c>
      <c r="CM39" s="510"/>
      <c r="CN39" s="167">
        <f>+SUM(CB39:CM39)</f>
        <v>601747849</v>
      </c>
      <c r="CO39" s="196">
        <f>+AN39-BA39</f>
        <v>0</v>
      </c>
      <c r="CP39" s="172">
        <f>+BA39-BN39</f>
        <v>303917724</v>
      </c>
      <c r="CQ39" s="172">
        <f>+BN39-CA39</f>
        <v>0</v>
      </c>
      <c r="CR39" s="172">
        <f>+CA39-CN39</f>
        <v>0</v>
      </c>
      <c r="CS39" s="511">
        <f t="shared" si="9"/>
        <v>1</v>
      </c>
      <c r="CT39" s="512">
        <f t="shared" si="10"/>
        <v>0.6644261048884984</v>
      </c>
    </row>
    <row r="40" spans="1:98" s="836" customFormat="1" ht="20.25" customHeight="1" outlineLevel="2" x14ac:dyDescent="0.25">
      <c r="A40" s="1039" t="s">
        <v>844</v>
      </c>
      <c r="B40" s="1022" t="s">
        <v>689</v>
      </c>
      <c r="C40" s="184" t="s">
        <v>336</v>
      </c>
      <c r="D40" s="177">
        <v>10</v>
      </c>
      <c r="E40" s="310" t="s">
        <v>335</v>
      </c>
      <c r="F40" s="189">
        <v>0</v>
      </c>
      <c r="G40" s="193"/>
      <c r="H40" s="189"/>
      <c r="I40" s="193"/>
      <c r="J40" s="189"/>
      <c r="K40" s="193"/>
      <c r="L40" s="189"/>
      <c r="M40" s="193"/>
      <c r="N40" s="189"/>
      <c r="O40" s="193"/>
      <c r="P40" s="189"/>
      <c r="Q40" s="193"/>
      <c r="R40" s="189"/>
      <c r="S40" s="193"/>
      <c r="T40" s="189"/>
      <c r="U40" s="193">
        <v>0</v>
      </c>
      <c r="V40" s="189"/>
      <c r="W40" s="193"/>
      <c r="X40" s="189">
        <v>7940802</v>
      </c>
      <c r="Y40" s="193"/>
      <c r="Z40" s="189"/>
      <c r="AA40" s="193"/>
      <c r="AB40" s="189"/>
      <c r="AC40" s="193"/>
      <c r="AD40" s="189"/>
      <c r="AE40" s="152">
        <f t="shared" si="40"/>
        <v>0</v>
      </c>
      <c r="AF40" s="151">
        <f t="shared" si="40"/>
        <v>7940802</v>
      </c>
      <c r="AG40" s="1040"/>
      <c r="AH40" s="1040"/>
      <c r="AI40" s="1041">
        <f>+-AG40+AH40</f>
        <v>0</v>
      </c>
      <c r="AJ40" s="1040"/>
      <c r="AK40" s="160">
        <f>+F40-AE40+AF40+AI40</f>
        <v>7940802</v>
      </c>
      <c r="AL40" s="189">
        <v>0</v>
      </c>
      <c r="AM40" s="160">
        <f t="shared" si="29"/>
        <v>3576802</v>
      </c>
      <c r="AN40" s="160">
        <f t="shared" si="21"/>
        <v>7940802</v>
      </c>
      <c r="AO40" s="1042">
        <v>0</v>
      </c>
      <c r="AP40" s="1042">
        <v>0</v>
      </c>
      <c r="AQ40" s="1042">
        <v>0</v>
      </c>
      <c r="AR40" s="1042">
        <v>0</v>
      </c>
      <c r="AS40" s="1043">
        <v>0</v>
      </c>
      <c r="AT40" s="1042">
        <v>0</v>
      </c>
      <c r="AU40" s="183">
        <v>0</v>
      </c>
      <c r="AV40" s="170">
        <v>0</v>
      </c>
      <c r="AW40" s="170">
        <v>745600</v>
      </c>
      <c r="AX40" s="170">
        <v>0</v>
      </c>
      <c r="AY40" s="1086">
        <f>VLOOKUP(A40,'SIIF EJEC MENS NOV-16'!$A$26:$AR$223,44,0)</f>
        <v>2831202</v>
      </c>
      <c r="AZ40" s="198"/>
      <c r="BA40" s="189">
        <f>+SUM(AO40:AZ40)</f>
        <v>3576802</v>
      </c>
      <c r="BB40" s="189">
        <v>0</v>
      </c>
      <c r="BC40" s="189">
        <v>0</v>
      </c>
      <c r="BD40" s="189">
        <v>0</v>
      </c>
      <c r="BE40" s="189">
        <v>0</v>
      </c>
      <c r="BF40" s="189">
        <v>0</v>
      </c>
      <c r="BG40" s="170">
        <v>0</v>
      </c>
      <c r="BH40" s="181">
        <v>0</v>
      </c>
      <c r="BI40" s="181">
        <v>0</v>
      </c>
      <c r="BJ40" s="181">
        <v>745600</v>
      </c>
      <c r="BK40" s="181">
        <v>0</v>
      </c>
      <c r="BL40" s="172">
        <f>VLOOKUP(A40,'SIIF EJEC MENS NOV-16'!$A$26:$AV$223,48,0)</f>
        <v>2831202</v>
      </c>
      <c r="BM40" s="198"/>
      <c r="BN40" s="189">
        <f>+SUM(BB40:BM40)</f>
        <v>3576802</v>
      </c>
      <c r="BO40" s="164">
        <v>0</v>
      </c>
      <c r="BP40" s="164">
        <v>0</v>
      </c>
      <c r="BQ40" s="164">
        <v>0</v>
      </c>
      <c r="BR40" s="164">
        <v>0</v>
      </c>
      <c r="BS40" s="164">
        <v>0</v>
      </c>
      <c r="BT40" s="164">
        <v>0</v>
      </c>
      <c r="BU40" s="164">
        <v>0</v>
      </c>
      <c r="BV40" s="164">
        <v>0</v>
      </c>
      <c r="BW40" s="181">
        <v>745600</v>
      </c>
      <c r="BX40" s="189">
        <v>0</v>
      </c>
      <c r="BY40" s="172">
        <f>VLOOKUP(A40,'SIIF EJEC MENS NOV-16'!$A$26:$AX$223,50,0)</f>
        <v>2831202</v>
      </c>
      <c r="BZ40" s="189">
        <v>0</v>
      </c>
      <c r="CA40" s="160">
        <f>+SUM(BO40:BZ40)</f>
        <v>3576802</v>
      </c>
      <c r="CB40" s="1044">
        <v>0</v>
      </c>
      <c r="CC40" s="181">
        <v>0</v>
      </c>
      <c r="CD40" s="181">
        <v>0</v>
      </c>
      <c r="CE40" s="181">
        <v>0</v>
      </c>
      <c r="CF40" s="181">
        <v>0</v>
      </c>
      <c r="CG40" s="181">
        <v>0</v>
      </c>
      <c r="CH40" s="181">
        <v>0</v>
      </c>
      <c r="CI40" s="170">
        <v>0</v>
      </c>
      <c r="CJ40" s="181">
        <v>745600</v>
      </c>
      <c r="CK40" s="181">
        <v>0</v>
      </c>
      <c r="CL40" s="170">
        <f>VLOOKUP(A40,'SIIF EJEC MENS NOV-16'!$A$26:$AZ$223,52,0)</f>
        <v>0</v>
      </c>
      <c r="CM40" s="198"/>
      <c r="CN40" s="189">
        <f>+SUM(CB40:CM40)</f>
        <v>745600</v>
      </c>
      <c r="CO40" s="183">
        <f>+AN40-BA40</f>
        <v>4364000</v>
      </c>
      <c r="CP40" s="170">
        <f>+BA40-BN40</f>
        <v>0</v>
      </c>
      <c r="CQ40" s="170">
        <f>+BN40-CA40</f>
        <v>0</v>
      </c>
      <c r="CR40" s="170">
        <f>+CA40-CN40</f>
        <v>2831202</v>
      </c>
      <c r="CS40" s="1045">
        <f t="shared" si="9"/>
        <v>0.45043334413828728</v>
      </c>
      <c r="CT40" s="1046">
        <f t="shared" si="10"/>
        <v>0.45043334413828728</v>
      </c>
    </row>
    <row r="41" spans="1:98" s="180" customFormat="1" ht="20.25" customHeight="1" outlineLevel="1" x14ac:dyDescent="0.25">
      <c r="A41" s="448"/>
      <c r="B41" s="1022"/>
      <c r="C41" s="450" t="s">
        <v>615</v>
      </c>
      <c r="D41" s="451" t="s">
        <v>417</v>
      </c>
      <c r="E41" s="452" t="s">
        <v>616</v>
      </c>
      <c r="F41" s="453">
        <f t="shared" ref="F41:BQ41" si="41">+F42</f>
        <v>2903210000</v>
      </c>
      <c r="G41" s="454">
        <f t="shared" si="41"/>
        <v>0</v>
      </c>
      <c r="H41" s="453">
        <f t="shared" si="41"/>
        <v>0</v>
      </c>
      <c r="I41" s="454">
        <f t="shared" si="41"/>
        <v>0</v>
      </c>
      <c r="J41" s="453">
        <f t="shared" si="41"/>
        <v>0</v>
      </c>
      <c r="K41" s="454">
        <f t="shared" si="41"/>
        <v>0</v>
      </c>
      <c r="L41" s="453">
        <f t="shared" si="41"/>
        <v>0</v>
      </c>
      <c r="M41" s="454">
        <f t="shared" si="41"/>
        <v>0</v>
      </c>
      <c r="N41" s="453">
        <f t="shared" si="41"/>
        <v>0</v>
      </c>
      <c r="O41" s="454">
        <f t="shared" si="41"/>
        <v>0</v>
      </c>
      <c r="P41" s="453">
        <f t="shared" si="41"/>
        <v>0</v>
      </c>
      <c r="Q41" s="454">
        <f t="shared" si="41"/>
        <v>0</v>
      </c>
      <c r="R41" s="453">
        <f t="shared" si="41"/>
        <v>0</v>
      </c>
      <c r="S41" s="454">
        <f t="shared" si="41"/>
        <v>0</v>
      </c>
      <c r="T41" s="453">
        <f t="shared" si="41"/>
        <v>0</v>
      </c>
      <c r="U41" s="454">
        <f t="shared" si="41"/>
        <v>0</v>
      </c>
      <c r="V41" s="453">
        <f t="shared" si="41"/>
        <v>0</v>
      </c>
      <c r="W41" s="454">
        <f t="shared" si="41"/>
        <v>0</v>
      </c>
      <c r="X41" s="453">
        <f t="shared" si="41"/>
        <v>0</v>
      </c>
      <c r="Y41" s="454">
        <f t="shared" si="41"/>
        <v>0</v>
      </c>
      <c r="Z41" s="453">
        <f t="shared" si="41"/>
        <v>0</v>
      </c>
      <c r="AA41" s="454">
        <f t="shared" si="41"/>
        <v>0</v>
      </c>
      <c r="AB41" s="453">
        <f t="shared" si="41"/>
        <v>0</v>
      </c>
      <c r="AC41" s="454">
        <f t="shared" si="41"/>
        <v>0</v>
      </c>
      <c r="AD41" s="453">
        <f t="shared" si="41"/>
        <v>0</v>
      </c>
      <c r="AE41" s="454">
        <f t="shared" si="41"/>
        <v>0</v>
      </c>
      <c r="AF41" s="453">
        <f t="shared" si="41"/>
        <v>0</v>
      </c>
      <c r="AG41" s="453">
        <f t="shared" si="41"/>
        <v>145160500</v>
      </c>
      <c r="AH41" s="453">
        <f>+AH42</f>
        <v>0</v>
      </c>
      <c r="AI41" s="453">
        <f t="shared" si="41"/>
        <v>-145160500</v>
      </c>
      <c r="AJ41" s="453">
        <f>+AJ42</f>
        <v>0</v>
      </c>
      <c r="AK41" s="453">
        <f t="shared" si="41"/>
        <v>2758049500</v>
      </c>
      <c r="AL41" s="453">
        <f t="shared" si="41"/>
        <v>0</v>
      </c>
      <c r="AM41" s="453">
        <f t="shared" si="41"/>
        <v>2674414762</v>
      </c>
      <c r="AN41" s="453">
        <f t="shared" si="41"/>
        <v>2758049500</v>
      </c>
      <c r="AO41" s="453">
        <f t="shared" si="41"/>
        <v>1726309347</v>
      </c>
      <c r="AP41" s="453">
        <f t="shared" si="41"/>
        <v>82133333</v>
      </c>
      <c r="AQ41" s="453">
        <f t="shared" si="41"/>
        <v>0</v>
      </c>
      <c r="AR41" s="453">
        <f t="shared" si="41"/>
        <v>165266000</v>
      </c>
      <c r="AS41" s="454">
        <f t="shared" si="41"/>
        <v>0</v>
      </c>
      <c r="AT41" s="453">
        <f t="shared" si="41"/>
        <v>67783122</v>
      </c>
      <c r="AU41" s="458">
        <f t="shared" si="41"/>
        <v>259765960</v>
      </c>
      <c r="AV41" s="456">
        <f t="shared" si="41"/>
        <v>13920000</v>
      </c>
      <c r="AW41" s="456">
        <f t="shared" si="41"/>
        <v>153357000</v>
      </c>
      <c r="AX41" s="456">
        <f t="shared" si="41"/>
        <v>175880000</v>
      </c>
      <c r="AY41" s="1084">
        <f t="shared" si="41"/>
        <v>30000000</v>
      </c>
      <c r="AZ41" s="457">
        <f t="shared" si="41"/>
        <v>0</v>
      </c>
      <c r="BA41" s="453">
        <f t="shared" si="41"/>
        <v>2674414762</v>
      </c>
      <c r="BB41" s="453">
        <f t="shared" si="41"/>
        <v>1074187437</v>
      </c>
      <c r="BC41" s="453">
        <f t="shared" si="41"/>
        <v>591925965</v>
      </c>
      <c r="BD41" s="453">
        <f t="shared" si="41"/>
        <v>105480000</v>
      </c>
      <c r="BE41" s="458">
        <f t="shared" si="41"/>
        <v>65466667</v>
      </c>
      <c r="BF41" s="456">
        <f t="shared" si="41"/>
        <v>47666000</v>
      </c>
      <c r="BG41" s="456">
        <f t="shared" si="41"/>
        <v>26080000</v>
      </c>
      <c r="BH41" s="456">
        <f t="shared" si="41"/>
        <v>56741455</v>
      </c>
      <c r="BI41" s="456">
        <f t="shared" si="41"/>
        <v>49406900</v>
      </c>
      <c r="BJ41" s="456">
        <f t="shared" si="41"/>
        <v>167277000</v>
      </c>
      <c r="BK41" s="456">
        <f t="shared" si="41"/>
        <v>135866667</v>
      </c>
      <c r="BL41" s="456">
        <f t="shared" si="41"/>
        <v>60000000</v>
      </c>
      <c r="BM41" s="457">
        <f t="shared" si="41"/>
        <v>0</v>
      </c>
      <c r="BN41" s="453">
        <f t="shared" si="41"/>
        <v>2380098091</v>
      </c>
      <c r="BO41" s="455">
        <f t="shared" si="41"/>
        <v>0</v>
      </c>
      <c r="BP41" s="456">
        <f t="shared" si="41"/>
        <v>11364973</v>
      </c>
      <c r="BQ41" s="456">
        <f t="shared" si="41"/>
        <v>198175044</v>
      </c>
      <c r="BR41" s="456">
        <f t="shared" ref="BR41:CR41" si="42">+BR42</f>
        <v>131719681</v>
      </c>
      <c r="BS41" s="456">
        <f t="shared" si="42"/>
        <v>186620486</v>
      </c>
      <c r="BT41" s="456">
        <f t="shared" si="42"/>
        <v>201098356</v>
      </c>
      <c r="BU41" s="456">
        <f t="shared" si="42"/>
        <v>136834960</v>
      </c>
      <c r="BV41" s="456">
        <f t="shared" si="42"/>
        <v>286412204</v>
      </c>
      <c r="BW41" s="456">
        <f t="shared" si="42"/>
        <v>137746604</v>
      </c>
      <c r="BX41" s="456">
        <f t="shared" si="42"/>
        <v>138010415</v>
      </c>
      <c r="BY41" s="456">
        <f t="shared" si="42"/>
        <v>177076253</v>
      </c>
      <c r="BZ41" s="457">
        <f t="shared" si="42"/>
        <v>0</v>
      </c>
      <c r="CA41" s="453">
        <f t="shared" si="42"/>
        <v>1605058976</v>
      </c>
      <c r="CB41" s="455">
        <f t="shared" si="42"/>
        <v>0</v>
      </c>
      <c r="CC41" s="456">
        <f t="shared" si="42"/>
        <v>11364973</v>
      </c>
      <c r="CD41" s="456">
        <f t="shared" si="42"/>
        <v>198175044</v>
      </c>
      <c r="CE41" s="456">
        <f t="shared" si="42"/>
        <v>131719681</v>
      </c>
      <c r="CF41" s="456">
        <f t="shared" si="42"/>
        <v>186620486</v>
      </c>
      <c r="CG41" s="456">
        <f t="shared" si="42"/>
        <v>201098356</v>
      </c>
      <c r="CH41" s="456">
        <f t="shared" si="42"/>
        <v>136834960</v>
      </c>
      <c r="CI41" s="456">
        <f t="shared" si="42"/>
        <v>286412204</v>
      </c>
      <c r="CJ41" s="456">
        <f t="shared" si="42"/>
        <v>137746604</v>
      </c>
      <c r="CK41" s="456">
        <f t="shared" si="42"/>
        <v>138010415</v>
      </c>
      <c r="CL41" s="456">
        <f t="shared" si="42"/>
        <v>174757421</v>
      </c>
      <c r="CM41" s="457">
        <f t="shared" si="42"/>
        <v>0</v>
      </c>
      <c r="CN41" s="453">
        <f t="shared" si="42"/>
        <v>1602740144</v>
      </c>
      <c r="CO41" s="458">
        <f t="shared" si="42"/>
        <v>83634738</v>
      </c>
      <c r="CP41" s="456">
        <f t="shared" si="42"/>
        <v>294316671</v>
      </c>
      <c r="CQ41" s="456">
        <f t="shared" si="42"/>
        <v>775039115</v>
      </c>
      <c r="CR41" s="456">
        <f t="shared" si="42"/>
        <v>2318832</v>
      </c>
      <c r="CS41" s="459">
        <f t="shared" si="9"/>
        <v>0.96967612872792897</v>
      </c>
      <c r="CT41" s="460">
        <f t="shared" si="10"/>
        <v>0.86296424012694484</v>
      </c>
    </row>
    <row r="42" spans="1:98" s="146" customFormat="1" ht="18.75" customHeight="1" outlineLevel="2" x14ac:dyDescent="0.25">
      <c r="A42" s="461" t="s">
        <v>845</v>
      </c>
      <c r="B42" s="1021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 t="shared" ref="AM42" si="43">+AL42+BA42</f>
        <v>2674414762</v>
      </c>
      <c r="AN42" s="167">
        <f t="shared" si="21"/>
        <v>2758049500</v>
      </c>
      <c r="AO42" s="167">
        <v>1726309347</v>
      </c>
      <c r="AP42" s="167">
        <v>82133333</v>
      </c>
      <c r="AQ42" s="167"/>
      <c r="AR42" s="167">
        <v>165266000</v>
      </c>
      <c r="AS42" s="508"/>
      <c r="AT42" s="167">
        <v>67783122</v>
      </c>
      <c r="AU42" s="196">
        <v>259765960</v>
      </c>
      <c r="AV42" s="172">
        <v>13920000</v>
      </c>
      <c r="AW42" s="172">
        <v>153357000</v>
      </c>
      <c r="AX42" s="172">
        <v>175880000</v>
      </c>
      <c r="AY42" s="1086">
        <v>30000000</v>
      </c>
      <c r="AZ42" s="510"/>
      <c r="BA42" s="167">
        <f>+SUM(AO42:AZ42)</f>
        <v>2674414762</v>
      </c>
      <c r="BB42" s="167">
        <v>1074187437</v>
      </c>
      <c r="BC42" s="858">
        <v>591925965</v>
      </c>
      <c r="BD42" s="858">
        <v>105480000</v>
      </c>
      <c r="BE42" s="858">
        <v>65466667</v>
      </c>
      <c r="BF42" s="172">
        <v>47666000</v>
      </c>
      <c r="BG42" s="172">
        <v>26080000</v>
      </c>
      <c r="BH42" s="858">
        <v>56741455</v>
      </c>
      <c r="BI42" s="172">
        <v>49406900</v>
      </c>
      <c r="BJ42" s="858">
        <v>167277000</v>
      </c>
      <c r="BK42" s="513">
        <v>135866667</v>
      </c>
      <c r="BL42" s="172">
        <v>60000000</v>
      </c>
      <c r="BM42" s="510"/>
      <c r="BN42" s="167">
        <f>+SUM(BB42:BM42)</f>
        <v>2380098091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172">
        <f>VLOOKUP(A42,'SIIF EJEC MENS NOV-16'!$A$26:$AX$223,50,0)</f>
        <v>177076253</v>
      </c>
      <c r="BZ42" s="510"/>
      <c r="CA42" s="167">
        <f>+SUM(BO42:BZ42)</f>
        <v>1605058976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170">
        <f>VLOOKUP(A42,'SIIF EJEC MENS NOV-16'!$A$26:$AZ$223,52,0)</f>
        <v>174757421</v>
      </c>
      <c r="CM42" s="510"/>
      <c r="CN42" s="167">
        <f>+SUM(CB42:CM42)</f>
        <v>1602740144</v>
      </c>
      <c r="CO42" s="196">
        <f>+AN42-BA42</f>
        <v>83634738</v>
      </c>
      <c r="CP42" s="172">
        <f>+BA42-BN42</f>
        <v>294316671</v>
      </c>
      <c r="CQ42" s="172">
        <f>+BN42-CA42</f>
        <v>775039115</v>
      </c>
      <c r="CR42" s="172">
        <f>+CA42-CN42</f>
        <v>2318832</v>
      </c>
      <c r="CS42" s="511">
        <f t="shared" si="9"/>
        <v>0.96967612872792897</v>
      </c>
      <c r="CT42" s="512">
        <f t="shared" si="10"/>
        <v>0.86296424012694484</v>
      </c>
    </row>
    <row r="43" spans="1:98" s="180" customFormat="1" ht="20.25" customHeight="1" outlineLevel="1" x14ac:dyDescent="0.25">
      <c r="A43" s="448"/>
      <c r="B43" s="1022"/>
      <c r="C43" s="450" t="s">
        <v>617</v>
      </c>
      <c r="D43" s="451" t="s">
        <v>417</v>
      </c>
      <c r="E43" s="619" t="s">
        <v>618</v>
      </c>
      <c r="F43" s="453">
        <f t="shared" ref="F43" si="44">+F44+F50+SUM(F55:F58)</f>
        <v>41464000000</v>
      </c>
      <c r="G43" s="453">
        <f t="shared" ref="G43:BS43" si="45">+G44+G50+SUM(G55:G58)</f>
        <v>0</v>
      </c>
      <c r="H43" s="453">
        <f t="shared" si="45"/>
        <v>0</v>
      </c>
      <c r="I43" s="453">
        <f t="shared" si="45"/>
        <v>0</v>
      </c>
      <c r="J43" s="453">
        <f t="shared" si="45"/>
        <v>0</v>
      </c>
      <c r="K43" s="453">
        <f t="shared" si="45"/>
        <v>0</v>
      </c>
      <c r="L43" s="453">
        <f t="shared" si="45"/>
        <v>0</v>
      </c>
      <c r="M43" s="453">
        <f t="shared" si="45"/>
        <v>0</v>
      </c>
      <c r="N43" s="453">
        <f t="shared" si="45"/>
        <v>0</v>
      </c>
      <c r="O43" s="453">
        <f t="shared" si="45"/>
        <v>0</v>
      </c>
      <c r="P43" s="453">
        <f t="shared" si="45"/>
        <v>0</v>
      </c>
      <c r="Q43" s="453">
        <f t="shared" si="45"/>
        <v>0</v>
      </c>
      <c r="R43" s="453">
        <f t="shared" si="45"/>
        <v>0</v>
      </c>
      <c r="S43" s="453">
        <f t="shared" si="45"/>
        <v>0</v>
      </c>
      <c r="T43" s="453">
        <f t="shared" si="45"/>
        <v>0</v>
      </c>
      <c r="U43" s="453">
        <f t="shared" si="45"/>
        <v>600000000</v>
      </c>
      <c r="V43" s="453">
        <f t="shared" si="45"/>
        <v>600000000</v>
      </c>
      <c r="W43" s="453">
        <f t="shared" si="45"/>
        <v>745600</v>
      </c>
      <c r="X43" s="453">
        <f t="shared" si="45"/>
        <v>0</v>
      </c>
      <c r="Y43" s="453">
        <f t="shared" si="45"/>
        <v>1485000000</v>
      </c>
      <c r="Z43" s="453">
        <f t="shared" si="45"/>
        <v>850000000</v>
      </c>
      <c r="AA43" s="453">
        <f t="shared" si="45"/>
        <v>0</v>
      </c>
      <c r="AB43" s="453">
        <f t="shared" si="45"/>
        <v>0</v>
      </c>
      <c r="AC43" s="453">
        <f t="shared" si="45"/>
        <v>0</v>
      </c>
      <c r="AD43" s="453">
        <f t="shared" si="45"/>
        <v>0</v>
      </c>
      <c r="AE43" s="453">
        <f t="shared" si="45"/>
        <v>2085745600</v>
      </c>
      <c r="AF43" s="453">
        <f t="shared" si="45"/>
        <v>1450000000</v>
      </c>
      <c r="AG43" s="453">
        <f t="shared" si="45"/>
        <v>0</v>
      </c>
      <c r="AH43" s="453">
        <f>+AH44+AH50+SUM(AH55:AH58)</f>
        <v>0</v>
      </c>
      <c r="AI43" s="453">
        <f t="shared" si="45"/>
        <v>0</v>
      </c>
      <c r="AJ43" s="453">
        <f>+AJ44+AJ50+SUM(AJ55:AJ58)</f>
        <v>0</v>
      </c>
      <c r="AK43" s="453">
        <f t="shared" si="45"/>
        <v>40828254400</v>
      </c>
      <c r="AL43" s="453">
        <f t="shared" si="45"/>
        <v>0</v>
      </c>
      <c r="AM43" s="453">
        <f t="shared" si="45"/>
        <v>40818582368</v>
      </c>
      <c r="AN43" s="453">
        <f t="shared" si="45"/>
        <v>40828254400</v>
      </c>
      <c r="AO43" s="453">
        <f t="shared" si="45"/>
        <v>40818582368</v>
      </c>
      <c r="AP43" s="453">
        <f t="shared" si="45"/>
        <v>0</v>
      </c>
      <c r="AQ43" s="453">
        <f t="shared" si="45"/>
        <v>0</v>
      </c>
      <c r="AR43" s="453">
        <f t="shared" si="45"/>
        <v>0</v>
      </c>
      <c r="AS43" s="453">
        <f t="shared" si="45"/>
        <v>0</v>
      </c>
      <c r="AT43" s="453">
        <f t="shared" si="45"/>
        <v>0</v>
      </c>
      <c r="AU43" s="453">
        <f t="shared" si="45"/>
        <v>0</v>
      </c>
      <c r="AV43" s="453">
        <f t="shared" si="45"/>
        <v>0</v>
      </c>
      <c r="AW43" s="453">
        <f t="shared" si="45"/>
        <v>0</v>
      </c>
      <c r="AX43" s="453">
        <f t="shared" si="45"/>
        <v>0</v>
      </c>
      <c r="AY43" s="1086">
        <f t="shared" si="45"/>
        <v>0</v>
      </c>
      <c r="AZ43" s="453">
        <f t="shared" si="45"/>
        <v>0</v>
      </c>
      <c r="BA43" s="453">
        <f t="shared" si="45"/>
        <v>40818582368</v>
      </c>
      <c r="BB43" s="453">
        <f t="shared" si="45"/>
        <v>2676543251</v>
      </c>
      <c r="BC43" s="453">
        <f t="shared" si="45"/>
        <v>2845974047</v>
      </c>
      <c r="BD43" s="453">
        <f t="shared" si="45"/>
        <v>2998954013</v>
      </c>
      <c r="BE43" s="453">
        <f t="shared" si="45"/>
        <v>2850002733.29</v>
      </c>
      <c r="BF43" s="453">
        <f t="shared" si="45"/>
        <v>2923435854</v>
      </c>
      <c r="BG43" s="453">
        <f t="shared" si="45"/>
        <v>2950017775</v>
      </c>
      <c r="BH43" s="453">
        <f t="shared" si="45"/>
        <v>3324749440</v>
      </c>
      <c r="BI43" s="453">
        <f t="shared" si="45"/>
        <v>3026810938</v>
      </c>
      <c r="BJ43" s="453">
        <f t="shared" si="45"/>
        <v>3047785998</v>
      </c>
      <c r="BK43" s="453">
        <f t="shared" si="45"/>
        <v>3081797653</v>
      </c>
      <c r="BL43" s="453">
        <f t="shared" si="45"/>
        <v>3053713626</v>
      </c>
      <c r="BM43" s="453">
        <f t="shared" si="45"/>
        <v>0</v>
      </c>
      <c r="BN43" s="453">
        <f t="shared" si="45"/>
        <v>32779785328.290001</v>
      </c>
      <c r="BO43" s="453">
        <f t="shared" si="45"/>
        <v>2676543251</v>
      </c>
      <c r="BP43" s="453">
        <f t="shared" si="45"/>
        <v>2845974047</v>
      </c>
      <c r="BQ43" s="453">
        <f t="shared" si="45"/>
        <v>2998954013</v>
      </c>
      <c r="BR43" s="453">
        <f t="shared" si="45"/>
        <v>2850002733.29</v>
      </c>
      <c r="BS43" s="453">
        <f t="shared" si="45"/>
        <v>2923435854</v>
      </c>
      <c r="BT43" s="453">
        <f t="shared" ref="BT43:CR43" si="46">+BT44+BT50+SUM(BT55:BT58)</f>
        <v>2950017775</v>
      </c>
      <c r="BU43" s="453">
        <f t="shared" si="46"/>
        <v>3324749440</v>
      </c>
      <c r="BV43" s="453">
        <f t="shared" si="46"/>
        <v>3026810938</v>
      </c>
      <c r="BW43" s="453">
        <f t="shared" si="46"/>
        <v>3047785998</v>
      </c>
      <c r="BX43" s="453">
        <f t="shared" si="46"/>
        <v>3081797653</v>
      </c>
      <c r="BY43" s="453">
        <f t="shared" si="46"/>
        <v>3053713626</v>
      </c>
      <c r="BZ43" s="453">
        <f t="shared" si="46"/>
        <v>0</v>
      </c>
      <c r="CA43" s="453">
        <f t="shared" si="46"/>
        <v>32779785328.290001</v>
      </c>
      <c r="CB43" s="453">
        <f t="shared" si="46"/>
        <v>4928708</v>
      </c>
      <c r="CC43" s="453">
        <f t="shared" si="46"/>
        <v>5517588590</v>
      </c>
      <c r="CD43" s="453">
        <f t="shared" si="46"/>
        <v>2998954013</v>
      </c>
      <c r="CE43" s="453">
        <f t="shared" si="46"/>
        <v>2850002733.29</v>
      </c>
      <c r="CF43" s="453">
        <f t="shared" si="46"/>
        <v>2923435854</v>
      </c>
      <c r="CG43" s="453">
        <f t="shared" si="46"/>
        <v>2950017775</v>
      </c>
      <c r="CH43" s="453">
        <f t="shared" si="46"/>
        <v>3324749440</v>
      </c>
      <c r="CI43" s="453">
        <f t="shared" si="46"/>
        <v>3026810938</v>
      </c>
      <c r="CJ43" s="453">
        <f t="shared" si="46"/>
        <v>3045589598</v>
      </c>
      <c r="CK43" s="453">
        <f t="shared" si="46"/>
        <v>3083994053</v>
      </c>
      <c r="CL43" s="453">
        <f t="shared" si="46"/>
        <v>3053713626</v>
      </c>
      <c r="CM43" s="453">
        <f t="shared" si="46"/>
        <v>0</v>
      </c>
      <c r="CN43" s="453">
        <f t="shared" si="46"/>
        <v>32779785328.290001</v>
      </c>
      <c r="CO43" s="453">
        <f t="shared" si="46"/>
        <v>9672032</v>
      </c>
      <c r="CP43" s="453">
        <f t="shared" si="46"/>
        <v>8038797039.71</v>
      </c>
      <c r="CQ43" s="453">
        <f t="shared" si="46"/>
        <v>0</v>
      </c>
      <c r="CR43" s="453">
        <f t="shared" si="46"/>
        <v>0</v>
      </c>
      <c r="CS43" s="459">
        <f t="shared" si="9"/>
        <v>0.99976310444465144</v>
      </c>
      <c r="CT43" s="460">
        <f t="shared" si="10"/>
        <v>0.80287011556119825</v>
      </c>
    </row>
    <row r="44" spans="1:98" s="180" customFormat="1" ht="20.25" customHeight="1" outlineLevel="2" x14ac:dyDescent="0.25">
      <c r="A44" s="466"/>
      <c r="B44" s="1022"/>
      <c r="C44" s="468" t="s">
        <v>619</v>
      </c>
      <c r="D44" s="469" t="s">
        <v>417</v>
      </c>
      <c r="E44" s="470" t="s">
        <v>620</v>
      </c>
      <c r="F44" s="471">
        <f t="shared" ref="F44" si="47">+SUM(F45:F49)</f>
        <v>22033969600</v>
      </c>
      <c r="G44" s="471">
        <f t="shared" ref="G44:BS44" si="48">+SUM(G45:G49)</f>
        <v>0</v>
      </c>
      <c r="H44" s="471">
        <f t="shared" si="48"/>
        <v>0</v>
      </c>
      <c r="I44" s="471">
        <f t="shared" si="48"/>
        <v>0</v>
      </c>
      <c r="J44" s="471">
        <f t="shared" si="48"/>
        <v>0</v>
      </c>
      <c r="K44" s="471">
        <f t="shared" si="48"/>
        <v>0</v>
      </c>
      <c r="L44" s="471">
        <f t="shared" si="48"/>
        <v>0</v>
      </c>
      <c r="M44" s="471">
        <f t="shared" si="48"/>
        <v>0</v>
      </c>
      <c r="N44" s="471">
        <f t="shared" si="48"/>
        <v>0</v>
      </c>
      <c r="O44" s="471">
        <f t="shared" si="48"/>
        <v>0</v>
      </c>
      <c r="P44" s="471">
        <f t="shared" si="48"/>
        <v>0</v>
      </c>
      <c r="Q44" s="471">
        <f t="shared" si="48"/>
        <v>0</v>
      </c>
      <c r="R44" s="471">
        <f t="shared" si="48"/>
        <v>0</v>
      </c>
      <c r="S44" s="471">
        <f t="shared" si="48"/>
        <v>0</v>
      </c>
      <c r="T44" s="471">
        <f t="shared" si="48"/>
        <v>0</v>
      </c>
      <c r="U44" s="471">
        <f t="shared" si="48"/>
        <v>200000000</v>
      </c>
      <c r="V44" s="471">
        <f t="shared" si="48"/>
        <v>200000000</v>
      </c>
      <c r="W44" s="471">
        <f t="shared" si="48"/>
        <v>745600</v>
      </c>
      <c r="X44" s="471">
        <f t="shared" si="48"/>
        <v>0</v>
      </c>
      <c r="Y44" s="471">
        <f t="shared" si="48"/>
        <v>660000000</v>
      </c>
      <c r="Z44" s="471">
        <f t="shared" si="48"/>
        <v>600000000</v>
      </c>
      <c r="AA44" s="471">
        <f t="shared" si="48"/>
        <v>0</v>
      </c>
      <c r="AB44" s="471">
        <f t="shared" si="48"/>
        <v>0</v>
      </c>
      <c r="AC44" s="471">
        <f t="shared" si="48"/>
        <v>0</v>
      </c>
      <c r="AD44" s="471">
        <f t="shared" si="48"/>
        <v>0</v>
      </c>
      <c r="AE44" s="471">
        <f t="shared" si="48"/>
        <v>860745600</v>
      </c>
      <c r="AF44" s="471">
        <f t="shared" si="48"/>
        <v>800000000</v>
      </c>
      <c r="AG44" s="471">
        <f t="shared" si="48"/>
        <v>0</v>
      </c>
      <c r="AH44" s="471">
        <f>+SUM(AH45:AH49)</f>
        <v>0</v>
      </c>
      <c r="AI44" s="471">
        <f t="shared" si="48"/>
        <v>0</v>
      </c>
      <c r="AJ44" s="471">
        <f>+SUM(AJ45:AJ49)</f>
        <v>0</v>
      </c>
      <c r="AK44" s="471">
        <f t="shared" si="48"/>
        <v>21973224000</v>
      </c>
      <c r="AL44" s="471">
        <f t="shared" si="48"/>
        <v>0</v>
      </c>
      <c r="AM44" s="471">
        <f t="shared" si="48"/>
        <v>21963551968</v>
      </c>
      <c r="AN44" s="471">
        <f t="shared" si="48"/>
        <v>21973224000</v>
      </c>
      <c r="AO44" s="471">
        <f t="shared" si="48"/>
        <v>21963551968</v>
      </c>
      <c r="AP44" s="471">
        <f t="shared" si="48"/>
        <v>0</v>
      </c>
      <c r="AQ44" s="471">
        <f t="shared" si="48"/>
        <v>0</v>
      </c>
      <c r="AR44" s="471">
        <f t="shared" si="48"/>
        <v>0</v>
      </c>
      <c r="AS44" s="471">
        <f t="shared" si="48"/>
        <v>0</v>
      </c>
      <c r="AT44" s="471">
        <f t="shared" si="48"/>
        <v>0</v>
      </c>
      <c r="AU44" s="471">
        <f t="shared" si="48"/>
        <v>0</v>
      </c>
      <c r="AV44" s="471">
        <f t="shared" si="48"/>
        <v>0</v>
      </c>
      <c r="AW44" s="471">
        <f t="shared" si="48"/>
        <v>0</v>
      </c>
      <c r="AX44" s="471">
        <f t="shared" si="48"/>
        <v>0</v>
      </c>
      <c r="AY44" s="1086">
        <f t="shared" si="48"/>
        <v>0</v>
      </c>
      <c r="AZ44" s="471">
        <f t="shared" si="48"/>
        <v>0</v>
      </c>
      <c r="BA44" s="471">
        <f t="shared" si="48"/>
        <v>21963551968</v>
      </c>
      <c r="BB44" s="471">
        <f t="shared" si="48"/>
        <v>1356957988</v>
      </c>
      <c r="BC44" s="471">
        <f t="shared" si="48"/>
        <v>1460909930</v>
      </c>
      <c r="BD44" s="471">
        <f t="shared" si="48"/>
        <v>1531826941</v>
      </c>
      <c r="BE44" s="471">
        <f t="shared" si="48"/>
        <v>1441715060.29</v>
      </c>
      <c r="BF44" s="471">
        <f t="shared" si="48"/>
        <v>1476830472</v>
      </c>
      <c r="BG44" s="471">
        <f t="shared" si="48"/>
        <v>1480803955</v>
      </c>
      <c r="BH44" s="471">
        <f t="shared" si="48"/>
        <v>1648996403</v>
      </c>
      <c r="BI44" s="471">
        <f t="shared" si="48"/>
        <v>1520769547</v>
      </c>
      <c r="BJ44" s="471">
        <f t="shared" si="48"/>
        <v>1533348974</v>
      </c>
      <c r="BK44" s="471">
        <f t="shared" si="48"/>
        <v>1576691756</v>
      </c>
      <c r="BL44" s="471">
        <f t="shared" si="48"/>
        <v>1533435232</v>
      </c>
      <c r="BM44" s="471">
        <f t="shared" si="48"/>
        <v>0</v>
      </c>
      <c r="BN44" s="471">
        <f t="shared" si="48"/>
        <v>16562286258.290001</v>
      </c>
      <c r="BO44" s="471">
        <f t="shared" si="48"/>
        <v>1356957988</v>
      </c>
      <c r="BP44" s="471">
        <f t="shared" si="48"/>
        <v>1460909930</v>
      </c>
      <c r="BQ44" s="471">
        <f t="shared" si="48"/>
        <v>1531826941</v>
      </c>
      <c r="BR44" s="471">
        <f t="shared" si="48"/>
        <v>1441715060.29</v>
      </c>
      <c r="BS44" s="471">
        <f t="shared" si="48"/>
        <v>1476830472</v>
      </c>
      <c r="BT44" s="471">
        <f t="shared" ref="BT44:CR44" si="49">+SUM(BT45:BT49)</f>
        <v>1480803955</v>
      </c>
      <c r="BU44" s="471">
        <f t="shared" si="49"/>
        <v>1648996403</v>
      </c>
      <c r="BV44" s="471">
        <f t="shared" si="49"/>
        <v>1520769547</v>
      </c>
      <c r="BW44" s="471">
        <f t="shared" si="49"/>
        <v>1533348974</v>
      </c>
      <c r="BX44" s="471">
        <f t="shared" si="49"/>
        <v>1576691756</v>
      </c>
      <c r="BY44" s="471">
        <f t="shared" si="49"/>
        <v>1533435232</v>
      </c>
      <c r="BZ44" s="471">
        <f t="shared" si="49"/>
        <v>0</v>
      </c>
      <c r="CA44" s="471">
        <f t="shared" si="49"/>
        <v>16562286258.290001</v>
      </c>
      <c r="CB44" s="471">
        <f t="shared" si="49"/>
        <v>4928708</v>
      </c>
      <c r="CC44" s="471">
        <f t="shared" si="49"/>
        <v>2812939210</v>
      </c>
      <c r="CD44" s="471">
        <f t="shared" si="49"/>
        <v>1531826941</v>
      </c>
      <c r="CE44" s="471">
        <f t="shared" si="49"/>
        <v>1441715060.29</v>
      </c>
      <c r="CF44" s="471">
        <f t="shared" si="49"/>
        <v>1476830472</v>
      </c>
      <c r="CG44" s="471">
        <f t="shared" si="49"/>
        <v>1480803955</v>
      </c>
      <c r="CH44" s="471">
        <f t="shared" si="49"/>
        <v>1648996403</v>
      </c>
      <c r="CI44" s="471">
        <f t="shared" si="49"/>
        <v>1520769547</v>
      </c>
      <c r="CJ44" s="471">
        <f t="shared" si="49"/>
        <v>1532395674</v>
      </c>
      <c r="CK44" s="471">
        <f t="shared" si="49"/>
        <v>1577645056</v>
      </c>
      <c r="CL44" s="471">
        <f t="shared" si="49"/>
        <v>1533435232</v>
      </c>
      <c r="CM44" s="471">
        <f t="shared" si="49"/>
        <v>0</v>
      </c>
      <c r="CN44" s="471">
        <f t="shared" si="49"/>
        <v>16562286258.290001</v>
      </c>
      <c r="CO44" s="471">
        <f t="shared" si="49"/>
        <v>9672032</v>
      </c>
      <c r="CP44" s="471">
        <f t="shared" si="49"/>
        <v>5401265709.71</v>
      </c>
      <c r="CQ44" s="471">
        <f t="shared" si="49"/>
        <v>0</v>
      </c>
      <c r="CR44" s="471">
        <f t="shared" si="49"/>
        <v>0</v>
      </c>
      <c r="CS44" s="477">
        <f t="shared" si="9"/>
        <v>0.99955982645059283</v>
      </c>
      <c r="CT44" s="478">
        <f t="shared" si="10"/>
        <v>0.75374857409590879</v>
      </c>
    </row>
    <row r="45" spans="1:98" s="146" customFormat="1" ht="18" customHeight="1" outlineLevel="3" x14ac:dyDescent="0.2">
      <c r="A45" s="461" t="s">
        <v>846</v>
      </c>
      <c r="B45" s="1021" t="str">
        <f t="shared" ref="B45:B54" si="50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161"/>
      <c r="AB45" s="160"/>
      <c r="AC45" s="161"/>
      <c r="AD45" s="160"/>
      <c r="AE45" s="508">
        <f t="shared" ref="AE45:AF49" si="51">+G45+I45+K45+M45+O45+Q45+S45+U45+W45+Y45+AA45+AC45</f>
        <v>150000000</v>
      </c>
      <c r="AF45" s="167">
        <f t="shared" si="51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 t="shared" ref="AM45:AM58" si="52">+AL45+BA45</f>
        <v>4247370203</v>
      </c>
      <c r="AN45" s="167">
        <f t="shared" ref="AN45:AN58" si="53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1086">
        <f>VLOOKUP(A45,'SIIF EJEC MENS NOV-16'!$A$26:$AR$223,44,0)</f>
        <v>0</v>
      </c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172">
        <f>VLOOKUP(A45,'SIIF EJEC MENS NOV-16'!$A$26:$AV$223,48,0)</f>
        <v>337114000</v>
      </c>
      <c r="BM45" s="510"/>
      <c r="BN45" s="167">
        <f>+SUM(BB45:BM45)</f>
        <v>3679399948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172">
        <f>VLOOKUP(A45,'SIIF EJEC MENS NOV-16'!$A$26:$AX$223,50,0)</f>
        <v>337114000</v>
      </c>
      <c r="BZ45" s="510"/>
      <c r="CA45" s="167">
        <f>+SUM(BO45:BZ45)</f>
        <v>3679399948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170">
        <f>VLOOKUP(A45,'SIIF EJEC MENS NOV-16'!$A$26:$AZ$223,52,0)</f>
        <v>337114000</v>
      </c>
      <c r="CM45" s="510"/>
      <c r="CN45" s="167">
        <f>+SUM(CB45:CM45)</f>
        <v>3679399948</v>
      </c>
      <c r="CO45" s="196">
        <f>+AN45-BA45</f>
        <v>0</v>
      </c>
      <c r="CP45" s="172">
        <f>+BA45-BN45</f>
        <v>567970255</v>
      </c>
      <c r="CQ45" s="172">
        <f>+BN45-CA45</f>
        <v>0</v>
      </c>
      <c r="CR45" s="172">
        <f>+CA45-CN45</f>
        <v>0</v>
      </c>
      <c r="CS45" s="511">
        <f t="shared" si="9"/>
        <v>1</v>
      </c>
      <c r="CT45" s="512">
        <f t="shared" si="10"/>
        <v>0.86627719556942984</v>
      </c>
    </row>
    <row r="46" spans="1:98" s="146" customFormat="1" ht="18" customHeight="1" outlineLevel="3" x14ac:dyDescent="0.2">
      <c r="A46" s="461" t="s">
        <v>847</v>
      </c>
      <c r="B46" s="1021" t="str">
        <f t="shared" si="50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161"/>
      <c r="AB46" s="160"/>
      <c r="AC46" s="161"/>
      <c r="AD46" s="160"/>
      <c r="AE46" s="508">
        <f t="shared" si="51"/>
        <v>20000000</v>
      </c>
      <c r="AF46" s="167">
        <f t="shared" si="51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 t="shared" si="52"/>
        <v>3387531121</v>
      </c>
      <c r="AN46" s="167">
        <f t="shared" si="53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1086">
        <f>VLOOKUP(A46,'SIIF EJEC MENS NOV-16'!$A$26:$AR$223,44,0)</f>
        <v>0</v>
      </c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172">
        <f>VLOOKUP(A46,'SIIF EJEC MENS NOV-16'!$A$26:$AV$223,48,0)</f>
        <v>25723560</v>
      </c>
      <c r="BM46" s="510"/>
      <c r="BN46" s="167">
        <f>+SUM(BB46:BM46)</f>
        <v>138020223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172">
        <f>VLOOKUP(A46,'SIIF EJEC MENS NOV-16'!$A$26:$AX$223,50,0)</f>
        <v>25723560</v>
      </c>
      <c r="BZ46" s="510"/>
      <c r="CA46" s="167">
        <f>+SUM(BO46:BZ46)</f>
        <v>138020223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170">
        <f>VLOOKUP(A46,'SIIF EJEC MENS NOV-16'!$A$26:$AZ$223,52,0)</f>
        <v>25723560</v>
      </c>
      <c r="CM46" s="510"/>
      <c r="CN46" s="167">
        <f>+SUM(CB46:CM46)</f>
        <v>138020223</v>
      </c>
      <c r="CO46" s="196">
        <f>+AN46-BA46</f>
        <v>9672032</v>
      </c>
      <c r="CP46" s="172">
        <f>+BA46-BN46</f>
        <v>3249510898</v>
      </c>
      <c r="CQ46" s="172">
        <f>+BN46-CA46</f>
        <v>0</v>
      </c>
      <c r="CR46" s="172">
        <f>+CA46-CN46</f>
        <v>0</v>
      </c>
      <c r="CS46" s="511">
        <f t="shared" si="9"/>
        <v>0.99715294271069455</v>
      </c>
      <c r="CT46" s="512">
        <f t="shared" si="10"/>
        <v>4.0627603585648736E-2</v>
      </c>
    </row>
    <row r="47" spans="1:98" s="146" customFormat="1" ht="18" customHeight="1" outlineLevel="3" x14ac:dyDescent="0.2">
      <c r="A47" s="461" t="s">
        <v>848</v>
      </c>
      <c r="B47" s="1021" t="str">
        <f t="shared" si="50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161"/>
      <c r="AB47" s="160"/>
      <c r="AC47" s="161"/>
      <c r="AD47" s="160"/>
      <c r="AE47" s="508">
        <f t="shared" si="51"/>
        <v>320000000</v>
      </c>
      <c r="AF47" s="167">
        <f t="shared" si="51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 t="shared" si="52"/>
        <v>5118480408</v>
      </c>
      <c r="AN47" s="167">
        <f t="shared" si="53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1086">
        <f>VLOOKUP(A47,'SIIF EJEC MENS NOV-16'!$A$26:$AR$223,44,0)</f>
        <v>0</v>
      </c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420639268</v>
      </c>
      <c r="BI47" s="172">
        <v>414236200</v>
      </c>
      <c r="BJ47" s="172">
        <v>416826700</v>
      </c>
      <c r="BK47" s="513">
        <v>412113800</v>
      </c>
      <c r="BL47" s="172">
        <v>406507200</v>
      </c>
      <c r="BM47" s="510"/>
      <c r="BN47" s="167">
        <f>+SUM(BB47:BM47)</f>
        <v>4542466542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420639268</v>
      </c>
      <c r="BV47" s="172">
        <v>414236200</v>
      </c>
      <c r="BW47" s="172">
        <v>416826700</v>
      </c>
      <c r="BX47" s="513">
        <v>412113800</v>
      </c>
      <c r="BY47" s="172">
        <v>406507200</v>
      </c>
      <c r="BZ47" s="510"/>
      <c r="CA47" s="167">
        <f>+SUM(BO47:BZ47)</f>
        <v>4542466542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420639268</v>
      </c>
      <c r="CI47" s="172">
        <v>414236200</v>
      </c>
      <c r="CJ47" s="172">
        <v>416826700</v>
      </c>
      <c r="CK47" s="465">
        <v>412113800</v>
      </c>
      <c r="CL47" s="170">
        <v>406507200</v>
      </c>
      <c r="CM47" s="510"/>
      <c r="CN47" s="167">
        <f>+SUM(CB47:CM47)</f>
        <v>4542466542</v>
      </c>
      <c r="CO47" s="196">
        <f>+AN47-BA47</f>
        <v>0</v>
      </c>
      <c r="CP47" s="172">
        <f>+BA47-BN47</f>
        <v>576013866</v>
      </c>
      <c r="CQ47" s="172">
        <f>+BN47-CA47</f>
        <v>0</v>
      </c>
      <c r="CR47" s="172">
        <f>+CA47-CN47</f>
        <v>0</v>
      </c>
      <c r="CS47" s="511">
        <f t="shared" si="9"/>
        <v>1</v>
      </c>
      <c r="CT47" s="512">
        <f t="shared" si="10"/>
        <v>0.88746389160741712</v>
      </c>
    </row>
    <row r="48" spans="1:98" s="146" customFormat="1" ht="18" customHeight="1" outlineLevel="3" x14ac:dyDescent="0.2">
      <c r="A48" s="461" t="s">
        <v>849</v>
      </c>
      <c r="B48" s="1021" t="str">
        <f t="shared" si="50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161"/>
      <c r="AB48" s="160"/>
      <c r="AC48" s="161"/>
      <c r="AD48" s="160"/>
      <c r="AE48" s="508">
        <f t="shared" si="51"/>
        <v>300745600</v>
      </c>
      <c r="AF48" s="167">
        <f t="shared" si="51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si="52"/>
        <v>8151842568</v>
      </c>
      <c r="AN48" s="167">
        <f t="shared" si="53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086">
        <f>VLOOKUP(A48,'SIIF EJEC MENS NOV-16'!$A$26:$AR$223,44,0)</f>
        <v>0</v>
      </c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656557033</v>
      </c>
      <c r="BE48" s="172">
        <v>628801613.28999996</v>
      </c>
      <c r="BF48" s="172">
        <v>629272831</v>
      </c>
      <c r="BG48" s="172">
        <v>654439700</v>
      </c>
      <c r="BH48" s="172">
        <v>686566937</v>
      </c>
      <c r="BI48" s="172">
        <v>684820764</v>
      </c>
      <c r="BJ48" s="172">
        <v>684602900</v>
      </c>
      <c r="BK48" s="172">
        <v>680831500</v>
      </c>
      <c r="BL48" s="172">
        <v>673396100</v>
      </c>
      <c r="BM48" s="510"/>
      <c r="BN48" s="167">
        <f>+SUM(BB48:BM48)</f>
        <v>7258259628.29</v>
      </c>
      <c r="BO48" s="509">
        <v>618905073</v>
      </c>
      <c r="BP48" s="172">
        <v>660065177</v>
      </c>
      <c r="BQ48" s="172">
        <v>656557033</v>
      </c>
      <c r="BR48" s="172">
        <v>628801613.28999996</v>
      </c>
      <c r="BS48" s="172">
        <v>629272831</v>
      </c>
      <c r="BT48" s="172">
        <v>654439700</v>
      </c>
      <c r="BU48" s="172">
        <v>686566937</v>
      </c>
      <c r="BV48" s="172">
        <v>684820764</v>
      </c>
      <c r="BW48" s="172">
        <v>684602900</v>
      </c>
      <c r="BX48" s="172">
        <v>680831500</v>
      </c>
      <c r="BY48" s="172">
        <v>673396100</v>
      </c>
      <c r="BZ48" s="510"/>
      <c r="CA48" s="167">
        <f>+SUM(BO48:BZ48)</f>
        <v>7258259628.29</v>
      </c>
      <c r="CB48" s="509">
        <v>0</v>
      </c>
      <c r="CC48" s="172">
        <v>1278970250</v>
      </c>
      <c r="CD48" s="172">
        <v>656557033</v>
      </c>
      <c r="CE48" s="172">
        <v>628801613.28999996</v>
      </c>
      <c r="CF48" s="172">
        <v>629272831</v>
      </c>
      <c r="CG48" s="172">
        <v>654439700</v>
      </c>
      <c r="CH48" s="172">
        <v>686566937</v>
      </c>
      <c r="CI48" s="172">
        <v>684820764</v>
      </c>
      <c r="CJ48" s="172">
        <v>683969800</v>
      </c>
      <c r="CK48" s="464">
        <v>681464600</v>
      </c>
      <c r="CL48" s="170">
        <v>673396100</v>
      </c>
      <c r="CM48" s="510"/>
      <c r="CN48" s="167">
        <f>+SUM(CB48:CM48)</f>
        <v>7258259628.29</v>
      </c>
      <c r="CO48" s="196">
        <f>+AN48-BA48</f>
        <v>0</v>
      </c>
      <c r="CP48" s="172">
        <f>+BA48-BN48</f>
        <v>893582939.71000004</v>
      </c>
      <c r="CQ48" s="172">
        <f>+BN48-CA48</f>
        <v>0</v>
      </c>
      <c r="CR48" s="172">
        <f>+CA48-CN48</f>
        <v>0</v>
      </c>
      <c r="CS48" s="511">
        <f t="shared" si="9"/>
        <v>1</v>
      </c>
      <c r="CT48" s="512">
        <f t="shared" si="10"/>
        <v>0.89038270400145436</v>
      </c>
    </row>
    <row r="49" spans="1:98" s="146" customFormat="1" ht="16.5" customHeight="1" outlineLevel="3" x14ac:dyDescent="0.2">
      <c r="A49" s="461" t="s">
        <v>850</v>
      </c>
      <c r="B49" s="1021" t="str">
        <f t="shared" si="50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161"/>
      <c r="AB49" s="160"/>
      <c r="AC49" s="161"/>
      <c r="AD49" s="160"/>
      <c r="AE49" s="508">
        <f t="shared" si="51"/>
        <v>70000000</v>
      </c>
      <c r="AF49" s="167">
        <f t="shared" si="51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52"/>
        <v>1058327668</v>
      </c>
      <c r="AN49" s="167">
        <f t="shared" si="53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1086">
        <f>VLOOKUP(A49,'SIIF EJEC MENS NOV-16'!$A$26:$AR$223,44,0)</f>
        <v>0</v>
      </c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172">
        <f>VLOOKUP(A49,'SIIF EJEC MENS NOV-16'!$A$26:$AV$223,48,0)</f>
        <v>90694372</v>
      </c>
      <c r="BM49" s="510"/>
      <c r="BN49" s="167">
        <f>+SUM(BB49:BM49)</f>
        <v>944139917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172">
        <f>VLOOKUP(A49,'SIIF EJEC MENS NOV-16'!$A$26:$AX$223,50,0)</f>
        <v>90694372</v>
      </c>
      <c r="BZ49" s="510"/>
      <c r="CA49" s="167">
        <f>+SUM(BO49:BZ49)</f>
        <v>944139917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170">
        <f>VLOOKUP(A49,'SIIF EJEC MENS NOV-16'!$A$26:$AZ$223,52,0)</f>
        <v>90694372</v>
      </c>
      <c r="CM49" s="510"/>
      <c r="CN49" s="167">
        <f>+SUM(CB49:CM49)</f>
        <v>944139917</v>
      </c>
      <c r="CO49" s="196">
        <f>+AN49-BA49</f>
        <v>0</v>
      </c>
      <c r="CP49" s="172">
        <f>+BA49-BN49</f>
        <v>114187751</v>
      </c>
      <c r="CQ49" s="172">
        <f>+BN49-CA49</f>
        <v>0</v>
      </c>
      <c r="CR49" s="172">
        <f>+CA49-CN49</f>
        <v>0</v>
      </c>
      <c r="CS49" s="511">
        <f t="shared" si="9"/>
        <v>1</v>
      </c>
      <c r="CT49" s="512">
        <f t="shared" si="10"/>
        <v>0.89210548448025639</v>
      </c>
    </row>
    <row r="50" spans="1:98" s="180" customFormat="1" ht="18" customHeight="1" outlineLevel="2" x14ac:dyDescent="0.25">
      <c r="A50" s="466"/>
      <c r="B50" s="1022"/>
      <c r="C50" s="468" t="s">
        <v>621</v>
      </c>
      <c r="D50" s="469" t="s">
        <v>417</v>
      </c>
      <c r="E50" s="470" t="s">
        <v>622</v>
      </c>
      <c r="F50" s="471">
        <f t="shared" ref="F50:BR50" si="54">+SUM(F51:F54)</f>
        <v>13984872539</v>
      </c>
      <c r="G50" s="471">
        <f t="shared" si="54"/>
        <v>0</v>
      </c>
      <c r="H50" s="471">
        <f t="shared" si="54"/>
        <v>0</v>
      </c>
      <c r="I50" s="471">
        <f t="shared" si="54"/>
        <v>0</v>
      </c>
      <c r="J50" s="471">
        <f t="shared" si="54"/>
        <v>0</v>
      </c>
      <c r="K50" s="471">
        <f t="shared" si="54"/>
        <v>0</v>
      </c>
      <c r="L50" s="471">
        <f t="shared" si="54"/>
        <v>0</v>
      </c>
      <c r="M50" s="471">
        <f t="shared" si="54"/>
        <v>0</v>
      </c>
      <c r="N50" s="471">
        <f t="shared" si="54"/>
        <v>0</v>
      </c>
      <c r="O50" s="471">
        <f t="shared" si="54"/>
        <v>0</v>
      </c>
      <c r="P50" s="471">
        <f t="shared" si="54"/>
        <v>0</v>
      </c>
      <c r="Q50" s="471">
        <f t="shared" si="54"/>
        <v>0</v>
      </c>
      <c r="R50" s="471">
        <f t="shared" si="54"/>
        <v>0</v>
      </c>
      <c r="S50" s="471">
        <f t="shared" si="54"/>
        <v>0</v>
      </c>
      <c r="T50" s="471">
        <f t="shared" si="54"/>
        <v>0</v>
      </c>
      <c r="U50" s="471">
        <f t="shared" si="54"/>
        <v>400000000</v>
      </c>
      <c r="V50" s="471">
        <f t="shared" si="54"/>
        <v>100000000</v>
      </c>
      <c r="W50" s="471">
        <f t="shared" si="54"/>
        <v>0</v>
      </c>
      <c r="X50" s="471">
        <f t="shared" si="54"/>
        <v>0</v>
      </c>
      <c r="Y50" s="471">
        <f t="shared" si="54"/>
        <v>435000000</v>
      </c>
      <c r="Z50" s="471">
        <f t="shared" si="54"/>
        <v>250000000</v>
      </c>
      <c r="AA50" s="471">
        <f t="shared" si="54"/>
        <v>0</v>
      </c>
      <c r="AB50" s="471">
        <f t="shared" si="54"/>
        <v>0</v>
      </c>
      <c r="AC50" s="471">
        <f t="shared" si="54"/>
        <v>0</v>
      </c>
      <c r="AD50" s="471">
        <f t="shared" si="54"/>
        <v>0</v>
      </c>
      <c r="AE50" s="471">
        <f t="shared" si="54"/>
        <v>835000000</v>
      </c>
      <c r="AF50" s="471">
        <f t="shared" si="54"/>
        <v>350000000</v>
      </c>
      <c r="AG50" s="471">
        <f t="shared" si="54"/>
        <v>0</v>
      </c>
      <c r="AH50" s="471">
        <f>+SUM(AH51:AH54)</f>
        <v>0</v>
      </c>
      <c r="AI50" s="471">
        <f t="shared" si="54"/>
        <v>0</v>
      </c>
      <c r="AJ50" s="471">
        <f>+SUM(AJ51:AJ54)</f>
        <v>0</v>
      </c>
      <c r="AK50" s="471">
        <f t="shared" si="54"/>
        <v>13499872539</v>
      </c>
      <c r="AL50" s="471">
        <f t="shared" si="54"/>
        <v>0</v>
      </c>
      <c r="AM50" s="471">
        <f t="shared" si="54"/>
        <v>13499872539</v>
      </c>
      <c r="AN50" s="471">
        <f t="shared" si="54"/>
        <v>13499872539</v>
      </c>
      <c r="AO50" s="471">
        <f t="shared" si="54"/>
        <v>13499872539</v>
      </c>
      <c r="AP50" s="471">
        <f t="shared" si="54"/>
        <v>0</v>
      </c>
      <c r="AQ50" s="471">
        <f t="shared" si="54"/>
        <v>0</v>
      </c>
      <c r="AR50" s="471">
        <f t="shared" si="54"/>
        <v>0</v>
      </c>
      <c r="AS50" s="471">
        <f t="shared" si="54"/>
        <v>0</v>
      </c>
      <c r="AT50" s="471">
        <f t="shared" si="54"/>
        <v>0</v>
      </c>
      <c r="AU50" s="471">
        <f t="shared" si="54"/>
        <v>0</v>
      </c>
      <c r="AV50" s="471">
        <f t="shared" si="54"/>
        <v>0</v>
      </c>
      <c r="AW50" s="471">
        <f t="shared" si="54"/>
        <v>0</v>
      </c>
      <c r="AX50" s="471">
        <f t="shared" si="54"/>
        <v>0</v>
      </c>
      <c r="AY50" s="1088">
        <f t="shared" si="54"/>
        <v>0</v>
      </c>
      <c r="AZ50" s="471">
        <f t="shared" si="54"/>
        <v>0</v>
      </c>
      <c r="BA50" s="471">
        <f t="shared" si="54"/>
        <v>13499872539</v>
      </c>
      <c r="BB50" s="471">
        <f t="shared" si="54"/>
        <v>965380263</v>
      </c>
      <c r="BC50" s="471">
        <f t="shared" si="54"/>
        <v>997835017</v>
      </c>
      <c r="BD50" s="471">
        <f t="shared" si="54"/>
        <v>1028488172</v>
      </c>
      <c r="BE50" s="471">
        <f t="shared" si="54"/>
        <v>1011199273</v>
      </c>
      <c r="BF50" s="471">
        <f t="shared" si="54"/>
        <v>997892082</v>
      </c>
      <c r="BG50" s="471">
        <f t="shared" si="54"/>
        <v>1043987520</v>
      </c>
      <c r="BH50" s="471">
        <f t="shared" si="54"/>
        <v>1090773437</v>
      </c>
      <c r="BI50" s="471">
        <f t="shared" si="54"/>
        <v>1089256491</v>
      </c>
      <c r="BJ50" s="471">
        <f t="shared" si="54"/>
        <v>1088170024</v>
      </c>
      <c r="BK50" s="471">
        <f t="shared" si="54"/>
        <v>1082746197</v>
      </c>
      <c r="BL50" s="471">
        <f t="shared" si="54"/>
        <v>1087504194</v>
      </c>
      <c r="BM50" s="471">
        <f t="shared" si="54"/>
        <v>0</v>
      </c>
      <c r="BN50" s="471">
        <f t="shared" si="54"/>
        <v>11483232670</v>
      </c>
      <c r="BO50" s="471">
        <f t="shared" si="54"/>
        <v>965380263</v>
      </c>
      <c r="BP50" s="471">
        <f t="shared" si="54"/>
        <v>997835017</v>
      </c>
      <c r="BQ50" s="471">
        <f t="shared" si="54"/>
        <v>1028488172</v>
      </c>
      <c r="BR50" s="471">
        <f t="shared" si="54"/>
        <v>1011199273</v>
      </c>
      <c r="BS50" s="471">
        <f t="shared" ref="BS50:CR50" si="55">+SUM(BS51:BS54)</f>
        <v>997892082</v>
      </c>
      <c r="BT50" s="471">
        <f t="shared" si="55"/>
        <v>1043987520</v>
      </c>
      <c r="BU50" s="471">
        <f t="shared" si="55"/>
        <v>1090773437</v>
      </c>
      <c r="BV50" s="471">
        <f t="shared" si="55"/>
        <v>1089256491</v>
      </c>
      <c r="BW50" s="471">
        <f t="shared" si="55"/>
        <v>1088170024</v>
      </c>
      <c r="BX50" s="471">
        <f t="shared" si="55"/>
        <v>1082746197</v>
      </c>
      <c r="BY50" s="471">
        <f t="shared" si="55"/>
        <v>1087504194</v>
      </c>
      <c r="BZ50" s="471">
        <f t="shared" si="55"/>
        <v>0</v>
      </c>
      <c r="CA50" s="471">
        <f t="shared" si="55"/>
        <v>11483232670</v>
      </c>
      <c r="CB50" s="471">
        <f t="shared" si="55"/>
        <v>0</v>
      </c>
      <c r="CC50" s="471">
        <f t="shared" si="55"/>
        <v>1963215280</v>
      </c>
      <c r="CD50" s="471">
        <f t="shared" si="55"/>
        <v>1028488172</v>
      </c>
      <c r="CE50" s="471">
        <f t="shared" si="55"/>
        <v>1011199273</v>
      </c>
      <c r="CF50" s="471">
        <f t="shared" si="55"/>
        <v>997892082</v>
      </c>
      <c r="CG50" s="471">
        <f t="shared" si="55"/>
        <v>1043987520</v>
      </c>
      <c r="CH50" s="471">
        <f t="shared" si="55"/>
        <v>1090773437</v>
      </c>
      <c r="CI50" s="471">
        <f t="shared" si="55"/>
        <v>1089256491</v>
      </c>
      <c r="CJ50" s="471">
        <f t="shared" si="55"/>
        <v>1087281224</v>
      </c>
      <c r="CK50" s="471">
        <f t="shared" si="55"/>
        <v>1083634997</v>
      </c>
      <c r="CL50" s="471">
        <f t="shared" si="55"/>
        <v>1087504194</v>
      </c>
      <c r="CM50" s="471">
        <f t="shared" si="55"/>
        <v>0</v>
      </c>
      <c r="CN50" s="471">
        <f t="shared" si="55"/>
        <v>11483232670</v>
      </c>
      <c r="CO50" s="471">
        <f t="shared" si="55"/>
        <v>0</v>
      </c>
      <c r="CP50" s="471">
        <f t="shared" si="55"/>
        <v>2016639869</v>
      </c>
      <c r="CQ50" s="471">
        <f>+SUM(CQ51:CQ54)</f>
        <v>0</v>
      </c>
      <c r="CR50" s="471">
        <f t="shared" si="55"/>
        <v>0</v>
      </c>
      <c r="CS50" s="477">
        <f t="shared" si="9"/>
        <v>1</v>
      </c>
      <c r="CT50" s="478">
        <f t="shared" si="10"/>
        <v>0.85061785856317562</v>
      </c>
    </row>
    <row r="51" spans="1:98" s="146" customFormat="1" ht="18" customHeight="1" outlineLevel="3" x14ac:dyDescent="0.2">
      <c r="A51" s="461" t="s">
        <v>851</v>
      </c>
      <c r="B51" s="1021" t="str">
        <f t="shared" si="50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161"/>
      <c r="AB51" s="160"/>
      <c r="AC51" s="161"/>
      <c r="AD51" s="160"/>
      <c r="AE51" s="508">
        <f t="shared" ref="AE51:AF58" si="56">+G51+I51+K51+M51+O51+Q51+S51+U51+W51+Y51+AA51+AC51</f>
        <v>30000000</v>
      </c>
      <c r="AF51" s="167">
        <f t="shared" si="56"/>
        <v>60000000</v>
      </c>
      <c r="AG51" s="566"/>
      <c r="AH51" s="566"/>
      <c r="AI51" s="566"/>
      <c r="AJ51" s="566"/>
      <c r="AK51" s="167">
        <f t="shared" ref="AK51:AK58" si="57">+F51-AE51+AF51+AI51</f>
        <v>148627109</v>
      </c>
      <c r="AL51" s="167"/>
      <c r="AM51" s="167">
        <f t="shared" si="52"/>
        <v>148627109</v>
      </c>
      <c r="AN51" s="167">
        <f t="shared" si="53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1086">
        <f>VLOOKUP(A51,'SIIF EJEC MENS NOV-16'!$A$26:$AR$223,44,0)</f>
        <v>0</v>
      </c>
      <c r="AZ51" s="510"/>
      <c r="BA51" s="167">
        <f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172">
        <f>VLOOKUP(A51,'SIIF EJEC MENS NOV-16'!$A$26:$AV$223,48,0)</f>
        <v>9133900</v>
      </c>
      <c r="BM51" s="510"/>
      <c r="BN51" s="167">
        <f t="shared" ref="BN51:BN58" si="58">+SUM(BB51:BM51)</f>
        <v>107866800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172">
        <f>VLOOKUP(A51,'SIIF EJEC MENS NOV-16'!$A$26:$AX$223,50,0)</f>
        <v>9133900</v>
      </c>
      <c r="BZ51" s="510"/>
      <c r="CA51" s="167">
        <f>+SUM(BO51:BZ51)</f>
        <v>107866800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170">
        <f>VLOOKUP(A51,'SIIF EJEC MENS NOV-16'!$A$26:$AZ$223,52,0)</f>
        <v>9133900</v>
      </c>
      <c r="CM51" s="510"/>
      <c r="CN51" s="167">
        <f t="shared" ref="CN51:CN58" si="59">+SUM(CB51:CM51)</f>
        <v>107866800</v>
      </c>
      <c r="CO51" s="196">
        <f t="shared" ref="CO51:CO58" si="60">+AN51-BA51</f>
        <v>0</v>
      </c>
      <c r="CP51" s="172">
        <f t="shared" ref="CP51:CP58" si="61">+BA51-BN51</f>
        <v>40760309</v>
      </c>
      <c r="CQ51" s="172">
        <f t="shared" ref="CQ51:CQ58" si="62">+BN51-CA51</f>
        <v>0</v>
      </c>
      <c r="CR51" s="172">
        <f t="shared" ref="CR51:CR58" si="63">+CA51-CN51</f>
        <v>0</v>
      </c>
      <c r="CS51" s="511">
        <f t="shared" si="9"/>
        <v>1</v>
      </c>
      <c r="CT51" s="512">
        <f t="shared" si="10"/>
        <v>0.72575454589512334</v>
      </c>
    </row>
    <row r="52" spans="1:98" s="146" customFormat="1" ht="18" customHeight="1" outlineLevel="3" x14ac:dyDescent="0.2">
      <c r="A52" s="461" t="s">
        <v>852</v>
      </c>
      <c r="B52" s="1021" t="str">
        <f t="shared" si="50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161"/>
      <c r="AB52" s="160"/>
      <c r="AC52" s="161"/>
      <c r="AD52" s="160"/>
      <c r="AE52" s="508">
        <f t="shared" si="56"/>
        <v>570000000</v>
      </c>
      <c r="AF52" s="167">
        <f t="shared" si="56"/>
        <v>0</v>
      </c>
      <c r="AG52" s="566"/>
      <c r="AH52" s="569"/>
      <c r="AI52" s="566">
        <f t="shared" ref="AI52:AI58" si="64">+-AG52+AH52</f>
        <v>0</v>
      </c>
      <c r="AJ52" s="569"/>
      <c r="AK52" s="167">
        <f t="shared" si="57"/>
        <v>6543597377</v>
      </c>
      <c r="AL52" s="167"/>
      <c r="AM52" s="167">
        <f t="shared" si="52"/>
        <v>6543597377</v>
      </c>
      <c r="AN52" s="167">
        <f t="shared" si="53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1086">
        <f>VLOOKUP(A52,'SIIF EJEC MENS NOV-16'!$A$26:$AR$223,44,0)</f>
        <v>0</v>
      </c>
      <c r="AZ52" s="510"/>
      <c r="BA52" s="167">
        <f>+SUM(AO52:AZ52)</f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172">
        <f>VLOOKUP(A52,'SIIF EJEC MENS NOV-16'!$A$26:$AV$223,48,0)</f>
        <v>519449714</v>
      </c>
      <c r="BM52" s="510"/>
      <c r="BN52" s="167">
        <f t="shared" si="58"/>
        <v>5331009997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172">
        <f>VLOOKUP(A52,'SIIF EJEC MENS NOV-16'!$A$26:$AX$223,50,0)</f>
        <v>519449714</v>
      </c>
      <c r="BZ52" s="510"/>
      <c r="CA52" s="167">
        <f>+SUM(BO52:BZ52)</f>
        <v>5331009997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170">
        <f>VLOOKUP(A52,'SIIF EJEC MENS NOV-16'!$A$26:$AZ$223,52,0)</f>
        <v>519449714</v>
      </c>
      <c r="CM52" s="510"/>
      <c r="CN52" s="167">
        <f t="shared" si="59"/>
        <v>5331009997</v>
      </c>
      <c r="CO52" s="196">
        <f t="shared" si="60"/>
        <v>0</v>
      </c>
      <c r="CP52" s="172">
        <f t="shared" si="61"/>
        <v>1212587380</v>
      </c>
      <c r="CQ52" s="172">
        <f t="shared" si="62"/>
        <v>0</v>
      </c>
      <c r="CR52" s="172">
        <f t="shared" si="63"/>
        <v>0</v>
      </c>
      <c r="CS52" s="511">
        <f t="shared" si="9"/>
        <v>1</v>
      </c>
      <c r="CT52" s="512">
        <f t="shared" si="10"/>
        <v>0.81469101625015827</v>
      </c>
    </row>
    <row r="53" spans="1:98" s="146" customFormat="1" ht="18" customHeight="1" outlineLevel="3" x14ac:dyDescent="0.2">
      <c r="A53" s="461" t="s">
        <v>853</v>
      </c>
      <c r="B53" s="1021" t="str">
        <f t="shared" si="50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161"/>
      <c r="AB53" s="160"/>
      <c r="AC53" s="161"/>
      <c r="AD53" s="160"/>
      <c r="AE53" s="508">
        <f t="shared" si="56"/>
        <v>220000000</v>
      </c>
      <c r="AF53" s="167">
        <f t="shared" si="56"/>
        <v>250000000</v>
      </c>
      <c r="AG53" s="566"/>
      <c r="AH53" s="566"/>
      <c r="AI53" s="566">
        <f t="shared" si="64"/>
        <v>0</v>
      </c>
      <c r="AJ53" s="566"/>
      <c r="AK53" s="167">
        <f t="shared" si="57"/>
        <v>6718291834</v>
      </c>
      <c r="AL53" s="167"/>
      <c r="AM53" s="167">
        <f t="shared" si="52"/>
        <v>6718291834</v>
      </c>
      <c r="AN53" s="167">
        <f t="shared" si="53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086">
        <f>VLOOKUP(A53,'SIIF EJEC MENS NOV-16'!$A$26:$AR$223,44,0)</f>
        <v>0</v>
      </c>
      <c r="AZ53" s="510"/>
      <c r="BA53" s="167">
        <f>+SUM(AO53:AZ53)</f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551000234</v>
      </c>
      <c r="BH53" s="172">
        <v>566414100</v>
      </c>
      <c r="BI53" s="172">
        <v>564990593</v>
      </c>
      <c r="BJ53" s="172">
        <v>556780780</v>
      </c>
      <c r="BK53" s="172">
        <v>555685880</v>
      </c>
      <c r="BL53" s="172">
        <v>552691980</v>
      </c>
      <c r="BM53" s="510"/>
      <c r="BN53" s="167">
        <f t="shared" si="58"/>
        <v>5975375683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551000234</v>
      </c>
      <c r="BU53" s="172">
        <v>566414100</v>
      </c>
      <c r="BV53" s="172">
        <v>564990593</v>
      </c>
      <c r="BW53" s="172">
        <v>556780780</v>
      </c>
      <c r="BX53" s="172">
        <v>555685880</v>
      </c>
      <c r="BY53" s="172">
        <v>552691980</v>
      </c>
      <c r="BZ53" s="510"/>
      <c r="CA53" s="167">
        <f>+SUM(BO53:BZ53)</f>
        <v>5975375683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551000234</v>
      </c>
      <c r="CH53" s="172">
        <v>566414100</v>
      </c>
      <c r="CI53" s="172">
        <v>564990593</v>
      </c>
      <c r="CJ53" s="172">
        <v>555891980</v>
      </c>
      <c r="CK53" s="464">
        <v>556574680</v>
      </c>
      <c r="CL53" s="170">
        <v>552691980</v>
      </c>
      <c r="CM53" s="510"/>
      <c r="CN53" s="167">
        <f t="shared" si="59"/>
        <v>5975375683</v>
      </c>
      <c r="CO53" s="196">
        <f t="shared" si="60"/>
        <v>0</v>
      </c>
      <c r="CP53" s="172">
        <f t="shared" si="61"/>
        <v>742916151</v>
      </c>
      <c r="CQ53" s="172">
        <f t="shared" si="62"/>
        <v>0</v>
      </c>
      <c r="CR53" s="172">
        <f t="shared" si="63"/>
        <v>0</v>
      </c>
      <c r="CS53" s="511">
        <f t="shared" si="9"/>
        <v>1</v>
      </c>
      <c r="CT53" s="512">
        <f t="shared" si="10"/>
        <v>0.88941889257619888</v>
      </c>
    </row>
    <row r="54" spans="1:98" s="146" customFormat="1" ht="18" customHeight="1" outlineLevel="3" x14ac:dyDescent="0.2">
      <c r="A54" s="461" t="s">
        <v>854</v>
      </c>
      <c r="B54" s="1021" t="str">
        <f t="shared" si="50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161"/>
      <c r="AB54" s="160"/>
      <c r="AC54" s="161"/>
      <c r="AD54" s="160"/>
      <c r="AE54" s="508">
        <f t="shared" si="56"/>
        <v>15000000</v>
      </c>
      <c r="AF54" s="167">
        <f t="shared" si="56"/>
        <v>40000000</v>
      </c>
      <c r="AG54" s="566"/>
      <c r="AH54" s="569"/>
      <c r="AI54" s="566">
        <f t="shared" si="64"/>
        <v>0</v>
      </c>
      <c r="AJ54" s="569"/>
      <c r="AK54" s="167">
        <f t="shared" si="57"/>
        <v>89356219</v>
      </c>
      <c r="AL54" s="167"/>
      <c r="AM54" s="167">
        <f t="shared" si="52"/>
        <v>89356219</v>
      </c>
      <c r="AN54" s="167">
        <f t="shared" si="53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1086">
        <f>VLOOKUP(A54,'SIIF EJEC MENS NOV-16'!$A$26:$AR$223,44,0)</f>
        <v>0</v>
      </c>
      <c r="AZ54" s="510"/>
      <c r="BA54" s="167">
        <f t="shared" ref="BA54:BA58" si="65">+SUM(AO54:AZ54)</f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6569015</v>
      </c>
      <c r="BJ54" s="172">
        <v>6753600</v>
      </c>
      <c r="BK54" s="513">
        <v>6710100</v>
      </c>
      <c r="BL54" s="172">
        <v>6228600</v>
      </c>
      <c r="BM54" s="510"/>
      <c r="BN54" s="167">
        <f t="shared" si="58"/>
        <v>68980190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6569015</v>
      </c>
      <c r="BW54" s="172">
        <v>6753600</v>
      </c>
      <c r="BX54" s="513">
        <v>6710100</v>
      </c>
      <c r="BY54" s="172">
        <v>6228600</v>
      </c>
      <c r="BZ54" s="510"/>
      <c r="CA54" s="167">
        <f>+SUM(BO54:BZ54)</f>
        <v>68980190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6569015</v>
      </c>
      <c r="CJ54" s="172">
        <v>6753600</v>
      </c>
      <c r="CK54" s="465">
        <v>6710100</v>
      </c>
      <c r="CL54" s="170">
        <v>6228600</v>
      </c>
      <c r="CM54" s="510"/>
      <c r="CN54" s="167">
        <f t="shared" si="59"/>
        <v>68980190</v>
      </c>
      <c r="CO54" s="196">
        <f t="shared" si="60"/>
        <v>0</v>
      </c>
      <c r="CP54" s="172">
        <f t="shared" si="61"/>
        <v>20376029</v>
      </c>
      <c r="CQ54" s="172">
        <f t="shared" si="62"/>
        <v>0</v>
      </c>
      <c r="CR54" s="172">
        <f t="shared" si="63"/>
        <v>0</v>
      </c>
      <c r="CS54" s="536">
        <f t="shared" si="9"/>
        <v>1</v>
      </c>
      <c r="CT54" s="537">
        <f t="shared" si="10"/>
        <v>0.77196854088018207</v>
      </c>
    </row>
    <row r="55" spans="1:98" s="180" customFormat="1" ht="20.25" customHeight="1" outlineLevel="2" x14ac:dyDescent="0.25">
      <c r="A55" s="466" t="s">
        <v>855</v>
      </c>
      <c r="B55" s="1021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193"/>
      <c r="AB55" s="189"/>
      <c r="AC55" s="193"/>
      <c r="AD55" s="189"/>
      <c r="AE55" s="518">
        <f t="shared" si="56"/>
        <v>80000000</v>
      </c>
      <c r="AF55" s="517">
        <f t="shared" si="56"/>
        <v>20000000</v>
      </c>
      <c r="AG55" s="568"/>
      <c r="AH55" s="568"/>
      <c r="AI55" s="566">
        <f t="shared" si="64"/>
        <v>0</v>
      </c>
      <c r="AJ55" s="568"/>
      <c r="AK55" s="167">
        <f t="shared" si="57"/>
        <v>3207076847</v>
      </c>
      <c r="AL55" s="517"/>
      <c r="AM55" s="517">
        <f t="shared" si="52"/>
        <v>3207076847</v>
      </c>
      <c r="AN55" s="517">
        <f t="shared" si="53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1086">
        <f>VLOOKUP(A55,'SIIF EJEC MENS NOV-16'!$A$26:$AR$223,44,0)</f>
        <v>0</v>
      </c>
      <c r="AZ55" s="524"/>
      <c r="BA55" s="517">
        <f t="shared" si="65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172">
        <f>VLOOKUP(A55,'SIIF EJEC MENS NOV-16'!$A$26:$AV$223,48,0)</f>
        <v>259678000</v>
      </c>
      <c r="BM55" s="524"/>
      <c r="BN55" s="517">
        <f t="shared" si="58"/>
        <v>2840683100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172">
        <f>VLOOKUP(A55,'SIIF EJEC MENS NOV-16'!$A$26:$AX$223,50,0)</f>
        <v>259678000</v>
      </c>
      <c r="BZ55" s="524"/>
      <c r="CA55" s="517">
        <f t="shared" ref="CA55:CA58" si="66">+SUM(BO55:BZ55)</f>
        <v>2840683100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170">
        <f>VLOOKUP(A55,'SIIF EJEC MENS NOV-16'!$A$26:$AZ$223,52,0)</f>
        <v>259678000</v>
      </c>
      <c r="CM55" s="524"/>
      <c r="CN55" s="517">
        <f t="shared" si="59"/>
        <v>2840683100</v>
      </c>
      <c r="CO55" s="558">
        <f t="shared" si="60"/>
        <v>0</v>
      </c>
      <c r="CP55" s="523">
        <f t="shared" si="61"/>
        <v>366393747</v>
      </c>
      <c r="CQ55" s="523">
        <f t="shared" si="62"/>
        <v>0</v>
      </c>
      <c r="CR55" s="523">
        <f t="shared" si="63"/>
        <v>0</v>
      </c>
      <c r="CS55" s="538">
        <f t="shared" si="9"/>
        <v>1</v>
      </c>
      <c r="CT55" s="525">
        <f t="shared" si="10"/>
        <v>0.885754609421743</v>
      </c>
    </row>
    <row r="56" spans="1:98" s="180" customFormat="1" ht="20.25" customHeight="1" outlineLevel="2" x14ac:dyDescent="0.25">
      <c r="A56" s="466" t="s">
        <v>856</v>
      </c>
      <c r="B56" s="1021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193"/>
      <c r="AB56" s="189"/>
      <c r="AC56" s="193"/>
      <c r="AD56" s="189"/>
      <c r="AE56" s="518">
        <f t="shared" si="56"/>
        <v>80000000</v>
      </c>
      <c r="AF56" s="517">
        <f t="shared" si="56"/>
        <v>70000000</v>
      </c>
      <c r="AG56" s="568"/>
      <c r="AH56" s="568"/>
      <c r="AI56" s="566">
        <f t="shared" si="64"/>
        <v>0</v>
      </c>
      <c r="AJ56" s="568"/>
      <c r="AK56" s="167">
        <f t="shared" si="57"/>
        <v>534630552</v>
      </c>
      <c r="AL56" s="517"/>
      <c r="AM56" s="517">
        <f t="shared" si="52"/>
        <v>534630552</v>
      </c>
      <c r="AN56" s="517">
        <f t="shared" si="53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1086">
        <f>VLOOKUP(A56,'SIIF EJEC MENS NOV-16'!$A$26:$AR$223,44,0)</f>
        <v>0</v>
      </c>
      <c r="AZ56" s="524"/>
      <c r="BA56" s="517">
        <f>+SUM(AO56:AZ56)</f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172">
        <f>VLOOKUP(A56,'SIIF EJEC MENS NOV-16'!$A$26:$AV$223,48,0)</f>
        <v>43275500</v>
      </c>
      <c r="BM56" s="524"/>
      <c r="BN56" s="517">
        <f t="shared" si="58"/>
        <v>473405100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172">
        <f>VLOOKUP(A56,'SIIF EJEC MENS NOV-16'!$A$26:$AX$223,50,0)</f>
        <v>43275500</v>
      </c>
      <c r="BZ56" s="524"/>
      <c r="CA56" s="517">
        <f t="shared" si="66"/>
        <v>473405100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170">
        <f>VLOOKUP(A56,'SIIF EJEC MENS NOV-16'!$A$26:$AZ$223,52,0)</f>
        <v>43275500</v>
      </c>
      <c r="CM56" s="524"/>
      <c r="CN56" s="517">
        <f t="shared" si="59"/>
        <v>473405100</v>
      </c>
      <c r="CO56" s="558">
        <f t="shared" si="60"/>
        <v>0</v>
      </c>
      <c r="CP56" s="523">
        <f t="shared" si="61"/>
        <v>61225452</v>
      </c>
      <c r="CQ56" s="523">
        <f t="shared" si="62"/>
        <v>0</v>
      </c>
      <c r="CR56" s="523">
        <f t="shared" si="63"/>
        <v>0</v>
      </c>
      <c r="CS56" s="538">
        <f t="shared" si="9"/>
        <v>1</v>
      </c>
      <c r="CT56" s="525">
        <f t="shared" si="10"/>
        <v>0.88548082078182466</v>
      </c>
    </row>
    <row r="57" spans="1:98" s="180" customFormat="1" ht="20.25" customHeight="1" outlineLevel="2" x14ac:dyDescent="0.25">
      <c r="A57" s="466" t="s">
        <v>857</v>
      </c>
      <c r="B57" s="1021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193"/>
      <c r="AB57" s="189"/>
      <c r="AC57" s="193"/>
      <c r="AD57" s="189"/>
      <c r="AE57" s="518">
        <f t="shared" si="56"/>
        <v>80000000</v>
      </c>
      <c r="AF57" s="517">
        <f t="shared" si="56"/>
        <v>70000000</v>
      </c>
      <c r="AG57" s="568"/>
      <c r="AH57" s="568"/>
      <c r="AI57" s="566">
        <f t="shared" si="64"/>
        <v>0</v>
      </c>
      <c r="AJ57" s="568"/>
      <c r="AK57" s="167">
        <f t="shared" si="57"/>
        <v>534630583</v>
      </c>
      <c r="AL57" s="517"/>
      <c r="AM57" s="517">
        <f t="shared" si="52"/>
        <v>534630583</v>
      </c>
      <c r="AN57" s="517">
        <f t="shared" si="53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1086">
        <f>VLOOKUP(A57,'SIIF EJEC MENS NOV-16'!$A$26:$AR$223,44,0)</f>
        <v>0</v>
      </c>
      <c r="AZ57" s="524"/>
      <c r="BA57" s="517">
        <f>+SUM(AO57:AZ57)</f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172">
        <f>VLOOKUP(A57,'SIIF EJEC MENS NOV-16'!$A$26:$AV$223,48,0)</f>
        <v>43275500</v>
      </c>
      <c r="BM57" s="524"/>
      <c r="BN57" s="517">
        <f t="shared" si="58"/>
        <v>473405100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172">
        <f>VLOOKUP(A57,'SIIF EJEC MENS NOV-16'!$A$26:$AX$223,50,0)</f>
        <v>43275500</v>
      </c>
      <c r="BZ57" s="524"/>
      <c r="CA57" s="517">
        <f t="shared" si="66"/>
        <v>473405100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170">
        <f>VLOOKUP(A57,'SIIF EJEC MENS NOV-16'!$A$26:$AZ$223,52,0)</f>
        <v>43275500</v>
      </c>
      <c r="CM57" s="524"/>
      <c r="CN57" s="517">
        <f t="shared" si="59"/>
        <v>473405100</v>
      </c>
      <c r="CO57" s="558">
        <f t="shared" si="60"/>
        <v>0</v>
      </c>
      <c r="CP57" s="523">
        <f t="shared" si="61"/>
        <v>61225483</v>
      </c>
      <c r="CQ57" s="523">
        <f t="shared" si="62"/>
        <v>0</v>
      </c>
      <c r="CR57" s="523">
        <f t="shared" si="63"/>
        <v>0</v>
      </c>
      <c r="CS57" s="538">
        <f t="shared" si="9"/>
        <v>1</v>
      </c>
      <c r="CT57" s="525">
        <f t="shared" si="10"/>
        <v>0.88548076943813747</v>
      </c>
    </row>
    <row r="58" spans="1:98" s="180" customFormat="1" ht="20.25" customHeight="1" outlineLevel="2" thickBot="1" x14ac:dyDescent="0.3">
      <c r="A58" s="466" t="s">
        <v>858</v>
      </c>
      <c r="B58" s="1021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194"/>
      <c r="AB58" s="190"/>
      <c r="AC58" s="194"/>
      <c r="AD58" s="190"/>
      <c r="AE58" s="531">
        <f t="shared" si="56"/>
        <v>150000000</v>
      </c>
      <c r="AF58" s="530">
        <f t="shared" si="56"/>
        <v>140000000</v>
      </c>
      <c r="AG58" s="570"/>
      <c r="AH58" s="570"/>
      <c r="AI58" s="567">
        <f t="shared" si="64"/>
        <v>0</v>
      </c>
      <c r="AJ58" s="570"/>
      <c r="AK58" s="266">
        <f t="shared" si="57"/>
        <v>1078819879</v>
      </c>
      <c r="AL58" s="530"/>
      <c r="AM58" s="530">
        <f t="shared" si="52"/>
        <v>1078819879</v>
      </c>
      <c r="AN58" s="530">
        <f t="shared" si="53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1086">
        <f>VLOOKUP(A58,'SIIF EJEC MENS NOV-16'!$A$26:$AR$223,44,0)</f>
        <v>0</v>
      </c>
      <c r="AZ58" s="535"/>
      <c r="BA58" s="530">
        <f t="shared" si="65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172">
        <f>VLOOKUP(A58,'SIIF EJEC MENS NOV-16'!$A$26:$AV$223,48,0)</f>
        <v>86545200</v>
      </c>
      <c r="BM58" s="535"/>
      <c r="BN58" s="530">
        <f t="shared" si="58"/>
        <v>946773100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172">
        <f>VLOOKUP(A58,'SIIF EJEC MENS NOV-16'!$A$26:$AX$223,50,0)</f>
        <v>86545200</v>
      </c>
      <c r="BZ58" s="535"/>
      <c r="CA58" s="530">
        <f t="shared" si="66"/>
        <v>946773100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170">
        <f>VLOOKUP(A58,'SIIF EJEC MENS NOV-16'!$A$26:$AZ$223,52,0)</f>
        <v>86545200</v>
      </c>
      <c r="CM58" s="535"/>
      <c r="CN58" s="530">
        <f t="shared" si="59"/>
        <v>946773100</v>
      </c>
      <c r="CO58" s="571">
        <f t="shared" si="60"/>
        <v>0</v>
      </c>
      <c r="CP58" s="534">
        <f t="shared" si="61"/>
        <v>132046779</v>
      </c>
      <c r="CQ58" s="534">
        <f t="shared" si="62"/>
        <v>0</v>
      </c>
      <c r="CR58" s="534">
        <f t="shared" si="63"/>
        <v>0</v>
      </c>
      <c r="CS58" s="539">
        <f t="shared" si="9"/>
        <v>1</v>
      </c>
      <c r="CT58" s="540">
        <f t="shared" si="10"/>
        <v>0.87760071762637593</v>
      </c>
    </row>
    <row r="59" spans="1:98" s="157" customFormat="1" ht="18.75" thickBot="1" x14ac:dyDescent="0.25">
      <c r="A59" s="146"/>
      <c r="B59" s="1021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1089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749"/>
      <c r="CT59" s="749"/>
    </row>
    <row r="60" spans="1:98" s="255" customFormat="1" ht="31.5" customHeight="1" thickBot="1" x14ac:dyDescent="0.25">
      <c r="A60" s="252"/>
      <c r="B60" s="1025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67">+H61+H70</f>
        <v>245000000</v>
      </c>
      <c r="I60" s="238">
        <f t="shared" si="67"/>
        <v>340000000</v>
      </c>
      <c r="J60" s="256">
        <f t="shared" si="67"/>
        <v>340000000</v>
      </c>
      <c r="K60" s="237">
        <f t="shared" si="67"/>
        <v>22295692</v>
      </c>
      <c r="L60" s="261">
        <f>+L61+L70</f>
        <v>2882295692</v>
      </c>
      <c r="M60" s="237">
        <f t="shared" si="67"/>
        <v>100000000</v>
      </c>
      <c r="N60" s="261">
        <f t="shared" si="67"/>
        <v>100000000</v>
      </c>
      <c r="O60" s="237">
        <f t="shared" si="67"/>
        <v>285690820</v>
      </c>
      <c r="P60" s="238">
        <f t="shared" si="67"/>
        <v>285690820</v>
      </c>
      <c r="Q60" s="261">
        <f t="shared" si="67"/>
        <v>71000000</v>
      </c>
      <c r="R60" s="237">
        <f t="shared" si="67"/>
        <v>71000000</v>
      </c>
      <c r="S60" s="238">
        <f t="shared" si="67"/>
        <v>294000000</v>
      </c>
      <c r="T60" s="237">
        <f t="shared" si="67"/>
        <v>294000000</v>
      </c>
      <c r="U60" s="237">
        <f t="shared" si="67"/>
        <v>397278553</v>
      </c>
      <c r="V60" s="237">
        <f t="shared" si="67"/>
        <v>397278553</v>
      </c>
      <c r="W60" s="237">
        <f t="shared" si="67"/>
        <v>0</v>
      </c>
      <c r="X60" s="237">
        <f t="shared" si="67"/>
        <v>0</v>
      </c>
      <c r="Y60" s="237">
        <f t="shared" si="67"/>
        <v>89900000</v>
      </c>
      <c r="Z60" s="237">
        <f t="shared" si="67"/>
        <v>89900000</v>
      </c>
      <c r="AA60" s="237">
        <f t="shared" si="67"/>
        <v>625427314</v>
      </c>
      <c r="AB60" s="237">
        <f t="shared" si="67"/>
        <v>625427314</v>
      </c>
      <c r="AC60" s="237">
        <f t="shared" si="67"/>
        <v>0</v>
      </c>
      <c r="AD60" s="256">
        <f t="shared" si="67"/>
        <v>0</v>
      </c>
      <c r="AE60" s="237">
        <f t="shared" si="67"/>
        <v>2470592379</v>
      </c>
      <c r="AF60" s="237">
        <f t="shared" si="67"/>
        <v>5330592379</v>
      </c>
      <c r="AG60" s="238">
        <f t="shared" si="67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67"/>
        <v>15187497500</v>
      </c>
      <c r="AL60" s="237">
        <f t="shared" si="67"/>
        <v>0</v>
      </c>
      <c r="AM60" s="237">
        <f t="shared" si="67"/>
        <v>14938368963.48</v>
      </c>
      <c r="AN60" s="237">
        <f>+AN61+AN70</f>
        <v>15187497500</v>
      </c>
      <c r="AO60" s="237">
        <f t="shared" si="67"/>
        <v>8757651092.9599991</v>
      </c>
      <c r="AP60" s="256">
        <f t="shared" si="67"/>
        <v>929314096</v>
      </c>
      <c r="AQ60" s="237">
        <f t="shared" si="67"/>
        <v>819017159</v>
      </c>
      <c r="AR60" s="237">
        <f t="shared" si="67"/>
        <v>910417936</v>
      </c>
      <c r="AS60" s="237">
        <f t="shared" si="67"/>
        <v>1153235873</v>
      </c>
      <c r="AT60" s="237">
        <f t="shared" si="67"/>
        <v>529614309</v>
      </c>
      <c r="AU60" s="237">
        <f t="shared" si="67"/>
        <v>214335780</v>
      </c>
      <c r="AV60" s="237">
        <f t="shared" si="67"/>
        <v>644987545.12</v>
      </c>
      <c r="AW60" s="237">
        <f t="shared" si="67"/>
        <v>206803915</v>
      </c>
      <c r="AX60" s="237">
        <f t="shared" si="67"/>
        <v>121171786</v>
      </c>
      <c r="AY60" s="1083">
        <f t="shared" si="67"/>
        <v>651819471.39999998</v>
      </c>
      <c r="AZ60" s="237">
        <f t="shared" si="67"/>
        <v>0</v>
      </c>
      <c r="BA60" s="237">
        <f t="shared" si="67"/>
        <v>14938368963.48</v>
      </c>
      <c r="BB60" s="238">
        <f t="shared" si="67"/>
        <v>6743801348.96</v>
      </c>
      <c r="BC60" s="261">
        <f t="shared" si="67"/>
        <v>670727036</v>
      </c>
      <c r="BD60" s="237">
        <f t="shared" si="67"/>
        <v>761249625.5</v>
      </c>
      <c r="BE60" s="238">
        <f t="shared" si="67"/>
        <v>899466752.75999999</v>
      </c>
      <c r="BF60" s="237">
        <f>+BF61+BF70</f>
        <v>404626019.19</v>
      </c>
      <c r="BG60" s="237">
        <f t="shared" si="67"/>
        <v>682119015.64999998</v>
      </c>
      <c r="BH60" s="237">
        <f t="shared" si="67"/>
        <v>1299815236</v>
      </c>
      <c r="BI60" s="237">
        <f t="shared" si="67"/>
        <v>524852303.12</v>
      </c>
      <c r="BJ60" s="237">
        <f t="shared" si="67"/>
        <v>381167893</v>
      </c>
      <c r="BK60" s="237">
        <f t="shared" si="67"/>
        <v>754700662</v>
      </c>
      <c r="BL60" s="237">
        <f t="shared" si="67"/>
        <v>619885995.54999995</v>
      </c>
      <c r="BM60" s="256">
        <f t="shared" si="67"/>
        <v>0</v>
      </c>
      <c r="BN60" s="237">
        <f t="shared" si="67"/>
        <v>13742411887.73</v>
      </c>
      <c r="BO60" s="238">
        <f t="shared" si="67"/>
        <v>273019843</v>
      </c>
      <c r="BP60" s="261">
        <f t="shared" si="67"/>
        <v>561042440.71000004</v>
      </c>
      <c r="BQ60" s="237">
        <f t="shared" si="67"/>
        <v>1136267087.5</v>
      </c>
      <c r="BR60" s="238">
        <f t="shared" si="67"/>
        <v>875005908</v>
      </c>
      <c r="BS60" s="237">
        <f t="shared" si="67"/>
        <v>961094605</v>
      </c>
      <c r="BT60" s="237">
        <f t="shared" si="67"/>
        <v>1203224790</v>
      </c>
      <c r="BU60" s="237">
        <f t="shared" si="67"/>
        <v>1101112967</v>
      </c>
      <c r="BV60" s="237">
        <f t="shared" ref="BV60:CR60" si="68">+BV61+BV70</f>
        <v>1121202562</v>
      </c>
      <c r="BW60" s="237">
        <f t="shared" si="68"/>
        <v>1106214635</v>
      </c>
      <c r="BX60" s="237">
        <f t="shared" si="68"/>
        <v>1061346158.65</v>
      </c>
      <c r="BY60" s="237">
        <f t="shared" si="68"/>
        <v>999010507</v>
      </c>
      <c r="BZ60" s="256">
        <f t="shared" si="68"/>
        <v>0</v>
      </c>
      <c r="CA60" s="237">
        <f t="shared" si="68"/>
        <v>10664137571.860001</v>
      </c>
      <c r="CB60" s="238">
        <f t="shared" si="68"/>
        <v>209384408</v>
      </c>
      <c r="CC60" s="238">
        <f t="shared" si="68"/>
        <v>603194383.71000004</v>
      </c>
      <c r="CD60" s="237">
        <f t="shared" si="68"/>
        <v>1154102268.5</v>
      </c>
      <c r="CE60" s="237">
        <f t="shared" si="68"/>
        <v>852453270</v>
      </c>
      <c r="CF60" s="237">
        <f t="shared" si="68"/>
        <v>952440977</v>
      </c>
      <c r="CG60" s="237">
        <f t="shared" si="68"/>
        <v>1238079367</v>
      </c>
      <c r="CH60" s="237">
        <f t="shared" si="68"/>
        <v>1101112967</v>
      </c>
      <c r="CI60" s="237">
        <f t="shared" si="68"/>
        <v>1121202562</v>
      </c>
      <c r="CJ60" s="237">
        <f t="shared" si="68"/>
        <v>1101547427</v>
      </c>
      <c r="CK60" s="237">
        <f t="shared" si="68"/>
        <v>1325457541.6500001</v>
      </c>
      <c r="CL60" s="237">
        <f t="shared" si="68"/>
        <v>968614572</v>
      </c>
      <c r="CM60" s="237">
        <f t="shared" si="68"/>
        <v>0</v>
      </c>
      <c r="CN60" s="237">
        <f t="shared" si="68"/>
        <v>10627589743.860001</v>
      </c>
      <c r="CO60" s="238">
        <f t="shared" si="68"/>
        <v>249128536.5200001</v>
      </c>
      <c r="CP60" s="238">
        <f>+CP61+CP70</f>
        <v>1195957075.7499998</v>
      </c>
      <c r="CQ60" s="238">
        <f t="shared" si="68"/>
        <v>3078274315.8699999</v>
      </c>
      <c r="CR60" s="238">
        <f t="shared" si="68"/>
        <v>36547828</v>
      </c>
      <c r="CS60" s="251">
        <f t="shared" ref="CS60:CS91" si="69">IFERROR(BA60/AN60,0)</f>
        <v>0.98359647226147684</v>
      </c>
      <c r="CT60" s="251">
        <f t="shared" ref="CT60:CT91" si="70">IFERROR(BN60/AN60,0)</f>
        <v>0.9048503143937966</v>
      </c>
    </row>
    <row r="61" spans="1:98" s="639" customFormat="1" ht="20.25" customHeight="1" outlineLevel="1" x14ac:dyDescent="0.25">
      <c r="A61" s="622"/>
      <c r="B61" s="1022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71">+G62+G67</f>
        <v>0</v>
      </c>
      <c r="H61" s="629">
        <f t="shared" si="71"/>
        <v>0</v>
      </c>
      <c r="I61" s="627">
        <f t="shared" si="71"/>
        <v>0</v>
      </c>
      <c r="J61" s="628">
        <f t="shared" si="71"/>
        <v>0</v>
      </c>
      <c r="K61" s="629">
        <f t="shared" si="71"/>
        <v>0</v>
      </c>
      <c r="L61" s="630">
        <f t="shared" si="71"/>
        <v>100000000</v>
      </c>
      <c r="M61" s="629">
        <f t="shared" si="71"/>
        <v>5000000</v>
      </c>
      <c r="N61" s="630">
        <f t="shared" si="71"/>
        <v>5000000</v>
      </c>
      <c r="O61" s="629">
        <f t="shared" si="71"/>
        <v>13690820</v>
      </c>
      <c r="P61" s="627">
        <f t="shared" si="71"/>
        <v>49690820</v>
      </c>
      <c r="Q61" s="630">
        <f t="shared" si="71"/>
        <v>0</v>
      </c>
      <c r="R61" s="629">
        <f t="shared" si="71"/>
        <v>0</v>
      </c>
      <c r="S61" s="627">
        <f t="shared" si="71"/>
        <v>1000000</v>
      </c>
      <c r="T61" s="629">
        <f t="shared" si="71"/>
        <v>1000000</v>
      </c>
      <c r="U61" s="629">
        <f t="shared" si="71"/>
        <v>0</v>
      </c>
      <c r="V61" s="629">
        <f t="shared" si="71"/>
        <v>0</v>
      </c>
      <c r="W61" s="629">
        <f t="shared" si="71"/>
        <v>0</v>
      </c>
      <c r="X61" s="629">
        <f t="shared" si="71"/>
        <v>0</v>
      </c>
      <c r="Y61" s="629">
        <f t="shared" si="71"/>
        <v>0</v>
      </c>
      <c r="Z61" s="629">
        <f t="shared" si="71"/>
        <v>0</v>
      </c>
      <c r="AA61" s="629">
        <f t="shared" si="71"/>
        <v>0</v>
      </c>
      <c r="AB61" s="629">
        <f t="shared" si="71"/>
        <v>0</v>
      </c>
      <c r="AC61" s="629">
        <f t="shared" si="71"/>
        <v>0</v>
      </c>
      <c r="AD61" s="628">
        <f t="shared" si="71"/>
        <v>0</v>
      </c>
      <c r="AE61" s="629">
        <f t="shared" si="71"/>
        <v>19690820</v>
      </c>
      <c r="AF61" s="629">
        <f t="shared" si="71"/>
        <v>155690820</v>
      </c>
      <c r="AG61" s="627">
        <f t="shared" si="71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71"/>
        <v>334000000</v>
      </c>
      <c r="AL61" s="629">
        <f t="shared" si="71"/>
        <v>0</v>
      </c>
      <c r="AM61" s="629">
        <f t="shared" si="71"/>
        <v>319924179</v>
      </c>
      <c r="AN61" s="629">
        <f>+AN62+AN67</f>
        <v>334000000</v>
      </c>
      <c r="AO61" s="629">
        <f t="shared" si="71"/>
        <v>43445462</v>
      </c>
      <c r="AP61" s="630">
        <f t="shared" si="71"/>
        <v>54011102</v>
      </c>
      <c r="AQ61" s="629">
        <f t="shared" si="71"/>
        <v>118063946</v>
      </c>
      <c r="AR61" s="629">
        <f t="shared" si="71"/>
        <v>1975300</v>
      </c>
      <c r="AS61" s="629">
        <f t="shared" si="71"/>
        <v>15875986</v>
      </c>
      <c r="AT61" s="629">
        <f t="shared" si="71"/>
        <v>86186463</v>
      </c>
      <c r="AU61" s="629">
        <f t="shared" si="71"/>
        <v>0</v>
      </c>
      <c r="AV61" s="629">
        <f t="shared" si="71"/>
        <v>0</v>
      </c>
      <c r="AW61" s="629">
        <f t="shared" si="71"/>
        <v>0</v>
      </c>
      <c r="AX61" s="629">
        <f t="shared" si="71"/>
        <v>365920</v>
      </c>
      <c r="AY61" s="1090">
        <f t="shared" si="71"/>
        <v>0</v>
      </c>
      <c r="AZ61" s="629">
        <f t="shared" si="71"/>
        <v>0</v>
      </c>
      <c r="BA61" s="629">
        <f t="shared" si="71"/>
        <v>319924179</v>
      </c>
      <c r="BB61" s="627">
        <f t="shared" si="71"/>
        <v>43445462</v>
      </c>
      <c r="BC61" s="630">
        <f t="shared" si="71"/>
        <v>54011102</v>
      </c>
      <c r="BD61" s="629">
        <f t="shared" si="71"/>
        <v>117240343</v>
      </c>
      <c r="BE61" s="627">
        <f t="shared" si="71"/>
        <v>1975300</v>
      </c>
      <c r="BF61" s="629">
        <f t="shared" si="71"/>
        <v>15875986</v>
      </c>
      <c r="BG61" s="629">
        <f t="shared" si="71"/>
        <v>86186463</v>
      </c>
      <c r="BH61" s="629">
        <f t="shared" si="71"/>
        <v>0</v>
      </c>
      <c r="BI61" s="629">
        <f t="shared" si="71"/>
        <v>0</v>
      </c>
      <c r="BJ61" s="629">
        <f t="shared" si="71"/>
        <v>0</v>
      </c>
      <c r="BK61" s="629">
        <f t="shared" si="71"/>
        <v>365920</v>
      </c>
      <c r="BL61" s="629">
        <f t="shared" si="71"/>
        <v>0</v>
      </c>
      <c r="BM61" s="628">
        <f t="shared" si="71"/>
        <v>0</v>
      </c>
      <c r="BN61" s="629">
        <f t="shared" si="71"/>
        <v>319100576</v>
      </c>
      <c r="BO61" s="627">
        <f t="shared" si="71"/>
        <v>23242780</v>
      </c>
      <c r="BP61" s="630">
        <f t="shared" si="71"/>
        <v>74213784</v>
      </c>
      <c r="BQ61" s="629">
        <f t="shared" si="71"/>
        <v>117240343</v>
      </c>
      <c r="BR61" s="627">
        <f t="shared" si="71"/>
        <v>1975300</v>
      </c>
      <c r="BS61" s="629">
        <f t="shared" si="71"/>
        <v>15875986</v>
      </c>
      <c r="BT61" s="629">
        <f t="shared" si="71"/>
        <v>86186463</v>
      </c>
      <c r="BU61" s="629">
        <f t="shared" si="71"/>
        <v>0</v>
      </c>
      <c r="BV61" s="629">
        <f t="shared" ref="BV61:CR61" si="72">+BV62+BV67</f>
        <v>0</v>
      </c>
      <c r="BW61" s="629">
        <f t="shared" si="72"/>
        <v>0</v>
      </c>
      <c r="BX61" s="629">
        <f t="shared" si="72"/>
        <v>365920</v>
      </c>
      <c r="BY61" s="629">
        <f t="shared" si="72"/>
        <v>0</v>
      </c>
      <c r="BZ61" s="628">
        <f t="shared" si="72"/>
        <v>0</v>
      </c>
      <c r="CA61" s="629">
        <f t="shared" si="72"/>
        <v>319100576</v>
      </c>
      <c r="CB61" s="627">
        <f t="shared" si="72"/>
        <v>1277880</v>
      </c>
      <c r="CC61" s="627">
        <f t="shared" si="72"/>
        <v>96178684</v>
      </c>
      <c r="CD61" s="629">
        <f t="shared" si="72"/>
        <v>117240343</v>
      </c>
      <c r="CE61" s="629">
        <f t="shared" si="72"/>
        <v>1975300</v>
      </c>
      <c r="CF61" s="629">
        <f t="shared" si="72"/>
        <v>15875986</v>
      </c>
      <c r="CG61" s="629">
        <f t="shared" si="72"/>
        <v>86186463</v>
      </c>
      <c r="CH61" s="629">
        <f t="shared" si="72"/>
        <v>0</v>
      </c>
      <c r="CI61" s="629">
        <f t="shared" si="72"/>
        <v>0</v>
      </c>
      <c r="CJ61" s="629">
        <f t="shared" si="72"/>
        <v>0</v>
      </c>
      <c r="CK61" s="629">
        <f t="shared" si="72"/>
        <v>365920</v>
      </c>
      <c r="CL61" s="629">
        <f t="shared" si="72"/>
        <v>0</v>
      </c>
      <c r="CM61" s="629">
        <f t="shared" si="72"/>
        <v>0</v>
      </c>
      <c r="CN61" s="629">
        <f t="shared" si="72"/>
        <v>319100576</v>
      </c>
      <c r="CO61" s="627">
        <f t="shared" si="72"/>
        <v>14075821</v>
      </c>
      <c r="CP61" s="627">
        <f t="shared" si="72"/>
        <v>823603</v>
      </c>
      <c r="CQ61" s="627">
        <f t="shared" si="72"/>
        <v>0</v>
      </c>
      <c r="CR61" s="627">
        <f t="shared" si="72"/>
        <v>0</v>
      </c>
      <c r="CS61" s="631">
        <f t="shared" si="69"/>
        <v>0.95785682335329336</v>
      </c>
      <c r="CT61" s="632">
        <f t="shared" si="70"/>
        <v>0.95539094610778441</v>
      </c>
    </row>
    <row r="62" spans="1:98" s="670" customFormat="1" ht="20.25" customHeight="1" outlineLevel="2" x14ac:dyDescent="0.25">
      <c r="A62" s="654"/>
      <c r="B62" s="1022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73">+SUM(G63:G66)</f>
        <v>0</v>
      </c>
      <c r="H62" s="661">
        <f t="shared" si="73"/>
        <v>0</v>
      </c>
      <c r="I62" s="659">
        <f t="shared" si="73"/>
        <v>0</v>
      </c>
      <c r="J62" s="660">
        <f t="shared" si="73"/>
        <v>0</v>
      </c>
      <c r="K62" s="661">
        <f t="shared" si="73"/>
        <v>0</v>
      </c>
      <c r="L62" s="662">
        <f t="shared" si="73"/>
        <v>100000000</v>
      </c>
      <c r="M62" s="661">
        <f t="shared" si="73"/>
        <v>5000000</v>
      </c>
      <c r="N62" s="662">
        <f t="shared" si="73"/>
        <v>5000000</v>
      </c>
      <c r="O62" s="661">
        <f t="shared" si="73"/>
        <v>7500233</v>
      </c>
      <c r="P62" s="659">
        <f t="shared" si="73"/>
        <v>49690820</v>
      </c>
      <c r="Q62" s="662">
        <f t="shared" si="73"/>
        <v>0</v>
      </c>
      <c r="R62" s="661">
        <f t="shared" si="73"/>
        <v>0</v>
      </c>
      <c r="S62" s="659">
        <f t="shared" si="73"/>
        <v>1000000</v>
      </c>
      <c r="T62" s="661">
        <f t="shared" si="73"/>
        <v>1000000</v>
      </c>
      <c r="U62" s="661">
        <f t="shared" si="73"/>
        <v>0</v>
      </c>
      <c r="V62" s="661">
        <f t="shared" si="73"/>
        <v>0</v>
      </c>
      <c r="W62" s="661">
        <f t="shared" si="73"/>
        <v>0</v>
      </c>
      <c r="X62" s="661">
        <f t="shared" si="73"/>
        <v>0</v>
      </c>
      <c r="Y62" s="661">
        <f t="shared" si="73"/>
        <v>0</v>
      </c>
      <c r="Z62" s="661">
        <f t="shared" si="73"/>
        <v>0</v>
      </c>
      <c r="AA62" s="661">
        <f t="shared" si="73"/>
        <v>0</v>
      </c>
      <c r="AB62" s="661">
        <f t="shared" si="73"/>
        <v>0</v>
      </c>
      <c r="AC62" s="661">
        <f t="shared" si="73"/>
        <v>0</v>
      </c>
      <c r="AD62" s="660">
        <f t="shared" si="73"/>
        <v>0</v>
      </c>
      <c r="AE62" s="661">
        <f t="shared" si="73"/>
        <v>13500233</v>
      </c>
      <c r="AF62" s="661">
        <f t="shared" si="73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73"/>
        <v>334000000</v>
      </c>
      <c r="AL62" s="661">
        <f t="shared" si="73"/>
        <v>0</v>
      </c>
      <c r="AM62" s="661">
        <f t="shared" si="73"/>
        <v>319924179</v>
      </c>
      <c r="AN62" s="661">
        <f>+SUM(AN63:AN66)</f>
        <v>334000000</v>
      </c>
      <c r="AO62" s="661">
        <f t="shared" si="73"/>
        <v>43445462</v>
      </c>
      <c r="AP62" s="662">
        <f t="shared" si="73"/>
        <v>54011102</v>
      </c>
      <c r="AQ62" s="661">
        <f t="shared" si="73"/>
        <v>118063946</v>
      </c>
      <c r="AR62" s="661">
        <f t="shared" si="73"/>
        <v>1975300</v>
      </c>
      <c r="AS62" s="661">
        <f t="shared" si="73"/>
        <v>15875986</v>
      </c>
      <c r="AT62" s="661">
        <f t="shared" si="73"/>
        <v>86186463</v>
      </c>
      <c r="AU62" s="661">
        <f t="shared" si="73"/>
        <v>0</v>
      </c>
      <c r="AV62" s="661">
        <f t="shared" si="73"/>
        <v>0</v>
      </c>
      <c r="AW62" s="661">
        <f t="shared" si="73"/>
        <v>0</v>
      </c>
      <c r="AX62" s="661">
        <f t="shared" si="73"/>
        <v>365920</v>
      </c>
      <c r="AY62" s="1091">
        <f t="shared" si="73"/>
        <v>0</v>
      </c>
      <c r="AZ62" s="661">
        <f t="shared" si="73"/>
        <v>0</v>
      </c>
      <c r="BA62" s="661">
        <f t="shared" si="73"/>
        <v>319924179</v>
      </c>
      <c r="BB62" s="659">
        <f t="shared" si="73"/>
        <v>43445462</v>
      </c>
      <c r="BC62" s="662">
        <f t="shared" si="73"/>
        <v>54011102</v>
      </c>
      <c r="BD62" s="661">
        <f t="shared" si="73"/>
        <v>117240343</v>
      </c>
      <c r="BE62" s="659">
        <f t="shared" si="73"/>
        <v>1975300</v>
      </c>
      <c r="BF62" s="661">
        <f t="shared" si="73"/>
        <v>15875986</v>
      </c>
      <c r="BG62" s="661">
        <f t="shared" si="73"/>
        <v>86186463</v>
      </c>
      <c r="BH62" s="661">
        <f t="shared" si="73"/>
        <v>0</v>
      </c>
      <c r="BI62" s="661">
        <f t="shared" si="73"/>
        <v>0</v>
      </c>
      <c r="BJ62" s="661">
        <f t="shared" si="73"/>
        <v>0</v>
      </c>
      <c r="BK62" s="661">
        <f t="shared" si="73"/>
        <v>365920</v>
      </c>
      <c r="BL62" s="661">
        <f t="shared" si="73"/>
        <v>0</v>
      </c>
      <c r="BM62" s="660">
        <f t="shared" si="73"/>
        <v>0</v>
      </c>
      <c r="BN62" s="661">
        <f t="shared" si="73"/>
        <v>319100576</v>
      </c>
      <c r="BO62" s="659">
        <f t="shared" si="73"/>
        <v>23242780</v>
      </c>
      <c r="BP62" s="662">
        <f t="shared" si="73"/>
        <v>74213784</v>
      </c>
      <c r="BQ62" s="661">
        <f t="shared" si="73"/>
        <v>117240343</v>
      </c>
      <c r="BR62" s="659">
        <f t="shared" si="73"/>
        <v>1975300</v>
      </c>
      <c r="BS62" s="661">
        <f t="shared" si="73"/>
        <v>15875986</v>
      </c>
      <c r="BT62" s="661">
        <f t="shared" si="73"/>
        <v>86186463</v>
      </c>
      <c r="BU62" s="661">
        <f t="shared" si="73"/>
        <v>0</v>
      </c>
      <c r="BV62" s="661">
        <f t="shared" ref="BV62:CR62" si="74">+SUM(BV63:BV66)</f>
        <v>0</v>
      </c>
      <c r="BW62" s="661">
        <f t="shared" si="74"/>
        <v>0</v>
      </c>
      <c r="BX62" s="661">
        <f t="shared" si="74"/>
        <v>365920</v>
      </c>
      <c r="BY62" s="661">
        <f t="shared" si="74"/>
        <v>0</v>
      </c>
      <c r="BZ62" s="660">
        <f t="shared" si="74"/>
        <v>0</v>
      </c>
      <c r="CA62" s="661">
        <f t="shared" si="74"/>
        <v>319100576</v>
      </c>
      <c r="CB62" s="659">
        <f t="shared" si="74"/>
        <v>1277880</v>
      </c>
      <c r="CC62" s="659">
        <f t="shared" si="74"/>
        <v>96178684</v>
      </c>
      <c r="CD62" s="661">
        <f t="shared" si="74"/>
        <v>117240343</v>
      </c>
      <c r="CE62" s="661">
        <f t="shared" si="74"/>
        <v>1975300</v>
      </c>
      <c r="CF62" s="661">
        <f t="shared" si="74"/>
        <v>15875986</v>
      </c>
      <c r="CG62" s="661">
        <f t="shared" si="74"/>
        <v>86186463</v>
      </c>
      <c r="CH62" s="661">
        <f t="shared" si="74"/>
        <v>0</v>
      </c>
      <c r="CI62" s="661">
        <f t="shared" si="74"/>
        <v>0</v>
      </c>
      <c r="CJ62" s="661">
        <f t="shared" si="74"/>
        <v>0</v>
      </c>
      <c r="CK62" s="661">
        <f t="shared" si="74"/>
        <v>365920</v>
      </c>
      <c r="CL62" s="661">
        <f t="shared" si="74"/>
        <v>0</v>
      </c>
      <c r="CM62" s="661">
        <f t="shared" si="74"/>
        <v>0</v>
      </c>
      <c r="CN62" s="661">
        <f t="shared" si="74"/>
        <v>319100576</v>
      </c>
      <c r="CO62" s="659">
        <f t="shared" si="74"/>
        <v>14075821</v>
      </c>
      <c r="CP62" s="659">
        <f t="shared" si="74"/>
        <v>823603</v>
      </c>
      <c r="CQ62" s="659">
        <f t="shared" si="74"/>
        <v>0</v>
      </c>
      <c r="CR62" s="659">
        <f t="shared" si="74"/>
        <v>0</v>
      </c>
      <c r="CS62" s="663">
        <f t="shared" si="69"/>
        <v>0.95785682335329336</v>
      </c>
      <c r="CT62" s="664">
        <f t="shared" si="70"/>
        <v>0.95539094610778441</v>
      </c>
    </row>
    <row r="63" spans="1:98" s="157" customFormat="1" ht="18" customHeight="1" outlineLevel="3" x14ac:dyDescent="0.2">
      <c r="A63" s="146" t="s">
        <v>859</v>
      </c>
      <c r="B63" s="1021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75">+G63+I63+K63+M63+O63+Q63+S63+U63+W63+Y63+AA63+AC63</f>
        <v>0</v>
      </c>
      <c r="AF63" s="160">
        <f t="shared" si="75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086">
        <f>VLOOKUP(A63,'SIIF EJEC MENS NOV-16'!$A$26:$AR$223,44,0)</f>
        <v>0</v>
      </c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172">
        <f>VLOOKUP(A63,'SIIF EJEC MENS NOV-16'!$A$26:$AV$223,48,0)</f>
        <v>0</v>
      </c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2">
        <f>VLOOKUP(A63,'SIIF EJEC MENS NOV-16'!$A$26:$AX$223,50,0)</f>
        <v>0</v>
      </c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>
        <f>VLOOKUP(A63,'SIIF EJEC MENS NOV-16'!$A$26:$AZ$223,52,0)</f>
        <v>0</v>
      </c>
      <c r="CM63" s="170"/>
      <c r="CN63" s="166">
        <f>+SUM(CB63:CM63)</f>
        <v>6375300</v>
      </c>
      <c r="CO63" s="163">
        <f>+AN63-BA63</f>
        <v>0</v>
      </c>
      <c r="CP63" s="163">
        <f>+BA63-BN63</f>
        <v>0</v>
      </c>
      <c r="CQ63" s="163">
        <f>+BN63-CA63</f>
        <v>0</v>
      </c>
      <c r="CR63" s="163">
        <f>+CA63-CN63</f>
        <v>0</v>
      </c>
      <c r="CS63" s="272">
        <f t="shared" si="69"/>
        <v>1</v>
      </c>
      <c r="CT63" s="273">
        <f t="shared" si="70"/>
        <v>1</v>
      </c>
    </row>
    <row r="64" spans="1:98" s="146" customFormat="1" ht="18" customHeight="1" outlineLevel="3" x14ac:dyDescent="0.2">
      <c r="A64" s="146" t="s">
        <v>860</v>
      </c>
      <c r="B64" s="1021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75"/>
        <v>1000000</v>
      </c>
      <c r="AF64" s="160">
        <f t="shared" si="75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086">
        <f>VLOOKUP(A64,'SIIF EJEC MENS NOV-16'!$A$26:$AR$223,44,0)</f>
        <v>0</v>
      </c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>
        <f>VLOOKUP(A64,'SIIF EJEC MENS NOV-16'!$A$26:$AV$223,48,0)</f>
        <v>0</v>
      </c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2">
        <f>VLOOKUP(A64,'SIIF EJEC MENS NOV-16'!$A$26:$AX$223,50,0)</f>
        <v>0</v>
      </c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>
        <f>VLOOKUP(A64,'SIIF EJEC MENS NOV-16'!$A$26:$AZ$223,52,0)</f>
        <v>0</v>
      </c>
      <c r="CM64" s="170"/>
      <c r="CN64" s="166">
        <f>+SUM(CB64:CM64)</f>
        <v>311859356</v>
      </c>
      <c r="CO64" s="163">
        <f>+AN64-BA64</f>
        <v>13441741</v>
      </c>
      <c r="CP64" s="163">
        <f>+BA64-BN64</f>
        <v>823603</v>
      </c>
      <c r="CQ64" s="163">
        <f>+BN64-CA64</f>
        <v>0</v>
      </c>
      <c r="CR64" s="163">
        <f>+CA64-CN64</f>
        <v>0</v>
      </c>
      <c r="CS64" s="272">
        <f t="shared" si="69"/>
        <v>0.95878343161373547</v>
      </c>
      <c r="CT64" s="273">
        <f t="shared" si="70"/>
        <v>0.95625800805642747</v>
      </c>
    </row>
    <row r="65" spans="1:98" s="146" customFormat="1" ht="18" customHeight="1" outlineLevel="3" x14ac:dyDescent="0.2">
      <c r="A65" s="146" t="s">
        <v>861</v>
      </c>
      <c r="B65" s="1021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75"/>
        <v>12381174</v>
      </c>
      <c r="AF65" s="160">
        <f t="shared" si="75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086">
        <f>VLOOKUP(A65,'SIIF EJEC MENS NOV-16'!$A$26:$AR$223,44,0)</f>
        <v>0</v>
      </c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>
        <f>VLOOKUP(A65,'SIIF EJEC MENS NOV-16'!$A$26:$AV$223,48,0)</f>
        <v>0</v>
      </c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2">
        <f>VLOOKUP(A65,'SIIF EJEC MENS NOV-16'!$A$26:$AX$223,50,0)</f>
        <v>0</v>
      </c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>
        <f>VLOOKUP(A65,'SIIF EJEC MENS NOV-16'!$A$26:$AZ$223,52,0)</f>
        <v>0</v>
      </c>
      <c r="CM65" s="170"/>
      <c r="CN65" s="166">
        <f>+SUM(CB65:CM65)</f>
        <v>0</v>
      </c>
      <c r="CO65" s="163">
        <f>+AN65-BA65</f>
        <v>0</v>
      </c>
      <c r="CP65" s="163">
        <f>+BA65-BN65</f>
        <v>0</v>
      </c>
      <c r="CQ65" s="163">
        <f>+BN65-CA65</f>
        <v>0</v>
      </c>
      <c r="CR65" s="163">
        <f>+CA65-CN65</f>
        <v>0</v>
      </c>
      <c r="CS65" s="272">
        <f t="shared" si="69"/>
        <v>0</v>
      </c>
      <c r="CT65" s="273">
        <f t="shared" si="70"/>
        <v>0</v>
      </c>
    </row>
    <row r="66" spans="1:98" s="146" customFormat="1" ht="18" customHeight="1" outlineLevel="3" x14ac:dyDescent="0.2">
      <c r="A66" s="146" t="s">
        <v>862</v>
      </c>
      <c r="B66" s="1021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75"/>
        <v>119059</v>
      </c>
      <c r="AF66" s="160">
        <f t="shared" si="75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086">
        <f>VLOOKUP(A66,'SIIF EJEC MENS NOV-16'!$A$26:$AR$223,44,0)</f>
        <v>0</v>
      </c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>
        <f>VLOOKUP(A66,'SIIF EJEC MENS NOV-16'!$A$26:$AV$223,48,0)</f>
        <v>0</v>
      </c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2">
        <f>VLOOKUP(A66,'SIIF EJEC MENS NOV-16'!$A$26:$AX$223,50,0)</f>
        <v>0</v>
      </c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>
        <f>VLOOKUP(A66,'SIIF EJEC MENS NOV-16'!$A$26:$AZ$223,52,0)</f>
        <v>0</v>
      </c>
      <c r="CM66" s="170"/>
      <c r="CN66" s="166">
        <f>+SUM(CB66:CM66)</f>
        <v>865920</v>
      </c>
      <c r="CO66" s="163">
        <f>+AN66-BA66</f>
        <v>634080</v>
      </c>
      <c r="CP66" s="163">
        <f>+BA66-BN66</f>
        <v>0</v>
      </c>
      <c r="CQ66" s="163">
        <f>+BN66-CA66</f>
        <v>0</v>
      </c>
      <c r="CR66" s="163">
        <f>+CA66-CN66</f>
        <v>0</v>
      </c>
      <c r="CS66" s="272">
        <f t="shared" si="69"/>
        <v>0.57728000000000002</v>
      </c>
      <c r="CT66" s="273">
        <f t="shared" si="70"/>
        <v>0.57728000000000002</v>
      </c>
    </row>
    <row r="67" spans="1:98" s="639" customFormat="1" ht="20.25" customHeight="1" outlineLevel="2" x14ac:dyDescent="0.25">
      <c r="A67" s="622"/>
      <c r="B67" s="1022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76">+SUM(G68:G69)</f>
        <v>0</v>
      </c>
      <c r="H67" s="646">
        <f t="shared" si="76"/>
        <v>0</v>
      </c>
      <c r="I67" s="644">
        <f t="shared" si="76"/>
        <v>0</v>
      </c>
      <c r="J67" s="645">
        <f t="shared" si="76"/>
        <v>0</v>
      </c>
      <c r="K67" s="646">
        <f t="shared" si="76"/>
        <v>0</v>
      </c>
      <c r="L67" s="647">
        <f t="shared" si="76"/>
        <v>0</v>
      </c>
      <c r="M67" s="646">
        <f t="shared" si="76"/>
        <v>0</v>
      </c>
      <c r="N67" s="647">
        <f t="shared" si="76"/>
        <v>0</v>
      </c>
      <c r="O67" s="646">
        <f t="shared" si="76"/>
        <v>6190587</v>
      </c>
      <c r="P67" s="644">
        <f t="shared" si="76"/>
        <v>0</v>
      </c>
      <c r="Q67" s="647">
        <f t="shared" si="76"/>
        <v>0</v>
      </c>
      <c r="R67" s="646">
        <f t="shared" si="76"/>
        <v>0</v>
      </c>
      <c r="S67" s="644">
        <f t="shared" si="76"/>
        <v>0</v>
      </c>
      <c r="T67" s="646">
        <f t="shared" si="76"/>
        <v>0</v>
      </c>
      <c r="U67" s="646">
        <f t="shared" si="76"/>
        <v>0</v>
      </c>
      <c r="V67" s="646">
        <f t="shared" si="76"/>
        <v>0</v>
      </c>
      <c r="W67" s="646">
        <f t="shared" si="76"/>
        <v>0</v>
      </c>
      <c r="X67" s="646">
        <f t="shared" si="76"/>
        <v>0</v>
      </c>
      <c r="Y67" s="646">
        <f t="shared" si="76"/>
        <v>0</v>
      </c>
      <c r="Z67" s="646">
        <f t="shared" si="76"/>
        <v>0</v>
      </c>
      <c r="AA67" s="646">
        <f t="shared" si="76"/>
        <v>0</v>
      </c>
      <c r="AB67" s="646">
        <f t="shared" si="76"/>
        <v>0</v>
      </c>
      <c r="AC67" s="646">
        <f t="shared" si="76"/>
        <v>0</v>
      </c>
      <c r="AD67" s="645">
        <f t="shared" si="76"/>
        <v>0</v>
      </c>
      <c r="AE67" s="646">
        <f t="shared" si="76"/>
        <v>6190587</v>
      </c>
      <c r="AF67" s="646">
        <f t="shared" si="76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76"/>
        <v>0</v>
      </c>
      <c r="AL67" s="646">
        <f t="shared" si="76"/>
        <v>0</v>
      </c>
      <c r="AM67" s="646">
        <f t="shared" si="76"/>
        <v>0</v>
      </c>
      <c r="AN67" s="646">
        <f>+SUM(AN68:AN69)</f>
        <v>0</v>
      </c>
      <c r="AO67" s="646">
        <f t="shared" si="76"/>
        <v>0</v>
      </c>
      <c r="AP67" s="647">
        <f t="shared" si="76"/>
        <v>0</v>
      </c>
      <c r="AQ67" s="646">
        <f t="shared" si="76"/>
        <v>0</v>
      </c>
      <c r="AR67" s="646">
        <f t="shared" si="76"/>
        <v>0</v>
      </c>
      <c r="AS67" s="646">
        <f t="shared" si="76"/>
        <v>0</v>
      </c>
      <c r="AT67" s="646">
        <f t="shared" si="76"/>
        <v>0</v>
      </c>
      <c r="AU67" s="646">
        <f t="shared" si="76"/>
        <v>0</v>
      </c>
      <c r="AV67" s="646">
        <f t="shared" si="76"/>
        <v>0</v>
      </c>
      <c r="AW67" s="646">
        <f t="shared" si="76"/>
        <v>0</v>
      </c>
      <c r="AX67" s="646">
        <f t="shared" si="76"/>
        <v>0</v>
      </c>
      <c r="AY67" s="1092">
        <f t="shared" si="76"/>
        <v>0</v>
      </c>
      <c r="AZ67" s="646">
        <f t="shared" si="76"/>
        <v>0</v>
      </c>
      <c r="BA67" s="646">
        <f t="shared" si="76"/>
        <v>0</v>
      </c>
      <c r="BB67" s="644">
        <f t="shared" si="76"/>
        <v>0</v>
      </c>
      <c r="BC67" s="647">
        <f t="shared" si="76"/>
        <v>0</v>
      </c>
      <c r="BD67" s="646">
        <f t="shared" si="76"/>
        <v>0</v>
      </c>
      <c r="BE67" s="644">
        <f t="shared" si="76"/>
        <v>0</v>
      </c>
      <c r="BF67" s="646">
        <f t="shared" si="76"/>
        <v>0</v>
      </c>
      <c r="BG67" s="646">
        <f t="shared" si="76"/>
        <v>0</v>
      </c>
      <c r="BH67" s="646">
        <f t="shared" si="76"/>
        <v>0</v>
      </c>
      <c r="BI67" s="646">
        <f t="shared" si="76"/>
        <v>0</v>
      </c>
      <c r="BJ67" s="646">
        <f t="shared" si="76"/>
        <v>0</v>
      </c>
      <c r="BK67" s="646">
        <f t="shared" si="76"/>
        <v>0</v>
      </c>
      <c r="BL67" s="646">
        <f t="shared" si="76"/>
        <v>0</v>
      </c>
      <c r="BM67" s="645">
        <f t="shared" si="76"/>
        <v>0</v>
      </c>
      <c r="BN67" s="646">
        <f t="shared" si="76"/>
        <v>0</v>
      </c>
      <c r="BO67" s="644">
        <f t="shared" si="76"/>
        <v>0</v>
      </c>
      <c r="BP67" s="647">
        <f t="shared" si="76"/>
        <v>0</v>
      </c>
      <c r="BQ67" s="646">
        <f t="shared" si="76"/>
        <v>0</v>
      </c>
      <c r="BR67" s="644">
        <f t="shared" si="76"/>
        <v>0</v>
      </c>
      <c r="BS67" s="646">
        <f t="shared" si="76"/>
        <v>0</v>
      </c>
      <c r="BT67" s="646">
        <f t="shared" si="76"/>
        <v>0</v>
      </c>
      <c r="BU67" s="646">
        <f t="shared" si="76"/>
        <v>0</v>
      </c>
      <c r="BV67" s="646">
        <f t="shared" ref="BV67:CR67" si="77">+SUM(BV68:BV69)</f>
        <v>0</v>
      </c>
      <c r="BW67" s="646">
        <f t="shared" si="77"/>
        <v>0</v>
      </c>
      <c r="BX67" s="646">
        <f t="shared" si="77"/>
        <v>0</v>
      </c>
      <c r="BY67" s="646">
        <f t="shared" si="77"/>
        <v>0</v>
      </c>
      <c r="BZ67" s="645">
        <f t="shared" si="77"/>
        <v>0</v>
      </c>
      <c r="CA67" s="646">
        <f t="shared" si="77"/>
        <v>0</v>
      </c>
      <c r="CB67" s="644">
        <f t="shared" si="77"/>
        <v>0</v>
      </c>
      <c r="CC67" s="644">
        <f t="shared" si="77"/>
        <v>0</v>
      </c>
      <c r="CD67" s="646">
        <f t="shared" si="77"/>
        <v>0</v>
      </c>
      <c r="CE67" s="646">
        <f t="shared" si="77"/>
        <v>0</v>
      </c>
      <c r="CF67" s="646">
        <f t="shared" si="77"/>
        <v>0</v>
      </c>
      <c r="CG67" s="646">
        <f t="shared" si="77"/>
        <v>0</v>
      </c>
      <c r="CH67" s="646">
        <f t="shared" si="77"/>
        <v>0</v>
      </c>
      <c r="CI67" s="646">
        <f t="shared" si="77"/>
        <v>0</v>
      </c>
      <c r="CJ67" s="646">
        <f t="shared" si="77"/>
        <v>0</v>
      </c>
      <c r="CK67" s="646">
        <f t="shared" si="77"/>
        <v>0</v>
      </c>
      <c r="CL67" s="646">
        <f t="shared" si="77"/>
        <v>0</v>
      </c>
      <c r="CM67" s="646">
        <f t="shared" si="77"/>
        <v>0</v>
      </c>
      <c r="CN67" s="646">
        <f t="shared" si="77"/>
        <v>0</v>
      </c>
      <c r="CO67" s="644">
        <f t="shared" si="77"/>
        <v>0</v>
      </c>
      <c r="CP67" s="644">
        <f t="shared" si="77"/>
        <v>0</v>
      </c>
      <c r="CQ67" s="644">
        <f t="shared" si="77"/>
        <v>0</v>
      </c>
      <c r="CR67" s="644">
        <f t="shared" si="77"/>
        <v>0</v>
      </c>
      <c r="CS67" s="648">
        <f t="shared" si="69"/>
        <v>0</v>
      </c>
      <c r="CT67" s="649">
        <f t="shared" si="70"/>
        <v>0</v>
      </c>
    </row>
    <row r="68" spans="1:98" s="146" customFormat="1" ht="18" customHeight="1" outlineLevel="3" x14ac:dyDescent="0.2">
      <c r="A68" s="146" t="s">
        <v>863</v>
      </c>
      <c r="B68" s="1021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086">
        <f>VLOOKUP(A68,'SIIF EJEC MENS NOV-16'!$A$26:$AR$223,44,0)</f>
        <v>0</v>
      </c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>
        <f>VLOOKUP(A68,'SIIF EJEC MENS NOV-16'!$A$26:$AV$223,48,0)</f>
        <v>0</v>
      </c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2">
        <f>VLOOKUP(A68,'SIIF EJEC MENS NOV-16'!$A$26:$AX$223,50,0)</f>
        <v>0</v>
      </c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>
        <f>VLOOKUP(A68,'SIIF EJEC MENS NOV-16'!$A$26:$AZ$223,52,0)</f>
        <v>0</v>
      </c>
      <c r="CM68" s="170"/>
      <c r="CN68" s="166">
        <f>+SUM(CB68:CM68)</f>
        <v>0</v>
      </c>
      <c r="CO68" s="163">
        <f>+AN68-BA68</f>
        <v>0</v>
      </c>
      <c r="CP68" s="163">
        <f>+BA68-BN68</f>
        <v>0</v>
      </c>
      <c r="CQ68" s="163">
        <f>+BN68-CA68</f>
        <v>0</v>
      </c>
      <c r="CR68" s="163">
        <f>+CA68-CN68</f>
        <v>0</v>
      </c>
      <c r="CS68" s="272">
        <f t="shared" si="69"/>
        <v>0</v>
      </c>
      <c r="CT68" s="273">
        <f t="shared" si="70"/>
        <v>0</v>
      </c>
    </row>
    <row r="69" spans="1:98" s="146" customFormat="1" ht="18" customHeight="1" outlineLevel="3" x14ac:dyDescent="0.2">
      <c r="A69" s="146" t="s">
        <v>864</v>
      </c>
      <c r="B69" s="1021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086">
        <f>VLOOKUP(A69,'SIIF EJEC MENS NOV-16'!$A$26:$AR$223,44,0)</f>
        <v>0</v>
      </c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>
        <f>VLOOKUP(A69,'SIIF EJEC MENS NOV-16'!$A$26:$AV$223,48,0)</f>
        <v>0</v>
      </c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2">
        <f>VLOOKUP(A69,'SIIF EJEC MENS NOV-16'!$A$26:$AX$223,50,0)</f>
        <v>0</v>
      </c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>
        <f>VLOOKUP(A69,'SIIF EJEC MENS NOV-16'!$A$26:$AZ$223,52,0)</f>
        <v>0</v>
      </c>
      <c r="CM69" s="170"/>
      <c r="CN69" s="166">
        <f>+SUM(CB69:CM69)</f>
        <v>0</v>
      </c>
      <c r="CO69" s="163">
        <f>+AN69-BA69</f>
        <v>0</v>
      </c>
      <c r="CP69" s="163">
        <f>+BA69-BN69</f>
        <v>0</v>
      </c>
      <c r="CQ69" s="163">
        <f>+BN69-CA69</f>
        <v>0</v>
      </c>
      <c r="CR69" s="163">
        <f>+CA69-CN69</f>
        <v>0</v>
      </c>
      <c r="CS69" s="272">
        <f t="shared" si="69"/>
        <v>0</v>
      </c>
      <c r="CT69" s="273">
        <f t="shared" si="70"/>
        <v>0</v>
      </c>
    </row>
    <row r="70" spans="1:98" s="639" customFormat="1" ht="20.25" customHeight="1" outlineLevel="1" x14ac:dyDescent="0.25">
      <c r="A70" s="622"/>
      <c r="B70" s="1022"/>
      <c r="C70" s="641" t="s">
        <v>629</v>
      </c>
      <c r="D70" s="642" t="s">
        <v>417</v>
      </c>
      <c r="E70" s="643" t="s">
        <v>630</v>
      </c>
      <c r="F70" s="644">
        <f t="shared" ref="F70:K70" si="78">+F71+F79+F82+F92+F101+F105+F108+F114+F118+F120+F123+F128+F129+F133</f>
        <v>14031050000</v>
      </c>
      <c r="G70" s="644">
        <f t="shared" si="78"/>
        <v>245000000</v>
      </c>
      <c r="H70" s="644">
        <f t="shared" si="78"/>
        <v>245000000</v>
      </c>
      <c r="I70" s="644">
        <f t="shared" si="78"/>
        <v>340000000</v>
      </c>
      <c r="J70" s="647">
        <f t="shared" si="78"/>
        <v>340000000</v>
      </c>
      <c r="K70" s="646">
        <f t="shared" si="78"/>
        <v>22295692</v>
      </c>
      <c r="L70" s="647">
        <f>+L71+L79+L82+L92+L101+L105+L108+L114+L118+L120+L123+L128+L129+L133</f>
        <v>2782295692</v>
      </c>
      <c r="M70" s="646">
        <f t="shared" ref="M70:BZ70" si="79">+M71+M79+M82+M92+M101+M105+M108+M114+M118+M120+M123+M128+M129+M133</f>
        <v>95000000</v>
      </c>
      <c r="N70" s="647">
        <f t="shared" si="79"/>
        <v>95000000</v>
      </c>
      <c r="O70" s="646">
        <f t="shared" si="79"/>
        <v>272000000</v>
      </c>
      <c r="P70" s="644">
        <f t="shared" si="79"/>
        <v>236000000</v>
      </c>
      <c r="Q70" s="647">
        <f t="shared" si="79"/>
        <v>71000000</v>
      </c>
      <c r="R70" s="646">
        <f t="shared" si="79"/>
        <v>71000000</v>
      </c>
      <c r="S70" s="644">
        <f t="shared" si="79"/>
        <v>293000000</v>
      </c>
      <c r="T70" s="644">
        <f t="shared" si="79"/>
        <v>293000000</v>
      </c>
      <c r="U70" s="644">
        <f t="shared" si="79"/>
        <v>397278553</v>
      </c>
      <c r="V70" s="644">
        <f t="shared" si="79"/>
        <v>397278553</v>
      </c>
      <c r="W70" s="644">
        <f t="shared" si="79"/>
        <v>0</v>
      </c>
      <c r="X70" s="644">
        <f t="shared" si="79"/>
        <v>0</v>
      </c>
      <c r="Y70" s="644">
        <f t="shared" si="79"/>
        <v>89900000</v>
      </c>
      <c r="Z70" s="644">
        <f t="shared" si="79"/>
        <v>89900000</v>
      </c>
      <c r="AA70" s="644">
        <f t="shared" si="79"/>
        <v>625427314</v>
      </c>
      <c r="AB70" s="644">
        <f t="shared" si="79"/>
        <v>625427314</v>
      </c>
      <c r="AC70" s="644">
        <f t="shared" si="79"/>
        <v>0</v>
      </c>
      <c r="AD70" s="647">
        <f t="shared" si="79"/>
        <v>0</v>
      </c>
      <c r="AE70" s="646">
        <f t="shared" si="79"/>
        <v>2450901559</v>
      </c>
      <c r="AF70" s="644">
        <f t="shared" si="79"/>
        <v>5174901559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79"/>
        <v>14853497500</v>
      </c>
      <c r="AL70" s="646">
        <f t="shared" si="79"/>
        <v>0</v>
      </c>
      <c r="AM70" s="646">
        <f t="shared" si="79"/>
        <v>14618444784.48</v>
      </c>
      <c r="AN70" s="646">
        <f t="shared" si="79"/>
        <v>14853497500</v>
      </c>
      <c r="AO70" s="646">
        <f t="shared" si="79"/>
        <v>8714205630.9599991</v>
      </c>
      <c r="AP70" s="647">
        <f t="shared" si="79"/>
        <v>875302994</v>
      </c>
      <c r="AQ70" s="646">
        <f t="shared" si="79"/>
        <v>700953213</v>
      </c>
      <c r="AR70" s="646">
        <f t="shared" si="79"/>
        <v>908442636</v>
      </c>
      <c r="AS70" s="646">
        <f t="shared" si="79"/>
        <v>1137359887</v>
      </c>
      <c r="AT70" s="646">
        <f t="shared" si="79"/>
        <v>443427846</v>
      </c>
      <c r="AU70" s="646">
        <f t="shared" si="79"/>
        <v>214335780</v>
      </c>
      <c r="AV70" s="646">
        <f t="shared" si="79"/>
        <v>644987545.12</v>
      </c>
      <c r="AW70" s="646">
        <f t="shared" si="79"/>
        <v>206803915</v>
      </c>
      <c r="AX70" s="646">
        <f t="shared" si="79"/>
        <v>120805866</v>
      </c>
      <c r="AY70" s="1092">
        <f t="shared" si="79"/>
        <v>651819471.39999998</v>
      </c>
      <c r="AZ70" s="646">
        <f t="shared" si="79"/>
        <v>0</v>
      </c>
      <c r="BA70" s="644">
        <f t="shared" si="79"/>
        <v>14618444784.48</v>
      </c>
      <c r="BB70" s="644">
        <f t="shared" si="79"/>
        <v>6700355886.96</v>
      </c>
      <c r="BC70" s="647">
        <f t="shared" si="79"/>
        <v>616715934</v>
      </c>
      <c r="BD70" s="646">
        <f t="shared" si="79"/>
        <v>644009282.5</v>
      </c>
      <c r="BE70" s="644">
        <f t="shared" si="79"/>
        <v>897491452.75999999</v>
      </c>
      <c r="BF70" s="644">
        <f t="shared" si="79"/>
        <v>388750033.19</v>
      </c>
      <c r="BG70" s="644">
        <f t="shared" si="79"/>
        <v>595932552.64999998</v>
      </c>
      <c r="BH70" s="644">
        <f t="shared" si="79"/>
        <v>1299815236</v>
      </c>
      <c r="BI70" s="644">
        <f t="shared" si="79"/>
        <v>524852303.12</v>
      </c>
      <c r="BJ70" s="644">
        <f t="shared" si="79"/>
        <v>381167893</v>
      </c>
      <c r="BK70" s="644">
        <f t="shared" si="79"/>
        <v>754334742</v>
      </c>
      <c r="BL70" s="644">
        <f t="shared" si="79"/>
        <v>619885995.54999995</v>
      </c>
      <c r="BM70" s="647">
        <f t="shared" si="79"/>
        <v>0</v>
      </c>
      <c r="BN70" s="646">
        <f t="shared" si="79"/>
        <v>13423311311.73</v>
      </c>
      <c r="BO70" s="644">
        <f t="shared" si="79"/>
        <v>249777063</v>
      </c>
      <c r="BP70" s="647">
        <f t="shared" si="79"/>
        <v>486828656.71000004</v>
      </c>
      <c r="BQ70" s="646">
        <f t="shared" si="79"/>
        <v>1019026744.5</v>
      </c>
      <c r="BR70" s="644">
        <f t="shared" si="79"/>
        <v>873030608</v>
      </c>
      <c r="BS70" s="644">
        <f t="shared" si="79"/>
        <v>945218619</v>
      </c>
      <c r="BT70" s="644">
        <f t="shared" si="79"/>
        <v>1117038327</v>
      </c>
      <c r="BU70" s="644">
        <f t="shared" si="79"/>
        <v>1101112967</v>
      </c>
      <c r="BV70" s="644">
        <f t="shared" si="79"/>
        <v>1121202562</v>
      </c>
      <c r="BW70" s="644">
        <f t="shared" si="79"/>
        <v>1106214635</v>
      </c>
      <c r="BX70" s="644">
        <f t="shared" si="79"/>
        <v>1060980238.65</v>
      </c>
      <c r="BY70" s="644">
        <f t="shared" si="79"/>
        <v>999010507</v>
      </c>
      <c r="BZ70" s="647">
        <f t="shared" si="79"/>
        <v>0</v>
      </c>
      <c r="CA70" s="646">
        <f>+CA71+CA79+CA82+CA92+CA101+CA105+CA108+CA114+CA118+CA120+CA123+CA128+CA129+CA133</f>
        <v>10345036995.860001</v>
      </c>
      <c r="CB70" s="644">
        <f t="shared" ref="CB70:CR70" si="80">+CB71+CB79+CB82+CB92+CB101+CB105+CB108+CB114+CB118+CB120+CB123+CB128+CB129+CB133</f>
        <v>208106528</v>
      </c>
      <c r="CC70" s="644">
        <f t="shared" si="80"/>
        <v>507015699.71000004</v>
      </c>
      <c r="CD70" s="644">
        <f>+CD71+CD79+CD82+CD92+CD101+CD105+CD108+CD114+CD118+CD120+CD123+CD128+CD129+CD133</f>
        <v>1036861925.5</v>
      </c>
      <c r="CE70" s="644">
        <f t="shared" si="80"/>
        <v>850477970</v>
      </c>
      <c r="CF70" s="644">
        <f t="shared" si="80"/>
        <v>936564991</v>
      </c>
      <c r="CG70" s="644">
        <f t="shared" si="80"/>
        <v>1151892904</v>
      </c>
      <c r="CH70" s="644">
        <f t="shared" si="80"/>
        <v>1101112967</v>
      </c>
      <c r="CI70" s="644">
        <f t="shared" si="80"/>
        <v>1121202562</v>
      </c>
      <c r="CJ70" s="644">
        <f>+CJ71+CJ79+CJ82+CJ92+CJ101+CJ105+CJ108+CJ114+CJ118+CJ120+CJ123+CJ128+CJ129+CJ133</f>
        <v>1101547427</v>
      </c>
      <c r="CK70" s="644">
        <f t="shared" si="80"/>
        <v>1325091621.6500001</v>
      </c>
      <c r="CL70" s="644">
        <f t="shared" si="80"/>
        <v>968614572</v>
      </c>
      <c r="CM70" s="644">
        <f t="shared" si="80"/>
        <v>0</v>
      </c>
      <c r="CN70" s="644">
        <f t="shared" si="80"/>
        <v>10308489167.860001</v>
      </c>
      <c r="CO70" s="644">
        <f t="shared" si="80"/>
        <v>235052715.5200001</v>
      </c>
      <c r="CP70" s="644">
        <f t="shared" si="80"/>
        <v>1195133472.7499998</v>
      </c>
      <c r="CQ70" s="644">
        <f t="shared" si="80"/>
        <v>3078274315.8699999</v>
      </c>
      <c r="CR70" s="644">
        <f t="shared" si="80"/>
        <v>36547828</v>
      </c>
      <c r="CS70" s="648">
        <f t="shared" si="69"/>
        <v>0.984175261380695</v>
      </c>
      <c r="CT70" s="649">
        <f t="shared" si="70"/>
        <v>0.90371384327024662</v>
      </c>
    </row>
    <row r="71" spans="1:98" s="485" customFormat="1" ht="20.25" customHeight="1" outlineLevel="1" x14ac:dyDescent="0.25">
      <c r="A71" s="466"/>
      <c r="B71" s="1022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81">+SUM(G72:G78)</f>
        <v>0</v>
      </c>
      <c r="H71" s="471">
        <f t="shared" si="81"/>
        <v>0</v>
      </c>
      <c r="I71" s="650">
        <f t="shared" si="81"/>
        <v>0</v>
      </c>
      <c r="J71" s="472">
        <f t="shared" si="81"/>
        <v>0</v>
      </c>
      <c r="K71" s="471">
        <f t="shared" si="81"/>
        <v>0</v>
      </c>
      <c r="L71" s="651">
        <f t="shared" si="81"/>
        <v>730000000</v>
      </c>
      <c r="M71" s="471">
        <f t="shared" si="81"/>
        <v>80000000</v>
      </c>
      <c r="N71" s="651">
        <f t="shared" si="81"/>
        <v>0</v>
      </c>
      <c r="O71" s="471">
        <f t="shared" si="81"/>
        <v>272000000</v>
      </c>
      <c r="P71" s="650">
        <f t="shared" si="81"/>
        <v>1000000</v>
      </c>
      <c r="Q71" s="651">
        <f t="shared" si="81"/>
        <v>0</v>
      </c>
      <c r="R71" s="471">
        <f t="shared" si="81"/>
        <v>0</v>
      </c>
      <c r="S71" s="650">
        <f t="shared" si="81"/>
        <v>115500000</v>
      </c>
      <c r="T71" s="471">
        <f t="shared" si="81"/>
        <v>110000000</v>
      </c>
      <c r="U71" s="471">
        <f t="shared" si="81"/>
        <v>0</v>
      </c>
      <c r="V71" s="471">
        <f t="shared" si="81"/>
        <v>14219443</v>
      </c>
      <c r="W71" s="471">
        <f t="shared" si="81"/>
        <v>0</v>
      </c>
      <c r="X71" s="471">
        <f t="shared" si="81"/>
        <v>0</v>
      </c>
      <c r="Y71" s="471">
        <f t="shared" si="81"/>
        <v>0</v>
      </c>
      <c r="Z71" s="471">
        <f t="shared" si="81"/>
        <v>0</v>
      </c>
      <c r="AA71" s="471">
        <f t="shared" si="81"/>
        <v>13874332</v>
      </c>
      <c r="AB71" s="471">
        <f t="shared" si="81"/>
        <v>417500000</v>
      </c>
      <c r="AC71" s="471">
        <f t="shared" si="81"/>
        <v>0</v>
      </c>
      <c r="AD71" s="472">
        <f t="shared" si="81"/>
        <v>0</v>
      </c>
      <c r="AE71" s="471">
        <f t="shared" si="81"/>
        <v>481374332</v>
      </c>
      <c r="AF71" s="471">
        <f t="shared" si="81"/>
        <v>1272719443</v>
      </c>
      <c r="AG71" s="650">
        <f t="shared" si="81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81"/>
        <v>1214345111</v>
      </c>
      <c r="AL71" s="471">
        <f t="shared" si="81"/>
        <v>0</v>
      </c>
      <c r="AM71" s="471">
        <f t="shared" si="81"/>
        <v>1181537047.4000001</v>
      </c>
      <c r="AN71" s="471">
        <f>+SUM(AN72:AN78)</f>
        <v>1214345111</v>
      </c>
      <c r="AO71" s="471">
        <f t="shared" si="81"/>
        <v>0</v>
      </c>
      <c r="AP71" s="651">
        <f t="shared" si="81"/>
        <v>72218744</v>
      </c>
      <c r="AQ71" s="471">
        <f t="shared" si="81"/>
        <v>0</v>
      </c>
      <c r="AR71" s="471">
        <f t="shared" si="81"/>
        <v>560688221</v>
      </c>
      <c r="AS71" s="471">
        <f t="shared" si="81"/>
        <v>191400</v>
      </c>
      <c r="AT71" s="471">
        <f t="shared" si="81"/>
        <v>0</v>
      </c>
      <c r="AU71" s="471">
        <f t="shared" si="81"/>
        <v>105737984</v>
      </c>
      <c r="AV71" s="471">
        <f t="shared" si="81"/>
        <v>44720000</v>
      </c>
      <c r="AW71" s="471">
        <f t="shared" si="81"/>
        <v>280000</v>
      </c>
      <c r="AX71" s="471">
        <f t="shared" si="81"/>
        <v>0</v>
      </c>
      <c r="AY71" s="1088">
        <f>SUM(AY72:AY78)</f>
        <v>397700698.39999998</v>
      </c>
      <c r="AZ71" s="471">
        <f t="shared" si="81"/>
        <v>0</v>
      </c>
      <c r="BA71" s="471">
        <f t="shared" si="81"/>
        <v>1181537047.4000001</v>
      </c>
      <c r="BB71" s="650">
        <f t="shared" si="81"/>
        <v>0</v>
      </c>
      <c r="BC71" s="651">
        <f t="shared" si="81"/>
        <v>46307832</v>
      </c>
      <c r="BD71" s="471">
        <f t="shared" si="81"/>
        <v>0</v>
      </c>
      <c r="BE71" s="650">
        <f t="shared" si="81"/>
        <v>286599133</v>
      </c>
      <c r="BF71" s="471">
        <f t="shared" si="81"/>
        <v>191400</v>
      </c>
      <c r="BG71" s="471">
        <f t="shared" si="81"/>
        <v>0</v>
      </c>
      <c r="BH71" s="471">
        <f t="shared" si="81"/>
        <v>405737984</v>
      </c>
      <c r="BI71" s="471">
        <f t="shared" si="81"/>
        <v>44720000</v>
      </c>
      <c r="BJ71" s="471">
        <f t="shared" si="81"/>
        <v>280000</v>
      </c>
      <c r="BK71" s="471">
        <f t="shared" si="81"/>
        <v>0</v>
      </c>
      <c r="BL71" s="471">
        <f t="shared" si="81"/>
        <v>0</v>
      </c>
      <c r="BM71" s="472">
        <f t="shared" si="81"/>
        <v>0</v>
      </c>
      <c r="BN71" s="471">
        <f t="shared" si="81"/>
        <v>783836349</v>
      </c>
      <c r="BO71" s="650">
        <f t="shared" si="81"/>
        <v>0</v>
      </c>
      <c r="BP71" s="651">
        <f t="shared" si="81"/>
        <v>2500000</v>
      </c>
      <c r="BQ71" s="471">
        <f t="shared" si="81"/>
        <v>0</v>
      </c>
      <c r="BR71" s="650">
        <f t="shared" si="81"/>
        <v>43807832</v>
      </c>
      <c r="BS71" s="471">
        <f t="shared" si="81"/>
        <v>191400</v>
      </c>
      <c r="BT71" s="471">
        <f t="shared" si="81"/>
        <v>25910912</v>
      </c>
      <c r="BU71" s="471">
        <f t="shared" si="81"/>
        <v>120850</v>
      </c>
      <c r="BV71" s="471">
        <f t="shared" ref="BV71:CR71" si="82">+SUM(BV72:BV78)</f>
        <v>420000</v>
      </c>
      <c r="BW71" s="471">
        <f t="shared" si="82"/>
        <v>300280000</v>
      </c>
      <c r="BX71" s="471">
        <f t="shared" si="82"/>
        <v>97662848</v>
      </c>
      <c r="BY71" s="471">
        <f t="shared" si="82"/>
        <v>0</v>
      </c>
      <c r="BZ71" s="472">
        <f t="shared" si="82"/>
        <v>0</v>
      </c>
      <c r="CA71" s="471">
        <f t="shared" si="82"/>
        <v>470893842</v>
      </c>
      <c r="CB71" s="650">
        <f t="shared" si="82"/>
        <v>0</v>
      </c>
      <c r="CC71" s="650">
        <f t="shared" si="82"/>
        <v>2500000</v>
      </c>
      <c r="CD71" s="471">
        <f t="shared" si="82"/>
        <v>0</v>
      </c>
      <c r="CE71" s="471">
        <f t="shared" si="82"/>
        <v>43807832</v>
      </c>
      <c r="CF71" s="471">
        <f t="shared" si="82"/>
        <v>191400</v>
      </c>
      <c r="CG71" s="471">
        <f t="shared" si="82"/>
        <v>25910912</v>
      </c>
      <c r="CH71" s="471">
        <f t="shared" si="82"/>
        <v>120850</v>
      </c>
      <c r="CI71" s="471">
        <f t="shared" si="82"/>
        <v>420000</v>
      </c>
      <c r="CJ71" s="471">
        <f t="shared" si="82"/>
        <v>300280000</v>
      </c>
      <c r="CK71" s="471">
        <f t="shared" si="82"/>
        <v>97662848</v>
      </c>
      <c r="CL71" s="471">
        <f t="shared" si="82"/>
        <v>0</v>
      </c>
      <c r="CM71" s="471">
        <f t="shared" si="82"/>
        <v>0</v>
      </c>
      <c r="CN71" s="471">
        <f t="shared" si="82"/>
        <v>470893842</v>
      </c>
      <c r="CO71" s="650">
        <f t="shared" si="82"/>
        <v>32808063.600000024</v>
      </c>
      <c r="CP71" s="650">
        <f t="shared" si="82"/>
        <v>397700698.39999998</v>
      </c>
      <c r="CQ71" s="650">
        <f t="shared" si="82"/>
        <v>312942507</v>
      </c>
      <c r="CR71" s="650">
        <f t="shared" si="82"/>
        <v>0</v>
      </c>
      <c r="CS71" s="652">
        <f t="shared" si="69"/>
        <v>0.97298291622141686</v>
      </c>
      <c r="CT71" s="653">
        <f t="shared" si="70"/>
        <v>0.64548071376062055</v>
      </c>
    </row>
    <row r="72" spans="1:98" s="157" customFormat="1" ht="18" customHeight="1" outlineLevel="2" x14ac:dyDescent="0.2">
      <c r="A72" s="146" t="s">
        <v>865</v>
      </c>
      <c r="B72" s="1021" t="str">
        <f t="shared" ref="B72:B127" si="83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>
        <v>20000000</v>
      </c>
      <c r="AC72" s="171"/>
      <c r="AD72" s="155"/>
      <c r="AE72" s="151">
        <f t="shared" ref="AE72:AF78" si="84">+G72+I72+K72+M72+O72+Q72+S72+U72+W72+Y72+AA72+AC72</f>
        <v>0</v>
      </c>
      <c r="AF72" s="151">
        <f t="shared" si="84"/>
        <v>20000000</v>
      </c>
      <c r="AG72" s="154"/>
      <c r="AH72" s="153"/>
      <c r="AI72" s="160">
        <f t="shared" ref="AI72:AI78" si="85">+-AG72+AH72</f>
        <v>0</v>
      </c>
      <c r="AJ72" s="153"/>
      <c r="AK72" s="160">
        <f t="shared" ref="AK72:AK78" si="86">+F72-AE72+AF72+AI72</f>
        <v>30000000</v>
      </c>
      <c r="AL72" s="151"/>
      <c r="AM72" s="573">
        <f t="shared" ref="AM72:AM78" si="87">+AL72+BA72</f>
        <v>620850</v>
      </c>
      <c r="AN72" s="160">
        <f t="shared" ref="AN72:AN78" si="88">+AK72-AL72</f>
        <v>30000000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086">
        <f>VLOOKUP(A72,'SIIF EJEC MENS NOV-16'!$A$26:$AR$223,44,0)</f>
        <v>0</v>
      </c>
      <c r="AZ72" s="160"/>
      <c r="BA72" s="430">
        <f t="shared" ref="BA72:BA78" si="89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>
        <f>VLOOKUP(A72,'SIIF EJEC MENS NOV-16'!$A$26:$AV$223,48,0)</f>
        <v>0</v>
      </c>
      <c r="BM72" s="510"/>
      <c r="BN72" s="160">
        <f t="shared" ref="BN72:BN78" si="90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2">
        <f>VLOOKUP(A72,'SIIF EJEC MENS NOV-16'!$A$26:$AX$223,50,0)</f>
        <v>0</v>
      </c>
      <c r="BZ72" s="165"/>
      <c r="CA72" s="160">
        <f t="shared" ref="CA72:CA78" si="91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>
        <f>VLOOKUP(A72,'SIIF EJEC MENS NOV-16'!$A$26:$AZ$223,52,0)</f>
        <v>0</v>
      </c>
      <c r="CM72" s="170"/>
      <c r="CN72" s="166">
        <f t="shared" ref="CN72:CN78" si="92">+SUM(CB72:CM72)</f>
        <v>620850</v>
      </c>
      <c r="CO72" s="163">
        <f t="shared" ref="CO72:CO78" si="93">+AN72-BA72</f>
        <v>29379150</v>
      </c>
      <c r="CP72" s="163">
        <f t="shared" ref="CP72:CP78" si="94">+BA72-BN72</f>
        <v>0</v>
      </c>
      <c r="CQ72" s="163">
        <f t="shared" ref="CQ72:CQ78" si="95">+BN72-CA72</f>
        <v>0</v>
      </c>
      <c r="CR72" s="163">
        <f t="shared" ref="CR72:CR78" si="96">+CA72-CN72</f>
        <v>0</v>
      </c>
      <c r="CS72" s="272">
        <f t="shared" si="69"/>
        <v>2.0695000000000002E-2</v>
      </c>
      <c r="CT72" s="273">
        <f t="shared" si="70"/>
        <v>2.0695000000000002E-2</v>
      </c>
    </row>
    <row r="73" spans="1:98" s="146" customFormat="1" ht="18" customHeight="1" outlineLevel="2" x14ac:dyDescent="0.2">
      <c r="A73" s="146" t="s">
        <v>866</v>
      </c>
      <c r="B73" s="1021" t="str">
        <f t="shared" si="83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>
        <v>3000000</v>
      </c>
      <c r="AB73" s="170"/>
      <c r="AC73" s="170"/>
      <c r="AD73" s="165"/>
      <c r="AE73" s="160">
        <f t="shared" si="84"/>
        <v>8500000</v>
      </c>
      <c r="AF73" s="160">
        <f t="shared" si="84"/>
        <v>0</v>
      </c>
      <c r="AG73" s="163"/>
      <c r="AH73" s="162"/>
      <c r="AI73" s="160">
        <f t="shared" si="85"/>
        <v>0</v>
      </c>
      <c r="AJ73" s="162"/>
      <c r="AK73" s="167">
        <f t="shared" si="86"/>
        <v>1500000</v>
      </c>
      <c r="AL73" s="160"/>
      <c r="AM73" s="509">
        <f t="shared" si="87"/>
        <v>500000</v>
      </c>
      <c r="AN73" s="167">
        <f t="shared" si="88"/>
        <v>1500000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086">
        <f>VLOOKUP(A73,'SIIF EJEC MENS NOV-16'!$A$26:$AR$223,44,0)</f>
        <v>0</v>
      </c>
      <c r="AZ73" s="160"/>
      <c r="BA73" s="430">
        <f t="shared" si="89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>
        <f>VLOOKUP(A73,'SIIF EJEC MENS NOV-16'!$A$26:$AV$223,48,0)</f>
        <v>0</v>
      </c>
      <c r="BM73" s="510"/>
      <c r="BN73" s="160">
        <f t="shared" si="90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2">
        <f>VLOOKUP(A73,'SIIF EJEC MENS NOV-16'!$A$26:$AX$223,50,0)</f>
        <v>0</v>
      </c>
      <c r="BZ73" s="165"/>
      <c r="CA73" s="160">
        <f t="shared" si="91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>
        <f>VLOOKUP(A73,'SIIF EJEC MENS NOV-16'!$A$26:$AZ$223,52,0)</f>
        <v>0</v>
      </c>
      <c r="CM73" s="170"/>
      <c r="CN73" s="166">
        <f t="shared" si="92"/>
        <v>500000</v>
      </c>
      <c r="CO73" s="163">
        <f t="shared" si="93"/>
        <v>1000000</v>
      </c>
      <c r="CP73" s="163">
        <f t="shared" si="94"/>
        <v>0</v>
      </c>
      <c r="CQ73" s="163">
        <f t="shared" si="95"/>
        <v>0</v>
      </c>
      <c r="CR73" s="163">
        <f t="shared" si="96"/>
        <v>0</v>
      </c>
      <c r="CS73" s="272">
        <f t="shared" si="69"/>
        <v>0.33333333333333331</v>
      </c>
      <c r="CT73" s="273">
        <f t="shared" si="70"/>
        <v>0.33333333333333331</v>
      </c>
    </row>
    <row r="74" spans="1:98" s="146" customFormat="1" ht="18" customHeight="1" outlineLevel="2" x14ac:dyDescent="0.2">
      <c r="A74" s="146" t="s">
        <v>867</v>
      </c>
      <c r="B74" s="1021" t="str">
        <f t="shared" si="83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>
        <v>3874332</v>
      </c>
      <c r="AB74" s="170"/>
      <c r="AC74" s="170"/>
      <c r="AD74" s="165"/>
      <c r="AE74" s="160">
        <f t="shared" si="84"/>
        <v>3874332</v>
      </c>
      <c r="AF74" s="160">
        <f t="shared" si="84"/>
        <v>111000000</v>
      </c>
      <c r="AG74" s="163">
        <v>299500000</v>
      </c>
      <c r="AH74" s="162">
        <v>300000000</v>
      </c>
      <c r="AI74" s="160">
        <f t="shared" si="85"/>
        <v>500000</v>
      </c>
      <c r="AJ74" s="162"/>
      <c r="AK74" s="167">
        <f t="shared" si="86"/>
        <v>407625668</v>
      </c>
      <c r="AL74" s="160"/>
      <c r="AM74" s="509">
        <f t="shared" si="87"/>
        <v>407008534</v>
      </c>
      <c r="AN74" s="167">
        <f t="shared" si="88"/>
        <v>407625668</v>
      </c>
      <c r="AO74" s="164">
        <v>0</v>
      </c>
      <c r="AP74" s="162">
        <v>500000</v>
      </c>
      <c r="AQ74" s="160"/>
      <c r="AR74" s="160">
        <v>300000000</v>
      </c>
      <c r="AS74" s="160">
        <v>191400</v>
      </c>
      <c r="AT74" s="160"/>
      <c r="AU74" s="160">
        <v>105617134</v>
      </c>
      <c r="AV74" s="172">
        <v>420000</v>
      </c>
      <c r="AW74" s="172">
        <v>280000</v>
      </c>
      <c r="AX74" s="172"/>
      <c r="AY74" s="1086"/>
      <c r="AZ74" s="160"/>
      <c r="BA74" s="430">
        <f t="shared" si="89"/>
        <v>407008534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>
        <f>VLOOKUP(A74,'SIIF EJEC MENS NOV-16'!$A$26:$AV$223,48,0)</f>
        <v>0</v>
      </c>
      <c r="BM74" s="510"/>
      <c r="BN74" s="160">
        <f t="shared" si="90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2">
        <f>VLOOKUP(A74,'SIIF EJEC MENS NOV-16'!$A$26:$AX$223,50,0)</f>
        <v>0</v>
      </c>
      <c r="BZ74" s="165"/>
      <c r="CA74" s="160">
        <f t="shared" si="91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>
        <f>VLOOKUP(A74,'SIIF EJEC MENS NOV-16'!$A$26:$AZ$223,52,0)</f>
        <v>0</v>
      </c>
      <c r="CM74" s="170"/>
      <c r="CN74" s="166">
        <f t="shared" si="92"/>
        <v>399054248</v>
      </c>
      <c r="CO74" s="163">
        <f t="shared" si="93"/>
        <v>617134</v>
      </c>
      <c r="CP74" s="163">
        <f t="shared" si="94"/>
        <v>0</v>
      </c>
      <c r="CQ74" s="163">
        <f t="shared" si="95"/>
        <v>7954286</v>
      </c>
      <c r="CR74" s="163">
        <f t="shared" si="96"/>
        <v>0</v>
      </c>
      <c r="CS74" s="272">
        <f t="shared" si="69"/>
        <v>0.99848602762669991</v>
      </c>
      <c r="CT74" s="273">
        <f t="shared" si="70"/>
        <v>0.99848602762669991</v>
      </c>
    </row>
    <row r="75" spans="1:98" s="146" customFormat="1" ht="18" customHeight="1" outlineLevel="2" x14ac:dyDescent="0.2">
      <c r="A75" s="146" t="s">
        <v>868</v>
      </c>
      <c r="B75" s="1021" t="str">
        <f t="shared" si="83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>
        <v>397500000</v>
      </c>
      <c r="AC75" s="170"/>
      <c r="AD75" s="165"/>
      <c r="AE75" s="160">
        <f t="shared" si="84"/>
        <v>0</v>
      </c>
      <c r="AF75" s="160">
        <f t="shared" si="84"/>
        <v>411719443</v>
      </c>
      <c r="AG75" s="163"/>
      <c r="AH75" s="162"/>
      <c r="AI75" s="160">
        <f t="shared" si="85"/>
        <v>0</v>
      </c>
      <c r="AJ75" s="162"/>
      <c r="AK75" s="167">
        <f t="shared" si="86"/>
        <v>511719443</v>
      </c>
      <c r="AL75" s="160"/>
      <c r="AM75" s="509">
        <f t="shared" si="87"/>
        <v>511719442.39999998</v>
      </c>
      <c r="AN75" s="167">
        <f t="shared" si="88"/>
        <v>511719443</v>
      </c>
      <c r="AO75" s="164">
        <v>0</v>
      </c>
      <c r="AP75" s="162">
        <v>69718744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44300000</v>
      </c>
      <c r="AW75" s="172">
        <v>0</v>
      </c>
      <c r="AX75" s="172">
        <v>0</v>
      </c>
      <c r="AY75" s="1086">
        <f>VLOOKUP(A75,'SIIF EJEC MENS NOV-16'!$A$26:$AR$223,44,0)</f>
        <v>397700698.39999998</v>
      </c>
      <c r="AZ75" s="160"/>
      <c r="BA75" s="430">
        <f t="shared" si="89"/>
        <v>511719442.39999998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>
        <f>VLOOKUP(A75,'SIIF EJEC MENS NOV-16'!$A$26:$AV$223,48,0)</f>
        <v>0</v>
      </c>
      <c r="BM75" s="510"/>
      <c r="BN75" s="160">
        <f t="shared" si="90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2">
        <f>VLOOKUP(A75,'SIIF EJEC MENS NOV-16'!$A$26:$AX$223,50,0)</f>
        <v>0</v>
      </c>
      <c r="BZ75" s="165"/>
      <c r="CA75" s="160">
        <f t="shared" si="91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>
        <f>VLOOKUP(A75,'SIIF EJEC MENS NOV-16'!$A$26:$AZ$223,52,0)</f>
        <v>0</v>
      </c>
      <c r="CM75" s="170"/>
      <c r="CN75" s="166">
        <f t="shared" si="92"/>
        <v>69718744</v>
      </c>
      <c r="CO75" s="163">
        <f t="shared" si="93"/>
        <v>0.60000002384185791</v>
      </c>
      <c r="CP75" s="163">
        <f t="shared" si="94"/>
        <v>397700698.39999998</v>
      </c>
      <c r="CQ75" s="163">
        <f t="shared" si="95"/>
        <v>44300000</v>
      </c>
      <c r="CR75" s="163">
        <f t="shared" si="96"/>
        <v>0</v>
      </c>
      <c r="CS75" s="272">
        <f t="shared" si="69"/>
        <v>0.99999999882748247</v>
      </c>
      <c r="CT75" s="273">
        <f t="shared" si="70"/>
        <v>0.22281495370110455</v>
      </c>
    </row>
    <row r="76" spans="1:98" s="146" customFormat="1" ht="18" customHeight="1" outlineLevel="2" x14ac:dyDescent="0.2">
      <c r="A76" s="146" t="s">
        <v>869</v>
      </c>
      <c r="B76" s="1021" t="str">
        <f t="shared" si="83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84"/>
        <v>0</v>
      </c>
      <c r="AF76" s="160">
        <f t="shared" si="84"/>
        <v>0</v>
      </c>
      <c r="AG76" s="163"/>
      <c r="AH76" s="162"/>
      <c r="AI76" s="160">
        <f t="shared" si="85"/>
        <v>0</v>
      </c>
      <c r="AJ76" s="162"/>
      <c r="AK76" s="167">
        <f t="shared" si="86"/>
        <v>1000000</v>
      </c>
      <c r="AL76" s="160"/>
      <c r="AM76" s="509">
        <f t="shared" si="87"/>
        <v>500000</v>
      </c>
      <c r="AN76" s="167">
        <f t="shared" si="88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086">
        <f>VLOOKUP(A76,'SIIF EJEC MENS NOV-16'!$A$26:$AR$223,44,0)</f>
        <v>0</v>
      </c>
      <c r="AZ76" s="160"/>
      <c r="BA76" s="430">
        <f t="shared" si="89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>
        <f>VLOOKUP(A76,'SIIF EJEC MENS NOV-16'!$A$26:$AV$223,48,0)</f>
        <v>0</v>
      </c>
      <c r="BM76" s="510"/>
      <c r="BN76" s="160">
        <f t="shared" si="90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2">
        <f>VLOOKUP(A76,'SIIF EJEC MENS NOV-16'!$A$26:$AX$223,50,0)</f>
        <v>0</v>
      </c>
      <c r="BZ76" s="165"/>
      <c r="CA76" s="160">
        <f t="shared" si="91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>
        <f>VLOOKUP(A76,'SIIF EJEC MENS NOV-16'!$A$26:$AZ$223,52,0)</f>
        <v>0</v>
      </c>
      <c r="CM76" s="170"/>
      <c r="CN76" s="166">
        <f t="shared" si="92"/>
        <v>500000</v>
      </c>
      <c r="CO76" s="163">
        <f t="shared" si="93"/>
        <v>500000</v>
      </c>
      <c r="CP76" s="163">
        <f t="shared" si="94"/>
        <v>0</v>
      </c>
      <c r="CQ76" s="163">
        <f t="shared" si="95"/>
        <v>0</v>
      </c>
      <c r="CR76" s="163">
        <f t="shared" si="96"/>
        <v>0</v>
      </c>
      <c r="CS76" s="272">
        <f t="shared" si="69"/>
        <v>0.5</v>
      </c>
      <c r="CT76" s="273">
        <f t="shared" si="70"/>
        <v>0.5</v>
      </c>
    </row>
    <row r="77" spans="1:98" s="146" customFormat="1" ht="18" customHeight="1" outlineLevel="2" x14ac:dyDescent="0.2">
      <c r="A77" s="146" t="s">
        <v>870</v>
      </c>
      <c r="B77" s="1021" t="str">
        <f t="shared" si="83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84"/>
        <v>1000000</v>
      </c>
      <c r="AF77" s="160">
        <f t="shared" si="84"/>
        <v>0</v>
      </c>
      <c r="AG77" s="163"/>
      <c r="AH77" s="162"/>
      <c r="AI77" s="160">
        <f t="shared" si="85"/>
        <v>0</v>
      </c>
      <c r="AJ77" s="162"/>
      <c r="AK77" s="167">
        <f t="shared" si="86"/>
        <v>0</v>
      </c>
      <c r="AL77" s="160"/>
      <c r="AM77" s="509">
        <f t="shared" si="87"/>
        <v>0</v>
      </c>
      <c r="AN77" s="167">
        <f t="shared" si="88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086">
        <f>VLOOKUP(A77,'SIIF EJEC MENS NOV-16'!$A$26:$AR$223,44,0)</f>
        <v>0</v>
      </c>
      <c r="AZ77" s="160"/>
      <c r="BA77" s="430">
        <f t="shared" si="89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>
        <f>VLOOKUP(A77,'SIIF EJEC MENS NOV-16'!$A$26:$AV$223,48,0)</f>
        <v>0</v>
      </c>
      <c r="BM77" s="510"/>
      <c r="BN77" s="160">
        <f t="shared" si="90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2">
        <f>VLOOKUP(A77,'SIIF EJEC MENS NOV-16'!$A$26:$AX$223,50,0)</f>
        <v>0</v>
      </c>
      <c r="BZ77" s="165"/>
      <c r="CA77" s="160">
        <f t="shared" si="91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>
        <f>VLOOKUP(A77,'SIIF EJEC MENS NOV-16'!$A$26:$AZ$223,52,0)</f>
        <v>0</v>
      </c>
      <c r="CM77" s="170"/>
      <c r="CN77" s="166">
        <f t="shared" si="92"/>
        <v>0</v>
      </c>
      <c r="CO77" s="163">
        <f t="shared" si="93"/>
        <v>0</v>
      </c>
      <c r="CP77" s="163">
        <f t="shared" si="94"/>
        <v>0</v>
      </c>
      <c r="CQ77" s="163">
        <f t="shared" si="95"/>
        <v>0</v>
      </c>
      <c r="CR77" s="163">
        <f t="shared" si="96"/>
        <v>0</v>
      </c>
      <c r="CS77" s="272">
        <f t="shared" si="69"/>
        <v>0</v>
      </c>
      <c r="CT77" s="273">
        <f t="shared" si="70"/>
        <v>0</v>
      </c>
    </row>
    <row r="78" spans="1:98" s="146" customFormat="1" ht="18" customHeight="1" outlineLevel="2" x14ac:dyDescent="0.2">
      <c r="A78" s="146" t="s">
        <v>871</v>
      </c>
      <c r="B78" s="1021" t="str">
        <f t="shared" si="83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>
        <v>7000000</v>
      </c>
      <c r="AB78" s="170"/>
      <c r="AC78" s="170"/>
      <c r="AD78" s="165"/>
      <c r="AE78" s="160">
        <f t="shared" si="84"/>
        <v>468000000</v>
      </c>
      <c r="AF78" s="160">
        <f t="shared" si="84"/>
        <v>730000000</v>
      </c>
      <c r="AG78" s="163">
        <v>599500000</v>
      </c>
      <c r="AH78" s="162"/>
      <c r="AI78" s="160">
        <f t="shared" si="85"/>
        <v>-599500000</v>
      </c>
      <c r="AJ78" s="162"/>
      <c r="AK78" s="167">
        <f t="shared" si="86"/>
        <v>262500000</v>
      </c>
      <c r="AL78" s="160"/>
      <c r="AM78" s="509">
        <f t="shared" si="87"/>
        <v>261188221</v>
      </c>
      <c r="AN78" s="167">
        <f t="shared" si="88"/>
        <v>262500000</v>
      </c>
      <c r="AO78" s="164">
        <v>0</v>
      </c>
      <c r="AP78" s="162">
        <v>500000</v>
      </c>
      <c r="AQ78" s="160"/>
      <c r="AR78" s="160">
        <v>260688221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086">
        <f>VLOOKUP(A78,'SIIF EJEC MENS NOV-16'!$A$26:$AR$223,44,0)</f>
        <v>0</v>
      </c>
      <c r="AZ78" s="160"/>
      <c r="BA78" s="430">
        <f t="shared" si="89"/>
        <v>261188221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>
        <f>VLOOKUP(A78,'SIIF EJEC MENS NOV-16'!$A$26:$AV$223,48,0)</f>
        <v>0</v>
      </c>
      <c r="BM78" s="510"/>
      <c r="BN78" s="160">
        <f t="shared" si="90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2">
        <f>VLOOKUP(A78,'SIIF EJEC MENS NOV-16'!$A$26:$AX$223,50,0)</f>
        <v>0</v>
      </c>
      <c r="BZ78" s="165"/>
      <c r="CA78" s="160">
        <f t="shared" si="91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>
        <f>VLOOKUP(A78,'SIIF EJEC MENS NOV-16'!$A$26:$AZ$223,52,0)</f>
        <v>0</v>
      </c>
      <c r="CM78" s="170"/>
      <c r="CN78" s="166">
        <f t="shared" si="92"/>
        <v>500000</v>
      </c>
      <c r="CO78" s="163">
        <f t="shared" si="93"/>
        <v>1311779</v>
      </c>
      <c r="CP78" s="163">
        <f t="shared" si="94"/>
        <v>0</v>
      </c>
      <c r="CQ78" s="163">
        <f t="shared" si="95"/>
        <v>260688221</v>
      </c>
      <c r="CR78" s="163">
        <f t="shared" si="96"/>
        <v>0</v>
      </c>
      <c r="CS78" s="272">
        <f t="shared" si="69"/>
        <v>0.99500274666666666</v>
      </c>
      <c r="CT78" s="273">
        <f t="shared" si="70"/>
        <v>0.99500274666666666</v>
      </c>
    </row>
    <row r="79" spans="1:98" s="485" customFormat="1" ht="20.25" customHeight="1" outlineLevel="1" x14ac:dyDescent="0.25">
      <c r="A79" s="466"/>
      <c r="B79" s="1022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97">+SUM(G80:G81)</f>
        <v>0</v>
      </c>
      <c r="H79" s="471">
        <f t="shared" si="97"/>
        <v>0</v>
      </c>
      <c r="I79" s="650">
        <f t="shared" si="97"/>
        <v>0</v>
      </c>
      <c r="J79" s="472">
        <f t="shared" si="97"/>
        <v>0</v>
      </c>
      <c r="K79" s="471">
        <f t="shared" si="97"/>
        <v>0</v>
      </c>
      <c r="L79" s="651">
        <f t="shared" si="97"/>
        <v>0</v>
      </c>
      <c r="M79" s="471">
        <f t="shared" si="97"/>
        <v>0</v>
      </c>
      <c r="N79" s="651">
        <f t="shared" si="97"/>
        <v>0</v>
      </c>
      <c r="O79" s="471">
        <f t="shared" si="97"/>
        <v>0</v>
      </c>
      <c r="P79" s="650">
        <f t="shared" si="97"/>
        <v>0</v>
      </c>
      <c r="Q79" s="651">
        <f t="shared" si="97"/>
        <v>0</v>
      </c>
      <c r="R79" s="471">
        <f t="shared" si="97"/>
        <v>0</v>
      </c>
      <c r="S79" s="650">
        <f t="shared" si="97"/>
        <v>0</v>
      </c>
      <c r="T79" s="471">
        <f t="shared" si="97"/>
        <v>0</v>
      </c>
      <c r="U79" s="471">
        <f t="shared" si="97"/>
        <v>8219443</v>
      </c>
      <c r="V79" s="471">
        <f t="shared" si="97"/>
        <v>0</v>
      </c>
      <c r="W79" s="471">
        <f t="shared" si="97"/>
        <v>0</v>
      </c>
      <c r="X79" s="471">
        <f t="shared" si="97"/>
        <v>0</v>
      </c>
      <c r="Y79" s="471">
        <f t="shared" si="97"/>
        <v>0</v>
      </c>
      <c r="Z79" s="471">
        <f t="shared" si="97"/>
        <v>0</v>
      </c>
      <c r="AA79" s="471">
        <f t="shared" si="97"/>
        <v>16370120</v>
      </c>
      <c r="AB79" s="471">
        <f t="shared" si="97"/>
        <v>25526867</v>
      </c>
      <c r="AC79" s="471">
        <f t="shared" si="97"/>
        <v>0</v>
      </c>
      <c r="AD79" s="472">
        <f t="shared" si="97"/>
        <v>0</v>
      </c>
      <c r="AE79" s="471">
        <f t="shared" si="97"/>
        <v>24589563</v>
      </c>
      <c r="AF79" s="471">
        <f t="shared" si="97"/>
        <v>25526867</v>
      </c>
      <c r="AG79" s="650">
        <f t="shared" si="97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97"/>
        <v>40937304</v>
      </c>
      <c r="AL79" s="471">
        <f t="shared" si="97"/>
        <v>0</v>
      </c>
      <c r="AM79" s="471">
        <f t="shared" si="97"/>
        <v>33820911</v>
      </c>
      <c r="AN79" s="471">
        <f>+SUM(AN80:AN81)</f>
        <v>40937304</v>
      </c>
      <c r="AO79" s="471">
        <f t="shared" si="97"/>
        <v>0</v>
      </c>
      <c r="AP79" s="651">
        <f t="shared" si="97"/>
        <v>2000000</v>
      </c>
      <c r="AQ79" s="471">
        <f t="shared" si="97"/>
        <v>0</v>
      </c>
      <c r="AR79" s="471">
        <f t="shared" si="97"/>
        <v>944124</v>
      </c>
      <c r="AS79" s="471">
        <f t="shared" si="97"/>
        <v>4374360</v>
      </c>
      <c r="AT79" s="471">
        <f t="shared" si="97"/>
        <v>0</v>
      </c>
      <c r="AU79" s="471">
        <f t="shared" si="97"/>
        <v>0</v>
      </c>
      <c r="AV79" s="471">
        <f t="shared" si="97"/>
        <v>975560</v>
      </c>
      <c r="AW79" s="471">
        <f t="shared" si="97"/>
        <v>0</v>
      </c>
      <c r="AX79" s="471">
        <f t="shared" si="97"/>
        <v>0</v>
      </c>
      <c r="AY79" s="1088">
        <f>+SUM(AY80:AY81)</f>
        <v>25526867</v>
      </c>
      <c r="AZ79" s="471">
        <f t="shared" si="97"/>
        <v>0</v>
      </c>
      <c r="BA79" s="471">
        <f t="shared" si="97"/>
        <v>33820911</v>
      </c>
      <c r="BB79" s="650">
        <f t="shared" si="97"/>
        <v>0</v>
      </c>
      <c r="BC79" s="651">
        <f t="shared" si="97"/>
        <v>2000000</v>
      </c>
      <c r="BD79" s="471">
        <f t="shared" si="97"/>
        <v>0</v>
      </c>
      <c r="BE79" s="650">
        <f t="shared" si="97"/>
        <v>314244</v>
      </c>
      <c r="BF79" s="471">
        <f t="shared" si="97"/>
        <v>0</v>
      </c>
      <c r="BG79" s="471">
        <f t="shared" si="97"/>
        <v>0</v>
      </c>
      <c r="BH79" s="471">
        <f t="shared" si="97"/>
        <v>5004240</v>
      </c>
      <c r="BI79" s="471">
        <f t="shared" si="97"/>
        <v>975560</v>
      </c>
      <c r="BJ79" s="471">
        <f t="shared" si="97"/>
        <v>0</v>
      </c>
      <c r="BK79" s="471">
        <f t="shared" si="97"/>
        <v>0</v>
      </c>
      <c r="BL79" s="471">
        <f t="shared" si="97"/>
        <v>0</v>
      </c>
      <c r="BM79" s="472">
        <f t="shared" si="97"/>
        <v>0</v>
      </c>
      <c r="BN79" s="471">
        <f t="shared" si="97"/>
        <v>8294044</v>
      </c>
      <c r="BO79" s="650">
        <f t="shared" si="97"/>
        <v>0</v>
      </c>
      <c r="BP79" s="651">
        <f t="shared" si="97"/>
        <v>2000000</v>
      </c>
      <c r="BQ79" s="471">
        <f t="shared" si="97"/>
        <v>0</v>
      </c>
      <c r="BR79" s="650">
        <f t="shared" si="97"/>
        <v>314244</v>
      </c>
      <c r="BS79" s="471">
        <f t="shared" si="97"/>
        <v>0</v>
      </c>
      <c r="BT79" s="471">
        <f t="shared" si="97"/>
        <v>0</v>
      </c>
      <c r="BU79" s="471">
        <f t="shared" si="97"/>
        <v>0</v>
      </c>
      <c r="BV79" s="471">
        <f t="shared" ref="BV79:CR79" si="98">+SUM(BV80:BV81)</f>
        <v>5979800</v>
      </c>
      <c r="BW79" s="471">
        <f t="shared" si="98"/>
        <v>0</v>
      </c>
      <c r="BX79" s="471">
        <f t="shared" si="98"/>
        <v>0</v>
      </c>
      <c r="BY79" s="471">
        <f t="shared" si="98"/>
        <v>0</v>
      </c>
      <c r="BZ79" s="472">
        <f t="shared" si="98"/>
        <v>0</v>
      </c>
      <c r="CA79" s="471">
        <f t="shared" si="98"/>
        <v>8294044</v>
      </c>
      <c r="CB79" s="650">
        <f t="shared" si="98"/>
        <v>0</v>
      </c>
      <c r="CC79" s="650">
        <f t="shared" si="98"/>
        <v>2000000</v>
      </c>
      <c r="CD79" s="471">
        <f t="shared" si="98"/>
        <v>0</v>
      </c>
      <c r="CE79" s="471">
        <f t="shared" si="98"/>
        <v>314244</v>
      </c>
      <c r="CF79" s="471">
        <f t="shared" si="98"/>
        <v>0</v>
      </c>
      <c r="CG79" s="471">
        <f t="shared" si="98"/>
        <v>0</v>
      </c>
      <c r="CH79" s="471">
        <f t="shared" si="98"/>
        <v>0</v>
      </c>
      <c r="CI79" s="471">
        <f t="shared" si="98"/>
        <v>5979800</v>
      </c>
      <c r="CJ79" s="471">
        <f t="shared" si="98"/>
        <v>0</v>
      </c>
      <c r="CK79" s="471">
        <f t="shared" si="98"/>
        <v>0</v>
      </c>
      <c r="CL79" s="471">
        <f t="shared" si="98"/>
        <v>0</v>
      </c>
      <c r="CM79" s="471">
        <f t="shared" si="98"/>
        <v>0</v>
      </c>
      <c r="CN79" s="471">
        <f t="shared" si="98"/>
        <v>8294044</v>
      </c>
      <c r="CO79" s="650">
        <f t="shared" si="98"/>
        <v>7116393</v>
      </c>
      <c r="CP79" s="650">
        <f t="shared" si="98"/>
        <v>25526867</v>
      </c>
      <c r="CQ79" s="650">
        <f t="shared" si="98"/>
        <v>0</v>
      </c>
      <c r="CR79" s="650">
        <f t="shared" si="98"/>
        <v>0</v>
      </c>
      <c r="CS79" s="652">
        <f t="shared" si="69"/>
        <v>0.82616361351006407</v>
      </c>
      <c r="CT79" s="653">
        <f t="shared" si="70"/>
        <v>0.20260357154931355</v>
      </c>
    </row>
    <row r="80" spans="1:98" s="146" customFormat="1" ht="18" customHeight="1" outlineLevel="2" x14ac:dyDescent="0.2">
      <c r="A80" s="146" t="s">
        <v>872</v>
      </c>
      <c r="B80" s="1021" t="str">
        <f t="shared" si="83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>
        <v>5000000</v>
      </c>
      <c r="AB80" s="170"/>
      <c r="AC80" s="170"/>
      <c r="AD80" s="165"/>
      <c r="AE80" s="160">
        <f>+G80+I80+K80+M80+O80+Q80+S80+U80+W80+Y80+AA80+AC80</f>
        <v>8219443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11780557</v>
      </c>
      <c r="AL80" s="160"/>
      <c r="AM80" s="509">
        <f>+AL80+BA80</f>
        <v>6664164</v>
      </c>
      <c r="AN80" s="167">
        <f>+AK80-AL80</f>
        <v>11780557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086">
        <f>VLOOKUP(A80,'SIIF EJEC MENS NOV-16'!$A$26:$AR$223,44,0)</f>
        <v>0</v>
      </c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>
        <f>VLOOKUP(A80,'SIIF EJEC MENS NOV-16'!$A$26:$AV$223,48,0)</f>
        <v>0</v>
      </c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2">
        <f>VLOOKUP(A80,'SIIF EJEC MENS NOV-16'!$A$26:$AX$223,50,0)</f>
        <v>0</v>
      </c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>
        <f>VLOOKUP(A80,'SIIF EJEC MENS NOV-16'!$A$26:$AZ$223,52,0)</f>
        <v>0</v>
      </c>
      <c r="CM80" s="170"/>
      <c r="CN80" s="166">
        <f>+SUM(CB80:CM80)</f>
        <v>6664164</v>
      </c>
      <c r="CO80" s="163">
        <f>+AN80-BA80</f>
        <v>5116393</v>
      </c>
      <c r="CP80" s="163">
        <f>+BA80-BN80</f>
        <v>0</v>
      </c>
      <c r="CQ80" s="163">
        <f>+BN80-CA80</f>
        <v>0</v>
      </c>
      <c r="CR80" s="163">
        <f>+CA80-CN80</f>
        <v>0</v>
      </c>
      <c r="CS80" s="272">
        <f t="shared" si="69"/>
        <v>0.56569175803826588</v>
      </c>
      <c r="CT80" s="273">
        <f t="shared" si="70"/>
        <v>0.56569175803826588</v>
      </c>
    </row>
    <row r="81" spans="1:98" s="146" customFormat="1" ht="18" customHeight="1" outlineLevel="2" x14ac:dyDescent="0.2">
      <c r="A81" s="146" t="s">
        <v>873</v>
      </c>
      <c r="B81" s="1021" t="str">
        <f t="shared" si="83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>
        <v>11370120</v>
      </c>
      <c r="AB81" s="170">
        <v>25526867</v>
      </c>
      <c r="AC81" s="170"/>
      <c r="AD81" s="165"/>
      <c r="AE81" s="160">
        <f>+G81+I81+K81+M81+O81+Q81+S81+U81+W81+Y81+AA81+AC81</f>
        <v>16370120</v>
      </c>
      <c r="AF81" s="160">
        <f>+H81+J81+L81+N81+P81+R81+T81+V81+X81+Z81+AB81+AD81</f>
        <v>25526867</v>
      </c>
      <c r="AG81" s="163"/>
      <c r="AH81" s="162"/>
      <c r="AI81" s="160">
        <f>+-AG81+AH81</f>
        <v>0</v>
      </c>
      <c r="AJ81" s="162"/>
      <c r="AK81" s="167">
        <f>+F81-AE81+AF81+AI81</f>
        <v>29156747</v>
      </c>
      <c r="AL81" s="160"/>
      <c r="AM81" s="509">
        <f>+AL81+BA81</f>
        <v>27156747</v>
      </c>
      <c r="AN81" s="167">
        <f>+AK81-AL81</f>
        <v>29156747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086">
        <f>VLOOKUP(A81,'SIIF EJEC MENS NOV-16'!$A$26:$AR$223,44,0)</f>
        <v>25526867</v>
      </c>
      <c r="AZ81" s="160"/>
      <c r="BA81" s="430">
        <f>+SUM(AO81:AZ81)</f>
        <v>27156747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>
        <f>VLOOKUP(A81,'SIIF EJEC MENS NOV-16'!$A$26:$AV$223,48,0)</f>
        <v>0</v>
      </c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2">
        <f>VLOOKUP(A81,'SIIF EJEC MENS NOV-16'!$A$26:$AX$223,50,0)</f>
        <v>0</v>
      </c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>
        <f>VLOOKUP(A81,'SIIF EJEC MENS NOV-16'!$A$26:$AZ$223,52,0)</f>
        <v>0</v>
      </c>
      <c r="CM81" s="170"/>
      <c r="CN81" s="166">
        <f>+SUM(CB81:CM81)</f>
        <v>1629880</v>
      </c>
      <c r="CO81" s="163">
        <f>+AN81-BA81</f>
        <v>2000000</v>
      </c>
      <c r="CP81" s="163">
        <f>+BA81-BN81</f>
        <v>25526867</v>
      </c>
      <c r="CQ81" s="163">
        <f>+BN81-CA81</f>
        <v>0</v>
      </c>
      <c r="CR81" s="163">
        <f>+CA81-CN81</f>
        <v>0</v>
      </c>
      <c r="CS81" s="272">
        <f t="shared" si="69"/>
        <v>0.93140524215544351</v>
      </c>
      <c r="CT81" s="273">
        <f t="shared" si="70"/>
        <v>5.5900611957842898E-2</v>
      </c>
    </row>
    <row r="82" spans="1:98" s="485" customFormat="1" ht="20.25" customHeight="1" outlineLevel="1" x14ac:dyDescent="0.25">
      <c r="A82" s="466"/>
      <c r="B82" s="1022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99">+SUM(G83:G91)</f>
        <v>45000000</v>
      </c>
      <c r="H82" s="471">
        <f t="shared" si="99"/>
        <v>0</v>
      </c>
      <c r="I82" s="650">
        <f t="shared" si="99"/>
        <v>300000000</v>
      </c>
      <c r="J82" s="472">
        <f t="shared" si="99"/>
        <v>0</v>
      </c>
      <c r="K82" s="471">
        <f t="shared" si="99"/>
        <v>0</v>
      </c>
      <c r="L82" s="651">
        <f>+SUM(L83:L91)</f>
        <v>262188494</v>
      </c>
      <c r="M82" s="471">
        <f t="shared" si="99"/>
        <v>0</v>
      </c>
      <c r="N82" s="651">
        <f t="shared" si="99"/>
        <v>0</v>
      </c>
      <c r="O82" s="471">
        <f t="shared" si="99"/>
        <v>0</v>
      </c>
      <c r="P82" s="650">
        <f t="shared" si="99"/>
        <v>235000000</v>
      </c>
      <c r="Q82" s="651">
        <f t="shared" si="99"/>
        <v>0</v>
      </c>
      <c r="R82" s="471">
        <f t="shared" si="99"/>
        <v>0</v>
      </c>
      <c r="S82" s="650">
        <f t="shared" si="99"/>
        <v>49500000</v>
      </c>
      <c r="T82" s="471">
        <f t="shared" si="99"/>
        <v>0</v>
      </c>
      <c r="U82" s="471">
        <f t="shared" si="99"/>
        <v>0</v>
      </c>
      <c r="V82" s="471">
        <f t="shared" si="99"/>
        <v>0</v>
      </c>
      <c r="W82" s="471">
        <f t="shared" si="99"/>
        <v>0</v>
      </c>
      <c r="X82" s="471">
        <f t="shared" si="99"/>
        <v>0</v>
      </c>
      <c r="Y82" s="471">
        <f t="shared" si="99"/>
        <v>0</v>
      </c>
      <c r="Z82" s="471">
        <f t="shared" si="99"/>
        <v>0</v>
      </c>
      <c r="AA82" s="471">
        <f t="shared" si="99"/>
        <v>31951079</v>
      </c>
      <c r="AB82" s="471">
        <f t="shared" si="99"/>
        <v>0</v>
      </c>
      <c r="AC82" s="471">
        <f t="shared" si="99"/>
        <v>0</v>
      </c>
      <c r="AD82" s="472">
        <f t="shared" si="99"/>
        <v>0</v>
      </c>
      <c r="AE82" s="471">
        <f t="shared" si="99"/>
        <v>426451079</v>
      </c>
      <c r="AF82" s="471">
        <f t="shared" si="99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99"/>
        <v>1119609341</v>
      </c>
      <c r="AL82" s="471">
        <f t="shared" si="99"/>
        <v>0</v>
      </c>
      <c r="AM82" s="471">
        <f t="shared" si="99"/>
        <v>1109208485</v>
      </c>
      <c r="AN82" s="471">
        <f>+SUM(AN83:AN91)</f>
        <v>1119609341</v>
      </c>
      <c r="AO82" s="471">
        <f t="shared" si="99"/>
        <v>398500000</v>
      </c>
      <c r="AP82" s="651">
        <f t="shared" si="99"/>
        <v>7892448</v>
      </c>
      <c r="AQ82" s="471">
        <f t="shared" si="99"/>
        <v>434053359</v>
      </c>
      <c r="AR82" s="471">
        <f t="shared" si="99"/>
        <v>5179431</v>
      </c>
      <c r="AS82" s="471">
        <f t="shared" si="99"/>
        <v>10364150</v>
      </c>
      <c r="AT82" s="471">
        <f t="shared" si="99"/>
        <v>200865285</v>
      </c>
      <c r="AU82" s="471">
        <f t="shared" si="99"/>
        <v>5797383</v>
      </c>
      <c r="AV82" s="471">
        <f t="shared" si="99"/>
        <v>26487649</v>
      </c>
      <c r="AW82" s="471">
        <f t="shared" si="99"/>
        <v>1111000</v>
      </c>
      <c r="AX82" s="471">
        <f t="shared" si="99"/>
        <v>12831600</v>
      </c>
      <c r="AY82" s="1088">
        <f t="shared" si="99"/>
        <v>6126180</v>
      </c>
      <c r="AZ82" s="471">
        <f t="shared" si="99"/>
        <v>0</v>
      </c>
      <c r="BA82" s="471">
        <f t="shared" si="99"/>
        <v>1109208485</v>
      </c>
      <c r="BB82" s="650">
        <f t="shared" si="99"/>
        <v>130000000</v>
      </c>
      <c r="BC82" s="651">
        <f t="shared" si="99"/>
        <v>62400000</v>
      </c>
      <c r="BD82" s="471">
        <f t="shared" si="99"/>
        <v>129430246</v>
      </c>
      <c r="BE82" s="650">
        <f t="shared" si="99"/>
        <v>42405931</v>
      </c>
      <c r="BF82" s="471">
        <f t="shared" si="99"/>
        <v>52251113</v>
      </c>
      <c r="BG82" s="471">
        <f t="shared" si="99"/>
        <v>167540292.65000001</v>
      </c>
      <c r="BH82" s="471">
        <f t="shared" si="99"/>
        <v>19523955</v>
      </c>
      <c r="BI82" s="471">
        <f t="shared" si="99"/>
        <v>69399781</v>
      </c>
      <c r="BJ82" s="471">
        <f t="shared" si="99"/>
        <v>4911000</v>
      </c>
      <c r="BK82" s="471">
        <f t="shared" si="99"/>
        <v>370649206</v>
      </c>
      <c r="BL82" s="471">
        <f t="shared" si="99"/>
        <v>27488000</v>
      </c>
      <c r="BM82" s="472">
        <f t="shared" si="99"/>
        <v>0</v>
      </c>
      <c r="BN82" s="471">
        <f t="shared" si="99"/>
        <v>1075999524.6500001</v>
      </c>
      <c r="BO82" s="650">
        <f t="shared" si="99"/>
        <v>0</v>
      </c>
      <c r="BP82" s="651">
        <f t="shared" si="99"/>
        <v>6906682</v>
      </c>
      <c r="BQ82" s="471">
        <f t="shared" si="99"/>
        <v>14546205</v>
      </c>
      <c r="BR82" s="650">
        <f t="shared" si="99"/>
        <v>29070874</v>
      </c>
      <c r="BS82" s="471">
        <f t="shared" si="99"/>
        <v>74998620</v>
      </c>
      <c r="BT82" s="471">
        <f t="shared" si="99"/>
        <v>66195560</v>
      </c>
      <c r="BU82" s="471">
        <f t="shared" si="99"/>
        <v>27755489</v>
      </c>
      <c r="BV82" s="471">
        <f t="shared" ref="BV82:CR82" si="100">+SUM(BV83:BV91)</f>
        <v>32884692</v>
      </c>
      <c r="BW82" s="471">
        <f t="shared" si="100"/>
        <v>86356204</v>
      </c>
      <c r="BX82" s="471">
        <f t="shared" si="100"/>
        <v>246387050.65000001</v>
      </c>
      <c r="BY82" s="471">
        <f t="shared" si="100"/>
        <v>39870347</v>
      </c>
      <c r="BZ82" s="472">
        <f t="shared" si="100"/>
        <v>0</v>
      </c>
      <c r="CA82" s="471">
        <f t="shared" si="100"/>
        <v>624971723.64999998</v>
      </c>
      <c r="CB82" s="650">
        <f t="shared" si="100"/>
        <v>0</v>
      </c>
      <c r="CC82" s="650">
        <f t="shared" si="100"/>
        <v>6906682</v>
      </c>
      <c r="CD82" s="471">
        <f t="shared" si="100"/>
        <v>14546205</v>
      </c>
      <c r="CE82" s="471">
        <f t="shared" si="100"/>
        <v>29070874</v>
      </c>
      <c r="CF82" s="471">
        <f t="shared" si="100"/>
        <v>74998620</v>
      </c>
      <c r="CG82" s="471">
        <f t="shared" si="100"/>
        <v>66195560</v>
      </c>
      <c r="CH82" s="471">
        <f t="shared" si="100"/>
        <v>27755489</v>
      </c>
      <c r="CI82" s="471">
        <f t="shared" si="100"/>
        <v>32884692</v>
      </c>
      <c r="CJ82" s="471">
        <f>+SUM(CJ83:CJ91)</f>
        <v>86356204</v>
      </c>
      <c r="CK82" s="471">
        <f t="shared" si="100"/>
        <v>246387050.65000001</v>
      </c>
      <c r="CL82" s="471">
        <f t="shared" si="100"/>
        <v>39870347</v>
      </c>
      <c r="CM82" s="471">
        <f t="shared" si="100"/>
        <v>0</v>
      </c>
      <c r="CN82" s="471">
        <f t="shared" si="100"/>
        <v>624971723.64999998</v>
      </c>
      <c r="CO82" s="650">
        <f t="shared" si="100"/>
        <v>10400856</v>
      </c>
      <c r="CP82" s="650">
        <f t="shared" si="100"/>
        <v>33208960.350000024</v>
      </c>
      <c r="CQ82" s="650">
        <f t="shared" si="100"/>
        <v>451027801</v>
      </c>
      <c r="CR82" s="650">
        <f t="shared" si="100"/>
        <v>0</v>
      </c>
      <c r="CS82" s="652">
        <f t="shared" si="69"/>
        <v>0.99071028114975324</v>
      </c>
      <c r="CT82" s="653">
        <f t="shared" si="70"/>
        <v>0.96104907778721371</v>
      </c>
    </row>
    <row r="83" spans="1:98" s="157" customFormat="1" ht="18" customHeight="1" outlineLevel="2" x14ac:dyDescent="0.2">
      <c r="A83" s="146" t="s">
        <v>874</v>
      </c>
      <c r="B83" s="1021" t="str">
        <f t="shared" si="83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F91" si="101">+G83+I83+K83+M83+O83+Q83+S83+U83+W83+Y83+AA83+AC83</f>
        <v>0</v>
      </c>
      <c r="AF83" s="160">
        <f t="shared" si="101"/>
        <v>0</v>
      </c>
      <c r="AG83" s="154"/>
      <c r="AH83" s="262"/>
      <c r="AI83" s="160">
        <f t="shared" ref="AI83:AI91" si="102">+-AG83+AH83</f>
        <v>0</v>
      </c>
      <c r="AJ83" s="262"/>
      <c r="AK83" s="167">
        <f t="shared" ref="AK83:AK91" si="103">+F83-AE83+AF83+AI83</f>
        <v>400000000</v>
      </c>
      <c r="AL83" s="151"/>
      <c r="AM83" s="509">
        <f t="shared" ref="AM83:AM122" si="104">+AL83+BA83</f>
        <v>399000000</v>
      </c>
      <c r="AN83" s="167">
        <f t="shared" ref="AN83:AN91" si="105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086">
        <f>VLOOKUP(A83,'SIIF EJEC MENS NOV-16'!$A$26:$AR$223,44,0)</f>
        <v>0</v>
      </c>
      <c r="AZ83" s="160"/>
      <c r="BA83" s="430">
        <f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>
        <f>VLOOKUP(A83,'SIIF EJEC MENS NOV-16'!$A$26:$AV$223,48,0)</f>
        <v>17500000</v>
      </c>
      <c r="BM83" s="510"/>
      <c r="BN83" s="160">
        <f t="shared" ref="BN83:BN91" si="106">+SUM(BB83:BM83)</f>
        <v>396991620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2">
        <f>VLOOKUP(A83,'SIIF EJEC MENS NOV-16'!$A$26:$AX$223,50,0)</f>
        <v>35981893</v>
      </c>
      <c r="BZ83" s="165"/>
      <c r="CA83" s="160">
        <f t="shared" ref="CA83:CA91" si="107">+SUM(BO83:BZ83)</f>
        <v>270026819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>
        <f>VLOOKUP(A83,'SIIF EJEC MENS NOV-16'!$A$26:$AZ$223,52,0)</f>
        <v>35981893</v>
      </c>
      <c r="CM83" s="170"/>
      <c r="CN83" s="166">
        <f t="shared" ref="CN83:CN91" si="108">+SUM(CB83:CM83)</f>
        <v>270026819</v>
      </c>
      <c r="CO83" s="163">
        <f t="shared" ref="CO83:CO91" si="109">+AN83-BA83</f>
        <v>1000000</v>
      </c>
      <c r="CP83" s="163">
        <f t="shared" ref="CP83:CP91" si="110">+BA83-BN83</f>
        <v>2008380</v>
      </c>
      <c r="CQ83" s="163">
        <f t="shared" ref="CQ83:CQ91" si="111">+BN83-CA83</f>
        <v>126964801</v>
      </c>
      <c r="CR83" s="163">
        <f t="shared" ref="CR83:CR91" si="112">+CA83-CN83</f>
        <v>0</v>
      </c>
      <c r="CS83" s="272">
        <f t="shared" si="69"/>
        <v>0.99750000000000005</v>
      </c>
      <c r="CT83" s="273">
        <f t="shared" si="70"/>
        <v>0.99247905000000003</v>
      </c>
    </row>
    <row r="84" spans="1:98" s="146" customFormat="1" ht="18" customHeight="1" outlineLevel="2" x14ac:dyDescent="0.2">
      <c r="A84" s="146" t="s">
        <v>875</v>
      </c>
      <c r="B84" s="1021" t="str">
        <f t="shared" si="83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01"/>
        <v>40000000</v>
      </c>
      <c r="AF84" s="160">
        <f t="shared" si="101"/>
        <v>0</v>
      </c>
      <c r="AG84" s="163"/>
      <c r="AH84" s="162"/>
      <c r="AI84" s="160">
        <f t="shared" si="102"/>
        <v>0</v>
      </c>
      <c r="AJ84" s="162"/>
      <c r="AK84" s="167">
        <f t="shared" si="103"/>
        <v>10000000</v>
      </c>
      <c r="AL84" s="160"/>
      <c r="AM84" s="509">
        <f t="shared" si="104"/>
        <v>10000000</v>
      </c>
      <c r="AN84" s="167">
        <f t="shared" si="105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086">
        <f>VLOOKUP(A84,'SIIF EJEC MENS NOV-16'!$A$26:$AR$223,44,0)</f>
        <v>0</v>
      </c>
      <c r="AZ84" s="160"/>
      <c r="BA84" s="430">
        <f>+SUM(AO84:AZ84)</f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>
        <f>VLOOKUP(A84,'SIIF EJEC MENS NOV-16'!$A$26:$AV$223,48,0)</f>
        <v>9483000</v>
      </c>
      <c r="BM84" s="510"/>
      <c r="BN84" s="160">
        <f t="shared" si="106"/>
        <v>9483000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2">
        <f>VLOOKUP(A84,'SIIF EJEC MENS NOV-16'!$A$26:$AX$223,50,0)</f>
        <v>0</v>
      </c>
      <c r="BZ84" s="165"/>
      <c r="CA84" s="160">
        <f t="shared" si="107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>
        <f>VLOOKUP(A84,'SIIF EJEC MENS NOV-16'!$A$26:$AZ$223,52,0)</f>
        <v>0</v>
      </c>
      <c r="CM84" s="170"/>
      <c r="CN84" s="166">
        <f t="shared" si="108"/>
        <v>0</v>
      </c>
      <c r="CO84" s="163">
        <f t="shared" si="109"/>
        <v>0</v>
      </c>
      <c r="CP84" s="163">
        <f t="shared" si="110"/>
        <v>517000</v>
      </c>
      <c r="CQ84" s="163">
        <f t="shared" si="111"/>
        <v>9483000</v>
      </c>
      <c r="CR84" s="163">
        <f t="shared" si="112"/>
        <v>0</v>
      </c>
      <c r="CS84" s="272">
        <f t="shared" si="69"/>
        <v>1</v>
      </c>
      <c r="CT84" s="273">
        <f t="shared" si="70"/>
        <v>0.94830000000000003</v>
      </c>
    </row>
    <row r="85" spans="1:98" s="157" customFormat="1" ht="18" customHeight="1" outlineLevel="2" x14ac:dyDescent="0.2">
      <c r="A85" s="146" t="s">
        <v>876</v>
      </c>
      <c r="B85" s="1021" t="str">
        <f t="shared" si="83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01"/>
        <v>15000000</v>
      </c>
      <c r="AF85" s="160">
        <f t="shared" si="101"/>
        <v>25000000</v>
      </c>
      <c r="AG85" s="154"/>
      <c r="AH85" s="153"/>
      <c r="AI85" s="160">
        <f t="shared" si="102"/>
        <v>0</v>
      </c>
      <c r="AJ85" s="153"/>
      <c r="AK85" s="160">
        <f t="shared" si="103"/>
        <v>30000000</v>
      </c>
      <c r="AL85" s="151"/>
      <c r="AM85" s="573">
        <f t="shared" si="104"/>
        <v>27042392</v>
      </c>
      <c r="AN85" s="160">
        <f t="shared" si="105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086">
        <f>VLOOKUP(A85,'SIIF EJEC MENS NOV-16'!$A$26:$AR$223,44,0)</f>
        <v>0</v>
      </c>
      <c r="AZ85" s="160"/>
      <c r="BA85" s="430">
        <f>+SUM(AO85:AZ85)</f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f>VLOOKUP(A85,'SIIF EJEC MENS NOV-16'!$A$26:$AV$223,48,0)</f>
        <v>0</v>
      </c>
      <c r="BM85" s="510"/>
      <c r="BN85" s="160">
        <f t="shared" si="106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2">
        <f>VLOOKUP(A85,'SIIF EJEC MENS NOV-16'!$A$26:$AX$223,50,0)</f>
        <v>0</v>
      </c>
      <c r="BZ85" s="165"/>
      <c r="CA85" s="160">
        <f t="shared" si="107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>
        <f>VLOOKUP(A85,'SIIF EJEC MENS NOV-16'!$A$26:$AZ$223,52,0)</f>
        <v>0</v>
      </c>
      <c r="CM85" s="170"/>
      <c r="CN85" s="166">
        <f t="shared" si="108"/>
        <v>3042392</v>
      </c>
      <c r="CO85" s="163">
        <f t="shared" si="109"/>
        <v>2957608</v>
      </c>
      <c r="CP85" s="163">
        <f t="shared" si="110"/>
        <v>24000000</v>
      </c>
      <c r="CQ85" s="163">
        <f t="shared" si="111"/>
        <v>0</v>
      </c>
      <c r="CR85" s="163">
        <f t="shared" si="112"/>
        <v>0</v>
      </c>
      <c r="CS85" s="272">
        <f t="shared" si="69"/>
        <v>0.90141306666666665</v>
      </c>
      <c r="CT85" s="273">
        <f t="shared" si="70"/>
        <v>0.10141306666666666</v>
      </c>
    </row>
    <row r="86" spans="1:98" s="157" customFormat="1" ht="18" customHeight="1" outlineLevel="2" x14ac:dyDescent="0.2">
      <c r="A86" s="146" t="s">
        <v>877</v>
      </c>
      <c r="B86" s="833" t="str">
        <f t="shared" si="83"/>
        <v>A-2-0-4-4-1510</v>
      </c>
      <c r="C86" s="185" t="s">
        <v>512</v>
      </c>
      <c r="D86" s="175" t="s">
        <v>417</v>
      </c>
      <c r="E86" s="248" t="s">
        <v>406</v>
      </c>
      <c r="F86" s="163">
        <v>800000000</v>
      </c>
      <c r="G86" s="161">
        <v>15000000</v>
      </c>
      <c r="H86" s="151"/>
      <c r="I86" s="183">
        <v>300000000</v>
      </c>
      <c r="J86" s="155"/>
      <c r="K86" s="151"/>
      <c r="L86" s="162">
        <v>246188494</v>
      </c>
      <c r="M86" s="151"/>
      <c r="N86" s="153"/>
      <c r="O86" s="151"/>
      <c r="P86" s="163">
        <f>200000000+10000000</f>
        <v>210000000</v>
      </c>
      <c r="Q86" s="153"/>
      <c r="R86" s="151"/>
      <c r="S86" s="183">
        <v>12000000</v>
      </c>
      <c r="T86" s="171"/>
      <c r="U86" s="171"/>
      <c r="V86" s="171"/>
      <c r="W86" s="171"/>
      <c r="X86" s="171"/>
      <c r="Y86" s="171"/>
      <c r="Z86" s="171"/>
      <c r="AA86" s="171">
        <f>10000000+3000000</f>
        <v>13000000</v>
      </c>
      <c r="AB86" s="171"/>
      <c r="AC86" s="171"/>
      <c r="AD86" s="155"/>
      <c r="AE86" s="160">
        <f t="shared" si="101"/>
        <v>340000000</v>
      </c>
      <c r="AF86" s="160">
        <f t="shared" si="101"/>
        <v>456188494</v>
      </c>
      <c r="AG86" s="163">
        <v>365188494</v>
      </c>
      <c r="AH86" s="153"/>
      <c r="AI86" s="160">
        <f t="shared" si="102"/>
        <v>-365188494</v>
      </c>
      <c r="AJ86" s="153"/>
      <c r="AK86" s="160">
        <f t="shared" si="103"/>
        <v>551000000</v>
      </c>
      <c r="AL86" s="151"/>
      <c r="AM86" s="573">
        <f t="shared" si="104"/>
        <v>549638466</v>
      </c>
      <c r="AN86" s="160">
        <f t="shared" si="105"/>
        <v>551000000</v>
      </c>
      <c r="AO86" s="164">
        <v>0</v>
      </c>
      <c r="AP86" s="162">
        <v>1000000</v>
      </c>
      <c r="AQ86" s="160">
        <v>345555426</v>
      </c>
      <c r="AR86" s="160">
        <v>775001</v>
      </c>
      <c r="AS86" s="160">
        <v>924940</v>
      </c>
      <c r="AT86" s="160">
        <v>198256643</v>
      </c>
      <c r="AU86" s="160">
        <v>138000</v>
      </c>
      <c r="AV86" s="172">
        <v>1500056</v>
      </c>
      <c r="AW86" s="172">
        <v>406000</v>
      </c>
      <c r="AX86" s="172">
        <v>762400</v>
      </c>
      <c r="AY86" s="1086">
        <f>VLOOKUP(A86,'SIIF EJEC MENS NOV-16'!$A$26:$AR$223,44,0)</f>
        <v>320000</v>
      </c>
      <c r="AZ86" s="160"/>
      <c r="BA86" s="430">
        <f t="shared" ref="BA86" si="113">+SUM(AO86:AZ86)</f>
        <v>549638466</v>
      </c>
      <c r="BB86" s="545">
        <v>0</v>
      </c>
      <c r="BC86" s="546">
        <v>1000000</v>
      </c>
      <c r="BD86" s="167">
        <v>555426</v>
      </c>
      <c r="BE86" s="196">
        <v>31195001</v>
      </c>
      <c r="BF86" s="172">
        <v>924940</v>
      </c>
      <c r="BG86" s="172">
        <v>154344510.65000001</v>
      </c>
      <c r="BH86" s="172">
        <v>138000</v>
      </c>
      <c r="BI86" s="172">
        <v>45412188</v>
      </c>
      <c r="BJ86" s="172">
        <v>406000</v>
      </c>
      <c r="BK86" s="172">
        <v>315342400</v>
      </c>
      <c r="BL86" s="172">
        <f>VLOOKUP(A86,'SIIF EJEC MENS NOV-16'!$A$26:$AV$223,48,0)</f>
        <v>320000</v>
      </c>
      <c r="BM86" s="510"/>
      <c r="BN86" s="160">
        <f t="shared" si="106"/>
        <v>549638465.64999998</v>
      </c>
      <c r="BO86" s="509">
        <v>0</v>
      </c>
      <c r="BP86" s="172">
        <v>1000000</v>
      </c>
      <c r="BQ86" s="172">
        <v>555426</v>
      </c>
      <c r="BR86" s="172">
        <v>775001</v>
      </c>
      <c r="BS86" s="172">
        <v>31344940</v>
      </c>
      <c r="BT86" s="170">
        <v>655840</v>
      </c>
      <c r="BU86" s="170">
        <v>138000</v>
      </c>
      <c r="BV86" s="170">
        <v>1500056</v>
      </c>
      <c r="BW86" s="170">
        <v>44318132</v>
      </c>
      <c r="BX86" s="170">
        <v>154451070.65000001</v>
      </c>
      <c r="BY86" s="172">
        <f>VLOOKUP(A86,'SIIF EJEC MENS NOV-16'!$A$26:$AX$223,50,0)</f>
        <v>320000</v>
      </c>
      <c r="BZ86" s="165"/>
      <c r="CA86" s="160">
        <f t="shared" si="107"/>
        <v>235058465.65000001</v>
      </c>
      <c r="CB86" s="163">
        <v>0</v>
      </c>
      <c r="CC86" s="183">
        <v>1000000</v>
      </c>
      <c r="CD86" s="170">
        <v>555426</v>
      </c>
      <c r="CE86" s="170">
        <v>775001</v>
      </c>
      <c r="CF86" s="170">
        <v>31344940</v>
      </c>
      <c r="CG86" s="172">
        <v>655840</v>
      </c>
      <c r="CH86" s="170">
        <v>138000</v>
      </c>
      <c r="CI86" s="170">
        <v>1500056</v>
      </c>
      <c r="CJ86" s="170">
        <v>44318132</v>
      </c>
      <c r="CK86" s="170">
        <v>154451070.65000001</v>
      </c>
      <c r="CL86" s="170">
        <f>VLOOKUP(A86,'SIIF EJEC MENS NOV-16'!$A$26:$AZ$223,52,0)</f>
        <v>320000</v>
      </c>
      <c r="CM86" s="170"/>
      <c r="CN86" s="166">
        <f t="shared" si="108"/>
        <v>235058465.65000001</v>
      </c>
      <c r="CO86" s="163">
        <f t="shared" si="109"/>
        <v>1361534</v>
      </c>
      <c r="CP86" s="163">
        <f t="shared" si="110"/>
        <v>0.35000002384185791</v>
      </c>
      <c r="CQ86" s="163">
        <f t="shared" si="111"/>
        <v>314580000</v>
      </c>
      <c r="CR86" s="163">
        <f t="shared" si="112"/>
        <v>0</v>
      </c>
      <c r="CS86" s="272">
        <f t="shared" si="69"/>
        <v>0.9975289764065336</v>
      </c>
      <c r="CT86" s="273">
        <f t="shared" si="70"/>
        <v>0.99752897577132482</v>
      </c>
    </row>
    <row r="87" spans="1:98" s="146" customFormat="1" ht="18" customHeight="1" outlineLevel="2" x14ac:dyDescent="0.2">
      <c r="A87" s="146" t="s">
        <v>878</v>
      </c>
      <c r="B87" s="1021" t="str">
        <f t="shared" si="83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>
        <v>3000000</v>
      </c>
      <c r="AB87" s="170"/>
      <c r="AC87" s="170"/>
      <c r="AD87" s="165"/>
      <c r="AE87" s="160">
        <f t="shared" si="101"/>
        <v>5500000</v>
      </c>
      <c r="AF87" s="160">
        <f t="shared" si="101"/>
        <v>0</v>
      </c>
      <c r="AG87" s="163"/>
      <c r="AH87" s="263"/>
      <c r="AI87" s="160">
        <f t="shared" si="102"/>
        <v>0</v>
      </c>
      <c r="AJ87" s="263"/>
      <c r="AK87" s="167">
        <f t="shared" si="103"/>
        <v>44500000</v>
      </c>
      <c r="AL87" s="160"/>
      <c r="AM87" s="509">
        <f t="shared" si="104"/>
        <v>43206658</v>
      </c>
      <c r="AN87" s="167">
        <f t="shared" si="105"/>
        <v>44500000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086">
        <f>VLOOKUP(A87,'SIIF EJEC MENS NOV-16'!$A$26:$AR$223,44,0)</f>
        <v>0</v>
      </c>
      <c r="AZ87" s="160"/>
      <c r="BA87" s="430">
        <f>+SUM(AO87:AZ87)</f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>
        <f>VLOOKUP(A87,'SIIF EJEC MENS NOV-16'!$A$26:$AV$223,48,0)</f>
        <v>0</v>
      </c>
      <c r="BM87" s="510"/>
      <c r="BN87" s="160">
        <f t="shared" si="106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2">
        <f>VLOOKUP(A87,'SIIF EJEC MENS NOV-16'!$A$26:$AX$223,50,0)</f>
        <v>891006</v>
      </c>
      <c r="BZ87" s="165"/>
      <c r="CA87" s="160">
        <f t="shared" si="107"/>
        <v>43206658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>
        <f>VLOOKUP(A87,'SIIF EJEC MENS NOV-16'!$A$26:$AZ$223,52,0)</f>
        <v>891006</v>
      </c>
      <c r="CM87" s="170"/>
      <c r="CN87" s="166">
        <f t="shared" si="108"/>
        <v>43206658</v>
      </c>
      <c r="CO87" s="163">
        <f t="shared" si="109"/>
        <v>1293342</v>
      </c>
      <c r="CP87" s="163">
        <f t="shared" si="110"/>
        <v>0</v>
      </c>
      <c r="CQ87" s="163">
        <f t="shared" si="111"/>
        <v>0</v>
      </c>
      <c r="CR87" s="163">
        <f t="shared" si="112"/>
        <v>0</v>
      </c>
      <c r="CS87" s="274">
        <f t="shared" si="69"/>
        <v>0.97093613483146068</v>
      </c>
      <c r="CT87" s="275">
        <f t="shared" si="70"/>
        <v>0.97093613483146068</v>
      </c>
    </row>
    <row r="88" spans="1:98" s="157" customFormat="1" ht="18" customHeight="1" outlineLevel="2" x14ac:dyDescent="0.2">
      <c r="A88" s="146" t="s">
        <v>879</v>
      </c>
      <c r="B88" s="1021" t="str">
        <f t="shared" si="83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>
        <v>4000000</v>
      </c>
      <c r="AB88" s="171"/>
      <c r="AC88" s="171"/>
      <c r="AD88" s="155"/>
      <c r="AE88" s="151">
        <f t="shared" si="101"/>
        <v>4000000</v>
      </c>
      <c r="AF88" s="151">
        <f t="shared" si="101"/>
        <v>0</v>
      </c>
      <c r="AG88" s="154"/>
      <c r="AH88" s="153"/>
      <c r="AI88" s="160">
        <f t="shared" si="102"/>
        <v>0</v>
      </c>
      <c r="AJ88" s="153"/>
      <c r="AK88" s="160">
        <f t="shared" si="103"/>
        <v>46000000</v>
      </c>
      <c r="AL88" s="151"/>
      <c r="AM88" s="573">
        <f t="shared" si="104"/>
        <v>45301479</v>
      </c>
      <c r="AN88" s="160">
        <f t="shared" si="105"/>
        <v>46000000</v>
      </c>
      <c r="AO88" s="164">
        <v>0</v>
      </c>
      <c r="AP88" s="162">
        <v>300000</v>
      </c>
      <c r="AQ88" s="160">
        <v>44813675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086">
        <f>VLOOKUP(A88,'SIIF EJEC MENS NOV-16'!$A$26:$AR$223,44,0)</f>
        <v>0</v>
      </c>
      <c r="AZ88" s="160"/>
      <c r="BA88" s="430">
        <f>+SUM(AO88:AZ88)</f>
        <v>45301479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>
        <f>VLOOKUP(A88,'SIIF EJEC MENS NOV-16'!$A$26:$AV$223,48,0)</f>
        <v>0</v>
      </c>
      <c r="BM88" s="510"/>
      <c r="BN88" s="160">
        <f t="shared" si="106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2">
        <f>VLOOKUP(A88,'SIIF EJEC MENS NOV-16'!$A$26:$AX$223,50,0)</f>
        <v>0</v>
      </c>
      <c r="BZ88" s="165"/>
      <c r="CA88" s="160">
        <f t="shared" si="107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>
        <f>VLOOKUP(A88,'SIIF EJEC MENS NOV-16'!$A$26:$AZ$223,52,0)</f>
        <v>0</v>
      </c>
      <c r="CM88" s="170"/>
      <c r="CN88" s="166">
        <f t="shared" si="108"/>
        <v>45301479</v>
      </c>
      <c r="CO88" s="163">
        <f t="shared" si="109"/>
        <v>698521</v>
      </c>
      <c r="CP88" s="163">
        <f t="shared" si="110"/>
        <v>0</v>
      </c>
      <c r="CQ88" s="163">
        <f t="shared" si="111"/>
        <v>0</v>
      </c>
      <c r="CR88" s="163">
        <f t="shared" si="112"/>
        <v>0</v>
      </c>
      <c r="CS88" s="272">
        <f t="shared" si="69"/>
        <v>0.98481476086956521</v>
      </c>
      <c r="CT88" s="273">
        <f t="shared" si="70"/>
        <v>0.98481476086956521</v>
      </c>
    </row>
    <row r="89" spans="1:98" s="146" customFormat="1" ht="18" customHeight="1" outlineLevel="2" x14ac:dyDescent="0.2">
      <c r="A89" s="146" t="s">
        <v>880</v>
      </c>
      <c r="B89" s="1021" t="str">
        <f t="shared" si="83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01"/>
        <v>10000000</v>
      </c>
      <c r="AF89" s="160">
        <f t="shared" si="101"/>
        <v>16000000</v>
      </c>
      <c r="AG89" s="163"/>
      <c r="AH89" s="162"/>
      <c r="AI89" s="160">
        <f t="shared" si="102"/>
        <v>0</v>
      </c>
      <c r="AJ89" s="162"/>
      <c r="AK89" s="167">
        <f t="shared" si="103"/>
        <v>7000000</v>
      </c>
      <c r="AL89" s="160"/>
      <c r="AM89" s="509">
        <f t="shared" si="104"/>
        <v>5040076</v>
      </c>
      <c r="AN89" s="167">
        <f t="shared" si="105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086">
        <f>VLOOKUP(A89,'SIIF EJEC MENS NOV-16'!$A$26:$AR$223,44,0)</f>
        <v>185000</v>
      </c>
      <c r="AZ89" s="160"/>
      <c r="BA89" s="430">
        <f>+SUM(AO89:AZ89)</f>
        <v>5040076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>
        <f>VLOOKUP(A89,'SIIF EJEC MENS NOV-16'!$A$26:$AV$223,48,0)</f>
        <v>185000</v>
      </c>
      <c r="BM89" s="510"/>
      <c r="BN89" s="160">
        <f t="shared" si="106"/>
        <v>5040076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2">
        <f>VLOOKUP(A89,'SIIF EJEC MENS NOV-16'!$A$26:$AX$223,50,0)</f>
        <v>185000</v>
      </c>
      <c r="BZ89" s="165"/>
      <c r="CA89" s="160">
        <f t="shared" si="107"/>
        <v>5040076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>
        <f>VLOOKUP(A89,'SIIF EJEC MENS NOV-16'!$A$26:$AZ$223,52,0)</f>
        <v>185000</v>
      </c>
      <c r="CM89" s="170"/>
      <c r="CN89" s="166">
        <f t="shared" si="108"/>
        <v>5040076</v>
      </c>
      <c r="CO89" s="163">
        <f t="shared" si="109"/>
        <v>1959924</v>
      </c>
      <c r="CP89" s="163">
        <f t="shared" si="110"/>
        <v>0</v>
      </c>
      <c r="CQ89" s="163">
        <f t="shared" si="111"/>
        <v>0</v>
      </c>
      <c r="CR89" s="163">
        <f t="shared" si="112"/>
        <v>0</v>
      </c>
      <c r="CS89" s="272">
        <f t="shared" si="69"/>
        <v>0.72001085714285717</v>
      </c>
      <c r="CT89" s="273">
        <f t="shared" si="70"/>
        <v>0.72001085714285717</v>
      </c>
    </row>
    <row r="90" spans="1:98" s="146" customFormat="1" ht="18" customHeight="1" outlineLevel="2" x14ac:dyDescent="0.2">
      <c r="A90" s="146" t="s">
        <v>881</v>
      </c>
      <c r="B90" s="1021" t="str">
        <f t="shared" si="83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01"/>
        <v>0</v>
      </c>
      <c r="AF90" s="160">
        <f t="shared" si="101"/>
        <v>0</v>
      </c>
      <c r="AG90" s="163"/>
      <c r="AH90" s="162"/>
      <c r="AI90" s="160">
        <f t="shared" si="102"/>
        <v>0</v>
      </c>
      <c r="AJ90" s="162"/>
      <c r="AK90" s="167">
        <f t="shared" si="103"/>
        <v>1000000</v>
      </c>
      <c r="AL90" s="160"/>
      <c r="AM90" s="509">
        <f t="shared" si="104"/>
        <v>300000</v>
      </c>
      <c r="AN90" s="167">
        <f t="shared" si="105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086">
        <f>VLOOKUP(A90,'SIIF EJEC MENS NOV-16'!$A$26:$AR$223,44,0)</f>
        <v>0</v>
      </c>
      <c r="AZ90" s="160"/>
      <c r="BA90" s="430">
        <f>+SUM(AO90:AZ90)</f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>
        <f>VLOOKUP(A90,'SIIF EJEC MENS NOV-16'!$A$26:$AV$223,48,0)</f>
        <v>0</v>
      </c>
      <c r="BM90" s="510"/>
      <c r="BN90" s="160">
        <f t="shared" si="106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2">
        <f>VLOOKUP(A90,'SIIF EJEC MENS NOV-16'!$A$26:$AX$223,50,0)</f>
        <v>0</v>
      </c>
      <c r="BZ90" s="165"/>
      <c r="CA90" s="160">
        <f t="shared" si="107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>
        <f>VLOOKUP(A90,'SIIF EJEC MENS NOV-16'!$A$26:$AZ$223,52,0)</f>
        <v>0</v>
      </c>
      <c r="CM90" s="170"/>
      <c r="CN90" s="166">
        <f t="shared" si="108"/>
        <v>300000</v>
      </c>
      <c r="CO90" s="163">
        <f t="shared" si="109"/>
        <v>700000</v>
      </c>
      <c r="CP90" s="163">
        <f t="shared" si="110"/>
        <v>0</v>
      </c>
      <c r="CQ90" s="163">
        <f t="shared" si="111"/>
        <v>0</v>
      </c>
      <c r="CR90" s="163">
        <f t="shared" si="112"/>
        <v>0</v>
      </c>
      <c r="CS90" s="272">
        <f t="shared" si="69"/>
        <v>0.3</v>
      </c>
      <c r="CT90" s="273">
        <f t="shared" si="70"/>
        <v>0.3</v>
      </c>
    </row>
    <row r="91" spans="1:98" s="157" customFormat="1" ht="18" customHeight="1" outlineLevel="2" x14ac:dyDescent="0.25">
      <c r="A91" s="146" t="s">
        <v>882</v>
      </c>
      <c r="B91" s="1021" t="str">
        <f t="shared" si="83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>
        <v>11951079</v>
      </c>
      <c r="AB91" s="171"/>
      <c r="AC91" s="171"/>
      <c r="AD91" s="155"/>
      <c r="AE91" s="151">
        <f t="shared" si="101"/>
        <v>11951079</v>
      </c>
      <c r="AF91" s="151">
        <f t="shared" si="101"/>
        <v>0</v>
      </c>
      <c r="AG91" s="154"/>
      <c r="AH91" s="153"/>
      <c r="AI91" s="160">
        <f t="shared" si="102"/>
        <v>0</v>
      </c>
      <c r="AJ91" s="153"/>
      <c r="AK91" s="160">
        <f t="shared" si="103"/>
        <v>30109341</v>
      </c>
      <c r="AL91" s="151"/>
      <c r="AM91" s="573">
        <f t="shared" si="104"/>
        <v>29679414</v>
      </c>
      <c r="AN91" s="160">
        <f t="shared" si="105"/>
        <v>30109341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8018453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086">
        <v>5621180</v>
      </c>
      <c r="AZ91" s="160"/>
      <c r="BA91" s="430">
        <f>+SUM(AO91:AZ91)</f>
        <v>29679414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>
        <f>VLOOKUP(A91,'SIIF EJEC MENS NOV-16'!$A$26:$AV$223,48,0)</f>
        <v>0</v>
      </c>
      <c r="BM91" s="510"/>
      <c r="BN91" s="160">
        <f t="shared" si="106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2">
        <f>VLOOKUP(A91,'SIIF EJEC MENS NOV-16'!$A$26:$AX$223,50,0)</f>
        <v>2492448</v>
      </c>
      <c r="BZ91" s="165"/>
      <c r="CA91" s="160">
        <f t="shared" si="107"/>
        <v>22995834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>
        <f>VLOOKUP(A91,'SIIF EJEC MENS NOV-16'!$A$26:$AZ$223,52,0)</f>
        <v>2492448</v>
      </c>
      <c r="CM91" s="170"/>
      <c r="CN91" s="166">
        <f t="shared" si="108"/>
        <v>22995834</v>
      </c>
      <c r="CO91" s="163">
        <f t="shared" si="109"/>
        <v>429927</v>
      </c>
      <c r="CP91" s="163">
        <f t="shared" si="110"/>
        <v>6683580</v>
      </c>
      <c r="CQ91" s="163">
        <f t="shared" si="111"/>
        <v>0</v>
      </c>
      <c r="CR91" s="163">
        <f t="shared" si="112"/>
        <v>0</v>
      </c>
      <c r="CS91" s="272">
        <f t="shared" si="69"/>
        <v>0.98572114215319429</v>
      </c>
      <c r="CT91" s="273">
        <f t="shared" si="70"/>
        <v>0.76374418158139035</v>
      </c>
    </row>
    <row r="92" spans="1:98" s="485" customFormat="1" ht="20.25" customHeight="1" outlineLevel="1" x14ac:dyDescent="0.25">
      <c r="A92" s="466"/>
      <c r="B92" s="1039"/>
      <c r="C92" s="468" t="s">
        <v>639</v>
      </c>
      <c r="D92" s="469" t="s">
        <v>417</v>
      </c>
      <c r="E92" s="470" t="s">
        <v>640</v>
      </c>
      <c r="F92" s="650">
        <f>+SUM(F93:F100)</f>
        <v>5384236176</v>
      </c>
      <c r="G92" s="472">
        <f t="shared" ref="G92:BU92" si="114">+SUM(G93:G100)</f>
        <v>155000000</v>
      </c>
      <c r="H92" s="471">
        <f t="shared" si="114"/>
        <v>180000000</v>
      </c>
      <c r="I92" s="650">
        <f t="shared" si="114"/>
        <v>0</v>
      </c>
      <c r="J92" s="472">
        <f t="shared" si="114"/>
        <v>300000000</v>
      </c>
      <c r="K92" s="471">
        <f t="shared" si="114"/>
        <v>18000000</v>
      </c>
      <c r="L92" s="651">
        <f t="shared" si="114"/>
        <v>470811506</v>
      </c>
      <c r="M92" s="471">
        <f t="shared" si="114"/>
        <v>0</v>
      </c>
      <c r="N92" s="651">
        <f t="shared" si="114"/>
        <v>0</v>
      </c>
      <c r="O92" s="471">
        <f t="shared" si="114"/>
        <v>0</v>
      </c>
      <c r="P92" s="650">
        <f t="shared" si="114"/>
        <v>0</v>
      </c>
      <c r="Q92" s="651">
        <f t="shared" si="114"/>
        <v>0</v>
      </c>
      <c r="R92" s="471">
        <f t="shared" si="114"/>
        <v>51000000</v>
      </c>
      <c r="S92" s="650">
        <f t="shared" si="114"/>
        <v>53000000</v>
      </c>
      <c r="T92" s="471">
        <f t="shared" si="114"/>
        <v>50000000</v>
      </c>
      <c r="U92" s="471">
        <f t="shared" si="114"/>
        <v>145559110</v>
      </c>
      <c r="V92" s="471">
        <f t="shared" si="114"/>
        <v>240559110</v>
      </c>
      <c r="W92" s="471">
        <f t="shared" si="114"/>
        <v>0</v>
      </c>
      <c r="X92" s="471">
        <f t="shared" si="114"/>
        <v>0</v>
      </c>
      <c r="Y92" s="471">
        <f t="shared" si="114"/>
        <v>0</v>
      </c>
      <c r="Z92" s="471">
        <f t="shared" si="114"/>
        <v>0</v>
      </c>
      <c r="AA92" s="471">
        <f t="shared" si="114"/>
        <v>169918323</v>
      </c>
      <c r="AB92" s="471">
        <f t="shared" si="114"/>
        <v>95400447</v>
      </c>
      <c r="AC92" s="471">
        <f t="shared" si="114"/>
        <v>0</v>
      </c>
      <c r="AD92" s="472">
        <f t="shared" si="114"/>
        <v>0</v>
      </c>
      <c r="AE92" s="471">
        <f t="shared" si="114"/>
        <v>541477433</v>
      </c>
      <c r="AF92" s="471">
        <f t="shared" si="114"/>
        <v>1387771063</v>
      </c>
      <c r="AG92" s="650">
        <f>+SUM(AG93:AG100)</f>
        <v>775846418</v>
      </c>
      <c r="AH92" s="651">
        <f>+SUM(AH93:AH100)</f>
        <v>350000000</v>
      </c>
      <c r="AI92" s="471">
        <f>+SUM(AI93:AI100)</f>
        <v>-425846418</v>
      </c>
      <c r="AJ92" s="651">
        <f>+SUM(AJ93:AJ100)</f>
        <v>0</v>
      </c>
      <c r="AK92" s="471">
        <f t="shared" si="114"/>
        <v>5804683388</v>
      </c>
      <c r="AL92" s="471">
        <f t="shared" si="114"/>
        <v>0</v>
      </c>
      <c r="AM92" s="471">
        <f t="shared" si="114"/>
        <v>5761739769.0799999</v>
      </c>
      <c r="AN92" s="471">
        <f>+SUM(AN93:AN100)</f>
        <v>5804683388</v>
      </c>
      <c r="AO92" s="471">
        <f t="shared" si="114"/>
        <v>3944824654.96</v>
      </c>
      <c r="AP92" s="651">
        <f t="shared" si="114"/>
        <v>487711886</v>
      </c>
      <c r="AQ92" s="471">
        <f t="shared" si="114"/>
        <v>109233660</v>
      </c>
      <c r="AR92" s="471">
        <f t="shared" si="114"/>
        <v>138296000</v>
      </c>
      <c r="AS92" s="471">
        <f t="shared" si="114"/>
        <v>369096781</v>
      </c>
      <c r="AT92" s="471">
        <f t="shared" si="114"/>
        <v>51363890</v>
      </c>
      <c r="AU92" s="471">
        <f t="shared" si="114"/>
        <v>8570000</v>
      </c>
      <c r="AV92" s="471">
        <f t="shared" si="114"/>
        <v>335895737.12</v>
      </c>
      <c r="AW92" s="471">
        <f t="shared" si="114"/>
        <v>171764085</v>
      </c>
      <c r="AX92" s="471">
        <f t="shared" si="114"/>
        <v>82859886</v>
      </c>
      <c r="AY92" s="1088">
        <f t="shared" si="114"/>
        <v>62123189</v>
      </c>
      <c r="AZ92" s="471">
        <f t="shared" si="114"/>
        <v>0</v>
      </c>
      <c r="BA92" s="471">
        <f t="shared" si="114"/>
        <v>5761739769.0799999</v>
      </c>
      <c r="BB92" s="650">
        <f t="shared" si="114"/>
        <v>3642039679.96</v>
      </c>
      <c r="BC92" s="651">
        <f t="shared" si="114"/>
        <v>195384623</v>
      </c>
      <c r="BD92" s="471">
        <f t="shared" si="114"/>
        <v>272296414</v>
      </c>
      <c r="BE92" s="650">
        <f t="shared" si="114"/>
        <v>197547644.75999999</v>
      </c>
      <c r="BF92" s="471">
        <f t="shared" si="114"/>
        <v>68545246.189999998</v>
      </c>
      <c r="BG92" s="471">
        <f t="shared" si="114"/>
        <v>22761396</v>
      </c>
      <c r="BH92" s="471">
        <f t="shared" si="114"/>
        <v>55985572</v>
      </c>
      <c r="BI92" s="471">
        <f t="shared" si="114"/>
        <v>197861061.12</v>
      </c>
      <c r="BJ92" s="471">
        <f t="shared" si="114"/>
        <v>202971432</v>
      </c>
      <c r="BK92" s="471">
        <f t="shared" si="114"/>
        <v>225238097</v>
      </c>
      <c r="BL92" s="471">
        <f t="shared" si="114"/>
        <v>272654886.55000001</v>
      </c>
      <c r="BM92" s="472">
        <f t="shared" si="114"/>
        <v>0</v>
      </c>
      <c r="BN92" s="471">
        <f t="shared" si="114"/>
        <v>5353286052.5799999</v>
      </c>
      <c r="BO92" s="650">
        <f t="shared" si="114"/>
        <v>16943010</v>
      </c>
      <c r="BP92" s="651">
        <f t="shared" si="114"/>
        <v>59087901.710000001</v>
      </c>
      <c r="BQ92" s="471">
        <f t="shared" si="114"/>
        <v>542854958</v>
      </c>
      <c r="BR92" s="650">
        <f t="shared" si="114"/>
        <v>273096464</v>
      </c>
      <c r="BS92" s="471">
        <f t="shared" si="114"/>
        <v>351041409</v>
      </c>
      <c r="BT92" s="471">
        <f t="shared" si="114"/>
        <v>380066306</v>
      </c>
      <c r="BU92" s="471">
        <f t="shared" si="114"/>
        <v>417948921</v>
      </c>
      <c r="BV92" s="471">
        <f t="shared" ref="BV92:CR92" si="115">+SUM(BV93:BV100)</f>
        <v>631872003</v>
      </c>
      <c r="BW92" s="471">
        <f t="shared" si="115"/>
        <v>227708567</v>
      </c>
      <c r="BX92" s="471">
        <f t="shared" si="115"/>
        <v>497552769</v>
      </c>
      <c r="BY92" s="471">
        <f t="shared" si="115"/>
        <v>569217326</v>
      </c>
      <c r="BZ92" s="472">
        <f t="shared" si="115"/>
        <v>0</v>
      </c>
      <c r="CA92" s="471">
        <f t="shared" si="115"/>
        <v>3967389634.71</v>
      </c>
      <c r="CB92" s="650">
        <f t="shared" si="115"/>
        <v>16943010</v>
      </c>
      <c r="CC92" s="650">
        <f t="shared" si="115"/>
        <v>59087901.710000001</v>
      </c>
      <c r="CD92" s="471">
        <f t="shared" si="115"/>
        <v>542854958</v>
      </c>
      <c r="CE92" s="471">
        <f t="shared" si="115"/>
        <v>263042444</v>
      </c>
      <c r="CF92" s="471">
        <f t="shared" si="115"/>
        <v>361095429</v>
      </c>
      <c r="CG92" s="471">
        <f t="shared" si="115"/>
        <v>380066306</v>
      </c>
      <c r="CH92" s="471">
        <f t="shared" si="115"/>
        <v>417948921</v>
      </c>
      <c r="CI92" s="471">
        <f t="shared" si="115"/>
        <v>631872003</v>
      </c>
      <c r="CJ92" s="471">
        <f t="shared" si="115"/>
        <v>227708567</v>
      </c>
      <c r="CK92" s="471">
        <f t="shared" si="115"/>
        <v>493235824</v>
      </c>
      <c r="CL92" s="471">
        <f t="shared" si="115"/>
        <v>571982428</v>
      </c>
      <c r="CM92" s="471">
        <f t="shared" si="115"/>
        <v>0</v>
      </c>
      <c r="CN92" s="471">
        <f t="shared" si="115"/>
        <v>3965837791.71</v>
      </c>
      <c r="CO92" s="650">
        <f t="shared" si="115"/>
        <v>42943618.920000076</v>
      </c>
      <c r="CP92" s="650">
        <f t="shared" si="115"/>
        <v>408453716.49999976</v>
      </c>
      <c r="CQ92" s="650">
        <f t="shared" si="115"/>
        <v>1385896417.8700001</v>
      </c>
      <c r="CR92" s="650">
        <f t="shared" si="115"/>
        <v>1551843</v>
      </c>
      <c r="CS92" s="652">
        <f t="shared" ref="CS92:CS123" si="116">IFERROR(BA92/AN92,0)</f>
        <v>0.99260190159401673</v>
      </c>
      <c r="CT92" s="653">
        <f t="shared" ref="CT92:CT123" si="117">IFERROR(BN92/AN92,0)</f>
        <v>0.92223566640117327</v>
      </c>
    </row>
    <row r="93" spans="1:98" s="146" customFormat="1" ht="18" customHeight="1" outlineLevel="2" x14ac:dyDescent="0.25">
      <c r="A93" s="146" t="s">
        <v>883</v>
      </c>
      <c r="B93" s="1021" t="str">
        <f t="shared" si="83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>
        <f>25526867+10000000+7000000</f>
        <v>42526867</v>
      </c>
      <c r="AB93" s="170">
        <v>95400447</v>
      </c>
      <c r="AC93" s="170"/>
      <c r="AD93" s="165"/>
      <c r="AE93" s="160">
        <f t="shared" ref="AE93:AF100" si="118">+G93+I93+K93+M93+O93+Q93+S93+U93+W93+Y93+AA93+AC93</f>
        <v>215526867</v>
      </c>
      <c r="AF93" s="160">
        <f t="shared" si="118"/>
        <v>927211953</v>
      </c>
      <c r="AG93" s="163"/>
      <c r="AH93" s="162">
        <v>200000000</v>
      </c>
      <c r="AI93" s="160">
        <f t="shared" ref="AI93:AI100" si="119">+-AG93+AH93</f>
        <v>200000000</v>
      </c>
      <c r="AJ93" s="162"/>
      <c r="AK93" s="167">
        <f t="shared" ref="AK93:AK100" si="120">+F93-AE93+AF93+AI93</f>
        <v>1311685086</v>
      </c>
      <c r="AL93" s="160"/>
      <c r="AM93" s="509">
        <f t="shared" si="104"/>
        <v>1280414239.1199999</v>
      </c>
      <c r="AN93" s="167">
        <f t="shared" ref="AN93:AN100" si="121">+AK93-AL93</f>
        <v>1311685086</v>
      </c>
      <c r="AO93" s="164">
        <v>260358040</v>
      </c>
      <c r="AP93" s="1073">
        <v>337541551</v>
      </c>
      <c r="AQ93" s="160">
        <v>20000</v>
      </c>
      <c r="AR93" s="160">
        <v>135990000</v>
      </c>
      <c r="AS93" s="855">
        <v>202242378</v>
      </c>
      <c r="AT93" s="160">
        <v>50970372</v>
      </c>
      <c r="AU93" s="160">
        <v>8450000</v>
      </c>
      <c r="AV93" s="172">
        <v>101276679.12</v>
      </c>
      <c r="AW93" s="172">
        <v>45074405</v>
      </c>
      <c r="AX93" s="172">
        <v>79067625</v>
      </c>
      <c r="AY93" s="1086">
        <v>59423189</v>
      </c>
      <c r="AZ93" s="160"/>
      <c r="BA93" s="430">
        <f t="shared" ref="BA93:BA100" si="122">+SUM(AO93:AZ93)</f>
        <v>1280414239.1199999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216243966</v>
      </c>
      <c r="BL93" s="172">
        <f>VLOOKUP(A93,'SIIF EJEC MENS NOV-16'!$A$26:$AV$223,48,0)</f>
        <v>0</v>
      </c>
      <c r="BM93" s="510"/>
      <c r="BN93" s="160">
        <f t="shared" ref="BN93:BN100" si="123">+SUM(BB93:BM93)</f>
        <v>1052436017.12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2">
        <f>VLOOKUP(A93,'SIIF EJEC MENS NOV-16'!$A$26:$AX$223,50,0)</f>
        <v>25864664</v>
      </c>
      <c r="BZ93" s="165"/>
      <c r="CA93" s="160">
        <f t="shared" ref="CA93:CA100" si="124">+SUM(BO93:BZ93)</f>
        <v>660835756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>
        <f>VLOOKUP(A93,'SIIF EJEC MENS NOV-16'!$A$26:$AZ$223,52,0)</f>
        <v>25864664</v>
      </c>
      <c r="CM93" s="170"/>
      <c r="CN93" s="166">
        <f t="shared" ref="CN93:CN100" si="125">+SUM(CB93:CM93)</f>
        <v>660835756</v>
      </c>
      <c r="CO93" s="163">
        <f t="shared" ref="CO93:CO100" si="126">+AN93-BA93</f>
        <v>31270846.880000114</v>
      </c>
      <c r="CP93" s="163">
        <f t="shared" ref="CP93:CP100" si="127">+BA93-BN93</f>
        <v>227978221.99999988</v>
      </c>
      <c r="CQ93" s="163">
        <f t="shared" ref="CQ93:CQ100" si="128">+BN93-CA93</f>
        <v>391600261.12</v>
      </c>
      <c r="CR93" s="163">
        <f t="shared" ref="CR93:CR100" si="129">+CA93-CN93</f>
        <v>0</v>
      </c>
      <c r="CS93" s="272">
        <f t="shared" si="116"/>
        <v>0.97615979078075743</v>
      </c>
      <c r="CT93" s="273">
        <f t="shared" si="117"/>
        <v>0.80235418421156002</v>
      </c>
    </row>
    <row r="94" spans="1:98" s="146" customFormat="1" ht="18" customHeight="1" outlineLevel="2" x14ac:dyDescent="0.2">
      <c r="A94" s="146" t="s">
        <v>884</v>
      </c>
      <c r="B94" s="1021" t="str">
        <f t="shared" si="83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>
        <v>69767699</v>
      </c>
      <c r="AB94" s="170"/>
      <c r="AC94" s="170"/>
      <c r="AD94" s="165"/>
      <c r="AE94" s="160">
        <f t="shared" si="118"/>
        <v>69767699</v>
      </c>
      <c r="AF94" s="160">
        <f t="shared" si="118"/>
        <v>0</v>
      </c>
      <c r="AG94" s="163"/>
      <c r="AH94" s="162"/>
      <c r="AI94" s="160">
        <f t="shared" si="119"/>
        <v>0</v>
      </c>
      <c r="AJ94" s="162"/>
      <c r="AK94" s="167">
        <f t="shared" si="120"/>
        <v>80232301</v>
      </c>
      <c r="AL94" s="160"/>
      <c r="AM94" s="509">
        <f t="shared" si="104"/>
        <v>80024543</v>
      </c>
      <c r="AN94" s="167">
        <f t="shared" si="121"/>
        <v>80232301</v>
      </c>
      <c r="AO94" s="164">
        <v>6483400</v>
      </c>
      <c r="AP94" s="162">
        <v>7780800</v>
      </c>
      <c r="AQ94" s="162">
        <v>28578660</v>
      </c>
      <c r="AR94" s="160">
        <v>2260000</v>
      </c>
      <c r="AS94" s="160">
        <v>3895200</v>
      </c>
      <c r="AT94" s="160"/>
      <c r="AU94" s="160">
        <v>120000</v>
      </c>
      <c r="AV94" s="172">
        <v>27114222</v>
      </c>
      <c r="AW94" s="172"/>
      <c r="AX94" s="172">
        <v>3792261</v>
      </c>
      <c r="AY94" s="1086"/>
      <c r="AZ94" s="160"/>
      <c r="BA94" s="430">
        <f t="shared" si="122"/>
        <v>80024543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>
        <f>VLOOKUP(A94,'SIIF EJEC MENS NOV-16'!$A$26:$AV$223,48,0)</f>
        <v>3235160</v>
      </c>
      <c r="BM94" s="510"/>
      <c r="BN94" s="160">
        <f t="shared" si="123"/>
        <v>79467442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2">
        <f>VLOOKUP(A94,'SIIF EJEC MENS NOV-16'!$A$26:$AX$223,50,0)</f>
        <v>5935200</v>
      </c>
      <c r="BZ94" s="165"/>
      <c r="CA94" s="160">
        <f t="shared" si="124"/>
        <v>44191916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>
        <f>VLOOKUP(A94,'SIIF EJEC MENS NOV-16'!$A$26:$AZ$223,52,0)</f>
        <v>6654400</v>
      </c>
      <c r="CM94" s="170"/>
      <c r="CN94" s="166">
        <f t="shared" si="125"/>
        <v>44191916</v>
      </c>
      <c r="CO94" s="163">
        <f t="shared" si="126"/>
        <v>207758</v>
      </c>
      <c r="CP94" s="163">
        <f t="shared" si="127"/>
        <v>557101</v>
      </c>
      <c r="CQ94" s="163">
        <f t="shared" si="128"/>
        <v>35275526</v>
      </c>
      <c r="CR94" s="163">
        <f t="shared" si="129"/>
        <v>0</v>
      </c>
      <c r="CS94" s="272">
        <f t="shared" si="116"/>
        <v>0.99741054416474983</v>
      </c>
      <c r="CT94" s="273">
        <f t="shared" si="117"/>
        <v>0.99046694422985571</v>
      </c>
    </row>
    <row r="95" spans="1:98" s="157" customFormat="1" ht="18" customHeight="1" outlineLevel="2" x14ac:dyDescent="0.2">
      <c r="A95" s="146" t="s">
        <v>885</v>
      </c>
      <c r="B95" s="1021" t="str">
        <f t="shared" si="83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>
        <v>12623757</v>
      </c>
      <c r="AB95" s="171"/>
      <c r="AC95" s="171"/>
      <c r="AD95" s="155"/>
      <c r="AE95" s="160">
        <f t="shared" si="118"/>
        <v>12623757</v>
      </c>
      <c r="AF95" s="160">
        <f t="shared" si="118"/>
        <v>0</v>
      </c>
      <c r="AG95" s="154"/>
      <c r="AH95" s="357">
        <v>75000000</v>
      </c>
      <c r="AI95" s="160">
        <f t="shared" si="119"/>
        <v>75000000</v>
      </c>
      <c r="AJ95" s="357"/>
      <c r="AK95" s="167">
        <f t="shared" si="120"/>
        <v>162376243</v>
      </c>
      <c r="AL95" s="151"/>
      <c r="AM95" s="509">
        <f t="shared" si="104"/>
        <v>162376243</v>
      </c>
      <c r="AN95" s="167">
        <f t="shared" si="121"/>
        <v>162376243</v>
      </c>
      <c r="AO95" s="164">
        <v>0</v>
      </c>
      <c r="AP95" s="162">
        <v>0</v>
      </c>
      <c r="AQ95" s="160">
        <v>0</v>
      </c>
      <c r="AR95" s="160">
        <v>0</v>
      </c>
      <c r="AS95" s="160">
        <v>162376243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086">
        <f>VLOOKUP(A95,'SIIF EJEC MENS NOV-16'!$A$26:$AR$223,44,0)</f>
        <v>0</v>
      </c>
      <c r="AZ95" s="160"/>
      <c r="BA95" s="430">
        <f t="shared" si="122"/>
        <v>162376243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>
        <f>VLOOKUP(A95,'SIIF EJEC MENS NOV-16'!$A$26:$AV$223,48,0)</f>
        <v>0</v>
      </c>
      <c r="BM95" s="510"/>
      <c r="BN95" s="160">
        <f t="shared" si="123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2">
        <f>VLOOKUP(A95,'SIIF EJEC MENS NOV-16'!$A$26:$AX$223,50,0)</f>
        <v>0</v>
      </c>
      <c r="BZ95" s="165"/>
      <c r="CA95" s="160">
        <f t="shared" si="124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>
        <f>VLOOKUP(A95,'SIIF EJEC MENS NOV-16'!$A$26:$AZ$223,52,0)</f>
        <v>0</v>
      </c>
      <c r="CM95" s="170"/>
      <c r="CN95" s="166">
        <f t="shared" si="125"/>
        <v>0</v>
      </c>
      <c r="CO95" s="163">
        <f t="shared" si="126"/>
        <v>0</v>
      </c>
      <c r="CP95" s="163">
        <f t="shared" si="127"/>
        <v>0</v>
      </c>
      <c r="CQ95" s="163">
        <f t="shared" si="128"/>
        <v>162376243</v>
      </c>
      <c r="CR95" s="163">
        <f t="shared" si="129"/>
        <v>0</v>
      </c>
      <c r="CS95" s="272">
        <f t="shared" si="116"/>
        <v>1</v>
      </c>
      <c r="CT95" s="273">
        <f t="shared" si="117"/>
        <v>1</v>
      </c>
    </row>
    <row r="96" spans="1:98" s="157" customFormat="1" ht="18" customHeight="1" outlineLevel="2" x14ac:dyDescent="0.2">
      <c r="A96" s="146" t="s">
        <v>886</v>
      </c>
      <c r="B96" s="1021" t="str">
        <f t="shared" si="83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>
        <v>20000000</v>
      </c>
      <c r="AB96" s="171"/>
      <c r="AC96" s="171"/>
      <c r="AD96" s="155"/>
      <c r="AE96" s="151">
        <f t="shared" si="118"/>
        <v>73000000</v>
      </c>
      <c r="AF96" s="160">
        <f t="shared" si="118"/>
        <v>2000000</v>
      </c>
      <c r="AG96" s="154"/>
      <c r="AH96" s="153">
        <v>75000000</v>
      </c>
      <c r="AI96" s="160">
        <f t="shared" si="119"/>
        <v>75000000</v>
      </c>
      <c r="AJ96" s="153"/>
      <c r="AK96" s="160">
        <f t="shared" si="120"/>
        <v>304000000</v>
      </c>
      <c r="AL96" s="151"/>
      <c r="AM96" s="573">
        <f t="shared" si="104"/>
        <v>302007520</v>
      </c>
      <c r="AN96" s="160">
        <f t="shared" si="121"/>
        <v>304000000</v>
      </c>
      <c r="AO96" s="164">
        <v>296300000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/>
      <c r="AV96" s="172">
        <v>350042</v>
      </c>
      <c r="AW96" s="172"/>
      <c r="AX96" s="172"/>
      <c r="AY96" s="1086">
        <v>2700000</v>
      </c>
      <c r="AZ96" s="160"/>
      <c r="BA96" s="430">
        <f t="shared" si="122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25175604.600000001</v>
      </c>
      <c r="BG96" s="172">
        <v>21213396</v>
      </c>
      <c r="BH96" s="172"/>
      <c r="BI96" s="172">
        <v>9894991</v>
      </c>
      <c r="BJ96" s="172">
        <v>19825949</v>
      </c>
      <c r="BK96" s="172">
        <v>8994131</v>
      </c>
      <c r="BL96" s="172">
        <v>8965088</v>
      </c>
      <c r="BM96" s="510"/>
      <c r="BN96" s="160">
        <f t="shared" si="123"/>
        <v>242930369.59999999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2">
        <f>VLOOKUP(A96,'SIIF EJEC MENS NOV-16'!$A$26:$AX$223,50,0)</f>
        <v>0</v>
      </c>
      <c r="BZ96" s="165"/>
      <c r="CA96" s="160">
        <f t="shared" si="124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>
        <f>VLOOKUP(A96,'SIIF EJEC MENS NOV-16'!$A$26:$AZ$223,52,0)</f>
        <v>3597745</v>
      </c>
      <c r="CM96" s="170"/>
      <c r="CN96" s="166">
        <f t="shared" si="125"/>
        <v>145979035</v>
      </c>
      <c r="CO96" s="163">
        <f t="shared" si="126"/>
        <v>1992480</v>
      </c>
      <c r="CP96" s="163">
        <f t="shared" si="127"/>
        <v>59077150.400000006</v>
      </c>
      <c r="CQ96" s="163">
        <f t="shared" si="128"/>
        <v>96951334.599999994</v>
      </c>
      <c r="CR96" s="163">
        <f t="shared" si="129"/>
        <v>0</v>
      </c>
      <c r="CS96" s="272">
        <f t="shared" si="116"/>
        <v>0.99344578947368423</v>
      </c>
      <c r="CT96" s="273">
        <f t="shared" si="117"/>
        <v>0.79911305789473686</v>
      </c>
    </row>
    <row r="97" spans="1:98" s="146" customFormat="1" ht="18" customHeight="1" outlineLevel="2" x14ac:dyDescent="0.2">
      <c r="A97" s="146" t="s">
        <v>887</v>
      </c>
      <c r="B97" s="1021" t="str">
        <f t="shared" si="83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18"/>
        <v>559110</v>
      </c>
      <c r="AF97" s="160">
        <f t="shared" si="118"/>
        <v>208000000</v>
      </c>
      <c r="AG97" s="163">
        <v>446846418</v>
      </c>
      <c r="AH97" s="263"/>
      <c r="AI97" s="160">
        <f t="shared" si="119"/>
        <v>-446846418</v>
      </c>
      <c r="AJ97" s="263"/>
      <c r="AK97" s="167">
        <f t="shared" si="120"/>
        <v>1440594472</v>
      </c>
      <c r="AL97" s="160"/>
      <c r="AM97" s="509">
        <f t="shared" si="104"/>
        <v>1439843261.96</v>
      </c>
      <c r="AN97" s="167">
        <f t="shared" si="121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086">
        <f>VLOOKUP(A97,'SIIF EJEC MENS NOV-16'!$A$26:$AR$223,44,0)</f>
        <v>0</v>
      </c>
      <c r="AZ97" s="160"/>
      <c r="BA97" s="430">
        <f t="shared" si="122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>
        <f>VLOOKUP(A97,'SIIF EJEC MENS NOV-16'!$A$26:$AV$223,48,0)</f>
        <v>56540118.549999997</v>
      </c>
      <c r="BM97" s="510"/>
      <c r="BN97" s="160">
        <f t="shared" si="123"/>
        <v>1328660342.0999999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2">
        <f>VLOOKUP(A97,'SIIF EJEC MENS NOV-16'!$A$26:$AX$223,50,0)</f>
        <v>127815883</v>
      </c>
      <c r="BZ97" s="165"/>
      <c r="CA97" s="160">
        <f t="shared" si="124"/>
        <v>1060048758.71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>
        <f>VLOOKUP(A97,'SIIF EJEC MENS NOV-16'!$A$26:$AZ$223,52,0)</f>
        <v>127815883</v>
      </c>
      <c r="CM97" s="170"/>
      <c r="CN97" s="166">
        <f t="shared" si="125"/>
        <v>1060048758.71</v>
      </c>
      <c r="CO97" s="163">
        <f t="shared" si="126"/>
        <v>751210.03999996185</v>
      </c>
      <c r="CP97" s="163">
        <f t="shared" si="127"/>
        <v>111182919.86000013</v>
      </c>
      <c r="CQ97" s="163">
        <f t="shared" si="128"/>
        <v>268611583.38999987</v>
      </c>
      <c r="CR97" s="163">
        <f t="shared" si="129"/>
        <v>0</v>
      </c>
      <c r="CS97" s="274">
        <f t="shared" si="116"/>
        <v>0.99947854163360972</v>
      </c>
      <c r="CT97" s="275">
        <f t="shared" si="117"/>
        <v>0.92230004204819682</v>
      </c>
    </row>
    <row r="98" spans="1:98" s="146" customFormat="1" ht="18" customHeight="1" outlineLevel="2" x14ac:dyDescent="0.2">
      <c r="A98" s="146" t="s">
        <v>888</v>
      </c>
      <c r="B98" s="1021" t="str">
        <f t="shared" si="83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>
        <v>25000000</v>
      </c>
      <c r="AB98" s="170"/>
      <c r="AC98" s="170"/>
      <c r="AD98" s="165"/>
      <c r="AE98" s="160">
        <f t="shared" si="118"/>
        <v>25000000</v>
      </c>
      <c r="AF98" s="160">
        <f t="shared" si="118"/>
        <v>69559110</v>
      </c>
      <c r="AG98" s="163"/>
      <c r="AH98" s="162"/>
      <c r="AI98" s="160">
        <f t="shared" si="119"/>
        <v>0</v>
      </c>
      <c r="AJ98" s="162"/>
      <c r="AK98" s="167">
        <f t="shared" si="120"/>
        <v>2503795286</v>
      </c>
      <c r="AL98" s="160"/>
      <c r="AM98" s="509">
        <f t="shared" si="104"/>
        <v>2496073962</v>
      </c>
      <c r="AN98" s="167">
        <f t="shared" si="121"/>
        <v>2503795286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086">
        <f>VLOOKUP(A98,'SIIF EJEC MENS NOV-16'!$A$26:$AR$223,44,0)</f>
        <v>0</v>
      </c>
      <c r="AZ98" s="160"/>
      <c r="BA98" s="430">
        <f t="shared" si="122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>
        <f>VLOOKUP(A98,'SIIF EJEC MENS NOV-16'!$A$26:$AV$223,48,0)</f>
        <v>203914520</v>
      </c>
      <c r="BM98" s="510"/>
      <c r="BN98" s="160">
        <f t="shared" si="123"/>
        <v>2486415638.7600002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2">
        <f>VLOOKUP(A98,'SIIF EJEC MENS NOV-16'!$A$26:$AX$223,50,0)</f>
        <v>409601579</v>
      </c>
      <c r="BZ98" s="165"/>
      <c r="CA98" s="160">
        <f t="shared" si="124"/>
        <v>2055334169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>
        <f>VLOOKUP(A98,'SIIF EJEC MENS NOV-16'!$A$26:$AZ$223,52,0)</f>
        <v>408049736</v>
      </c>
      <c r="CM98" s="170"/>
      <c r="CN98" s="166">
        <f t="shared" si="125"/>
        <v>2053782326</v>
      </c>
      <c r="CO98" s="163">
        <f t="shared" si="126"/>
        <v>7721324</v>
      </c>
      <c r="CP98" s="163">
        <f t="shared" si="127"/>
        <v>9658323.2399997711</v>
      </c>
      <c r="CQ98" s="163">
        <f t="shared" si="128"/>
        <v>431081469.76000023</v>
      </c>
      <c r="CR98" s="163">
        <f t="shared" si="129"/>
        <v>1551843</v>
      </c>
      <c r="CS98" s="272">
        <f t="shared" si="116"/>
        <v>0.99691615203400463</v>
      </c>
      <c r="CT98" s="273">
        <f t="shared" si="117"/>
        <v>0.99305867882363297</v>
      </c>
    </row>
    <row r="99" spans="1:98" s="157" customFormat="1" ht="18" customHeight="1" outlineLevel="2" x14ac:dyDescent="0.2">
      <c r="A99" s="146" t="s">
        <v>889</v>
      </c>
      <c r="B99" s="1021" t="str">
        <f t="shared" si="83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18"/>
        <v>0</v>
      </c>
      <c r="AF99" s="160">
        <f t="shared" si="118"/>
        <v>181000000</v>
      </c>
      <c r="AG99" s="154">
        <v>329000000</v>
      </c>
      <c r="AH99" s="153"/>
      <c r="AI99" s="160">
        <f t="shared" si="119"/>
        <v>-329000000</v>
      </c>
      <c r="AJ99" s="153"/>
      <c r="AK99" s="160">
        <f t="shared" si="120"/>
        <v>2000000</v>
      </c>
      <c r="AL99" s="151"/>
      <c r="AM99" s="573">
        <f t="shared" si="104"/>
        <v>1000000</v>
      </c>
      <c r="AN99" s="160">
        <f t="shared" si="121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086">
        <f>VLOOKUP(A99,'SIIF EJEC MENS NOV-16'!$A$26:$AR$223,44,0)</f>
        <v>0</v>
      </c>
      <c r="AZ99" s="160"/>
      <c r="BA99" s="430">
        <f t="shared" si="122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>
        <f>VLOOKUP(A99,'SIIF EJEC MENS NOV-16'!$A$26:$AV$223,48,0)</f>
        <v>0</v>
      </c>
      <c r="BM99" s="510"/>
      <c r="BN99" s="160">
        <f t="shared" si="123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2">
        <f>VLOOKUP(A99,'SIIF EJEC MENS NOV-16'!$A$26:$AX$223,50,0)</f>
        <v>0</v>
      </c>
      <c r="BZ99" s="165"/>
      <c r="CA99" s="160">
        <f t="shared" si="124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>
        <f>VLOOKUP(A99,'SIIF EJEC MENS NOV-16'!$A$26:$AZ$223,52,0)</f>
        <v>0</v>
      </c>
      <c r="CM99" s="170"/>
      <c r="CN99" s="166">
        <f t="shared" si="125"/>
        <v>1000000</v>
      </c>
      <c r="CO99" s="163">
        <f t="shared" si="126"/>
        <v>1000000</v>
      </c>
      <c r="CP99" s="163">
        <f t="shared" si="127"/>
        <v>0</v>
      </c>
      <c r="CQ99" s="163">
        <f t="shared" si="128"/>
        <v>0</v>
      </c>
      <c r="CR99" s="163">
        <f t="shared" si="129"/>
        <v>0</v>
      </c>
      <c r="CS99" s="272">
        <f t="shared" si="116"/>
        <v>0.5</v>
      </c>
      <c r="CT99" s="273">
        <f t="shared" si="117"/>
        <v>0.5</v>
      </c>
    </row>
    <row r="100" spans="1:98" s="146" customFormat="1" ht="18" customHeight="1" outlineLevel="2" x14ac:dyDescent="0.2">
      <c r="A100" s="146" t="s">
        <v>890</v>
      </c>
      <c r="B100" s="1021" t="str">
        <f t="shared" si="83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18"/>
        <v>145000000</v>
      </c>
      <c r="AF100" s="160">
        <f t="shared" si="118"/>
        <v>0</v>
      </c>
      <c r="AG100" s="163"/>
      <c r="AH100" s="162"/>
      <c r="AI100" s="160">
        <f t="shared" si="119"/>
        <v>0</v>
      </c>
      <c r="AJ100" s="162"/>
      <c r="AK100" s="167">
        <f t="shared" si="120"/>
        <v>0</v>
      </c>
      <c r="AL100" s="160"/>
      <c r="AM100" s="509">
        <f t="shared" si="104"/>
        <v>0</v>
      </c>
      <c r="AN100" s="167">
        <f t="shared" si="121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086">
        <f>VLOOKUP(A100,'SIIF EJEC MENS NOV-16'!$A$26:$AR$223,44,0)</f>
        <v>0</v>
      </c>
      <c r="AZ100" s="160"/>
      <c r="BA100" s="430">
        <f t="shared" si="122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>
        <f>VLOOKUP(A100,'SIIF EJEC MENS NOV-16'!$A$26:$AV$223,48,0)</f>
        <v>0</v>
      </c>
      <c r="BM100" s="510"/>
      <c r="BN100" s="160">
        <f t="shared" si="123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2">
        <f>VLOOKUP(A100,'SIIF EJEC MENS NOV-16'!$A$26:$AX$223,50,0)</f>
        <v>0</v>
      </c>
      <c r="BZ100" s="165"/>
      <c r="CA100" s="160">
        <f t="shared" si="124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>
        <f>VLOOKUP(A100,'SIIF EJEC MENS NOV-16'!$A$26:$AZ$223,52,0)</f>
        <v>0</v>
      </c>
      <c r="CM100" s="170"/>
      <c r="CN100" s="166">
        <f t="shared" si="125"/>
        <v>0</v>
      </c>
      <c r="CO100" s="163">
        <f t="shared" si="126"/>
        <v>0</v>
      </c>
      <c r="CP100" s="163">
        <f t="shared" si="127"/>
        <v>0</v>
      </c>
      <c r="CQ100" s="163">
        <f t="shared" si="128"/>
        <v>0</v>
      </c>
      <c r="CR100" s="163">
        <f t="shared" si="129"/>
        <v>0</v>
      </c>
      <c r="CS100" s="272">
        <f t="shared" si="116"/>
        <v>0</v>
      </c>
      <c r="CT100" s="273">
        <f t="shared" si="117"/>
        <v>0</v>
      </c>
    </row>
    <row r="101" spans="1:98" s="485" customFormat="1" ht="20.25" customHeight="1" outlineLevel="1" x14ac:dyDescent="0.25">
      <c r="A101" s="466"/>
      <c r="B101" s="1022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30">+SUM(G102:G104)</f>
        <v>0</v>
      </c>
      <c r="H101" s="471">
        <f t="shared" si="130"/>
        <v>50000000</v>
      </c>
      <c r="I101" s="650">
        <f t="shared" si="130"/>
        <v>0</v>
      </c>
      <c r="J101" s="472">
        <f t="shared" si="130"/>
        <v>0</v>
      </c>
      <c r="K101" s="471">
        <f t="shared" si="130"/>
        <v>0</v>
      </c>
      <c r="L101" s="651">
        <f t="shared" si="130"/>
        <v>765000000</v>
      </c>
      <c r="M101" s="471">
        <f t="shared" si="130"/>
        <v>0</v>
      </c>
      <c r="N101" s="651">
        <f t="shared" si="130"/>
        <v>0</v>
      </c>
      <c r="O101" s="471">
        <f t="shared" si="130"/>
        <v>0</v>
      </c>
      <c r="P101" s="650">
        <f t="shared" si="130"/>
        <v>0</v>
      </c>
      <c r="Q101" s="651">
        <f t="shared" si="130"/>
        <v>0</v>
      </c>
      <c r="R101" s="471">
        <f t="shared" si="130"/>
        <v>0</v>
      </c>
      <c r="S101" s="650">
        <f t="shared" si="130"/>
        <v>0</v>
      </c>
      <c r="T101" s="471">
        <f t="shared" si="130"/>
        <v>300000</v>
      </c>
      <c r="U101" s="471">
        <f t="shared" si="130"/>
        <v>113500000</v>
      </c>
      <c r="V101" s="471">
        <f t="shared" si="130"/>
        <v>6500000</v>
      </c>
      <c r="W101" s="471">
        <f t="shared" si="130"/>
        <v>0</v>
      </c>
      <c r="X101" s="471">
        <f t="shared" si="130"/>
        <v>0</v>
      </c>
      <c r="Y101" s="471">
        <f t="shared" si="130"/>
        <v>0</v>
      </c>
      <c r="Z101" s="471">
        <f t="shared" si="130"/>
        <v>0</v>
      </c>
      <c r="AA101" s="471">
        <f t="shared" si="130"/>
        <v>173617460</v>
      </c>
      <c r="AB101" s="471">
        <f t="shared" si="130"/>
        <v>6000000</v>
      </c>
      <c r="AC101" s="471">
        <f t="shared" si="130"/>
        <v>0</v>
      </c>
      <c r="AD101" s="472">
        <f t="shared" si="130"/>
        <v>0</v>
      </c>
      <c r="AE101" s="471">
        <f t="shared" si="130"/>
        <v>287117460</v>
      </c>
      <c r="AF101" s="471">
        <f t="shared" si="130"/>
        <v>827800000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30"/>
        <v>2379558591</v>
      </c>
      <c r="AL101" s="471">
        <f t="shared" si="130"/>
        <v>0</v>
      </c>
      <c r="AM101" s="471">
        <f t="shared" si="130"/>
        <v>2370210388</v>
      </c>
      <c r="AN101" s="471">
        <f>+SUM(AN102:AN104)</f>
        <v>2379558591</v>
      </c>
      <c r="AO101" s="471">
        <f t="shared" si="130"/>
        <v>1782357625</v>
      </c>
      <c r="AP101" s="651">
        <f t="shared" si="130"/>
        <v>600000</v>
      </c>
      <c r="AQ101" s="471">
        <f t="shared" si="130"/>
        <v>0</v>
      </c>
      <c r="AR101" s="471">
        <f t="shared" si="130"/>
        <v>0</v>
      </c>
      <c r="AS101" s="471">
        <f t="shared" si="130"/>
        <v>587193063</v>
      </c>
      <c r="AT101" s="471">
        <f t="shared" si="130"/>
        <v>0</v>
      </c>
      <c r="AU101" s="471">
        <f t="shared" si="130"/>
        <v>0</v>
      </c>
      <c r="AV101" s="471">
        <f t="shared" si="130"/>
        <v>59700</v>
      </c>
      <c r="AW101" s="471">
        <f t="shared" si="130"/>
        <v>0</v>
      </c>
      <c r="AX101" s="471">
        <f t="shared" si="130"/>
        <v>0</v>
      </c>
      <c r="AY101" s="1088">
        <f t="shared" si="130"/>
        <v>0</v>
      </c>
      <c r="AZ101" s="471">
        <f t="shared" si="130"/>
        <v>0</v>
      </c>
      <c r="BA101" s="471">
        <f>+SUM(BA102:BA104)</f>
        <v>2370210388</v>
      </c>
      <c r="BB101" s="650">
        <f t="shared" si="130"/>
        <v>1782357625</v>
      </c>
      <c r="BC101" s="651">
        <f t="shared" si="130"/>
        <v>600000</v>
      </c>
      <c r="BD101" s="471">
        <f t="shared" si="130"/>
        <v>0</v>
      </c>
      <c r="BE101" s="650">
        <f t="shared" si="130"/>
        <v>0</v>
      </c>
      <c r="BF101" s="471">
        <f t="shared" si="130"/>
        <v>0</v>
      </c>
      <c r="BG101" s="471">
        <f t="shared" si="130"/>
        <v>0</v>
      </c>
      <c r="BH101" s="471">
        <f t="shared" si="130"/>
        <v>587193063</v>
      </c>
      <c r="BI101" s="471">
        <f t="shared" si="130"/>
        <v>59700</v>
      </c>
      <c r="BJ101" s="471">
        <f t="shared" si="130"/>
        <v>0</v>
      </c>
      <c r="BK101" s="471">
        <f t="shared" si="130"/>
        <v>0</v>
      </c>
      <c r="BL101" s="471">
        <f t="shared" si="130"/>
        <v>0</v>
      </c>
      <c r="BM101" s="472">
        <f t="shared" si="130"/>
        <v>0</v>
      </c>
      <c r="BN101" s="471">
        <f t="shared" si="130"/>
        <v>2370210388</v>
      </c>
      <c r="BO101" s="650">
        <f t="shared" si="130"/>
        <v>0</v>
      </c>
      <c r="BP101" s="651">
        <f t="shared" si="130"/>
        <v>67032972</v>
      </c>
      <c r="BQ101" s="471">
        <f t="shared" si="130"/>
        <v>102795600</v>
      </c>
      <c r="BR101" s="650">
        <f t="shared" si="130"/>
        <v>203347542</v>
      </c>
      <c r="BS101" s="471">
        <f t="shared" si="130"/>
        <v>95352000</v>
      </c>
      <c r="BT101" s="471">
        <f t="shared" si="130"/>
        <v>308539242</v>
      </c>
      <c r="BU101" s="471">
        <f t="shared" si="130"/>
        <v>299313571</v>
      </c>
      <c r="BV101" s="471">
        <f t="shared" ref="BV101:CR101" si="131">+SUM(BV102:BV104)</f>
        <v>90684100</v>
      </c>
      <c r="BW101" s="471">
        <f t="shared" si="131"/>
        <v>198762650</v>
      </c>
      <c r="BX101" s="471">
        <f t="shared" si="131"/>
        <v>219366441</v>
      </c>
      <c r="BY101" s="471">
        <f t="shared" si="131"/>
        <v>94021157</v>
      </c>
      <c r="BZ101" s="472">
        <f t="shared" si="131"/>
        <v>0</v>
      </c>
      <c r="CA101" s="471">
        <f t="shared" si="131"/>
        <v>1679215275</v>
      </c>
      <c r="CB101" s="650">
        <f t="shared" si="131"/>
        <v>0</v>
      </c>
      <c r="CC101" s="650">
        <f t="shared" si="131"/>
        <v>67032972</v>
      </c>
      <c r="CD101" s="471">
        <f t="shared" si="131"/>
        <v>102795600</v>
      </c>
      <c r="CE101" s="471">
        <f t="shared" si="131"/>
        <v>203347542</v>
      </c>
      <c r="CF101" s="471">
        <f t="shared" si="131"/>
        <v>95352000</v>
      </c>
      <c r="CG101" s="471">
        <f t="shared" si="131"/>
        <v>308539242</v>
      </c>
      <c r="CH101" s="471">
        <f t="shared" si="131"/>
        <v>299313571</v>
      </c>
      <c r="CI101" s="471">
        <f t="shared" si="131"/>
        <v>90684100</v>
      </c>
      <c r="CJ101" s="471">
        <f t="shared" si="131"/>
        <v>198762650</v>
      </c>
      <c r="CK101" s="471">
        <f t="shared" si="131"/>
        <v>219366441</v>
      </c>
      <c r="CL101" s="471">
        <f t="shared" si="131"/>
        <v>94021157</v>
      </c>
      <c r="CM101" s="471">
        <f t="shared" si="131"/>
        <v>0</v>
      </c>
      <c r="CN101" s="471">
        <f t="shared" si="131"/>
        <v>1679215275</v>
      </c>
      <c r="CO101" s="650">
        <f t="shared" si="131"/>
        <v>9348203</v>
      </c>
      <c r="CP101" s="650">
        <f t="shared" si="131"/>
        <v>0</v>
      </c>
      <c r="CQ101" s="650">
        <f t="shared" si="131"/>
        <v>690995113</v>
      </c>
      <c r="CR101" s="650">
        <f t="shared" si="131"/>
        <v>0</v>
      </c>
      <c r="CS101" s="652">
        <f t="shared" si="116"/>
        <v>0.99607145500205085</v>
      </c>
      <c r="CT101" s="653">
        <f t="shared" si="117"/>
        <v>0.99607145500205085</v>
      </c>
    </row>
    <row r="102" spans="1:98" s="157" customFormat="1" ht="18" customHeight="1" outlineLevel="3" x14ac:dyDescent="0.2">
      <c r="A102" s="146" t="s">
        <v>891</v>
      </c>
      <c r="B102" s="1021" t="str">
        <f t="shared" si="83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>
        <v>160438613</v>
      </c>
      <c r="AB102" s="171"/>
      <c r="AC102" s="171"/>
      <c r="AD102" s="155"/>
      <c r="AE102" s="151">
        <f t="shared" ref="AE102:AF104" si="132">+G102+I102+K102+M102+O102+Q102+S102+U102+W102+Y102+AA102+AC102</f>
        <v>160438613</v>
      </c>
      <c r="AF102" s="160">
        <f t="shared" si="132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1247737438</v>
      </c>
      <c r="AL102" s="151"/>
      <c r="AM102" s="573">
        <f t="shared" si="104"/>
        <v>1245589235</v>
      </c>
      <c r="AN102" s="160">
        <f>+AK102-AL102</f>
        <v>1247737438</v>
      </c>
      <c r="AO102" s="164">
        <v>658036472</v>
      </c>
      <c r="AP102" s="162">
        <v>300000</v>
      </c>
      <c r="AQ102" s="160"/>
      <c r="AR102" s="160"/>
      <c r="AS102" s="160">
        <v>587193063</v>
      </c>
      <c r="AT102" s="160"/>
      <c r="AU102" s="160"/>
      <c r="AV102" s="172">
        <v>59700</v>
      </c>
      <c r="AW102" s="172"/>
      <c r="AX102" s="172"/>
      <c r="AY102" s="1086"/>
      <c r="AZ102" s="160"/>
      <c r="BA102" s="430">
        <f>+SUM(AO102:AZ102)</f>
        <v>1245589235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>
        <f>VLOOKUP(A102,'SIIF EJEC MENS NOV-16'!$A$26:$AV$223,48,0)</f>
        <v>0</v>
      </c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2">
        <f>VLOOKUP(A102,'SIIF EJEC MENS NOV-16'!$A$26:$AX$223,50,0)</f>
        <v>94021157</v>
      </c>
      <c r="BZ102" s="165"/>
      <c r="CA102" s="160">
        <f>+SUM(BO102:BZ102)</f>
        <v>967198878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>
        <f>VLOOKUP(A102,'SIIF EJEC MENS NOV-16'!$A$26:$AZ$223,52,0)</f>
        <v>94021157</v>
      </c>
      <c r="CM102" s="170"/>
      <c r="CN102" s="166">
        <f>+SUM(CB102:CM102)</f>
        <v>967198878</v>
      </c>
      <c r="CO102" s="163">
        <f>+AN102-BA102</f>
        <v>2148203</v>
      </c>
      <c r="CP102" s="163">
        <f>+BA102-BN102</f>
        <v>0</v>
      </c>
      <c r="CQ102" s="163">
        <f>+BN102-CA102</f>
        <v>278390357</v>
      </c>
      <c r="CR102" s="163">
        <f>+CA102-CN102</f>
        <v>0</v>
      </c>
      <c r="CS102" s="272">
        <f t="shared" si="116"/>
        <v>0.99827832127611449</v>
      </c>
      <c r="CT102" s="273">
        <f t="shared" si="117"/>
        <v>0.99827832127611449</v>
      </c>
    </row>
    <row r="103" spans="1:98" s="146" customFormat="1" ht="18" customHeight="1" outlineLevel="3" x14ac:dyDescent="0.2">
      <c r="A103" s="146" t="s">
        <v>892</v>
      </c>
      <c r="B103" s="1021" t="str">
        <f t="shared" si="83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>
        <v>6000000</v>
      </c>
      <c r="AC103" s="170"/>
      <c r="AD103" s="165"/>
      <c r="AE103" s="160">
        <f t="shared" si="132"/>
        <v>6000000</v>
      </c>
      <c r="AF103" s="160">
        <f t="shared" si="132"/>
        <v>12500000</v>
      </c>
      <c r="AG103" s="163"/>
      <c r="AH103" s="162"/>
      <c r="AI103" s="160">
        <f>+-AG103+AH103</f>
        <v>0</v>
      </c>
      <c r="AJ103" s="162"/>
      <c r="AK103" s="167">
        <f>+F103-AE103+AF103+AI103</f>
        <v>7500000</v>
      </c>
      <c r="AL103" s="160"/>
      <c r="AM103" s="509">
        <f t="shared" si="104"/>
        <v>300000</v>
      </c>
      <c r="AN103" s="167">
        <f>+AK103-AL103</f>
        <v>7500000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086">
        <f>VLOOKUP(A103,'SIIF EJEC MENS NOV-16'!$A$26:$AR$223,44,0)</f>
        <v>0</v>
      </c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>
        <f>VLOOKUP(A103,'SIIF EJEC MENS NOV-16'!$A$26:$AV$223,48,0)</f>
        <v>0</v>
      </c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2">
        <f>VLOOKUP(A103,'SIIF EJEC MENS NOV-16'!$A$26:$AX$223,50,0)</f>
        <v>0</v>
      </c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>
        <f>VLOOKUP(A103,'SIIF EJEC MENS NOV-16'!$A$26:$AZ$223,52,0)</f>
        <v>0</v>
      </c>
      <c r="CM103" s="170"/>
      <c r="CN103" s="166">
        <f>+SUM(CB103:CM103)</f>
        <v>300000</v>
      </c>
      <c r="CO103" s="163">
        <f>+AN103-BA103</f>
        <v>7200000</v>
      </c>
      <c r="CP103" s="163">
        <f>+BA103-BN103</f>
        <v>0</v>
      </c>
      <c r="CQ103" s="163">
        <f>+BN103-CA103</f>
        <v>0</v>
      </c>
      <c r="CR103" s="163">
        <f>+CA103-CN103</f>
        <v>0</v>
      </c>
      <c r="CS103" s="272">
        <f t="shared" si="116"/>
        <v>0.04</v>
      </c>
      <c r="CT103" s="273">
        <f t="shared" si="117"/>
        <v>0.04</v>
      </c>
    </row>
    <row r="104" spans="1:98" s="146" customFormat="1" ht="18" customHeight="1" outlineLevel="3" x14ac:dyDescent="0.2">
      <c r="A104" s="146" t="s">
        <v>893</v>
      </c>
      <c r="B104" s="1021" t="str">
        <f t="shared" si="83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>
        <v>13178847</v>
      </c>
      <c r="AB104" s="170"/>
      <c r="AC104" s="170"/>
      <c r="AD104" s="165"/>
      <c r="AE104" s="160">
        <f t="shared" si="132"/>
        <v>120678847</v>
      </c>
      <c r="AF104" s="160">
        <f t="shared" si="132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1124321153</v>
      </c>
      <c r="AL104" s="160"/>
      <c r="AM104" s="509">
        <f t="shared" si="104"/>
        <v>1124321153</v>
      </c>
      <c r="AN104" s="167">
        <f>+AK104-AL104</f>
        <v>1124321153</v>
      </c>
      <c r="AO104" s="164">
        <v>1124321153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086">
        <f>VLOOKUP(A104,'SIIF EJEC MENS NOV-16'!$A$26:$AR$223,44,0)</f>
        <v>0</v>
      </c>
      <c r="AZ104" s="160"/>
      <c r="BA104" s="430">
        <f>+SUM(AO104:AZ104)</f>
        <v>1124321153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>
        <f>VLOOKUP(A104,'SIIF EJEC MENS NOV-16'!$A$26:$AV$223,48,0)</f>
        <v>0</v>
      </c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2">
        <f>VLOOKUP(A104,'SIIF EJEC MENS NOV-16'!$A$26:$AX$223,50,0)</f>
        <v>0</v>
      </c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>
        <f>VLOOKUP(A104,'SIIF EJEC MENS NOV-16'!$A$26:$AZ$223,52,0)</f>
        <v>0</v>
      </c>
      <c r="CM104" s="170"/>
      <c r="CN104" s="166">
        <f>+SUM(CB104:CM104)</f>
        <v>711716397</v>
      </c>
      <c r="CO104" s="163">
        <f>+AN104-BA104</f>
        <v>0</v>
      </c>
      <c r="CP104" s="163">
        <f>+BA104-BN104</f>
        <v>0</v>
      </c>
      <c r="CQ104" s="163">
        <f>+BN104-CA104</f>
        <v>412604756</v>
      </c>
      <c r="CR104" s="163">
        <f>+CA104-CN104</f>
        <v>0</v>
      </c>
      <c r="CS104" s="272">
        <f t="shared" si="116"/>
        <v>1</v>
      </c>
      <c r="CT104" s="273">
        <f t="shared" si="117"/>
        <v>1</v>
      </c>
    </row>
    <row r="105" spans="1:98" s="485" customFormat="1" ht="20.25" customHeight="1" outlineLevel="1" x14ac:dyDescent="0.25">
      <c r="A105" s="466"/>
      <c r="B105" s="1022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33">+SUM(G106:G107)</f>
        <v>45000000</v>
      </c>
      <c r="H105" s="471">
        <f t="shared" si="133"/>
        <v>0</v>
      </c>
      <c r="I105" s="650">
        <f t="shared" si="133"/>
        <v>0</v>
      </c>
      <c r="J105" s="472">
        <f t="shared" si="133"/>
        <v>0</v>
      </c>
      <c r="K105" s="471">
        <f t="shared" si="133"/>
        <v>0</v>
      </c>
      <c r="L105" s="651">
        <f t="shared" si="133"/>
        <v>0</v>
      </c>
      <c r="M105" s="471">
        <f t="shared" si="133"/>
        <v>0</v>
      </c>
      <c r="N105" s="651">
        <f t="shared" si="133"/>
        <v>0</v>
      </c>
      <c r="O105" s="471">
        <f t="shared" si="133"/>
        <v>0</v>
      </c>
      <c r="P105" s="650">
        <f t="shared" si="133"/>
        <v>0</v>
      </c>
      <c r="Q105" s="651">
        <f t="shared" si="133"/>
        <v>51000000</v>
      </c>
      <c r="R105" s="471">
        <f t="shared" si="133"/>
        <v>0</v>
      </c>
      <c r="S105" s="650">
        <f t="shared" si="133"/>
        <v>50000000</v>
      </c>
      <c r="T105" s="471">
        <f t="shared" si="133"/>
        <v>0</v>
      </c>
      <c r="U105" s="471">
        <f t="shared" si="133"/>
        <v>0</v>
      </c>
      <c r="V105" s="471">
        <f t="shared" si="133"/>
        <v>1000000</v>
      </c>
      <c r="W105" s="471">
        <f t="shared" si="133"/>
        <v>0</v>
      </c>
      <c r="X105" s="471">
        <f t="shared" si="133"/>
        <v>0</v>
      </c>
      <c r="Y105" s="471">
        <f t="shared" si="133"/>
        <v>0</v>
      </c>
      <c r="Z105" s="471">
        <f t="shared" si="133"/>
        <v>0</v>
      </c>
      <c r="AA105" s="471">
        <f t="shared" si="133"/>
        <v>0</v>
      </c>
      <c r="AB105" s="471">
        <f t="shared" si="133"/>
        <v>0</v>
      </c>
      <c r="AC105" s="471">
        <f t="shared" si="133"/>
        <v>0</v>
      </c>
      <c r="AD105" s="472">
        <f t="shared" si="133"/>
        <v>0</v>
      </c>
      <c r="AE105" s="471">
        <f t="shared" si="133"/>
        <v>146000000</v>
      </c>
      <c r="AF105" s="471">
        <f t="shared" si="133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33"/>
        <v>25000000</v>
      </c>
      <c r="AL105" s="471">
        <f t="shared" si="133"/>
        <v>0</v>
      </c>
      <c r="AM105" s="471">
        <f t="shared" si="133"/>
        <v>14582357</v>
      </c>
      <c r="AN105" s="471">
        <f>+SUM(AN106:AN107)</f>
        <v>25000000</v>
      </c>
      <c r="AO105" s="471">
        <f t="shared" si="133"/>
        <v>10000000</v>
      </c>
      <c r="AP105" s="651">
        <f t="shared" si="133"/>
        <v>3500000</v>
      </c>
      <c r="AQ105" s="471">
        <f t="shared" si="133"/>
        <v>294497</v>
      </c>
      <c r="AR105" s="471">
        <f t="shared" si="133"/>
        <v>183180</v>
      </c>
      <c r="AS105" s="471">
        <f t="shared" si="133"/>
        <v>166000</v>
      </c>
      <c r="AT105" s="471">
        <f t="shared" si="133"/>
        <v>53710</v>
      </c>
      <c r="AU105" s="471">
        <f t="shared" si="133"/>
        <v>0</v>
      </c>
      <c r="AV105" s="471">
        <f t="shared" si="133"/>
        <v>92340</v>
      </c>
      <c r="AW105" s="471">
        <f t="shared" si="133"/>
        <v>0</v>
      </c>
      <c r="AX105" s="471">
        <f t="shared" si="133"/>
        <v>11130</v>
      </c>
      <c r="AY105" s="1088">
        <f t="shared" si="133"/>
        <v>281500</v>
      </c>
      <c r="AZ105" s="471">
        <f t="shared" si="133"/>
        <v>0</v>
      </c>
      <c r="BA105" s="471">
        <f t="shared" si="133"/>
        <v>14582357</v>
      </c>
      <c r="BB105" s="650">
        <f t="shared" si="133"/>
        <v>1375000</v>
      </c>
      <c r="BC105" s="651">
        <f t="shared" si="133"/>
        <v>500000</v>
      </c>
      <c r="BD105" s="471">
        <f t="shared" si="133"/>
        <v>3294497</v>
      </c>
      <c r="BE105" s="650">
        <f t="shared" si="133"/>
        <v>183180</v>
      </c>
      <c r="BF105" s="471">
        <f t="shared" si="133"/>
        <v>166000</v>
      </c>
      <c r="BG105" s="471">
        <f t="shared" si="133"/>
        <v>53710</v>
      </c>
      <c r="BH105" s="471">
        <f t="shared" si="133"/>
        <v>0</v>
      </c>
      <c r="BI105" s="471">
        <f t="shared" si="133"/>
        <v>92340</v>
      </c>
      <c r="BJ105" s="471">
        <f t="shared" si="133"/>
        <v>0</v>
      </c>
      <c r="BK105" s="471">
        <f t="shared" si="133"/>
        <v>11130</v>
      </c>
      <c r="BL105" s="471">
        <f t="shared" si="133"/>
        <v>4709500</v>
      </c>
      <c r="BM105" s="472">
        <f t="shared" si="133"/>
        <v>0</v>
      </c>
      <c r="BN105" s="471">
        <f t="shared" si="133"/>
        <v>10385357</v>
      </c>
      <c r="BO105" s="650">
        <f t="shared" si="133"/>
        <v>0</v>
      </c>
      <c r="BP105" s="651">
        <f t="shared" si="133"/>
        <v>1875000</v>
      </c>
      <c r="BQ105" s="471">
        <f t="shared" si="133"/>
        <v>294497</v>
      </c>
      <c r="BR105" s="650">
        <f t="shared" si="133"/>
        <v>262060</v>
      </c>
      <c r="BS105" s="471">
        <f t="shared" si="133"/>
        <v>166000</v>
      </c>
      <c r="BT105" s="471">
        <f t="shared" si="133"/>
        <v>93150</v>
      </c>
      <c r="BU105" s="471">
        <f t="shared" si="133"/>
        <v>0</v>
      </c>
      <c r="BV105" s="471">
        <f t="shared" ref="BV105:CR105" si="134">+SUM(BV106:BV107)</f>
        <v>92340</v>
      </c>
      <c r="BW105" s="471">
        <f t="shared" si="134"/>
        <v>0</v>
      </c>
      <c r="BX105" s="471">
        <f t="shared" si="134"/>
        <v>11130</v>
      </c>
      <c r="BY105" s="471">
        <f t="shared" si="134"/>
        <v>281500</v>
      </c>
      <c r="BZ105" s="472">
        <f t="shared" si="134"/>
        <v>0</v>
      </c>
      <c r="CA105" s="471">
        <f t="shared" si="134"/>
        <v>3075677</v>
      </c>
      <c r="CB105" s="650">
        <f t="shared" si="134"/>
        <v>0</v>
      </c>
      <c r="CC105" s="650">
        <f t="shared" si="134"/>
        <v>1875000</v>
      </c>
      <c r="CD105" s="471">
        <f t="shared" si="134"/>
        <v>294497</v>
      </c>
      <c r="CE105" s="471">
        <f t="shared" si="134"/>
        <v>262060</v>
      </c>
      <c r="CF105" s="471">
        <f t="shared" si="134"/>
        <v>166000</v>
      </c>
      <c r="CG105" s="471">
        <f t="shared" si="134"/>
        <v>93150</v>
      </c>
      <c r="CH105" s="471">
        <f t="shared" si="134"/>
        <v>0</v>
      </c>
      <c r="CI105" s="471">
        <f t="shared" si="134"/>
        <v>92340</v>
      </c>
      <c r="CJ105" s="471">
        <f t="shared" si="134"/>
        <v>0</v>
      </c>
      <c r="CK105" s="471">
        <f t="shared" si="134"/>
        <v>11130</v>
      </c>
      <c r="CL105" s="471">
        <f t="shared" si="134"/>
        <v>281500</v>
      </c>
      <c r="CM105" s="471">
        <f t="shared" si="134"/>
        <v>0</v>
      </c>
      <c r="CN105" s="471">
        <f t="shared" si="134"/>
        <v>3075677</v>
      </c>
      <c r="CO105" s="650">
        <f t="shared" si="134"/>
        <v>10417643</v>
      </c>
      <c r="CP105" s="650">
        <f t="shared" si="134"/>
        <v>4197000</v>
      </c>
      <c r="CQ105" s="650">
        <f t="shared" si="134"/>
        <v>7309680</v>
      </c>
      <c r="CR105" s="650">
        <f t="shared" si="134"/>
        <v>0</v>
      </c>
      <c r="CS105" s="652">
        <f t="shared" si="116"/>
        <v>0.58329428000000005</v>
      </c>
      <c r="CT105" s="653">
        <f t="shared" si="117"/>
        <v>0.41541428000000002</v>
      </c>
    </row>
    <row r="106" spans="1:98" s="157" customFormat="1" ht="18" customHeight="1" outlineLevel="2" x14ac:dyDescent="0.2">
      <c r="A106" s="146" t="s">
        <v>894</v>
      </c>
      <c r="B106" s="1021" t="str">
        <f t="shared" si="83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04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086">
        <f>VLOOKUP(A106,'SIIF EJEC MENS NOV-16'!$A$26:$AR$223,44,0)</f>
        <v>0</v>
      </c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>
        <f>VLOOKUP(A106,'SIIF EJEC MENS NOV-16'!$A$26:$AV$223,48,0)</f>
        <v>4428000</v>
      </c>
      <c r="BM106" s="510"/>
      <c r="BN106" s="160">
        <f>+SUM(BB106:BM106)</f>
        <v>6003000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2">
        <f>VLOOKUP(A106,'SIIF EJEC MENS NOV-16'!$A$26:$AX$223,50,0)</f>
        <v>0</v>
      </c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>
        <f>VLOOKUP(A106,'SIIF EJEC MENS NOV-16'!$A$26:$AZ$223,52,0)</f>
        <v>0</v>
      </c>
      <c r="CM106" s="170"/>
      <c r="CN106" s="166">
        <f>+SUM(CB106:CM106)</f>
        <v>1575000</v>
      </c>
      <c r="CO106" s="163">
        <f>+AN106-BA106</f>
        <v>9800000</v>
      </c>
      <c r="CP106" s="163">
        <f>+BA106-BN106</f>
        <v>4197000</v>
      </c>
      <c r="CQ106" s="163">
        <f>+BN106-CA106</f>
        <v>4428000</v>
      </c>
      <c r="CR106" s="163">
        <f>+CA106-CN106</f>
        <v>0</v>
      </c>
      <c r="CS106" s="272">
        <f t="shared" si="116"/>
        <v>0.51</v>
      </c>
      <c r="CT106" s="273">
        <f t="shared" si="117"/>
        <v>0.30014999999999997</v>
      </c>
    </row>
    <row r="107" spans="1:98" s="146" customFormat="1" ht="18" customHeight="1" outlineLevel="2" x14ac:dyDescent="0.2">
      <c r="A107" s="146" t="s">
        <v>895</v>
      </c>
      <c r="B107" s="1021" t="str">
        <f t="shared" si="83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04"/>
        <v>4382357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086">
        <f>VLOOKUP(A107,'SIIF EJEC MENS NOV-16'!$A$26:$AR$223,44,0)</f>
        <v>281500</v>
      </c>
      <c r="AZ107" s="160"/>
      <c r="BA107" s="430">
        <f>+SUM(AO107:AZ107)</f>
        <v>4382357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>
        <f>VLOOKUP(A107,'SIIF EJEC MENS NOV-16'!$A$26:$AV$223,48,0)</f>
        <v>281500</v>
      </c>
      <c r="BM107" s="510"/>
      <c r="BN107" s="160">
        <f>+SUM(BB107:BM107)</f>
        <v>4382357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2">
        <f>VLOOKUP(A107,'SIIF EJEC MENS NOV-16'!$A$26:$AX$223,50,0)</f>
        <v>281500</v>
      </c>
      <c r="BZ107" s="165"/>
      <c r="CA107" s="160">
        <f>+SUM(BO107:BZ107)</f>
        <v>1500677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>
        <f>VLOOKUP(A107,'SIIF EJEC MENS NOV-16'!$A$26:$AZ$223,52,0)</f>
        <v>281500</v>
      </c>
      <c r="CM107" s="170"/>
      <c r="CN107" s="166">
        <f>+SUM(CB107:CM107)</f>
        <v>1500677</v>
      </c>
      <c r="CO107" s="163">
        <f>+AN107-BA107</f>
        <v>617643</v>
      </c>
      <c r="CP107" s="163">
        <f>+BA107-BN107</f>
        <v>0</v>
      </c>
      <c r="CQ107" s="163">
        <f>+BN107-CA107</f>
        <v>2881680</v>
      </c>
      <c r="CR107" s="163">
        <f>+CA107-CN107</f>
        <v>0</v>
      </c>
      <c r="CS107" s="272">
        <f t="shared" si="116"/>
        <v>0.87647140000000001</v>
      </c>
      <c r="CT107" s="273">
        <f t="shared" si="117"/>
        <v>0.87647140000000001</v>
      </c>
    </row>
    <row r="108" spans="1:98" s="485" customFormat="1" ht="20.25" customHeight="1" outlineLevel="1" x14ac:dyDescent="0.25">
      <c r="A108" s="466"/>
      <c r="B108" s="1022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35">+SUM(G109:G113)</f>
        <v>0</v>
      </c>
      <c r="H108" s="471">
        <f t="shared" si="135"/>
        <v>0</v>
      </c>
      <c r="I108" s="650">
        <f t="shared" si="135"/>
        <v>0</v>
      </c>
      <c r="J108" s="472">
        <f t="shared" si="135"/>
        <v>0</v>
      </c>
      <c r="K108" s="471">
        <f t="shared" si="135"/>
        <v>0</v>
      </c>
      <c r="L108" s="651">
        <f t="shared" si="135"/>
        <v>0</v>
      </c>
      <c r="M108" s="471">
        <f t="shared" si="135"/>
        <v>0</v>
      </c>
      <c r="N108" s="651">
        <f t="shared" si="135"/>
        <v>0</v>
      </c>
      <c r="O108" s="471">
        <f t="shared" si="135"/>
        <v>0</v>
      </c>
      <c r="P108" s="650">
        <f t="shared" si="135"/>
        <v>0</v>
      </c>
      <c r="Q108" s="651">
        <f t="shared" si="135"/>
        <v>0</v>
      </c>
      <c r="R108" s="471">
        <f t="shared" si="135"/>
        <v>0</v>
      </c>
      <c r="S108" s="650">
        <f t="shared" si="135"/>
        <v>0</v>
      </c>
      <c r="T108" s="471">
        <f t="shared" si="135"/>
        <v>0</v>
      </c>
      <c r="U108" s="471">
        <f t="shared" si="135"/>
        <v>0</v>
      </c>
      <c r="V108" s="471">
        <f t="shared" si="135"/>
        <v>0</v>
      </c>
      <c r="W108" s="471">
        <f t="shared" si="135"/>
        <v>0</v>
      </c>
      <c r="X108" s="471">
        <f t="shared" si="135"/>
        <v>0</v>
      </c>
      <c r="Y108" s="471">
        <f t="shared" si="135"/>
        <v>0</v>
      </c>
      <c r="Z108" s="471">
        <f t="shared" si="135"/>
        <v>0</v>
      </c>
      <c r="AA108" s="471">
        <f t="shared" si="135"/>
        <v>213000000</v>
      </c>
      <c r="AB108" s="471">
        <f t="shared" si="135"/>
        <v>34000000</v>
      </c>
      <c r="AC108" s="471">
        <f t="shared" si="135"/>
        <v>0</v>
      </c>
      <c r="AD108" s="472">
        <f t="shared" si="135"/>
        <v>0</v>
      </c>
      <c r="AE108" s="471">
        <f t="shared" si="135"/>
        <v>213000000</v>
      </c>
      <c r="AF108" s="471">
        <f t="shared" si="135"/>
        <v>34000000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35"/>
        <v>1456300000</v>
      </c>
      <c r="AL108" s="471">
        <f t="shared" si="135"/>
        <v>0</v>
      </c>
      <c r="AM108" s="471">
        <f t="shared" si="135"/>
        <v>1445300000</v>
      </c>
      <c r="AN108" s="471">
        <f>+SUM(AN109:AN113)</f>
        <v>1456300000</v>
      </c>
      <c r="AO108" s="471">
        <f t="shared" si="135"/>
        <v>1445300000</v>
      </c>
      <c r="AP108" s="651">
        <f t="shared" si="135"/>
        <v>0</v>
      </c>
      <c r="AQ108" s="471">
        <f t="shared" si="135"/>
        <v>0</v>
      </c>
      <c r="AR108" s="471">
        <f t="shared" si="135"/>
        <v>0</v>
      </c>
      <c r="AS108" s="471">
        <f t="shared" si="135"/>
        <v>0</v>
      </c>
      <c r="AT108" s="471">
        <f t="shared" si="135"/>
        <v>0</v>
      </c>
      <c r="AU108" s="471">
        <f t="shared" si="135"/>
        <v>0</v>
      </c>
      <c r="AV108" s="471">
        <f t="shared" si="135"/>
        <v>0</v>
      </c>
      <c r="AW108" s="471">
        <f t="shared" si="135"/>
        <v>0</v>
      </c>
      <c r="AX108" s="471">
        <f t="shared" si="135"/>
        <v>0</v>
      </c>
      <c r="AY108" s="1088">
        <f t="shared" si="135"/>
        <v>0</v>
      </c>
      <c r="AZ108" s="471">
        <f t="shared" si="135"/>
        <v>0</v>
      </c>
      <c r="BA108" s="471">
        <f t="shared" si="135"/>
        <v>1445300000</v>
      </c>
      <c r="BB108" s="650">
        <f t="shared" si="135"/>
        <v>111414654</v>
      </c>
      <c r="BC108" s="651">
        <f t="shared" si="135"/>
        <v>93426108</v>
      </c>
      <c r="BD108" s="471">
        <f t="shared" si="135"/>
        <v>106396803</v>
      </c>
      <c r="BE108" s="650">
        <f t="shared" si="135"/>
        <v>132195793</v>
      </c>
      <c r="BF108" s="471">
        <f t="shared" si="135"/>
        <v>111238489</v>
      </c>
      <c r="BG108" s="471">
        <f t="shared" si="135"/>
        <v>109567439</v>
      </c>
      <c r="BH108" s="471">
        <f t="shared" si="135"/>
        <v>127260314</v>
      </c>
      <c r="BI108" s="471">
        <f t="shared" si="135"/>
        <v>99627537</v>
      </c>
      <c r="BJ108" s="471">
        <f t="shared" si="135"/>
        <v>128518314</v>
      </c>
      <c r="BK108" s="471">
        <f t="shared" si="135"/>
        <v>114159190</v>
      </c>
      <c r="BL108" s="471">
        <f t="shared" si="135"/>
        <v>139859158</v>
      </c>
      <c r="BM108" s="472">
        <f t="shared" si="135"/>
        <v>0</v>
      </c>
      <c r="BN108" s="471">
        <f t="shared" si="135"/>
        <v>1273663799</v>
      </c>
      <c r="BO108" s="650">
        <f t="shared" si="135"/>
        <v>111414654</v>
      </c>
      <c r="BP108" s="651">
        <f t="shared" si="135"/>
        <v>88643684</v>
      </c>
      <c r="BQ108" s="471">
        <f t="shared" si="135"/>
        <v>111179227</v>
      </c>
      <c r="BR108" s="650">
        <f t="shared" si="135"/>
        <v>132195793</v>
      </c>
      <c r="BS108" s="471">
        <f t="shared" si="135"/>
        <v>111238489</v>
      </c>
      <c r="BT108" s="471">
        <f t="shared" si="135"/>
        <v>109567439</v>
      </c>
      <c r="BU108" s="471">
        <f t="shared" si="135"/>
        <v>127260314</v>
      </c>
      <c r="BV108" s="471">
        <f t="shared" ref="BV108:CR108" si="136">+SUM(BV109:BV113)</f>
        <v>98600967</v>
      </c>
      <c r="BW108" s="471">
        <f t="shared" si="136"/>
        <v>128518314</v>
      </c>
      <c r="BX108" s="471">
        <v>0</v>
      </c>
      <c r="BY108" s="471">
        <f t="shared" si="136"/>
        <v>149582817</v>
      </c>
      <c r="BZ108" s="472">
        <f t="shared" si="136"/>
        <v>0</v>
      </c>
      <c r="CA108" s="471">
        <f>+SUM(CA109:CA113)</f>
        <v>1272637229</v>
      </c>
      <c r="CB108" s="650">
        <f t="shared" si="136"/>
        <v>108566288</v>
      </c>
      <c r="CC108" s="650">
        <f t="shared" si="136"/>
        <v>78961214</v>
      </c>
      <c r="CD108" s="471">
        <f t="shared" si="136"/>
        <v>120061752</v>
      </c>
      <c r="CE108" s="471">
        <f t="shared" si="136"/>
        <v>119697175</v>
      </c>
      <c r="CF108" s="471">
        <f>+SUM(CF109:CF113)</f>
        <v>123264864</v>
      </c>
      <c r="CG108" s="471">
        <f t="shared" si="136"/>
        <v>113687993</v>
      </c>
      <c r="CH108" s="471">
        <f t="shared" si="136"/>
        <v>127260314</v>
      </c>
      <c r="CI108" s="471">
        <f t="shared" si="136"/>
        <v>98600967</v>
      </c>
      <c r="CJ108" s="471">
        <f t="shared" si="136"/>
        <v>127579076</v>
      </c>
      <c r="CK108" s="471">
        <f t="shared" si="136"/>
        <v>105374769</v>
      </c>
      <c r="CL108" s="471">
        <f t="shared" si="136"/>
        <v>146169047</v>
      </c>
      <c r="CM108" s="471">
        <f t="shared" si="136"/>
        <v>0</v>
      </c>
      <c r="CN108" s="471">
        <f t="shared" si="136"/>
        <v>1269223459</v>
      </c>
      <c r="CO108" s="650">
        <f t="shared" si="136"/>
        <v>11000000</v>
      </c>
      <c r="CP108" s="650">
        <f t="shared" si="136"/>
        <v>171636201</v>
      </c>
      <c r="CQ108" s="650">
        <f t="shared" si="136"/>
        <v>1026570</v>
      </c>
      <c r="CR108" s="650">
        <f t="shared" si="136"/>
        <v>3413770</v>
      </c>
      <c r="CS108" s="652">
        <f t="shared" si="116"/>
        <v>0.99244661127514933</v>
      </c>
      <c r="CT108" s="653">
        <f t="shared" si="117"/>
        <v>0.87458888896518572</v>
      </c>
    </row>
    <row r="109" spans="1:98" s="157" customFormat="1" ht="18.75" customHeight="1" outlineLevel="2" x14ac:dyDescent="0.25">
      <c r="A109" s="146" t="s">
        <v>896</v>
      </c>
      <c r="B109" s="1021" t="str">
        <f t="shared" si="83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>
        <f>11000000+23000000</f>
        <v>34000000</v>
      </c>
      <c r="AC109" s="171"/>
      <c r="AD109" s="155"/>
      <c r="AE109" s="151">
        <f t="shared" ref="AE109:AF113" si="137">+G109+I109+K109+M109+O109+Q109+S109+U109+W109+Y109+AA109+AC109</f>
        <v>0</v>
      </c>
      <c r="AF109" s="151">
        <f t="shared" si="137"/>
        <v>34000000</v>
      </c>
      <c r="AG109" s="154"/>
      <c r="AH109" s="153"/>
      <c r="AI109" s="160">
        <f>+-AG109+AH109</f>
        <v>0</v>
      </c>
      <c r="AJ109" s="153"/>
      <c r="AK109" s="160">
        <f>+F109-AE109+AF109+AI109</f>
        <v>159000000</v>
      </c>
      <c r="AL109" s="151"/>
      <c r="AM109" s="573">
        <f t="shared" si="104"/>
        <v>148000000</v>
      </c>
      <c r="AN109" s="160">
        <f>+AK109-AL109</f>
        <v>159000000</v>
      </c>
      <c r="AO109" s="164">
        <v>148000000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086">
        <f>VLOOKUP(A109,'SIIF EJEC MENS NOV-16'!$A$26:$AR$223,44,0)</f>
        <v>0</v>
      </c>
      <c r="AZ109" s="160"/>
      <c r="BA109" s="430">
        <f>+SUM(AO109:AZ109)</f>
        <v>148000000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>
        <f>VLOOKUP(A109,'SIIF EJEC MENS NOV-16'!$A$26:$AV$223,48,0)</f>
        <v>30903370</v>
      </c>
      <c r="BM109" s="510"/>
      <c r="BN109" s="160">
        <f>+SUM(BB109:BM109)</f>
        <v>142028311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2">
        <f>VLOOKUP(A109,'SIIF EJEC MENS NOV-16'!$A$26:$AX$223,50,0)</f>
        <v>37365780</v>
      </c>
      <c r="BZ109" s="165"/>
      <c r="CA109" s="160">
        <f>+SUM(BO109:BZ109)</f>
        <v>142028311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>
        <f>VLOOKUP(A109,'SIIF EJEC MENS NOV-16'!$A$26:$AZ$223,52,0)</f>
        <v>37365780</v>
      </c>
      <c r="CM109" s="189">
        <f>+SUM(CM110:CM114)</f>
        <v>0</v>
      </c>
      <c r="CN109" s="166">
        <f>+SUM(CB109:CM109)</f>
        <v>142028311</v>
      </c>
      <c r="CO109" s="163">
        <f>+AN109-BA109</f>
        <v>11000000</v>
      </c>
      <c r="CP109" s="163">
        <f>+BA109-BN109</f>
        <v>5971689</v>
      </c>
      <c r="CQ109" s="163">
        <f>+BN109-CA109</f>
        <v>0</v>
      </c>
      <c r="CR109" s="163">
        <f>+CA109-CN109</f>
        <v>0</v>
      </c>
      <c r="CS109" s="272">
        <f t="shared" si="116"/>
        <v>0.9308176100628931</v>
      </c>
      <c r="CT109" s="273">
        <f t="shared" si="117"/>
        <v>0.8932598176100629</v>
      </c>
    </row>
    <row r="110" spans="1:98" s="146" customFormat="1" ht="18.75" customHeight="1" outlineLevel="2" x14ac:dyDescent="0.25">
      <c r="A110" s="146" t="s">
        <v>897</v>
      </c>
      <c r="B110" s="1021" t="str">
        <f t="shared" si="83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>
        <f>29000000+23000000</f>
        <v>52000000</v>
      </c>
      <c r="AB110" s="170"/>
      <c r="AC110" s="170"/>
      <c r="AD110" s="165"/>
      <c r="AE110" s="160">
        <f t="shared" si="137"/>
        <v>52000000</v>
      </c>
      <c r="AF110" s="160">
        <f t="shared" si="137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848000000</v>
      </c>
      <c r="AL110" s="160"/>
      <c r="AM110" s="509">
        <f t="shared" si="104"/>
        <v>848000000</v>
      </c>
      <c r="AN110" s="167">
        <f>+AK110-AL110</f>
        <v>848000000</v>
      </c>
      <c r="AO110" s="164">
        <v>848000000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086">
        <f>VLOOKUP(A110,'SIIF EJEC MENS NOV-16'!$A$26:$AR$223,44,0)</f>
        <v>0</v>
      </c>
      <c r="AZ110" s="160"/>
      <c r="BA110" s="430">
        <f>+SUM(AO110:AZ110)</f>
        <v>848000000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>
        <f>VLOOKUP(A110,'SIIF EJEC MENS NOV-16'!$A$26:$AV$223,48,0)</f>
        <v>77398427</v>
      </c>
      <c r="BM110" s="510"/>
      <c r="BN110" s="160">
        <f>+SUM(BB110:BM110)</f>
        <v>754448673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2">
        <f>VLOOKUP(A110,'SIIF EJEC MENS NOV-16'!$A$26:$AX$223,50,0)</f>
        <v>79845449</v>
      </c>
      <c r="BZ110" s="165"/>
      <c r="CA110" s="160">
        <f>+SUM(BO110:BZ110)</f>
        <v>754448673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>
        <f>VLOOKUP(A110,'SIIF EJEC MENS NOV-16'!$A$26:$AZ$223,52,0)</f>
        <v>77334949</v>
      </c>
      <c r="CM110" s="189">
        <f>+SUM(CM111:CM115)</f>
        <v>0</v>
      </c>
      <c r="CN110" s="166">
        <f>+SUM(CB110:CM110)</f>
        <v>751938173</v>
      </c>
      <c r="CO110" s="163">
        <f>+AN110-BA110</f>
        <v>0</v>
      </c>
      <c r="CP110" s="163">
        <f>+BA110-BN110</f>
        <v>93551327</v>
      </c>
      <c r="CQ110" s="163">
        <f>+BN110-CA110</f>
        <v>0</v>
      </c>
      <c r="CR110" s="163">
        <f>+CA110-CN110</f>
        <v>2510500</v>
      </c>
      <c r="CS110" s="272">
        <f t="shared" si="116"/>
        <v>1</v>
      </c>
      <c r="CT110" s="273">
        <f t="shared" si="117"/>
        <v>0.88968003891509428</v>
      </c>
    </row>
    <row r="111" spans="1:98" s="146" customFormat="1" ht="18.75" customHeight="1" outlineLevel="2" x14ac:dyDescent="0.25">
      <c r="A111" s="146" t="s">
        <v>898</v>
      </c>
      <c r="B111" s="1021" t="str">
        <f t="shared" si="83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37"/>
        <v>0</v>
      </c>
      <c r="AF111" s="160">
        <f t="shared" si="137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04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086">
        <f>VLOOKUP(A111,'SIIF EJEC MENS NOV-16'!$A$26:$AR$223,44,0)</f>
        <v>0</v>
      </c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>
        <f>VLOOKUP(A111,'SIIF EJEC MENS NOV-16'!$A$26:$AV$223,48,0)</f>
        <v>70412</v>
      </c>
      <c r="BM111" s="510"/>
      <c r="BN111" s="160">
        <f>+SUM(BB111:BM111)</f>
        <v>270343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2">
        <f>VLOOKUP(A111,'SIIF EJEC MENS NOV-16'!$A$26:$AX$223,50,0)</f>
        <v>70412</v>
      </c>
      <c r="BZ111" s="165"/>
      <c r="CA111" s="160">
        <f>+SUM(BO111:BZ111)</f>
        <v>270343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>
        <f>VLOOKUP(A111,'SIIF EJEC MENS NOV-16'!$A$26:$AZ$223,52,0)</f>
        <v>70412</v>
      </c>
      <c r="CM111" s="189">
        <f>+SUM(CM112:CM116)</f>
        <v>0</v>
      </c>
      <c r="CN111" s="166">
        <f>+SUM(CB111:CM111)</f>
        <v>270343</v>
      </c>
      <c r="CO111" s="163">
        <f>+AN111-BA111</f>
        <v>0</v>
      </c>
      <c r="CP111" s="163">
        <f>+BA111-BN111</f>
        <v>29657</v>
      </c>
      <c r="CQ111" s="163">
        <f>+BN111-CA111</f>
        <v>0</v>
      </c>
      <c r="CR111" s="163">
        <f>+CA111-CN111</f>
        <v>0</v>
      </c>
      <c r="CS111" s="272">
        <f t="shared" si="116"/>
        <v>1</v>
      </c>
      <c r="CT111" s="273">
        <f t="shared" si="117"/>
        <v>0.9011433333333333</v>
      </c>
    </row>
    <row r="112" spans="1:98" s="146" customFormat="1" ht="18.75" customHeight="1" outlineLevel="2" x14ac:dyDescent="0.25">
      <c r="A112" s="146" t="s">
        <v>899</v>
      </c>
      <c r="B112" s="1021" t="str">
        <f t="shared" si="83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>
        <v>11000000</v>
      </c>
      <c r="AB112" s="170"/>
      <c r="AC112" s="170"/>
      <c r="AD112" s="165"/>
      <c r="AE112" s="160">
        <f t="shared" si="137"/>
        <v>11000000</v>
      </c>
      <c r="AF112" s="160">
        <f t="shared" si="137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179000000</v>
      </c>
      <c r="AL112" s="160"/>
      <c r="AM112" s="509">
        <f t="shared" si="104"/>
        <v>179000000</v>
      </c>
      <c r="AN112" s="167">
        <f>+AK112-AL112</f>
        <v>179000000</v>
      </c>
      <c r="AO112" s="1073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086">
        <f>VLOOKUP(A112,'SIIF EJEC MENS NOV-16'!$A$26:$AR$223,44,0)</f>
        <v>0</v>
      </c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13073293</v>
      </c>
      <c r="BL112" s="172">
        <v>13551564</v>
      </c>
      <c r="BM112" s="510"/>
      <c r="BN112" s="160">
        <f>+SUM(BB112:BM112)</f>
        <v>151932881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12849690</v>
      </c>
      <c r="BY112" s="172">
        <v>13775167</v>
      </c>
      <c r="BZ112" s="165"/>
      <c r="CA112" s="160">
        <f>+SUM(BO112:BZ112)</f>
        <v>150906311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12849690</v>
      </c>
      <c r="CL112" s="170">
        <v>12871897</v>
      </c>
      <c r="CM112" s="189">
        <f>+SUM(CM113:CM117)</f>
        <v>0</v>
      </c>
      <c r="CN112" s="166">
        <f>+SUM(CB112:CM112)</f>
        <v>150003041</v>
      </c>
      <c r="CO112" s="163">
        <f>+AN112-BA112</f>
        <v>0</v>
      </c>
      <c r="CP112" s="163">
        <f>+BA112-BN112</f>
        <v>27067119</v>
      </c>
      <c r="CQ112" s="163">
        <f>+BN112-CA112</f>
        <v>1026570</v>
      </c>
      <c r="CR112" s="163">
        <f>+CA112-CN112</f>
        <v>903270</v>
      </c>
      <c r="CS112" s="272">
        <f t="shared" si="116"/>
        <v>1</v>
      </c>
      <c r="CT112" s="273">
        <f t="shared" si="117"/>
        <v>0.84878704469273747</v>
      </c>
    </row>
    <row r="113" spans="1:98" s="146" customFormat="1" ht="18.75" customHeight="1" outlineLevel="2" x14ac:dyDescent="0.25">
      <c r="A113" s="146" t="s">
        <v>900</v>
      </c>
      <c r="B113" s="1021" t="str">
        <f t="shared" si="83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>
        <v>150000000</v>
      </c>
      <c r="AB113" s="170"/>
      <c r="AC113" s="170"/>
      <c r="AD113" s="165"/>
      <c r="AE113" s="160">
        <f t="shared" si="137"/>
        <v>150000000</v>
      </c>
      <c r="AF113" s="160">
        <f t="shared" si="137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270000000</v>
      </c>
      <c r="AL113" s="160"/>
      <c r="AM113" s="509">
        <f t="shared" si="104"/>
        <v>270000000</v>
      </c>
      <c r="AN113" s="167">
        <f>+AK113-AL113</f>
        <v>270000000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086">
        <f>VLOOKUP(A113,'SIIF EJEC MENS NOV-16'!$A$26:$AR$223,44,0)</f>
        <v>0</v>
      </c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>
        <f>VLOOKUP(A113,'SIIF EJEC MENS NOV-16'!$A$26:$AV$223,48,0)</f>
        <v>17935385</v>
      </c>
      <c r="BM113" s="510"/>
      <c r="BN113" s="160">
        <f>+SUM(BB113:BM113)</f>
        <v>224983591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2">
        <f>VLOOKUP(A113,'SIIF EJEC MENS NOV-16'!$A$26:$AX$223,50,0)</f>
        <v>18526009</v>
      </c>
      <c r="BZ113" s="165"/>
      <c r="CA113" s="160">
        <f>+SUM(BO113:BZ113)</f>
        <v>224983591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>
        <f>VLOOKUP(A113,'SIIF EJEC MENS NOV-16'!$A$26:$AZ$223,52,0)</f>
        <v>18526009</v>
      </c>
      <c r="CM113" s="189">
        <f>+SUM(CM114:CM118)</f>
        <v>0</v>
      </c>
      <c r="CN113" s="166">
        <f>+SUM(CB113:CM113)</f>
        <v>224983591</v>
      </c>
      <c r="CO113" s="163">
        <f>+AK113-BA113</f>
        <v>0</v>
      </c>
      <c r="CP113" s="163">
        <f>+BA113-BN113</f>
        <v>45016409</v>
      </c>
      <c r="CQ113" s="163">
        <f>+BN113-CA113</f>
        <v>0</v>
      </c>
      <c r="CR113" s="163">
        <f>+CA113-CN113</f>
        <v>0</v>
      </c>
      <c r="CS113" s="272">
        <f t="shared" si="116"/>
        <v>1</v>
      </c>
      <c r="CT113" s="273">
        <f t="shared" si="117"/>
        <v>0.83327255925925925</v>
      </c>
    </row>
    <row r="114" spans="1:98" s="485" customFormat="1" ht="20.25" customHeight="1" outlineLevel="1" x14ac:dyDescent="0.25">
      <c r="A114" s="466"/>
      <c r="B114" s="1022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38">+SUM(G115:G117)</f>
        <v>0</v>
      </c>
      <c r="H114" s="471">
        <f t="shared" si="138"/>
        <v>0</v>
      </c>
      <c r="I114" s="650">
        <f t="shared" si="138"/>
        <v>0</v>
      </c>
      <c r="J114" s="472">
        <f t="shared" si="138"/>
        <v>0</v>
      </c>
      <c r="K114" s="471">
        <f t="shared" si="138"/>
        <v>0</v>
      </c>
      <c r="L114" s="651">
        <f t="shared" si="138"/>
        <v>0</v>
      </c>
      <c r="M114" s="471">
        <f t="shared" si="138"/>
        <v>0</v>
      </c>
      <c r="N114" s="651">
        <f t="shared" si="138"/>
        <v>0</v>
      </c>
      <c r="O114" s="471">
        <f t="shared" si="138"/>
        <v>0</v>
      </c>
      <c r="P114" s="650">
        <f t="shared" si="138"/>
        <v>0</v>
      </c>
      <c r="Q114" s="651">
        <f t="shared" si="138"/>
        <v>0</v>
      </c>
      <c r="R114" s="471">
        <f t="shared" si="138"/>
        <v>0</v>
      </c>
      <c r="S114" s="650">
        <f t="shared" si="138"/>
        <v>25000000</v>
      </c>
      <c r="T114" s="471">
        <f t="shared" si="138"/>
        <v>25000000</v>
      </c>
      <c r="U114" s="471">
        <f t="shared" si="138"/>
        <v>0</v>
      </c>
      <c r="V114" s="471">
        <f t="shared" si="138"/>
        <v>0</v>
      </c>
      <c r="W114" s="471">
        <f t="shared" si="138"/>
        <v>0</v>
      </c>
      <c r="X114" s="471">
        <f t="shared" si="138"/>
        <v>0</v>
      </c>
      <c r="Y114" s="471">
        <f t="shared" si="138"/>
        <v>0</v>
      </c>
      <c r="Z114" s="471">
        <f t="shared" si="138"/>
        <v>0</v>
      </c>
      <c r="AA114" s="471">
        <f t="shared" si="138"/>
        <v>0</v>
      </c>
      <c r="AB114" s="471">
        <f t="shared" si="138"/>
        <v>0</v>
      </c>
      <c r="AC114" s="471">
        <f t="shared" si="138"/>
        <v>0</v>
      </c>
      <c r="AD114" s="472">
        <f t="shared" si="138"/>
        <v>0</v>
      </c>
      <c r="AE114" s="471">
        <f t="shared" si="138"/>
        <v>25000000</v>
      </c>
      <c r="AF114" s="471">
        <f t="shared" si="138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38"/>
        <v>95000000</v>
      </c>
      <c r="AL114" s="471">
        <f t="shared" si="138"/>
        <v>0</v>
      </c>
      <c r="AM114" s="471">
        <f t="shared" si="138"/>
        <v>87766922</v>
      </c>
      <c r="AN114" s="471">
        <f>+SUM(AN115:AN117)</f>
        <v>95000000</v>
      </c>
      <c r="AO114" s="471">
        <f t="shared" si="138"/>
        <v>0</v>
      </c>
      <c r="AP114" s="651">
        <f t="shared" si="138"/>
        <v>7865553</v>
      </c>
      <c r="AQ114" s="471">
        <f t="shared" si="138"/>
        <v>45036508</v>
      </c>
      <c r="AR114" s="471">
        <f t="shared" si="138"/>
        <v>0</v>
      </c>
      <c r="AS114" s="471">
        <f t="shared" si="138"/>
        <v>0</v>
      </c>
      <c r="AT114" s="471">
        <f t="shared" si="138"/>
        <v>0</v>
      </c>
      <c r="AU114" s="471">
        <f t="shared" si="138"/>
        <v>0</v>
      </c>
      <c r="AV114" s="471">
        <f t="shared" si="138"/>
        <v>34864861</v>
      </c>
      <c r="AW114" s="471">
        <f t="shared" si="138"/>
        <v>0</v>
      </c>
      <c r="AX114" s="471">
        <f t="shared" si="138"/>
        <v>0</v>
      </c>
      <c r="AY114" s="1088">
        <f t="shared" si="138"/>
        <v>0</v>
      </c>
      <c r="AZ114" s="471">
        <f t="shared" si="138"/>
        <v>0</v>
      </c>
      <c r="BA114" s="471">
        <f t="shared" si="138"/>
        <v>87766922</v>
      </c>
      <c r="BB114" s="650">
        <f t="shared" si="138"/>
        <v>0</v>
      </c>
      <c r="BC114" s="651">
        <f t="shared" si="138"/>
        <v>7636236</v>
      </c>
      <c r="BD114" s="471">
        <f t="shared" si="138"/>
        <v>0</v>
      </c>
      <c r="BE114" s="650">
        <f t="shared" si="138"/>
        <v>45036508</v>
      </c>
      <c r="BF114" s="471">
        <f t="shared" si="138"/>
        <v>0</v>
      </c>
      <c r="BG114" s="471">
        <f t="shared" si="138"/>
        <v>0</v>
      </c>
      <c r="BH114" s="471">
        <f t="shared" si="138"/>
        <v>0</v>
      </c>
      <c r="BI114" s="471">
        <f t="shared" si="138"/>
        <v>0</v>
      </c>
      <c r="BJ114" s="471">
        <f t="shared" si="138"/>
        <v>0</v>
      </c>
      <c r="BK114" s="471">
        <f t="shared" si="138"/>
        <v>0</v>
      </c>
      <c r="BL114" s="471">
        <f t="shared" si="138"/>
        <v>0</v>
      </c>
      <c r="BM114" s="472">
        <f t="shared" si="138"/>
        <v>0</v>
      </c>
      <c r="BN114" s="471">
        <f t="shared" si="138"/>
        <v>52672744</v>
      </c>
      <c r="BO114" s="650">
        <f t="shared" si="138"/>
        <v>0</v>
      </c>
      <c r="BP114" s="651">
        <f t="shared" si="138"/>
        <v>7636236</v>
      </c>
      <c r="BQ114" s="471">
        <f t="shared" si="138"/>
        <v>0</v>
      </c>
      <c r="BR114" s="650">
        <f t="shared" si="138"/>
        <v>0</v>
      </c>
      <c r="BS114" s="471">
        <f t="shared" si="138"/>
        <v>45036508</v>
      </c>
      <c r="BT114" s="471">
        <f t="shared" si="138"/>
        <v>0</v>
      </c>
      <c r="BU114" s="471">
        <f t="shared" si="138"/>
        <v>0</v>
      </c>
      <c r="BV114" s="471">
        <f t="shared" ref="BV114:CR114" si="139">+SUM(BV115:BV117)</f>
        <v>0</v>
      </c>
      <c r="BW114" s="471">
        <f t="shared" si="139"/>
        <v>0</v>
      </c>
      <c r="BX114" s="471">
        <v>0</v>
      </c>
      <c r="BY114" s="471">
        <f t="shared" si="139"/>
        <v>0</v>
      </c>
      <c r="BZ114" s="472">
        <f t="shared" si="139"/>
        <v>0</v>
      </c>
      <c r="CA114" s="471">
        <f t="shared" si="139"/>
        <v>52672744</v>
      </c>
      <c r="CB114" s="650">
        <f t="shared" si="139"/>
        <v>0</v>
      </c>
      <c r="CC114" s="650">
        <f t="shared" si="139"/>
        <v>0</v>
      </c>
      <c r="CD114" s="471">
        <f t="shared" si="139"/>
        <v>7636236</v>
      </c>
      <c r="CE114" s="471">
        <f t="shared" si="139"/>
        <v>0</v>
      </c>
      <c r="CF114" s="471">
        <f t="shared" si="139"/>
        <v>45036508</v>
      </c>
      <c r="CG114" s="471">
        <f t="shared" si="139"/>
        <v>0</v>
      </c>
      <c r="CH114" s="471">
        <f t="shared" si="139"/>
        <v>0</v>
      </c>
      <c r="CI114" s="471">
        <f t="shared" si="139"/>
        <v>0</v>
      </c>
      <c r="CJ114" s="471">
        <f t="shared" si="139"/>
        <v>0</v>
      </c>
      <c r="CK114" s="471">
        <f t="shared" si="139"/>
        <v>0</v>
      </c>
      <c r="CL114" s="471">
        <f t="shared" si="139"/>
        <v>0</v>
      </c>
      <c r="CM114" s="471">
        <f t="shared" si="139"/>
        <v>0</v>
      </c>
      <c r="CN114" s="471">
        <f t="shared" si="139"/>
        <v>52672744</v>
      </c>
      <c r="CO114" s="650">
        <f t="shared" si="139"/>
        <v>7233078</v>
      </c>
      <c r="CP114" s="650">
        <f t="shared" si="139"/>
        <v>35094178</v>
      </c>
      <c r="CQ114" s="650">
        <f t="shared" si="139"/>
        <v>0</v>
      </c>
      <c r="CR114" s="650">
        <f t="shared" si="139"/>
        <v>0</v>
      </c>
      <c r="CS114" s="652">
        <f t="shared" si="116"/>
        <v>0.92386233684210528</v>
      </c>
      <c r="CT114" s="653">
        <f t="shared" si="117"/>
        <v>0.55444993684210531</v>
      </c>
    </row>
    <row r="115" spans="1:98" s="146" customFormat="1" ht="18" customHeight="1" outlineLevel="2" x14ac:dyDescent="0.2">
      <c r="A115" s="146" t="s">
        <v>901</v>
      </c>
      <c r="B115" s="1021" t="str">
        <f t="shared" si="83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140">+G115+I115+K115+M115+O115+Q115+S115+U115+W115+Y115+AA115+AC115</f>
        <v>20000000</v>
      </c>
      <c r="AF115" s="160">
        <f t="shared" si="140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04"/>
        <v>45036508</v>
      </c>
      <c r="AN115" s="167">
        <f>+AK115-AL115</f>
        <v>50000000</v>
      </c>
      <c r="AO115" s="164">
        <v>0</v>
      </c>
      <c r="AP115" s="162">
        <v>0</v>
      </c>
      <c r="AQ115" s="160">
        <v>45036508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086">
        <f>VLOOKUP(A115,'SIIF EJEC MENS NOV-16'!$A$26:$AR$223,44,0)</f>
        <v>0</v>
      </c>
      <c r="AZ115" s="160"/>
      <c r="BA115" s="430">
        <f>+SUM(AO115:AZ115)</f>
        <v>45036508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>
        <f>VLOOKUP(A115,'SIIF EJEC MENS NOV-16'!$A$26:$AV$223,48,0)</f>
        <v>0</v>
      </c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2">
        <f>VLOOKUP(A115,'SIIF EJEC MENS NOV-16'!$A$26:$AX$223,50,0)</f>
        <v>0</v>
      </c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>
        <f>VLOOKUP(A115,'SIIF EJEC MENS NOV-16'!$A$26:$AZ$223,52,0)</f>
        <v>0</v>
      </c>
      <c r="CM115" s="170"/>
      <c r="CN115" s="166">
        <f>+SUM(CB115:CM115)</f>
        <v>45036508</v>
      </c>
      <c r="CO115" s="163">
        <f>+AN115-BA115</f>
        <v>4963492</v>
      </c>
      <c r="CP115" s="163">
        <f>+BA115-BN115</f>
        <v>0</v>
      </c>
      <c r="CQ115" s="163">
        <f>+BN115-CA115</f>
        <v>0</v>
      </c>
      <c r="CR115" s="163">
        <f>+CA115-CN115</f>
        <v>0</v>
      </c>
      <c r="CS115" s="272">
        <f t="shared" si="116"/>
        <v>0.90073015999999995</v>
      </c>
      <c r="CT115" s="273">
        <f t="shared" si="117"/>
        <v>0.90073015999999995</v>
      </c>
    </row>
    <row r="116" spans="1:98" s="157" customFormat="1" ht="18" customHeight="1" outlineLevel="2" x14ac:dyDescent="0.2">
      <c r="A116" s="146" t="s">
        <v>902</v>
      </c>
      <c r="B116" s="1021" t="str">
        <f t="shared" si="83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140"/>
        <v>5000000</v>
      </c>
      <c r="AF116" s="151">
        <f t="shared" si="140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04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086">
        <f>VLOOKUP(A116,'SIIF EJEC MENS NOV-16'!$A$26:$AR$223,44,0)</f>
        <v>0</v>
      </c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>
        <f>VLOOKUP(A116,'SIIF EJEC MENS NOV-16'!$A$26:$AV$223,48,0)</f>
        <v>0</v>
      </c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2">
        <f>VLOOKUP(A116,'SIIF EJEC MENS NOV-16'!$A$26:$AX$223,50,0)</f>
        <v>0</v>
      </c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>
        <f>VLOOKUP(A116,'SIIF EJEC MENS NOV-16'!$A$26:$AZ$223,52,0)</f>
        <v>0</v>
      </c>
      <c r="CM116" s="170"/>
      <c r="CN116" s="166">
        <f>+SUM(CB116:CM116)</f>
        <v>0</v>
      </c>
      <c r="CO116" s="163">
        <f>+AN116-BA116</f>
        <v>0</v>
      </c>
      <c r="CP116" s="163">
        <f>+BA116-BN116</f>
        <v>0</v>
      </c>
      <c r="CQ116" s="163">
        <f>+BN116-CA116</f>
        <v>0</v>
      </c>
      <c r="CR116" s="163">
        <f>+CA116-CN116</f>
        <v>0</v>
      </c>
      <c r="CS116" s="272">
        <f t="shared" si="116"/>
        <v>0</v>
      </c>
      <c r="CT116" s="273">
        <f t="shared" si="117"/>
        <v>0</v>
      </c>
    </row>
    <row r="117" spans="1:98" s="146" customFormat="1" ht="18" customHeight="1" outlineLevel="2" x14ac:dyDescent="0.2">
      <c r="A117" s="146" t="s">
        <v>903</v>
      </c>
      <c r="B117" s="1021" t="str">
        <f t="shared" si="83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140"/>
        <v>0</v>
      </c>
      <c r="AF117" s="160">
        <f t="shared" si="140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04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086">
        <f>VLOOKUP(A117,'SIIF EJEC MENS NOV-16'!$A$26:$AR$223,44,0)</f>
        <v>0</v>
      </c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>
        <f>VLOOKUP(A117,'SIIF EJEC MENS NOV-16'!$A$26:$AV$223,48,0)</f>
        <v>0</v>
      </c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2">
        <f>VLOOKUP(A117,'SIIF EJEC MENS NOV-16'!$A$26:$AX$223,50,0)</f>
        <v>0</v>
      </c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>
        <f>VLOOKUP(A117,'SIIF EJEC MENS NOV-16'!$A$26:$AZ$223,52,0)</f>
        <v>0</v>
      </c>
      <c r="CM117" s="170"/>
      <c r="CN117" s="166">
        <f>+SUM(CB117:CM117)</f>
        <v>7636236</v>
      </c>
      <c r="CO117" s="163">
        <f>+AN117-BA117</f>
        <v>2269586</v>
      </c>
      <c r="CP117" s="163">
        <f>+BA117-BN117</f>
        <v>35094178</v>
      </c>
      <c r="CQ117" s="163">
        <f>+BN117-CA117</f>
        <v>0</v>
      </c>
      <c r="CR117" s="163">
        <f>+CA117-CN117</f>
        <v>0</v>
      </c>
      <c r="CS117" s="272">
        <f t="shared" si="116"/>
        <v>0.94956475555555553</v>
      </c>
      <c r="CT117" s="273">
        <f t="shared" si="117"/>
        <v>0.16969413333333333</v>
      </c>
    </row>
    <row r="118" spans="1:98" s="485" customFormat="1" ht="20.25" customHeight="1" outlineLevel="1" x14ac:dyDescent="0.25">
      <c r="A118" s="466"/>
      <c r="B118" s="1022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141">+G119</f>
        <v>0</v>
      </c>
      <c r="H118" s="471">
        <f t="shared" si="141"/>
        <v>0</v>
      </c>
      <c r="I118" s="650">
        <f t="shared" si="141"/>
        <v>0</v>
      </c>
      <c r="J118" s="472">
        <f t="shared" si="141"/>
        <v>0</v>
      </c>
      <c r="K118" s="471">
        <f t="shared" si="141"/>
        <v>0</v>
      </c>
      <c r="L118" s="651">
        <f t="shared" si="141"/>
        <v>0</v>
      </c>
      <c r="M118" s="471">
        <f t="shared" si="141"/>
        <v>0</v>
      </c>
      <c r="N118" s="651">
        <f t="shared" si="141"/>
        <v>80000000</v>
      </c>
      <c r="O118" s="471">
        <f t="shared" si="141"/>
        <v>0</v>
      </c>
      <c r="P118" s="650">
        <f t="shared" si="141"/>
        <v>0</v>
      </c>
      <c r="Q118" s="651">
        <f t="shared" si="141"/>
        <v>0</v>
      </c>
      <c r="R118" s="471">
        <f t="shared" si="141"/>
        <v>0</v>
      </c>
      <c r="S118" s="650">
        <f t="shared" si="141"/>
        <v>0</v>
      </c>
      <c r="T118" s="471">
        <f t="shared" si="141"/>
        <v>0</v>
      </c>
      <c r="U118" s="471">
        <f t="shared" si="141"/>
        <v>0</v>
      </c>
      <c r="V118" s="471">
        <f t="shared" si="141"/>
        <v>135000000</v>
      </c>
      <c r="W118" s="471">
        <f t="shared" si="141"/>
        <v>0</v>
      </c>
      <c r="X118" s="471">
        <f t="shared" si="141"/>
        <v>0</v>
      </c>
      <c r="Y118" s="471">
        <f t="shared" si="141"/>
        <v>0</v>
      </c>
      <c r="Z118" s="471">
        <f t="shared" si="141"/>
        <v>0</v>
      </c>
      <c r="AA118" s="471">
        <f t="shared" si="141"/>
        <v>6696000</v>
      </c>
      <c r="AB118" s="471">
        <f t="shared" si="141"/>
        <v>0</v>
      </c>
      <c r="AC118" s="471">
        <f t="shared" si="141"/>
        <v>0</v>
      </c>
      <c r="AD118" s="472">
        <f t="shared" si="141"/>
        <v>0</v>
      </c>
      <c r="AE118" s="471">
        <f t="shared" si="141"/>
        <v>6696000</v>
      </c>
      <c r="AF118" s="471">
        <f t="shared" si="141"/>
        <v>215000000</v>
      </c>
      <c r="AG118" s="650">
        <f t="shared" si="141"/>
        <v>469393639</v>
      </c>
      <c r="AH118" s="651">
        <f>+AH119</f>
        <v>0</v>
      </c>
      <c r="AI118" s="471">
        <f t="shared" si="141"/>
        <v>-469393639</v>
      </c>
      <c r="AJ118" s="651">
        <f>+AJ119</f>
        <v>0</v>
      </c>
      <c r="AK118" s="471">
        <f t="shared" si="141"/>
        <v>1168363765</v>
      </c>
      <c r="AL118" s="471">
        <f t="shared" si="141"/>
        <v>0</v>
      </c>
      <c r="AM118" s="471">
        <f t="shared" si="141"/>
        <v>1134400428</v>
      </c>
      <c r="AN118" s="471">
        <f t="shared" si="141"/>
        <v>1168363765</v>
      </c>
      <c r="AO118" s="471">
        <f t="shared" si="141"/>
        <v>937274886</v>
      </c>
      <c r="AP118" s="651">
        <f t="shared" si="141"/>
        <v>22764879</v>
      </c>
      <c r="AQ118" s="471">
        <f t="shared" si="141"/>
        <v>0</v>
      </c>
      <c r="AR118" s="471">
        <f t="shared" si="141"/>
        <v>49994051</v>
      </c>
      <c r="AS118" s="471">
        <f t="shared" si="141"/>
        <v>16091238</v>
      </c>
      <c r="AT118" s="471">
        <f t="shared" si="141"/>
        <v>0</v>
      </c>
      <c r="AU118" s="471">
        <f t="shared" si="141"/>
        <v>4000000</v>
      </c>
      <c r="AV118" s="471">
        <f t="shared" si="141"/>
        <v>104275374</v>
      </c>
      <c r="AW118" s="471">
        <f t="shared" si="141"/>
        <v>0</v>
      </c>
      <c r="AX118" s="471">
        <f t="shared" si="141"/>
        <v>0</v>
      </c>
      <c r="AY118" s="1088">
        <f t="shared" si="141"/>
        <v>0</v>
      </c>
      <c r="AZ118" s="471">
        <f t="shared" si="141"/>
        <v>0</v>
      </c>
      <c r="BA118" s="471">
        <f t="shared" si="141"/>
        <v>1134400428</v>
      </c>
      <c r="BB118" s="650">
        <f t="shared" si="141"/>
        <v>918375193</v>
      </c>
      <c r="BC118" s="651">
        <f t="shared" si="141"/>
        <v>20484879</v>
      </c>
      <c r="BD118" s="471">
        <f t="shared" si="141"/>
        <v>0</v>
      </c>
      <c r="BE118" s="650">
        <f t="shared" si="141"/>
        <v>47798051</v>
      </c>
      <c r="BF118" s="471">
        <f t="shared" si="141"/>
        <v>0</v>
      </c>
      <c r="BG118" s="471">
        <f t="shared" si="141"/>
        <v>18287238</v>
      </c>
      <c r="BH118" s="471">
        <f t="shared" si="141"/>
        <v>0</v>
      </c>
      <c r="BI118" s="471">
        <f t="shared" si="141"/>
        <v>0</v>
      </c>
      <c r="BJ118" s="471">
        <f t="shared" si="141"/>
        <v>2280000</v>
      </c>
      <c r="BK118" s="471">
        <f t="shared" si="141"/>
        <v>18899693</v>
      </c>
      <c r="BL118" s="471">
        <f t="shared" si="141"/>
        <v>84779681</v>
      </c>
      <c r="BM118" s="472">
        <f t="shared" si="141"/>
        <v>0</v>
      </c>
      <c r="BN118" s="471">
        <f t="shared" si="141"/>
        <v>1110904735</v>
      </c>
      <c r="BO118" s="650">
        <f t="shared" si="141"/>
        <v>92483588</v>
      </c>
      <c r="BP118" s="651">
        <f t="shared" si="141"/>
        <v>86088259</v>
      </c>
      <c r="BQ118" s="471">
        <f t="shared" si="141"/>
        <v>90464845</v>
      </c>
      <c r="BR118" s="650">
        <f t="shared" si="141"/>
        <v>102196552</v>
      </c>
      <c r="BS118" s="471">
        <f t="shared" si="141"/>
        <v>79077526</v>
      </c>
      <c r="BT118" s="471">
        <f t="shared" si="141"/>
        <v>106755578</v>
      </c>
      <c r="BU118" s="471">
        <f t="shared" si="141"/>
        <v>77381659</v>
      </c>
      <c r="BV118" s="471">
        <f t="shared" ref="BV118:CR118" si="142">+BV119</f>
        <v>109390845</v>
      </c>
      <c r="BW118" s="471">
        <f t="shared" si="142"/>
        <v>93282552</v>
      </c>
      <c r="BX118" s="471">
        <v>0</v>
      </c>
      <c r="BY118" s="471">
        <f t="shared" si="142"/>
        <v>87214205</v>
      </c>
      <c r="BZ118" s="472">
        <f t="shared" si="142"/>
        <v>0</v>
      </c>
      <c r="CA118" s="471">
        <f t="shared" si="142"/>
        <v>1019138161</v>
      </c>
      <c r="CB118" s="650">
        <f t="shared" si="142"/>
        <v>69797526</v>
      </c>
      <c r="CC118" s="650">
        <f t="shared" si="142"/>
        <v>108774321</v>
      </c>
      <c r="CD118" s="471">
        <f>+CD119</f>
        <v>90464845</v>
      </c>
      <c r="CE118" s="471">
        <f t="shared" si="142"/>
        <v>102196552</v>
      </c>
      <c r="CF118" s="471">
        <f t="shared" si="142"/>
        <v>79077526</v>
      </c>
      <c r="CG118" s="471">
        <f t="shared" si="142"/>
        <v>106755578</v>
      </c>
      <c r="CH118" s="471">
        <f t="shared" si="142"/>
        <v>77381659</v>
      </c>
      <c r="CI118" s="471">
        <f t="shared" si="142"/>
        <v>109390845</v>
      </c>
      <c r="CJ118" s="471">
        <f t="shared" si="142"/>
        <v>93282552</v>
      </c>
      <c r="CK118" s="471">
        <f t="shared" si="142"/>
        <v>94802552</v>
      </c>
      <c r="CL118" s="471">
        <f t="shared" si="142"/>
        <v>80203472</v>
      </c>
      <c r="CM118" s="471">
        <f t="shared" si="142"/>
        <v>0</v>
      </c>
      <c r="CN118" s="471">
        <f t="shared" si="142"/>
        <v>1012127428</v>
      </c>
      <c r="CO118" s="650">
        <f t="shared" si="142"/>
        <v>33963337</v>
      </c>
      <c r="CP118" s="650">
        <f t="shared" si="142"/>
        <v>23495693</v>
      </c>
      <c r="CQ118" s="650">
        <f t="shared" si="142"/>
        <v>91766574</v>
      </c>
      <c r="CR118" s="650">
        <f t="shared" si="142"/>
        <v>7010733</v>
      </c>
      <c r="CS118" s="652">
        <f t="shared" si="116"/>
        <v>0.9709308538852196</v>
      </c>
      <c r="CT118" s="653">
        <f t="shared" si="117"/>
        <v>0.95082094145567753</v>
      </c>
    </row>
    <row r="119" spans="1:98" s="146" customFormat="1" ht="18" customHeight="1" outlineLevel="2" x14ac:dyDescent="0.2">
      <c r="A119" s="146" t="s">
        <v>904</v>
      </c>
      <c r="B119" s="1021" t="str">
        <f t="shared" si="83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>
        <v>6696000</v>
      </c>
      <c r="AB119" s="170"/>
      <c r="AC119" s="170"/>
      <c r="AD119" s="165"/>
      <c r="AE119" s="160">
        <f>+G119+I119+K119+M119+O119+Q119+S119+U119+W119+Y119+AA119+AC119</f>
        <v>6696000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1168363765</v>
      </c>
      <c r="AL119" s="160"/>
      <c r="AM119" s="509">
        <f t="shared" si="104"/>
        <v>1134400428</v>
      </c>
      <c r="AN119" s="167">
        <f>+AK119-AL119</f>
        <v>1168363765</v>
      </c>
      <c r="AO119" s="164">
        <v>937274886</v>
      </c>
      <c r="AP119" s="162">
        <v>22764879</v>
      </c>
      <c r="AQ119" s="160">
        <v>0</v>
      </c>
      <c r="AR119" s="160">
        <v>49994051</v>
      </c>
      <c r="AS119" s="160">
        <v>16091238</v>
      </c>
      <c r="AT119" s="160">
        <v>0</v>
      </c>
      <c r="AU119" s="160">
        <v>4000000</v>
      </c>
      <c r="AV119" s="172">
        <v>104275374</v>
      </c>
      <c r="AW119" s="172">
        <v>0</v>
      </c>
      <c r="AX119" s="172">
        <v>0</v>
      </c>
      <c r="AY119" s="1086">
        <f>VLOOKUP(A119,'SIIF EJEC MENS NOV-16'!$A$26:$AR$223,44,0)</f>
        <v>0</v>
      </c>
      <c r="AZ119" s="160"/>
      <c r="BA119" s="430">
        <f>+SUM(AO119:AZ119)</f>
        <v>1134400428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>
        <f>VLOOKUP(A119,'SIIF EJEC MENS NOV-16'!$A$26:$AV$223,48,0)</f>
        <v>84779681</v>
      </c>
      <c r="BM119" s="510"/>
      <c r="BN119" s="160">
        <f>+SUM(BB119:BM119)</f>
        <v>1110904735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2">
        <f>VLOOKUP(A119,'SIIF EJEC MENS NOV-16'!$A$26:$AX$223,50,0)</f>
        <v>87214205</v>
      </c>
      <c r="BZ119" s="165"/>
      <c r="CA119" s="160">
        <f>+SUM(BO119:BZ119)</f>
        <v>1019138161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>
        <v>80203472</v>
      </c>
      <c r="CM119" s="170"/>
      <c r="CN119" s="166">
        <f>+SUM(CB119:CM119)</f>
        <v>1012127428</v>
      </c>
      <c r="CO119" s="163">
        <f>+AN119-BA119</f>
        <v>33963337</v>
      </c>
      <c r="CP119" s="163">
        <f>+BA119-BN119</f>
        <v>23495693</v>
      </c>
      <c r="CQ119" s="163">
        <f>+BN119-CA119</f>
        <v>91766574</v>
      </c>
      <c r="CR119" s="163">
        <f>+CA119-CN119</f>
        <v>7010733</v>
      </c>
      <c r="CS119" s="272">
        <f t="shared" si="116"/>
        <v>0.9709308538852196</v>
      </c>
      <c r="CT119" s="273">
        <f t="shared" si="117"/>
        <v>0.95082094145567753</v>
      </c>
    </row>
    <row r="120" spans="1:98" s="485" customFormat="1" ht="20.25" customHeight="1" outlineLevel="1" x14ac:dyDescent="0.25">
      <c r="A120" s="466"/>
      <c r="B120" s="1022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143">+SUM(G121:G122)</f>
        <v>0</v>
      </c>
      <c r="H120" s="471">
        <f t="shared" si="143"/>
        <v>0</v>
      </c>
      <c r="I120" s="650">
        <f t="shared" si="143"/>
        <v>40000000</v>
      </c>
      <c r="J120" s="472">
        <f t="shared" si="143"/>
        <v>40000000</v>
      </c>
      <c r="K120" s="471">
        <f t="shared" si="143"/>
        <v>4295692</v>
      </c>
      <c r="L120" s="651">
        <f t="shared" si="143"/>
        <v>550000000</v>
      </c>
      <c r="M120" s="471">
        <f t="shared" si="143"/>
        <v>15000000</v>
      </c>
      <c r="N120" s="651">
        <f t="shared" si="143"/>
        <v>15000000</v>
      </c>
      <c r="O120" s="471">
        <f t="shared" si="143"/>
        <v>0</v>
      </c>
      <c r="P120" s="650">
        <f t="shared" si="143"/>
        <v>0</v>
      </c>
      <c r="Q120" s="651">
        <f t="shared" si="143"/>
        <v>20000000</v>
      </c>
      <c r="R120" s="471">
        <f t="shared" si="143"/>
        <v>20000000</v>
      </c>
      <c r="S120" s="650">
        <f t="shared" si="143"/>
        <v>0</v>
      </c>
      <c r="T120" s="471">
        <f t="shared" si="143"/>
        <v>107700000</v>
      </c>
      <c r="U120" s="471">
        <f t="shared" si="143"/>
        <v>0</v>
      </c>
      <c r="V120" s="471">
        <f t="shared" si="143"/>
        <v>0</v>
      </c>
      <c r="W120" s="471">
        <f t="shared" si="143"/>
        <v>0</v>
      </c>
      <c r="X120" s="471">
        <f t="shared" si="143"/>
        <v>0</v>
      </c>
      <c r="Y120" s="471">
        <f t="shared" si="143"/>
        <v>0</v>
      </c>
      <c r="Z120" s="471">
        <f t="shared" si="143"/>
        <v>0</v>
      </c>
      <c r="AA120" s="471">
        <f t="shared" si="143"/>
        <v>0</v>
      </c>
      <c r="AB120" s="471">
        <f t="shared" si="143"/>
        <v>47000000</v>
      </c>
      <c r="AC120" s="471">
        <f t="shared" si="143"/>
        <v>0</v>
      </c>
      <c r="AD120" s="472">
        <f t="shared" si="143"/>
        <v>0</v>
      </c>
      <c r="AE120" s="471">
        <f t="shared" si="143"/>
        <v>79295692</v>
      </c>
      <c r="AF120" s="471">
        <f t="shared" si="143"/>
        <v>779700000</v>
      </c>
      <c r="AG120" s="650">
        <f t="shared" si="143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143"/>
        <v>1250404308</v>
      </c>
      <c r="AL120" s="471">
        <f t="shared" si="143"/>
        <v>0</v>
      </c>
      <c r="AM120" s="471">
        <f t="shared" si="143"/>
        <v>1237056525</v>
      </c>
      <c r="AN120" s="471">
        <f>+SUM(AN121:AN122)</f>
        <v>1250404308</v>
      </c>
      <c r="AO120" s="471">
        <f t="shared" si="143"/>
        <v>195948465</v>
      </c>
      <c r="AP120" s="651">
        <f t="shared" si="143"/>
        <v>177749484</v>
      </c>
      <c r="AQ120" s="471">
        <f t="shared" si="143"/>
        <v>107691997</v>
      </c>
      <c r="AR120" s="471">
        <f t="shared" si="143"/>
        <v>132107524</v>
      </c>
      <c r="AS120" s="471">
        <f t="shared" si="143"/>
        <v>144064041</v>
      </c>
      <c r="AT120" s="471">
        <f t="shared" si="143"/>
        <v>186454861</v>
      </c>
      <c r="AU120" s="471">
        <f t="shared" si="143"/>
        <v>88986693</v>
      </c>
      <c r="AV120" s="471">
        <f t="shared" si="143"/>
        <v>92189783</v>
      </c>
      <c r="AW120" s="471">
        <f t="shared" si="143"/>
        <v>32899230</v>
      </c>
      <c r="AX120" s="471">
        <f t="shared" si="143"/>
        <v>25103250</v>
      </c>
      <c r="AY120" s="1088">
        <f t="shared" si="143"/>
        <v>53861197</v>
      </c>
      <c r="AZ120" s="471">
        <f t="shared" si="143"/>
        <v>0</v>
      </c>
      <c r="BA120" s="471">
        <f>+SUM(BA121:BA122)</f>
        <v>1237056525</v>
      </c>
      <c r="BB120" s="650">
        <f t="shared" si="143"/>
        <v>114793735</v>
      </c>
      <c r="BC120" s="651">
        <f t="shared" si="143"/>
        <v>181976256</v>
      </c>
      <c r="BD120" s="471">
        <f t="shared" si="143"/>
        <v>127948130.5</v>
      </c>
      <c r="BE120" s="650">
        <f t="shared" si="143"/>
        <v>144220863</v>
      </c>
      <c r="BF120" s="471">
        <f t="shared" si="143"/>
        <v>150538931</v>
      </c>
      <c r="BG120" s="471">
        <f t="shared" si="143"/>
        <v>189333543</v>
      </c>
      <c r="BH120" s="471">
        <f t="shared" si="143"/>
        <v>97866388</v>
      </c>
      <c r="BI120" s="471">
        <f t="shared" si="143"/>
        <v>92189783</v>
      </c>
      <c r="BJ120" s="471">
        <f t="shared" si="143"/>
        <v>36097547</v>
      </c>
      <c r="BK120" s="471">
        <f t="shared" si="143"/>
        <v>25377426</v>
      </c>
      <c r="BL120" s="471">
        <f t="shared" si="143"/>
        <v>71798730</v>
      </c>
      <c r="BM120" s="472">
        <f t="shared" si="143"/>
        <v>0</v>
      </c>
      <c r="BN120" s="471">
        <f t="shared" si="143"/>
        <v>1232141332.5</v>
      </c>
      <c r="BO120" s="650">
        <f t="shared" si="143"/>
        <v>28935811</v>
      </c>
      <c r="BP120" s="651">
        <f t="shared" si="143"/>
        <v>159057922</v>
      </c>
      <c r="BQ120" s="471">
        <f t="shared" si="143"/>
        <v>152593129.5</v>
      </c>
      <c r="BR120" s="650">
        <f t="shared" si="143"/>
        <v>87549142</v>
      </c>
      <c r="BS120" s="471">
        <f t="shared" si="143"/>
        <v>182297813</v>
      </c>
      <c r="BT120" s="471">
        <f t="shared" si="143"/>
        <v>117636540</v>
      </c>
      <c r="BU120" s="471">
        <f t="shared" si="143"/>
        <v>147671943</v>
      </c>
      <c r="BV120" s="471">
        <f t="shared" ref="BV120:CR120" si="144">+SUM(BV121:BV122)</f>
        <v>142590274</v>
      </c>
      <c r="BW120" s="471">
        <f t="shared" si="144"/>
        <v>70556748</v>
      </c>
      <c r="BX120" s="471">
        <v>0</v>
      </c>
      <c r="BY120" s="471">
        <f t="shared" si="144"/>
        <v>41915738</v>
      </c>
      <c r="BZ120" s="472">
        <f t="shared" si="144"/>
        <v>0</v>
      </c>
      <c r="CA120" s="471">
        <f t="shared" si="144"/>
        <v>1171558545.5</v>
      </c>
      <c r="CB120" s="650">
        <f t="shared" si="144"/>
        <v>12799704</v>
      </c>
      <c r="CC120" s="650">
        <f t="shared" si="144"/>
        <v>173877609</v>
      </c>
      <c r="CD120" s="471">
        <f>+SUM(CD121:CD122)</f>
        <v>153909549.5</v>
      </c>
      <c r="CE120" s="471">
        <f t="shared" si="144"/>
        <v>87549142</v>
      </c>
      <c r="CF120" s="471">
        <f t="shared" si="144"/>
        <v>151563790</v>
      </c>
      <c r="CG120" s="471">
        <f t="shared" si="144"/>
        <v>148370563</v>
      </c>
      <c r="CH120" s="471">
        <f t="shared" si="144"/>
        <v>147671943</v>
      </c>
      <c r="CI120" s="471">
        <f t="shared" si="144"/>
        <v>142590274</v>
      </c>
      <c r="CJ120" s="471">
        <f t="shared" si="144"/>
        <v>66828778</v>
      </c>
      <c r="CK120" s="471">
        <f t="shared" si="144"/>
        <v>42646507</v>
      </c>
      <c r="CL120" s="471">
        <f t="shared" si="144"/>
        <v>36005621</v>
      </c>
      <c r="CM120" s="471">
        <f t="shared" si="144"/>
        <v>0</v>
      </c>
      <c r="CN120" s="471">
        <f t="shared" si="144"/>
        <v>1163813480.5</v>
      </c>
      <c r="CO120" s="650">
        <f t="shared" si="144"/>
        <v>13347783</v>
      </c>
      <c r="CP120" s="650">
        <f t="shared" si="144"/>
        <v>4915192.5</v>
      </c>
      <c r="CQ120" s="650">
        <f t="shared" si="144"/>
        <v>60582787</v>
      </c>
      <c r="CR120" s="650">
        <f t="shared" si="144"/>
        <v>7745065</v>
      </c>
      <c r="CS120" s="652">
        <f t="shared" si="116"/>
        <v>0.9893252263171185</v>
      </c>
      <c r="CT120" s="653">
        <f t="shared" si="117"/>
        <v>0.98539434374693469</v>
      </c>
    </row>
    <row r="121" spans="1:98" s="146" customFormat="1" ht="18" customHeight="1" outlineLevel="2" x14ac:dyDescent="0.2">
      <c r="A121" s="146" t="s">
        <v>905</v>
      </c>
      <c r="B121" s="1021" t="str">
        <f t="shared" si="83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>
        <f>10000000+3000000+7000000</f>
        <v>20000000</v>
      </c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55000000</v>
      </c>
      <c r="AG121" s="163"/>
      <c r="AH121" s="162"/>
      <c r="AI121" s="160">
        <f>+-AG121+AH121</f>
        <v>0</v>
      </c>
      <c r="AJ121" s="162"/>
      <c r="AK121" s="167">
        <f>+F121-AE121+AF121+AI121</f>
        <v>95000000</v>
      </c>
      <c r="AL121" s="160"/>
      <c r="AM121" s="509">
        <f t="shared" si="104"/>
        <v>91950000</v>
      </c>
      <c r="AN121" s="167">
        <f>+AK121-AL121</f>
        <v>95000000</v>
      </c>
      <c r="AO121" s="164">
        <v>78517592</v>
      </c>
      <c r="AP121" s="162">
        <v>5000000</v>
      </c>
      <c r="AQ121" s="160">
        <v>3227406</v>
      </c>
      <c r="AR121" s="160"/>
      <c r="AS121" s="160"/>
      <c r="AT121" s="160">
        <v>3624274</v>
      </c>
      <c r="AU121" s="160"/>
      <c r="AV121" s="172">
        <v>1580728</v>
      </c>
      <c r="AW121" s="172"/>
      <c r="AX121" s="172"/>
      <c r="AY121" s="1086"/>
      <c r="AZ121" s="160"/>
      <c r="BA121" s="430">
        <f>+SUM(AO121:AZ121)</f>
        <v>91950000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>
        <f>VLOOKUP(A121,'SIIF EJEC MENS NOV-16'!$A$26:$AV$223,48,0)</f>
        <v>19323899</v>
      </c>
      <c r="BM121" s="510"/>
      <c r="BN121" s="160">
        <f>+SUM(BB121:BM121)</f>
        <v>88603172.5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2">
        <f>VLOOKUP(A121,'SIIF EJEC MENS NOV-16'!$A$26:$AX$223,50,0)</f>
        <v>16127739</v>
      </c>
      <c r="BZ121" s="165"/>
      <c r="CA121" s="160">
        <f>+SUM(BO121:BZ121)</f>
        <v>85407012.5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>
        <f>VLOOKUP(A121,'SIIF EJEC MENS NOV-16'!$A$26:$AZ$223,52,0)</f>
        <v>16127739</v>
      </c>
      <c r="CM121" s="170"/>
      <c r="CN121" s="166">
        <f>+SUM(CB121:CM121)</f>
        <v>85407012.5</v>
      </c>
      <c r="CO121" s="163">
        <f>+AN121-BA121</f>
        <v>3050000</v>
      </c>
      <c r="CP121" s="163">
        <f>+BA121-BN121</f>
        <v>3346827.5</v>
      </c>
      <c r="CQ121" s="163">
        <f>+BN121-CA121</f>
        <v>3196160</v>
      </c>
      <c r="CR121" s="163">
        <f>+CA121-CN121</f>
        <v>0</v>
      </c>
      <c r="CS121" s="272">
        <f t="shared" si="116"/>
        <v>0.96789473684210525</v>
      </c>
      <c r="CT121" s="273">
        <f t="shared" si="117"/>
        <v>0.93266497368421053</v>
      </c>
    </row>
    <row r="122" spans="1:98" s="146" customFormat="1" ht="18" customHeight="1" outlineLevel="2" x14ac:dyDescent="0.2">
      <c r="A122" s="146" t="s">
        <v>906</v>
      </c>
      <c r="B122" s="1021" t="str">
        <f t="shared" si="83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>
        <v>27000000</v>
      </c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724700000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1155404308</v>
      </c>
      <c r="AL122" s="160"/>
      <c r="AM122" s="509">
        <f t="shared" si="104"/>
        <v>1145106525</v>
      </c>
      <c r="AN122" s="167">
        <f>+AK122-AL122</f>
        <v>1155404308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90609055</v>
      </c>
      <c r="AW122" s="172">
        <v>32899230</v>
      </c>
      <c r="AX122" s="172">
        <v>25103250</v>
      </c>
      <c r="AY122" s="1086">
        <v>53861197</v>
      </c>
      <c r="AZ122" s="160"/>
      <c r="BA122" s="430">
        <f>+SUM(AO122:AZ122)</f>
        <v>1145106525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90609055</v>
      </c>
      <c r="BJ122" s="172">
        <v>32844231</v>
      </c>
      <c r="BK122" s="172">
        <v>25377426</v>
      </c>
      <c r="BL122" s="172">
        <v>52474831</v>
      </c>
      <c r="BM122" s="510"/>
      <c r="BN122" s="160">
        <f>+SUM(BB122:BM122)</f>
        <v>1143538160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2">
        <f>VLOOKUP(A122,'SIIF EJEC MENS NOV-16'!$A$26:$AX$223,50,0)</f>
        <v>25787999</v>
      </c>
      <c r="BZ122" s="165"/>
      <c r="CA122" s="160">
        <f>+SUM(BO122:BZ122)</f>
        <v>1086151533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>
        <f>VLOOKUP(A122,'SIIF EJEC MENS NOV-16'!$A$26:$AZ$223,52,0)</f>
        <v>19877882</v>
      </c>
      <c r="CM122" s="170"/>
      <c r="CN122" s="166">
        <f>+SUM(CB122:CM122)</f>
        <v>1078406468</v>
      </c>
      <c r="CO122" s="163">
        <f>+AN122-BA122</f>
        <v>10297783</v>
      </c>
      <c r="CP122" s="163">
        <f>+BA122-BN122</f>
        <v>1568365</v>
      </c>
      <c r="CQ122" s="163">
        <f>+BN122-CA122</f>
        <v>57386627</v>
      </c>
      <c r="CR122" s="163">
        <f>+CA122-CN122</f>
        <v>7745065</v>
      </c>
      <c r="CS122" s="272">
        <f t="shared" si="116"/>
        <v>0.99108729045867461</v>
      </c>
      <c r="CT122" s="273">
        <f t="shared" si="117"/>
        <v>0.98972987384776134</v>
      </c>
    </row>
    <row r="123" spans="1:98" s="691" customFormat="1" ht="40.5" customHeight="1" outlineLevel="1" x14ac:dyDescent="0.2">
      <c r="A123" s="676"/>
      <c r="B123" s="1026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145">+SUM(G124:G127)</f>
        <v>0</v>
      </c>
      <c r="H123" s="682">
        <f t="shared" si="145"/>
        <v>0</v>
      </c>
      <c r="I123" s="680">
        <f t="shared" si="145"/>
        <v>0</v>
      </c>
      <c r="J123" s="681">
        <f t="shared" si="145"/>
        <v>0</v>
      </c>
      <c r="K123" s="682">
        <f t="shared" si="145"/>
        <v>0</v>
      </c>
      <c r="L123" s="683">
        <f t="shared" si="145"/>
        <v>0</v>
      </c>
      <c r="M123" s="682">
        <f t="shared" si="145"/>
        <v>0</v>
      </c>
      <c r="N123" s="683">
        <f t="shared" si="145"/>
        <v>0</v>
      </c>
      <c r="O123" s="682">
        <f t="shared" si="145"/>
        <v>0</v>
      </c>
      <c r="P123" s="680">
        <f t="shared" si="145"/>
        <v>0</v>
      </c>
      <c r="Q123" s="683">
        <f t="shared" si="145"/>
        <v>0</v>
      </c>
      <c r="R123" s="682">
        <f t="shared" si="145"/>
        <v>0</v>
      </c>
      <c r="S123" s="680">
        <f t="shared" si="145"/>
        <v>0</v>
      </c>
      <c r="T123" s="682">
        <f t="shared" si="145"/>
        <v>0</v>
      </c>
      <c r="U123" s="682">
        <f t="shared" si="145"/>
        <v>130000000</v>
      </c>
      <c r="V123" s="682">
        <f t="shared" si="145"/>
        <v>0</v>
      </c>
      <c r="W123" s="682">
        <f t="shared" si="145"/>
        <v>0</v>
      </c>
      <c r="X123" s="682">
        <f t="shared" si="145"/>
        <v>0</v>
      </c>
      <c r="Y123" s="682">
        <f t="shared" si="145"/>
        <v>76900000</v>
      </c>
      <c r="Z123" s="682">
        <f t="shared" si="145"/>
        <v>89900000</v>
      </c>
      <c r="AA123" s="682">
        <f t="shared" si="145"/>
        <v>0</v>
      </c>
      <c r="AB123" s="682">
        <f t="shared" si="145"/>
        <v>0</v>
      </c>
      <c r="AC123" s="682">
        <f t="shared" si="145"/>
        <v>0</v>
      </c>
      <c r="AD123" s="681">
        <f t="shared" si="145"/>
        <v>0</v>
      </c>
      <c r="AE123" s="682">
        <f t="shared" si="145"/>
        <v>206900000</v>
      </c>
      <c r="AF123" s="682">
        <f t="shared" si="145"/>
        <v>89900000</v>
      </c>
      <c r="AG123" s="680">
        <f t="shared" si="145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145"/>
        <v>153000000</v>
      </c>
      <c r="AL123" s="682">
        <f t="shared" si="145"/>
        <v>0</v>
      </c>
      <c r="AM123" s="682">
        <f t="shared" si="145"/>
        <v>123560540</v>
      </c>
      <c r="AN123" s="682">
        <f>+SUM(AN124:AN127)</f>
        <v>153000000</v>
      </c>
      <c r="AO123" s="682">
        <f t="shared" si="145"/>
        <v>0</v>
      </c>
      <c r="AP123" s="683">
        <f t="shared" si="145"/>
        <v>1000000</v>
      </c>
      <c r="AQ123" s="682">
        <f t="shared" si="145"/>
        <v>0</v>
      </c>
      <c r="AR123" s="682">
        <f t="shared" si="145"/>
        <v>19860000</v>
      </c>
      <c r="AS123" s="682">
        <f t="shared" si="145"/>
        <v>0</v>
      </c>
      <c r="AT123" s="682">
        <f t="shared" si="145"/>
        <v>2416500</v>
      </c>
      <c r="AU123" s="682">
        <f t="shared" si="145"/>
        <v>0</v>
      </c>
      <c r="AV123" s="682">
        <f t="shared" si="145"/>
        <v>0</v>
      </c>
      <c r="AW123" s="682">
        <f t="shared" si="145"/>
        <v>0</v>
      </c>
      <c r="AX123" s="682">
        <f t="shared" si="145"/>
        <v>0</v>
      </c>
      <c r="AY123" s="1093">
        <f t="shared" si="145"/>
        <v>100284040</v>
      </c>
      <c r="AZ123" s="682">
        <f t="shared" si="145"/>
        <v>0</v>
      </c>
      <c r="BA123" s="682">
        <f t="shared" si="145"/>
        <v>123560540</v>
      </c>
      <c r="BB123" s="680">
        <f t="shared" si="145"/>
        <v>0</v>
      </c>
      <c r="BC123" s="683">
        <f t="shared" si="145"/>
        <v>1000000</v>
      </c>
      <c r="BD123" s="682">
        <f t="shared" si="145"/>
        <v>0</v>
      </c>
      <c r="BE123" s="680">
        <f t="shared" si="145"/>
        <v>0</v>
      </c>
      <c r="BF123" s="682">
        <f t="shared" si="145"/>
        <v>0</v>
      </c>
      <c r="BG123" s="682">
        <f t="shared" si="145"/>
        <v>2416500</v>
      </c>
      <c r="BH123" s="682">
        <f t="shared" si="145"/>
        <v>0</v>
      </c>
      <c r="BI123" s="682">
        <f t="shared" si="145"/>
        <v>14500000</v>
      </c>
      <c r="BJ123" s="682">
        <f t="shared" si="145"/>
        <v>5360000</v>
      </c>
      <c r="BK123" s="682">
        <f t="shared" si="145"/>
        <v>0</v>
      </c>
      <c r="BL123" s="682">
        <f t="shared" si="145"/>
        <v>18584040</v>
      </c>
      <c r="BM123" s="681">
        <f t="shared" si="145"/>
        <v>0</v>
      </c>
      <c r="BN123" s="682">
        <f t="shared" si="145"/>
        <v>41860540</v>
      </c>
      <c r="BO123" s="680">
        <f t="shared" si="145"/>
        <v>0</v>
      </c>
      <c r="BP123" s="683">
        <f t="shared" si="145"/>
        <v>1000000</v>
      </c>
      <c r="BQ123" s="682">
        <f t="shared" si="145"/>
        <v>0</v>
      </c>
      <c r="BR123" s="680">
        <f t="shared" si="145"/>
        <v>0</v>
      </c>
      <c r="BS123" s="682">
        <f t="shared" si="145"/>
        <v>0</v>
      </c>
      <c r="BT123" s="682">
        <f t="shared" si="145"/>
        <v>0</v>
      </c>
      <c r="BU123" s="682">
        <f t="shared" si="145"/>
        <v>2416500</v>
      </c>
      <c r="BV123" s="682">
        <f t="shared" ref="BV123:CR123" si="146">+SUM(BV124:BV127)</f>
        <v>0</v>
      </c>
      <c r="BW123" s="682">
        <f t="shared" si="146"/>
        <v>0</v>
      </c>
      <c r="BX123" s="682">
        <v>0</v>
      </c>
      <c r="BY123" s="682">
        <f t="shared" si="146"/>
        <v>69000</v>
      </c>
      <c r="BZ123" s="681">
        <f t="shared" si="146"/>
        <v>0</v>
      </c>
      <c r="CA123" s="682">
        <f t="shared" si="146"/>
        <v>3485500</v>
      </c>
      <c r="CB123" s="680">
        <f t="shared" si="146"/>
        <v>0</v>
      </c>
      <c r="CC123" s="680">
        <f t="shared" si="146"/>
        <v>1000000</v>
      </c>
      <c r="CD123" s="682">
        <f t="shared" si="146"/>
        <v>0</v>
      </c>
      <c r="CE123" s="682">
        <f t="shared" si="146"/>
        <v>0</v>
      </c>
      <c r="CF123" s="682">
        <f t="shared" si="146"/>
        <v>0</v>
      </c>
      <c r="CG123" s="682">
        <f t="shared" si="146"/>
        <v>0</v>
      </c>
      <c r="CH123" s="682">
        <f t="shared" si="146"/>
        <v>2416500</v>
      </c>
      <c r="CI123" s="682">
        <f t="shared" si="146"/>
        <v>0</v>
      </c>
      <c r="CJ123" s="682">
        <f t="shared" si="146"/>
        <v>0</v>
      </c>
      <c r="CK123" s="682">
        <f t="shared" si="146"/>
        <v>0</v>
      </c>
      <c r="CL123" s="682">
        <f t="shared" si="146"/>
        <v>69000</v>
      </c>
      <c r="CM123" s="682">
        <f t="shared" si="146"/>
        <v>0</v>
      </c>
      <c r="CN123" s="682">
        <f t="shared" si="146"/>
        <v>3485500</v>
      </c>
      <c r="CO123" s="680">
        <f t="shared" si="146"/>
        <v>29439460</v>
      </c>
      <c r="CP123" s="680">
        <f t="shared" si="146"/>
        <v>81700000</v>
      </c>
      <c r="CQ123" s="680">
        <f t="shared" si="146"/>
        <v>38375040</v>
      </c>
      <c r="CR123" s="680">
        <f t="shared" si="146"/>
        <v>0</v>
      </c>
      <c r="CS123" s="684">
        <f t="shared" si="116"/>
        <v>0.80758522875816996</v>
      </c>
      <c r="CT123" s="685">
        <f t="shared" si="117"/>
        <v>0.27359830065359475</v>
      </c>
    </row>
    <row r="124" spans="1:98" s="146" customFormat="1" ht="18" customHeight="1" outlineLevel="2" x14ac:dyDescent="0.2">
      <c r="A124" s="146" t="s">
        <v>907</v>
      </c>
      <c r="B124" s="1021" t="str">
        <f t="shared" si="83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147">+G124+I124+K124+M124+O124+Q124+S124+U124+W124+Y124+AA124+AC124</f>
        <v>60000000</v>
      </c>
      <c r="AF124" s="160">
        <f t="shared" si="147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82269000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086">
        <f>VLOOKUP(A124,'SIIF EJEC MENS NOV-16'!$A$26:$AR$223,44,0)</f>
        <v>81769000</v>
      </c>
      <c r="AZ124" s="160"/>
      <c r="BA124" s="430">
        <f>+SUM(AO124:AZ124)</f>
        <v>82269000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>
        <f>VLOOKUP(A124,'SIIF EJEC MENS NOV-16'!$A$26:$AV$223,48,0)</f>
        <v>69000</v>
      </c>
      <c r="BM124" s="510"/>
      <c r="BN124" s="160">
        <f>+SUM(BB124:BM124)</f>
        <v>569000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2">
        <f>VLOOKUP(A124,'SIIF EJEC MENS NOV-16'!$A$26:$AX$223,50,0)</f>
        <v>69000</v>
      </c>
      <c r="BZ124" s="165"/>
      <c r="CA124" s="160">
        <f>+SUM(BO124:BZ124)</f>
        <v>569000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>
        <f>VLOOKUP(A124,'SIIF EJEC MENS NOV-16'!$A$26:$AZ$223,52,0)</f>
        <v>69000</v>
      </c>
      <c r="CM124" s="170"/>
      <c r="CN124" s="166">
        <f>+SUM(CB124:CM124)</f>
        <v>569000</v>
      </c>
      <c r="CO124" s="163">
        <f>+AN124-BA124</f>
        <v>131000</v>
      </c>
      <c r="CP124" s="163">
        <f>+BA124-BN124</f>
        <v>81700000</v>
      </c>
      <c r="CQ124" s="163">
        <f>+BN124-CA124</f>
        <v>0</v>
      </c>
      <c r="CR124" s="163">
        <f>+CA124-CN124</f>
        <v>0</v>
      </c>
      <c r="CS124" s="272">
        <f t="shared" ref="CS124:CS133" si="148">IFERROR(BA124/AN124,0)</f>
        <v>0.99841019417475729</v>
      </c>
      <c r="CT124" s="273">
        <f t="shared" ref="CT124:CT133" si="149">IFERROR(BN124/AN124,0)</f>
        <v>6.9053398058252424E-3</v>
      </c>
    </row>
    <row r="125" spans="1:98" s="146" customFormat="1" ht="18" customHeight="1" outlineLevel="2" x14ac:dyDescent="0.2">
      <c r="A125" s="146" t="s">
        <v>908</v>
      </c>
      <c r="B125" s="1021" t="str">
        <f t="shared" si="83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147"/>
        <v>39400000</v>
      </c>
      <c r="AF125" s="160">
        <f t="shared" si="147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086">
        <f>VLOOKUP(A125,'SIIF EJEC MENS NOV-16'!$A$26:$AR$223,44,0)</f>
        <v>0</v>
      </c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>
        <f>VLOOKUP(A125,'SIIF EJEC MENS NOV-16'!$A$26:$AV$223,48,0)</f>
        <v>0</v>
      </c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2">
        <f>VLOOKUP(A125,'SIIF EJEC MENS NOV-16'!$A$26:$AX$223,50,0)</f>
        <v>0</v>
      </c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>
        <f>VLOOKUP(A125,'SIIF EJEC MENS NOV-16'!$A$26:$AZ$223,52,0)</f>
        <v>0</v>
      </c>
      <c r="CM125" s="170"/>
      <c r="CN125" s="166">
        <f>+SUM(CB125:CM125)</f>
        <v>500000</v>
      </c>
      <c r="CO125" s="163">
        <f>+AN125-BA125</f>
        <v>7740000</v>
      </c>
      <c r="CP125" s="163">
        <f>+BA125-BN125</f>
        <v>0</v>
      </c>
      <c r="CQ125" s="163">
        <f>+BN125-CA125</f>
        <v>19860000</v>
      </c>
      <c r="CR125" s="163">
        <f>+CA125-CN125</f>
        <v>0</v>
      </c>
      <c r="CS125" s="272">
        <f t="shared" si="148"/>
        <v>0.72455516014234878</v>
      </c>
      <c r="CT125" s="273">
        <f t="shared" si="149"/>
        <v>0.72455516014234878</v>
      </c>
    </row>
    <row r="126" spans="1:98" s="146" customFormat="1" ht="18" customHeight="1" outlineLevel="2" x14ac:dyDescent="0.2">
      <c r="A126" s="146" t="s">
        <v>909</v>
      </c>
      <c r="B126" s="1021" t="str">
        <f t="shared" si="83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147"/>
        <v>60000000</v>
      </c>
      <c r="AF126" s="160">
        <f t="shared" si="147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20931540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086">
        <f>VLOOKUP(A126,'SIIF EJEC MENS NOV-16'!$A$26:$AR$223,44,0)</f>
        <v>18515040</v>
      </c>
      <c r="AZ126" s="160"/>
      <c r="BA126" s="430">
        <f>+SUM(AO126:AZ126)</f>
        <v>20931540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>
        <f>VLOOKUP(A126,'SIIF EJEC MENS NOV-16'!$A$26:$AV$223,48,0)</f>
        <v>18515040</v>
      </c>
      <c r="BM126" s="510"/>
      <c r="BN126" s="160">
        <f>+SUM(BB126:BM126)</f>
        <v>20931540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2">
        <f>VLOOKUP(A126,'SIIF EJEC MENS NOV-16'!$A$26:$AX$223,50,0)</f>
        <v>0</v>
      </c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>
        <f>VLOOKUP(A126,'SIIF EJEC MENS NOV-16'!$A$26:$AZ$223,52,0)</f>
        <v>0</v>
      </c>
      <c r="CM126" s="170"/>
      <c r="CN126" s="166">
        <f>+SUM(CB126:CM126)</f>
        <v>2416500</v>
      </c>
      <c r="CO126" s="163">
        <f>+AN126-BA126</f>
        <v>1568460</v>
      </c>
      <c r="CP126" s="163">
        <f>+BA126-BN126</f>
        <v>0</v>
      </c>
      <c r="CQ126" s="163">
        <f>+BN126-CA126</f>
        <v>18515040</v>
      </c>
      <c r="CR126" s="163">
        <f>+CA126-CN126</f>
        <v>0</v>
      </c>
      <c r="CS126" s="272">
        <f t="shared" si="148"/>
        <v>0.93029066666666671</v>
      </c>
      <c r="CT126" s="273">
        <f t="shared" si="149"/>
        <v>0.93029066666666671</v>
      </c>
    </row>
    <row r="127" spans="1:98" s="146" customFormat="1" ht="18" customHeight="1" outlineLevel="2" x14ac:dyDescent="0.2">
      <c r="A127" s="146" t="s">
        <v>910</v>
      </c>
      <c r="B127" s="1021" t="str">
        <f t="shared" si="83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147"/>
        <v>47500000</v>
      </c>
      <c r="AF127" s="160">
        <f t="shared" si="147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0</v>
      </c>
      <c r="AV127" s="172">
        <v>0</v>
      </c>
      <c r="AW127" s="172">
        <v>0</v>
      </c>
      <c r="AX127" s="172">
        <v>0</v>
      </c>
      <c r="AY127" s="1086">
        <f>VLOOKUP(A127,'SIIF EJEC MENS NOV-16'!$A$26:$AR$223,44,0)</f>
        <v>0</v>
      </c>
      <c r="AZ127" s="160"/>
      <c r="BA127" s="430">
        <f>+SUM(AO127:AZ127)</f>
        <v>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>
        <f>VLOOKUP(A127,'SIIF EJEC MENS NOV-16'!$A$26:$AV$223,48,0)</f>
        <v>0</v>
      </c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2">
        <f>VLOOKUP(A127,'SIIF EJEC MENS NOV-16'!$A$26:$AX$223,50,0)</f>
        <v>0</v>
      </c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>
        <f>VLOOKUP(A127,'SIIF EJEC MENS NOV-16'!$A$26:$AZ$223,52,0)</f>
        <v>0</v>
      </c>
      <c r="CM127" s="170"/>
      <c r="CN127" s="166">
        <f>+SUM(CB127:CM127)</f>
        <v>0</v>
      </c>
      <c r="CO127" s="163">
        <f>+AN127-BA127</f>
        <v>20000000</v>
      </c>
      <c r="CP127" s="163">
        <f>+BA127-BN127</f>
        <v>0</v>
      </c>
      <c r="CQ127" s="163">
        <f>+BN127-CA127</f>
        <v>0</v>
      </c>
      <c r="CR127" s="163">
        <f>+CA127-CN127</f>
        <v>0</v>
      </c>
      <c r="CS127" s="272">
        <f t="shared" si="148"/>
        <v>0</v>
      </c>
      <c r="CT127" s="273">
        <f t="shared" si="149"/>
        <v>0</v>
      </c>
    </row>
    <row r="128" spans="1:98" s="485" customFormat="1" ht="20.25" customHeight="1" outlineLevel="1" x14ac:dyDescent="0.25">
      <c r="A128" s="466" t="s">
        <v>911</v>
      </c>
      <c r="B128" s="1021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147"/>
        <v>0</v>
      </c>
      <c r="AF128" s="471">
        <f t="shared" si="147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1094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>+AK128-BA128</f>
        <v>14330100</v>
      </c>
      <c r="CP128" s="696">
        <f>+BA128-BN128</f>
        <v>0</v>
      </c>
      <c r="CQ128" s="696">
        <f>+BN128-CA128</f>
        <v>0</v>
      </c>
      <c r="CR128" s="696">
        <f>+CA128-CN128</f>
        <v>0</v>
      </c>
      <c r="CS128" s="652">
        <f t="shared" si="148"/>
        <v>4.4659999999999998E-2</v>
      </c>
      <c r="CT128" s="653">
        <f t="shared" si="149"/>
        <v>4.4659999999999998E-2</v>
      </c>
    </row>
    <row r="129" spans="1:98" s="735" customFormat="1" ht="22.5" customHeight="1" outlineLevel="1" x14ac:dyDescent="0.2">
      <c r="B129" s="1027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150">+SUM(G130:G132)</f>
        <v>0</v>
      </c>
      <c r="H129" s="742">
        <f t="shared" si="150"/>
        <v>0</v>
      </c>
      <c r="I129" s="740">
        <f t="shared" si="150"/>
        <v>0</v>
      </c>
      <c r="J129" s="741">
        <f t="shared" si="150"/>
        <v>0</v>
      </c>
      <c r="K129" s="742">
        <f t="shared" si="150"/>
        <v>0</v>
      </c>
      <c r="L129" s="743">
        <f t="shared" si="150"/>
        <v>0</v>
      </c>
      <c r="M129" s="742">
        <f t="shared" si="150"/>
        <v>0</v>
      </c>
      <c r="N129" s="743">
        <f t="shared" si="150"/>
        <v>0</v>
      </c>
      <c r="O129" s="742">
        <f t="shared" si="150"/>
        <v>0</v>
      </c>
      <c r="P129" s="740">
        <f t="shared" si="150"/>
        <v>0</v>
      </c>
      <c r="Q129" s="743">
        <f t="shared" si="150"/>
        <v>0</v>
      </c>
      <c r="R129" s="742">
        <f t="shared" si="150"/>
        <v>0</v>
      </c>
      <c r="S129" s="740">
        <f t="shared" si="150"/>
        <v>0</v>
      </c>
      <c r="T129" s="742">
        <f t="shared" si="150"/>
        <v>0</v>
      </c>
      <c r="U129" s="742">
        <f t="shared" si="150"/>
        <v>0</v>
      </c>
      <c r="V129" s="742">
        <f t="shared" si="150"/>
        <v>0</v>
      </c>
      <c r="W129" s="742">
        <f t="shared" si="150"/>
        <v>0</v>
      </c>
      <c r="X129" s="742">
        <f t="shared" si="150"/>
        <v>0</v>
      </c>
      <c r="Y129" s="742">
        <f t="shared" si="150"/>
        <v>13000000</v>
      </c>
      <c r="Z129" s="742">
        <f t="shared" si="150"/>
        <v>0</v>
      </c>
      <c r="AA129" s="742">
        <f t="shared" si="150"/>
        <v>0</v>
      </c>
      <c r="AB129" s="742">
        <f t="shared" si="150"/>
        <v>0</v>
      </c>
      <c r="AC129" s="742">
        <f t="shared" si="150"/>
        <v>0</v>
      </c>
      <c r="AD129" s="741">
        <f t="shared" si="150"/>
        <v>0</v>
      </c>
      <c r="AE129" s="742">
        <f t="shared" si="150"/>
        <v>13000000</v>
      </c>
      <c r="AF129" s="742">
        <f t="shared" si="150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150"/>
        <v>127000000</v>
      </c>
      <c r="AL129" s="742">
        <f t="shared" si="150"/>
        <v>0</v>
      </c>
      <c r="AM129" s="742">
        <f t="shared" si="150"/>
        <v>114295820</v>
      </c>
      <c r="AN129" s="742">
        <f>+SUM(AN130:AN132)</f>
        <v>127000000</v>
      </c>
      <c r="AO129" s="742">
        <f t="shared" si="150"/>
        <v>0</v>
      </c>
      <c r="AP129" s="743">
        <f t="shared" si="150"/>
        <v>91500000</v>
      </c>
      <c r="AQ129" s="742">
        <f t="shared" si="150"/>
        <v>347500</v>
      </c>
      <c r="AR129" s="742">
        <f t="shared" si="150"/>
        <v>1190105</v>
      </c>
      <c r="AS129" s="742">
        <f t="shared" si="150"/>
        <v>5818854</v>
      </c>
      <c r="AT129" s="742">
        <f t="shared" si="150"/>
        <v>2273600</v>
      </c>
      <c r="AU129" s="742">
        <f t="shared" si="150"/>
        <v>1243720</v>
      </c>
      <c r="AV129" s="742">
        <f t="shared" si="150"/>
        <v>5256641</v>
      </c>
      <c r="AW129" s="742">
        <f t="shared" si="150"/>
        <v>749600</v>
      </c>
      <c r="AX129" s="742">
        <f t="shared" si="150"/>
        <v>0</v>
      </c>
      <c r="AY129" s="1095">
        <f t="shared" si="150"/>
        <v>5915800</v>
      </c>
      <c r="AZ129" s="742">
        <f t="shared" si="150"/>
        <v>0</v>
      </c>
      <c r="BA129" s="742">
        <f t="shared" si="150"/>
        <v>114295820</v>
      </c>
      <c r="BB129" s="740">
        <f t="shared" si="150"/>
        <v>0</v>
      </c>
      <c r="BC129" s="743">
        <f t="shared" si="150"/>
        <v>4500000</v>
      </c>
      <c r="BD129" s="742">
        <f t="shared" si="150"/>
        <v>347500</v>
      </c>
      <c r="BE129" s="740">
        <f t="shared" si="150"/>
        <v>1190105</v>
      </c>
      <c r="BF129" s="742">
        <f t="shared" si="150"/>
        <v>5818854</v>
      </c>
      <c r="BG129" s="742">
        <f t="shared" si="150"/>
        <v>85972434</v>
      </c>
      <c r="BH129" s="742">
        <f t="shared" si="150"/>
        <v>1243720</v>
      </c>
      <c r="BI129" s="742">
        <f t="shared" si="150"/>
        <v>5256641</v>
      </c>
      <c r="BJ129" s="742">
        <f t="shared" si="150"/>
        <v>749600</v>
      </c>
      <c r="BK129" s="742">
        <f t="shared" si="150"/>
        <v>0</v>
      </c>
      <c r="BL129" s="742">
        <f t="shared" si="150"/>
        <v>12000</v>
      </c>
      <c r="BM129" s="741">
        <f t="shared" si="150"/>
        <v>0</v>
      </c>
      <c r="BN129" s="742">
        <f t="shared" si="150"/>
        <v>105090854</v>
      </c>
      <c r="BO129" s="740">
        <f t="shared" si="150"/>
        <v>0</v>
      </c>
      <c r="BP129" s="743">
        <f t="shared" si="150"/>
        <v>4500000</v>
      </c>
      <c r="BQ129" s="742">
        <f t="shared" si="150"/>
        <v>347500</v>
      </c>
      <c r="BR129" s="740">
        <f t="shared" si="150"/>
        <v>1190105</v>
      </c>
      <c r="BS129" s="742">
        <f t="shared" si="150"/>
        <v>5818854</v>
      </c>
      <c r="BT129" s="742">
        <f t="shared" si="150"/>
        <v>2273600</v>
      </c>
      <c r="BU129" s="742">
        <f t="shared" si="150"/>
        <v>1243720</v>
      </c>
      <c r="BV129" s="742">
        <f t="shared" ref="BV129:CR129" si="151">+SUM(BV130:BV132)</f>
        <v>8517641</v>
      </c>
      <c r="BW129" s="742">
        <f t="shared" si="151"/>
        <v>749600</v>
      </c>
      <c r="BX129" s="742">
        <v>0</v>
      </c>
      <c r="BY129" s="742">
        <f t="shared" si="151"/>
        <v>16838417</v>
      </c>
      <c r="BZ129" s="741">
        <f t="shared" si="151"/>
        <v>0</v>
      </c>
      <c r="CA129" s="742">
        <f t="shared" si="151"/>
        <v>67083937</v>
      </c>
      <c r="CB129" s="740">
        <f t="shared" si="151"/>
        <v>0</v>
      </c>
      <c r="CC129" s="740">
        <f t="shared" si="151"/>
        <v>4500000</v>
      </c>
      <c r="CD129" s="742">
        <f t="shared" si="151"/>
        <v>347500</v>
      </c>
      <c r="CE129" s="742">
        <f t="shared" si="151"/>
        <v>1190105</v>
      </c>
      <c r="CF129" s="742">
        <f t="shared" si="151"/>
        <v>5818854</v>
      </c>
      <c r="CG129" s="742">
        <f t="shared" si="151"/>
        <v>2273600</v>
      </c>
      <c r="CH129" s="742">
        <f t="shared" si="151"/>
        <v>1243720</v>
      </c>
      <c r="CI129" s="742">
        <f t="shared" si="151"/>
        <v>8517641</v>
      </c>
      <c r="CJ129" s="742">
        <f t="shared" si="151"/>
        <v>749600</v>
      </c>
      <c r="CK129" s="742">
        <f t="shared" si="151"/>
        <v>25604500</v>
      </c>
      <c r="CL129" s="742">
        <f t="shared" si="151"/>
        <v>12000</v>
      </c>
      <c r="CM129" s="742">
        <f t="shared" si="151"/>
        <v>0</v>
      </c>
      <c r="CN129" s="742">
        <f t="shared" si="151"/>
        <v>50257520</v>
      </c>
      <c r="CO129" s="740">
        <f t="shared" si="151"/>
        <v>12704180</v>
      </c>
      <c r="CP129" s="740">
        <f t="shared" si="151"/>
        <v>9204966</v>
      </c>
      <c r="CQ129" s="740">
        <f t="shared" si="151"/>
        <v>38006917</v>
      </c>
      <c r="CR129" s="740">
        <f t="shared" si="151"/>
        <v>16826417</v>
      </c>
      <c r="CS129" s="733">
        <f t="shared" si="148"/>
        <v>0.89996708661417324</v>
      </c>
      <c r="CT129" s="734">
        <f t="shared" si="149"/>
        <v>0.82748703937007873</v>
      </c>
    </row>
    <row r="130" spans="1:98" s="146" customFormat="1" ht="18" customHeight="1" outlineLevel="2" x14ac:dyDescent="0.2">
      <c r="A130" s="146" t="s">
        <v>912</v>
      </c>
      <c r="B130" s="1021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152">+G130+I130+K130+M130+O130+Q130+S130+U130+W130+Y130+AA130+AC130</f>
        <v>0</v>
      </c>
      <c r="AF130" s="223">
        <f t="shared" si="152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12703860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086">
        <f>VLOOKUP(A130,'SIIF EJEC MENS NOV-16'!$A$26:$AR$223,44,0)</f>
        <v>5915800</v>
      </c>
      <c r="AZ130" s="160"/>
      <c r="BA130" s="430">
        <f>+SUM(AO130:AZ130)</f>
        <v>12703860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172">
        <f>VLOOKUP(A130,'SIIF EJEC MENS NOV-16'!$A$26:$AV$223,48,0)</f>
        <v>12000</v>
      </c>
      <c r="BM130" s="551"/>
      <c r="BN130" s="223">
        <f>+SUM(BB130:BM130)</f>
        <v>6800060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172">
        <f>VLOOKUP(A130,'SIIF EJEC MENS NOV-16'!$A$26:$AX$223,50,0)</f>
        <v>12000</v>
      </c>
      <c r="BZ130" s="226"/>
      <c r="CA130" s="223">
        <f>+SUM(BO130:BZ130)</f>
        <v>6800060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170">
        <f>VLOOKUP(A130,'SIIF EJEC MENS NOV-16'!$A$26:$AZ$223,52,0)</f>
        <v>12000</v>
      </c>
      <c r="CM130" s="225"/>
      <c r="CN130" s="227">
        <f>+SUM(CB130:CM130)</f>
        <v>6800060</v>
      </c>
      <c r="CO130" s="221">
        <f>+AN130-BA130</f>
        <v>2296140</v>
      </c>
      <c r="CP130" s="221">
        <f>+BA130-BN130</f>
        <v>5903800</v>
      </c>
      <c r="CQ130" s="221">
        <f>+BN130-CA130</f>
        <v>0</v>
      </c>
      <c r="CR130" s="221">
        <f>+CA130-CN130</f>
        <v>0</v>
      </c>
      <c r="CS130" s="276">
        <f t="shared" si="148"/>
        <v>0.84692400000000001</v>
      </c>
      <c r="CT130" s="277">
        <f t="shared" si="149"/>
        <v>0.45333733333333331</v>
      </c>
    </row>
    <row r="131" spans="1:98" s="146" customFormat="1" ht="18" customHeight="1" outlineLevel="2" x14ac:dyDescent="0.25">
      <c r="A131" s="146" t="s">
        <v>913</v>
      </c>
      <c r="B131" s="1021" t="str">
        <f>+C131&amp;D131</f>
        <v>A-2-0-4-41-210</v>
      </c>
      <c r="C131" s="392" t="s">
        <v>522</v>
      </c>
      <c r="D131" s="393" t="s">
        <v>417</v>
      </c>
      <c r="E131" s="394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152"/>
        <v>13000000</v>
      </c>
      <c r="AF131" s="160">
        <f t="shared" si="152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086">
        <f>VLOOKUP(A131,'SIIF EJEC MENS NOV-16'!$A$26:$AR$223,44,0)</f>
        <v>0</v>
      </c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>
        <f>VLOOKUP(A131,'SIIF EJEC MENS NOV-16'!$A$26:$AV$223,48,0)</f>
        <v>0</v>
      </c>
      <c r="BM131" s="510"/>
      <c r="BN131" s="397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2">
        <f>VLOOKUP(A131,'SIIF EJEC MENS NOV-16'!$A$26:$AX$223,50,0)</f>
        <v>16826417</v>
      </c>
      <c r="BZ131" s="165"/>
      <c r="CA131" s="397">
        <f>+SUM(BO131:BZ131)</f>
        <v>45691917</v>
      </c>
      <c r="CB131" s="395">
        <v>0</v>
      </c>
      <c r="CC131" s="398">
        <v>0</v>
      </c>
      <c r="CD131" s="401">
        <v>0</v>
      </c>
      <c r="CE131" s="401">
        <v>0</v>
      </c>
      <c r="CF131" s="401">
        <v>0</v>
      </c>
      <c r="CG131" s="409">
        <v>0</v>
      </c>
      <c r="CH131" s="401">
        <v>0</v>
      </c>
      <c r="CI131" s="401">
        <v>3261000</v>
      </c>
      <c r="CJ131" s="401">
        <v>0</v>
      </c>
      <c r="CK131" s="401">
        <v>25604500</v>
      </c>
      <c r="CL131" s="401">
        <f>VLOOKUP(A131,'SIIF EJEC MENS NOV-16'!$A$26:$AZ$223,52,0)</f>
        <v>0</v>
      </c>
      <c r="CM131" s="401"/>
      <c r="CN131" s="166">
        <f>+SUM(CB131:CM131)</f>
        <v>28865500</v>
      </c>
      <c r="CO131" s="163">
        <f>+AN131-BA131</f>
        <v>0</v>
      </c>
      <c r="CP131" s="163">
        <f>+BA131-BN131</f>
        <v>3301166</v>
      </c>
      <c r="CQ131" s="163">
        <f>+BN131-CA131</f>
        <v>38006917</v>
      </c>
      <c r="CR131" s="163">
        <f>+CA131-CN131</f>
        <v>16826417</v>
      </c>
      <c r="CS131" s="272">
        <f t="shared" si="148"/>
        <v>1</v>
      </c>
      <c r="CT131" s="273">
        <f t="shared" si="149"/>
        <v>0.96205556321839081</v>
      </c>
    </row>
    <row r="132" spans="1:98" s="146" customFormat="1" ht="18.75" customHeight="1" outlineLevel="2" x14ac:dyDescent="0.2">
      <c r="A132" s="146" t="s">
        <v>877</v>
      </c>
      <c r="B132" s="1021" t="str">
        <f>+C132&amp;D132</f>
        <v>A-2-0-4-41-510</v>
      </c>
      <c r="C132" s="1074" t="s">
        <v>523</v>
      </c>
      <c r="D132" s="175" t="s">
        <v>417</v>
      </c>
      <c r="E132" s="1075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152"/>
        <v>0</v>
      </c>
      <c r="AF132" s="397">
        <f t="shared" si="152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1068">
        <f>+AK132-AL132</f>
        <v>25000000</v>
      </c>
      <c r="AO132" s="170">
        <v>0</v>
      </c>
      <c r="AP132" s="170">
        <v>3000000</v>
      </c>
      <c r="AQ132" s="170">
        <v>347500</v>
      </c>
      <c r="AR132" s="170">
        <v>518765</v>
      </c>
      <c r="AS132" s="170">
        <v>4129854</v>
      </c>
      <c r="AT132" s="170">
        <v>2006800</v>
      </c>
      <c r="AU132" s="170">
        <v>1206400</v>
      </c>
      <c r="AV132" s="172">
        <v>3382641</v>
      </c>
      <c r="AW132" s="172">
        <v>0</v>
      </c>
      <c r="AX132" s="172">
        <v>0</v>
      </c>
      <c r="AY132" s="1087">
        <v>0</v>
      </c>
      <c r="AZ132" s="170"/>
      <c r="BA132" s="1070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172"/>
      <c r="BM132" s="554"/>
      <c r="BN132" s="170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172"/>
      <c r="BZ132" s="399"/>
      <c r="CA132" s="165">
        <f>+SUM(BO132:BZ132)</f>
        <v>14591960</v>
      </c>
      <c r="CB132" s="170">
        <v>0</v>
      </c>
      <c r="CC132" s="170">
        <v>3000000</v>
      </c>
      <c r="CD132" s="170">
        <v>347500</v>
      </c>
      <c r="CE132" s="170">
        <v>518765</v>
      </c>
      <c r="CF132" s="170">
        <v>4129854</v>
      </c>
      <c r="CG132" s="172">
        <v>2006800</v>
      </c>
      <c r="CH132" s="170">
        <v>1206400</v>
      </c>
      <c r="CI132" s="170">
        <v>3382641</v>
      </c>
      <c r="CJ132" s="170">
        <v>0</v>
      </c>
      <c r="CK132" s="170">
        <v>0</v>
      </c>
      <c r="CL132" s="170">
        <v>0</v>
      </c>
      <c r="CM132" s="170"/>
      <c r="CN132" s="405">
        <f>+SUM(CB132:CM132)</f>
        <v>14591960</v>
      </c>
      <c r="CO132" s="395">
        <f>+AN132-BA132</f>
        <v>10408040</v>
      </c>
      <c r="CP132" s="395">
        <f>+BA132-BN132</f>
        <v>0</v>
      </c>
      <c r="CQ132" s="395">
        <f>+BN132-CA132</f>
        <v>0</v>
      </c>
      <c r="CR132" s="395">
        <f>+CA132-CN132</f>
        <v>0</v>
      </c>
      <c r="CS132" s="406">
        <f t="shared" si="148"/>
        <v>0.58367840000000004</v>
      </c>
      <c r="CT132" s="407">
        <f t="shared" si="149"/>
        <v>0.58367840000000004</v>
      </c>
    </row>
    <row r="133" spans="1:98" s="700" customFormat="1" ht="18.75" outlineLevel="1" thickBot="1" x14ac:dyDescent="0.25">
      <c r="A133" s="700" t="s">
        <v>914</v>
      </c>
      <c r="B133" s="1028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152"/>
        <v>0</v>
      </c>
      <c r="AF133" s="707">
        <f t="shared" si="152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1096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>+AN133-BA133</f>
        <v>0</v>
      </c>
      <c r="CP133" s="705">
        <f>+BA133-BN133</f>
        <v>0</v>
      </c>
      <c r="CQ133" s="705">
        <f>+BN133-CA133</f>
        <v>344909</v>
      </c>
      <c r="CR133" s="705">
        <f>+CA133-CN133</f>
        <v>0</v>
      </c>
      <c r="CS133" s="717">
        <f t="shared" si="148"/>
        <v>1</v>
      </c>
      <c r="CT133" s="718">
        <f t="shared" si="149"/>
        <v>1</v>
      </c>
    </row>
    <row r="134" spans="1:98" s="146" customFormat="1" ht="18.75" thickBot="1" x14ac:dyDescent="0.25">
      <c r="B134" s="1021"/>
      <c r="AS134" s="225"/>
      <c r="AT134" s="225"/>
      <c r="AY134" s="1097"/>
      <c r="BK134" s="172">
        <v>0</v>
      </c>
      <c r="BX134" s="146">
        <v>0</v>
      </c>
      <c r="CK134" s="146">
        <v>0</v>
      </c>
      <c r="CS134" s="749"/>
      <c r="CT134" s="749"/>
    </row>
    <row r="135" spans="1:98" s="255" customFormat="1" ht="30" customHeight="1" thickBot="1" x14ac:dyDescent="0.25">
      <c r="A135" s="252"/>
      <c r="B135" s="1025"/>
      <c r="C135" s="235" t="s">
        <v>266</v>
      </c>
      <c r="D135" s="236"/>
      <c r="E135" s="368" t="s">
        <v>60</v>
      </c>
      <c r="F135" s="237">
        <f t="shared" ref="F135:AZ135" si="153">+F136+F138+F139+F141+F142+F143+F148+F146+F147+F137</f>
        <v>236279000000</v>
      </c>
      <c r="G135" s="237">
        <f t="shared" si="153"/>
        <v>0</v>
      </c>
      <c r="H135" s="237">
        <f t="shared" si="153"/>
        <v>0</v>
      </c>
      <c r="I135" s="237">
        <f t="shared" si="153"/>
        <v>0</v>
      </c>
      <c r="J135" s="237">
        <f t="shared" si="153"/>
        <v>0</v>
      </c>
      <c r="K135" s="237">
        <f t="shared" si="153"/>
        <v>3603786667</v>
      </c>
      <c r="L135" s="237">
        <f t="shared" si="153"/>
        <v>743786667</v>
      </c>
      <c r="M135" s="237">
        <f t="shared" si="153"/>
        <v>0</v>
      </c>
      <c r="N135" s="237">
        <f t="shared" si="153"/>
        <v>0</v>
      </c>
      <c r="O135" s="237">
        <f t="shared" si="153"/>
        <v>0</v>
      </c>
      <c r="P135" s="237">
        <f t="shared" si="153"/>
        <v>0</v>
      </c>
      <c r="Q135" s="237">
        <f t="shared" si="153"/>
        <v>0</v>
      </c>
      <c r="R135" s="237">
        <f t="shared" si="153"/>
        <v>0</v>
      </c>
      <c r="S135" s="237">
        <f t="shared" si="153"/>
        <v>0</v>
      </c>
      <c r="T135" s="237">
        <f t="shared" si="153"/>
        <v>0</v>
      </c>
      <c r="U135" s="237">
        <f t="shared" si="153"/>
        <v>0</v>
      </c>
      <c r="V135" s="237">
        <f t="shared" si="153"/>
        <v>0</v>
      </c>
      <c r="W135" s="237">
        <f t="shared" si="153"/>
        <v>0</v>
      </c>
      <c r="X135" s="237">
        <f t="shared" si="153"/>
        <v>0</v>
      </c>
      <c r="Y135" s="237">
        <f t="shared" si="153"/>
        <v>30000000000</v>
      </c>
      <c r="Z135" s="237">
        <f t="shared" si="153"/>
        <v>35129817132</v>
      </c>
      <c r="AA135" s="237">
        <f t="shared" si="153"/>
        <v>0</v>
      </c>
      <c r="AB135" s="237">
        <f t="shared" si="153"/>
        <v>0</v>
      </c>
      <c r="AC135" s="237">
        <f t="shared" si="153"/>
        <v>0</v>
      </c>
      <c r="AD135" s="256">
        <f t="shared" si="153"/>
        <v>0</v>
      </c>
      <c r="AE135" s="237">
        <f t="shared" si="153"/>
        <v>33603786667</v>
      </c>
      <c r="AF135" s="237">
        <f t="shared" si="153"/>
        <v>35873603799</v>
      </c>
      <c r="AG135" s="237">
        <f t="shared" si="153"/>
        <v>8909572551</v>
      </c>
      <c r="AH135" s="237">
        <f t="shared" si="153"/>
        <v>30000000000</v>
      </c>
      <c r="AI135" s="237">
        <f t="shared" si="153"/>
        <v>-8909572551</v>
      </c>
      <c r="AJ135" s="237">
        <f t="shared" si="153"/>
        <v>30000000000</v>
      </c>
      <c r="AK135" s="237">
        <f t="shared" si="153"/>
        <v>259639244581</v>
      </c>
      <c r="AL135" s="237">
        <f t="shared" si="153"/>
        <v>0</v>
      </c>
      <c r="AM135" s="237">
        <f t="shared" si="153"/>
        <v>237835557660</v>
      </c>
      <c r="AN135" s="237">
        <f t="shared" si="153"/>
        <v>259639244581</v>
      </c>
      <c r="AO135" s="237">
        <f t="shared" si="153"/>
        <v>105021190614</v>
      </c>
      <c r="AP135" s="237">
        <f t="shared" si="153"/>
        <v>2087574800</v>
      </c>
      <c r="AQ135" s="237">
        <f t="shared" si="153"/>
        <v>482530988</v>
      </c>
      <c r="AR135" s="237">
        <f t="shared" si="153"/>
        <v>696092806</v>
      </c>
      <c r="AS135" s="237">
        <f t="shared" si="153"/>
        <v>56051827039</v>
      </c>
      <c r="AT135" s="237">
        <f t="shared" si="153"/>
        <v>404128767</v>
      </c>
      <c r="AU135" s="237">
        <f t="shared" si="153"/>
        <v>768652802</v>
      </c>
      <c r="AV135" s="237">
        <f t="shared" si="153"/>
        <v>178112604</v>
      </c>
      <c r="AW135" s="237">
        <f t="shared" si="153"/>
        <v>4386595925</v>
      </c>
      <c r="AX135" s="237">
        <f t="shared" si="153"/>
        <v>57201510592</v>
      </c>
      <c r="AY135" s="1083">
        <f t="shared" si="153"/>
        <v>10557340723</v>
      </c>
      <c r="AZ135" s="237">
        <f t="shared" si="153"/>
        <v>0</v>
      </c>
      <c r="BA135" s="237">
        <f>+BA136+BA138+BA139+BA141+BA142+BA143+BA148+BA146+BA147+BA137</f>
        <v>237835557660</v>
      </c>
      <c r="BB135" s="237">
        <f t="shared" ref="BB135:CR135" si="154">+BB136+BB138+BB139+BB141+BB142+BB143+BB148+BB146+BB147+BB137</f>
        <v>104142329621</v>
      </c>
      <c r="BC135" s="237">
        <f t="shared" si="154"/>
        <v>789002287</v>
      </c>
      <c r="BD135" s="237">
        <f t="shared" si="154"/>
        <v>1892011346</v>
      </c>
      <c r="BE135" s="237">
        <f t="shared" si="154"/>
        <v>431776860</v>
      </c>
      <c r="BF135" s="237">
        <f t="shared" si="154"/>
        <v>447936385</v>
      </c>
      <c r="BG135" s="237">
        <f t="shared" si="154"/>
        <v>54589508459</v>
      </c>
      <c r="BH135" s="237">
        <f t="shared" si="154"/>
        <v>487874085</v>
      </c>
      <c r="BI135" s="237">
        <f t="shared" si="154"/>
        <v>2338641102</v>
      </c>
      <c r="BJ135" s="237">
        <f t="shared" si="154"/>
        <v>179169177</v>
      </c>
      <c r="BK135" s="237">
        <f t="shared" si="154"/>
        <v>11825485420</v>
      </c>
      <c r="BL135" s="237">
        <f t="shared" si="154"/>
        <v>44034696843</v>
      </c>
      <c r="BM135" s="237">
        <f t="shared" si="154"/>
        <v>0</v>
      </c>
      <c r="BN135" s="237">
        <f t="shared" si="154"/>
        <v>221158431585</v>
      </c>
      <c r="BO135" s="237">
        <f t="shared" si="154"/>
        <v>53958260</v>
      </c>
      <c r="BP135" s="237">
        <f t="shared" si="154"/>
        <v>16598215971</v>
      </c>
      <c r="BQ135" s="237">
        <f t="shared" si="154"/>
        <v>17965273452.5</v>
      </c>
      <c r="BR135" s="237">
        <f t="shared" si="154"/>
        <v>16462782106</v>
      </c>
      <c r="BS135" s="237">
        <f t="shared" si="154"/>
        <v>16656085368</v>
      </c>
      <c r="BT135" s="237">
        <f t="shared" si="154"/>
        <v>16279620567</v>
      </c>
      <c r="BU135" s="237">
        <f t="shared" si="154"/>
        <v>23568137770</v>
      </c>
      <c r="BV135" s="237">
        <f t="shared" si="154"/>
        <v>16826653828</v>
      </c>
      <c r="BW135" s="237">
        <f t="shared" si="154"/>
        <v>16231804307</v>
      </c>
      <c r="BX135" s="237">
        <f t="shared" si="154"/>
        <v>18858332853</v>
      </c>
      <c r="BY135" s="237">
        <f t="shared" si="154"/>
        <v>27776999470.5</v>
      </c>
      <c r="BZ135" s="237">
        <f t="shared" si="154"/>
        <v>0</v>
      </c>
      <c r="CA135" s="237">
        <f t="shared" si="154"/>
        <v>187558787660</v>
      </c>
      <c r="CB135" s="259">
        <f t="shared" si="154"/>
        <v>3400000</v>
      </c>
      <c r="CC135" s="259">
        <f t="shared" si="154"/>
        <v>16612181603</v>
      </c>
      <c r="CD135" s="259">
        <f t="shared" si="154"/>
        <v>16284970684.5</v>
      </c>
      <c r="CE135" s="259">
        <f t="shared" si="154"/>
        <v>18163530683</v>
      </c>
      <c r="CF135" s="259">
        <f t="shared" si="154"/>
        <v>16670955675</v>
      </c>
      <c r="CG135" s="259">
        <f t="shared" si="154"/>
        <v>16260479409</v>
      </c>
      <c r="CH135" s="259">
        <f t="shared" si="154"/>
        <v>23573809345</v>
      </c>
      <c r="CI135" s="259">
        <f t="shared" si="154"/>
        <v>16538990828</v>
      </c>
      <c r="CJ135" s="259">
        <f t="shared" si="154"/>
        <v>13314436028</v>
      </c>
      <c r="CK135" s="259">
        <f t="shared" si="154"/>
        <v>20144090335</v>
      </c>
      <c r="CL135" s="259">
        <f t="shared" si="154"/>
        <v>29458412524.5</v>
      </c>
      <c r="CM135" s="259">
        <f t="shared" si="154"/>
        <v>0</v>
      </c>
      <c r="CN135" s="237">
        <f t="shared" si="154"/>
        <v>187025257115</v>
      </c>
      <c r="CO135" s="237">
        <f t="shared" si="154"/>
        <v>21803686921</v>
      </c>
      <c r="CP135" s="237">
        <f t="shared" si="154"/>
        <v>16677126075</v>
      </c>
      <c r="CQ135" s="237">
        <f t="shared" si="154"/>
        <v>33599643925</v>
      </c>
      <c r="CR135" s="237">
        <f t="shared" si="154"/>
        <v>533530545</v>
      </c>
      <c r="CS135" s="271">
        <f t="shared" ref="CS135:CS146" si="155">IFERROR(BA135/AN135,0)</f>
        <v>0.91602314605333912</v>
      </c>
      <c r="CT135" s="271">
        <f t="shared" ref="CT135:CT146" si="156">IFERROR(BN135/AN135,0)</f>
        <v>0.85179123033538529</v>
      </c>
    </row>
    <row r="136" spans="1:98" s="278" customFormat="1" outlineLevel="1" x14ac:dyDescent="0.2">
      <c r="A136" s="278" t="s">
        <v>915</v>
      </c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380"/>
      <c r="AE136" s="281">
        <f t="shared" ref="AE136:AF138" si="157">+G136+I136+K136+M136+O136+Q136+S136+U136+W136+Y136+AA136+AC136</f>
        <v>0</v>
      </c>
      <c r="AF136" s="282">
        <f t="shared" si="157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1086">
        <f>VLOOKUP(A136,'SIIF EJEC MENS NOV-16'!$A$26:$AR$223,44,0)</f>
        <v>0</v>
      </c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172">
        <f>VLOOKUP(A136,'SIIF EJEC MENS NOV-16'!$A$26:$AV$223,48,0)</f>
        <v>0</v>
      </c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172">
        <f>VLOOKUP(A136,'SIIF EJEC MENS NOV-16'!$A$26:$AX$223,50,0)</f>
        <v>0</v>
      </c>
      <c r="BZ136" s="284"/>
      <c r="CA136" s="380">
        <f>+SUM(BO136:BZ136)</f>
        <v>129817132</v>
      </c>
      <c r="CB136" s="207">
        <v>0</v>
      </c>
      <c r="CC136" s="207">
        <v>0</v>
      </c>
      <c r="CD136" s="207">
        <v>0</v>
      </c>
      <c r="CE136" s="207">
        <v>0</v>
      </c>
      <c r="CF136" s="207">
        <v>0</v>
      </c>
      <c r="CG136" s="172">
        <v>0</v>
      </c>
      <c r="CH136" s="207">
        <v>0</v>
      </c>
      <c r="CI136" s="207">
        <v>0</v>
      </c>
      <c r="CJ136" s="207">
        <v>0</v>
      </c>
      <c r="CK136" s="207">
        <v>129817132</v>
      </c>
      <c r="CL136" s="170">
        <f>VLOOKUP(A136,'SIIF EJEC MENS NOV-16'!$A$26:$AZ$223,52,0)</f>
        <v>0</v>
      </c>
      <c r="CM136" s="207"/>
      <c r="CN136" s="285">
        <f>+SUM(CB136:CM136)</f>
        <v>129817132</v>
      </c>
      <c r="CO136" s="282">
        <f t="shared" ref="CO136:CO142" si="158">+AN136-BA136</f>
        <v>0</v>
      </c>
      <c r="CP136" s="282">
        <f t="shared" ref="CP136:CP142" si="159">+BA136-BN136</f>
        <v>0</v>
      </c>
      <c r="CQ136" s="282">
        <f t="shared" ref="CQ136:CQ146" si="160">+BN136-CA136</f>
        <v>0</v>
      </c>
      <c r="CR136" s="286">
        <f t="shared" ref="CR136:CR146" si="161">+CA136-CN136</f>
        <v>0</v>
      </c>
      <c r="CS136" s="306">
        <f t="shared" si="155"/>
        <v>1</v>
      </c>
      <c r="CT136" s="306">
        <f t="shared" si="156"/>
        <v>1</v>
      </c>
    </row>
    <row r="137" spans="1:98" s="278" customFormat="1" outlineLevel="1" x14ac:dyDescent="0.2">
      <c r="A137" s="278" t="s">
        <v>916</v>
      </c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380"/>
      <c r="AE137" s="281">
        <f t="shared" si="157"/>
        <v>0</v>
      </c>
      <c r="AF137" s="282">
        <f t="shared" si="157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1086">
        <f>VLOOKUP(A137,'SIIF EJEC MENS NOV-16'!$A$26:$AR$223,44,0)</f>
        <v>0</v>
      </c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172">
        <f>VLOOKUP(A137,'SIIF EJEC MENS NOV-16'!$A$26:$AV$223,48,0)</f>
        <v>0</v>
      </c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172">
        <f>VLOOKUP(A137,'SIIF EJEC MENS NOV-16'!$A$26:$AX$223,50,0)</f>
        <v>0</v>
      </c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170">
        <f>VLOOKUP(A137,'SIIF EJEC MENS NOV-16'!$A$26:$AZ$223,52,0)</f>
        <v>0</v>
      </c>
      <c r="CM137" s="284"/>
      <c r="CN137" s="285">
        <f>+SUM(CB137:CM137)</f>
        <v>519000000</v>
      </c>
      <c r="CO137" s="282">
        <f t="shared" si="158"/>
        <v>0</v>
      </c>
      <c r="CP137" s="282">
        <f t="shared" si="159"/>
        <v>0</v>
      </c>
      <c r="CQ137" s="282">
        <f t="shared" si="160"/>
        <v>0</v>
      </c>
      <c r="CR137" s="286">
        <f t="shared" si="161"/>
        <v>0</v>
      </c>
      <c r="CS137" s="306">
        <f t="shared" si="155"/>
        <v>1</v>
      </c>
      <c r="CT137" s="306">
        <f t="shared" si="156"/>
        <v>1</v>
      </c>
    </row>
    <row r="138" spans="1:98" s="278" customFormat="1" outlineLevel="1" x14ac:dyDescent="0.2">
      <c r="A138" s="278" t="s">
        <v>917</v>
      </c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381"/>
      <c r="AE138" s="291">
        <f t="shared" si="157"/>
        <v>600000000</v>
      </c>
      <c r="AF138" s="292">
        <f t="shared" si="157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1086">
        <f>VLOOKUP(A138,'SIIF EJEC MENS NOV-16'!$A$26:$AR$223,44,0)</f>
        <v>0</v>
      </c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172">
        <f>VLOOKUP(A138,'SIIF EJEC MENS NOV-16'!$A$26:$AV$223,48,0)</f>
        <v>0</v>
      </c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172">
        <f>VLOOKUP(A138,'SIIF EJEC MENS NOV-16'!$A$26:$AX$223,50,0)</f>
        <v>0</v>
      </c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170">
        <f>VLOOKUP(A138,'SIIF EJEC MENS NOV-16'!$A$26:$AZ$223,52,0)</f>
        <v>0</v>
      </c>
      <c r="CM138" s="207"/>
      <c r="CN138" s="294">
        <f>+SUM(CB138:CM138)</f>
        <v>0</v>
      </c>
      <c r="CO138" s="282">
        <f t="shared" si="158"/>
        <v>6200000</v>
      </c>
      <c r="CP138" s="282">
        <f t="shared" si="159"/>
        <v>0</v>
      </c>
      <c r="CQ138" s="282">
        <f t="shared" si="160"/>
        <v>0</v>
      </c>
      <c r="CR138" s="286">
        <f t="shared" si="161"/>
        <v>0</v>
      </c>
      <c r="CS138" s="307">
        <f t="shared" si="155"/>
        <v>0</v>
      </c>
      <c r="CT138" s="307">
        <f t="shared" si="156"/>
        <v>0</v>
      </c>
    </row>
    <row r="139" spans="1:98" s="180" customFormat="1" ht="20.25" customHeight="1" outlineLevel="1" x14ac:dyDescent="0.25">
      <c r="A139" s="176"/>
      <c r="B139" s="1022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162">+G140</f>
        <v>0</v>
      </c>
      <c r="H139" s="189">
        <f t="shared" si="162"/>
        <v>0</v>
      </c>
      <c r="I139" s="189">
        <f t="shared" si="162"/>
        <v>0</v>
      </c>
      <c r="J139" s="189">
        <f t="shared" si="162"/>
        <v>0</v>
      </c>
      <c r="K139" s="189">
        <f t="shared" si="162"/>
        <v>0</v>
      </c>
      <c r="L139" s="193">
        <f t="shared" si="162"/>
        <v>740000000</v>
      </c>
      <c r="M139" s="189">
        <f t="shared" si="162"/>
        <v>0</v>
      </c>
      <c r="N139" s="189">
        <f t="shared" si="162"/>
        <v>0</v>
      </c>
      <c r="O139" s="199">
        <f t="shared" si="162"/>
        <v>0</v>
      </c>
      <c r="P139" s="189">
        <f t="shared" si="162"/>
        <v>0</v>
      </c>
      <c r="Q139" s="199">
        <f t="shared" si="162"/>
        <v>0</v>
      </c>
      <c r="R139" s="189">
        <f t="shared" si="162"/>
        <v>0</v>
      </c>
      <c r="S139" s="213">
        <f t="shared" si="162"/>
        <v>0</v>
      </c>
      <c r="T139" s="189">
        <f t="shared" si="162"/>
        <v>0</v>
      </c>
      <c r="U139" s="189">
        <f t="shared" si="162"/>
        <v>0</v>
      </c>
      <c r="V139" s="189">
        <f t="shared" si="162"/>
        <v>0</v>
      </c>
      <c r="W139" s="189">
        <f t="shared" si="162"/>
        <v>0</v>
      </c>
      <c r="X139" s="189">
        <f t="shared" si="162"/>
        <v>0</v>
      </c>
      <c r="Y139" s="189">
        <f t="shared" si="162"/>
        <v>0</v>
      </c>
      <c r="Z139" s="189">
        <f t="shared" si="162"/>
        <v>0</v>
      </c>
      <c r="AA139" s="189">
        <f t="shared" si="162"/>
        <v>0</v>
      </c>
      <c r="AB139" s="189">
        <f t="shared" si="162"/>
        <v>0</v>
      </c>
      <c r="AC139" s="189">
        <f t="shared" si="162"/>
        <v>0</v>
      </c>
      <c r="AD139" s="193">
        <f t="shared" si="162"/>
        <v>0</v>
      </c>
      <c r="AE139" s="189">
        <f t="shared" si="162"/>
        <v>0</v>
      </c>
      <c r="AF139" s="189">
        <f t="shared" si="162"/>
        <v>740000000</v>
      </c>
      <c r="AG139" s="189">
        <f t="shared" si="162"/>
        <v>0</v>
      </c>
      <c r="AH139" s="193">
        <f>+AH140</f>
        <v>0</v>
      </c>
      <c r="AI139" s="189">
        <f t="shared" si="162"/>
        <v>0</v>
      </c>
      <c r="AJ139" s="193">
        <f>+AJ140</f>
        <v>0</v>
      </c>
      <c r="AK139" s="189">
        <f t="shared" si="162"/>
        <v>764000000</v>
      </c>
      <c r="AL139" s="189">
        <f t="shared" si="162"/>
        <v>0</v>
      </c>
      <c r="AM139" s="213">
        <f t="shared" si="162"/>
        <v>301395206</v>
      </c>
      <c r="AN139" s="189">
        <f t="shared" si="162"/>
        <v>764000000</v>
      </c>
      <c r="AO139" s="189">
        <f t="shared" si="162"/>
        <v>3400000</v>
      </c>
      <c r="AP139" s="193">
        <f t="shared" si="162"/>
        <v>0</v>
      </c>
      <c r="AQ139" s="193">
        <f t="shared" si="162"/>
        <v>147446250</v>
      </c>
      <c r="AR139" s="193">
        <f t="shared" si="162"/>
        <v>0</v>
      </c>
      <c r="AS139" s="193">
        <f t="shared" si="162"/>
        <v>0</v>
      </c>
      <c r="AT139" s="189">
        <f t="shared" si="162"/>
        <v>0</v>
      </c>
      <c r="AU139" s="213">
        <f t="shared" si="162"/>
        <v>0</v>
      </c>
      <c r="AV139" s="189">
        <f t="shared" si="162"/>
        <v>0</v>
      </c>
      <c r="AW139" s="189">
        <f t="shared" si="162"/>
        <v>137890800</v>
      </c>
      <c r="AX139" s="189">
        <f t="shared" si="162"/>
        <v>0</v>
      </c>
      <c r="AY139" s="1098">
        <f t="shared" si="162"/>
        <v>12658156</v>
      </c>
      <c r="AZ139" s="189">
        <f t="shared" si="162"/>
        <v>0</v>
      </c>
      <c r="BA139" s="429">
        <f t="shared" si="162"/>
        <v>301395206</v>
      </c>
      <c r="BB139" s="189">
        <f t="shared" si="162"/>
        <v>3400000</v>
      </c>
      <c r="BC139" s="189">
        <f t="shared" si="162"/>
        <v>0</v>
      </c>
      <c r="BD139" s="189">
        <f t="shared" si="162"/>
        <v>0</v>
      </c>
      <c r="BE139" s="189">
        <f t="shared" si="162"/>
        <v>0</v>
      </c>
      <c r="BF139" s="189">
        <f t="shared" si="162"/>
        <v>0</v>
      </c>
      <c r="BG139" s="189">
        <f t="shared" si="162"/>
        <v>0</v>
      </c>
      <c r="BH139" s="189">
        <f t="shared" si="162"/>
        <v>0</v>
      </c>
      <c r="BI139" s="189">
        <f t="shared" si="162"/>
        <v>147446250</v>
      </c>
      <c r="BJ139" s="189">
        <f t="shared" si="162"/>
        <v>0</v>
      </c>
      <c r="BK139" s="189">
        <f t="shared" si="162"/>
        <v>137890800</v>
      </c>
      <c r="BL139" s="189">
        <f t="shared" si="162"/>
        <v>0</v>
      </c>
      <c r="BM139" s="189">
        <f t="shared" si="162"/>
        <v>0</v>
      </c>
      <c r="BN139" s="189">
        <f t="shared" si="162"/>
        <v>288737050</v>
      </c>
      <c r="BO139" s="189">
        <f t="shared" si="162"/>
        <v>3400000</v>
      </c>
      <c r="BP139" s="189">
        <f t="shared" si="162"/>
        <v>0</v>
      </c>
      <c r="BQ139" s="189">
        <f t="shared" si="162"/>
        <v>0</v>
      </c>
      <c r="BR139" s="189">
        <f t="shared" si="162"/>
        <v>0</v>
      </c>
      <c r="BS139" s="189">
        <f t="shared" si="162"/>
        <v>0</v>
      </c>
      <c r="BT139" s="189">
        <f t="shared" si="162"/>
        <v>0</v>
      </c>
      <c r="BU139" s="189">
        <f t="shared" si="162"/>
        <v>0</v>
      </c>
      <c r="BV139" s="189">
        <f t="shared" ref="BV139:CN139" si="163">+BV140</f>
        <v>147446250</v>
      </c>
      <c r="BW139" s="189">
        <f t="shared" si="163"/>
        <v>0</v>
      </c>
      <c r="BX139" s="189">
        <v>0</v>
      </c>
      <c r="BY139" s="189">
        <f t="shared" si="163"/>
        <v>0</v>
      </c>
      <c r="BZ139" s="189">
        <f t="shared" si="163"/>
        <v>0</v>
      </c>
      <c r="CA139" s="189">
        <f t="shared" si="163"/>
        <v>288737050</v>
      </c>
      <c r="CB139" s="189">
        <f t="shared" si="163"/>
        <v>3400000</v>
      </c>
      <c r="CC139" s="189">
        <f t="shared" si="163"/>
        <v>0</v>
      </c>
      <c r="CD139" s="189">
        <f t="shared" si="163"/>
        <v>0</v>
      </c>
      <c r="CE139" s="189">
        <f t="shared" si="163"/>
        <v>0</v>
      </c>
      <c r="CF139" s="189">
        <f t="shared" si="163"/>
        <v>0</v>
      </c>
      <c r="CG139" s="189">
        <f t="shared" si="163"/>
        <v>0</v>
      </c>
      <c r="CH139" s="189">
        <f t="shared" si="163"/>
        <v>0</v>
      </c>
      <c r="CI139" s="189">
        <f t="shared" si="163"/>
        <v>147446250</v>
      </c>
      <c r="CJ139" s="189">
        <f t="shared" si="163"/>
        <v>0</v>
      </c>
      <c r="CK139" s="189">
        <f t="shared" si="163"/>
        <v>137890800</v>
      </c>
      <c r="CL139" s="189">
        <f t="shared" si="163"/>
        <v>0</v>
      </c>
      <c r="CM139" s="189">
        <f t="shared" si="163"/>
        <v>0</v>
      </c>
      <c r="CN139" s="189">
        <f t="shared" si="163"/>
        <v>288737050</v>
      </c>
      <c r="CO139" s="282">
        <f t="shared" si="158"/>
        <v>462604794</v>
      </c>
      <c r="CP139" s="282">
        <f t="shared" si="159"/>
        <v>12658156</v>
      </c>
      <c r="CQ139" s="282">
        <f t="shared" si="160"/>
        <v>0</v>
      </c>
      <c r="CR139" s="286">
        <f t="shared" si="161"/>
        <v>0</v>
      </c>
      <c r="CS139" s="305">
        <f t="shared" si="155"/>
        <v>0.39449634293193719</v>
      </c>
      <c r="CT139" s="305">
        <f t="shared" si="156"/>
        <v>0.37792807591623034</v>
      </c>
    </row>
    <row r="140" spans="1:98" s="146" customFormat="1" ht="18" customHeight="1" outlineLevel="2" x14ac:dyDescent="0.2">
      <c r="A140" s="146" t="s">
        <v>918</v>
      </c>
      <c r="B140" s="1021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65"/>
      <c r="AE140" s="160">
        <f t="shared" ref="AE140:AF142" si="164">+G140+I140+K140+M140+O140+Q140+S140+U140+W140+Y140+AA140+AC140</f>
        <v>0</v>
      </c>
      <c r="AF140" s="163">
        <f t="shared" si="164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301395206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086">
        <f>VLOOKUP(A140,'SIIF EJEC MENS NOV-16'!$A$26:$AR$223,44,0)</f>
        <v>12658156</v>
      </c>
      <c r="AZ140" s="170"/>
      <c r="BA140" s="434">
        <f>+SUM(AO140:AZ140)</f>
        <v>301395206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>
        <f>VLOOKUP(A140,'SIIF EJEC MENS NOV-16'!$A$26:$AV$223,48,0)</f>
        <v>0</v>
      </c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2">
        <f>VLOOKUP(A140,'SIIF EJEC MENS NOV-16'!$A$26:$AX$223,50,0)</f>
        <v>0</v>
      </c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>
        <f>VLOOKUP(A140,'SIIF EJEC MENS NOV-16'!$A$26:$AZ$223,52,0)</f>
        <v>0</v>
      </c>
      <c r="CM140" s="170"/>
      <c r="CN140" s="166">
        <f>+SUM(CB140:CM140)</f>
        <v>288737050</v>
      </c>
      <c r="CO140" s="163">
        <f t="shared" si="158"/>
        <v>462604794</v>
      </c>
      <c r="CP140" s="163">
        <f t="shared" si="159"/>
        <v>12658156</v>
      </c>
      <c r="CQ140" s="163">
        <f t="shared" si="160"/>
        <v>0</v>
      </c>
      <c r="CR140" s="162">
        <f t="shared" si="161"/>
        <v>0</v>
      </c>
      <c r="CS140" s="308">
        <f t="shared" si="155"/>
        <v>0.39449634293193719</v>
      </c>
      <c r="CT140" s="308">
        <f t="shared" si="156"/>
        <v>0.37792807591623034</v>
      </c>
    </row>
    <row r="141" spans="1:98" s="590" customFormat="1" ht="35.25" customHeight="1" outlineLevel="1" collapsed="1" x14ac:dyDescent="0.25">
      <c r="A141" s="176" t="s">
        <v>919</v>
      </c>
      <c r="B141" s="1029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98"/>
      <c r="AE141" s="584">
        <f t="shared" si="164"/>
        <v>0</v>
      </c>
      <c r="AF141" s="588">
        <f t="shared" si="164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086">
        <f>VLOOKUP(A141,'SIIF EJEC MENS NOV-16'!$A$26:$AR$223,44,0)</f>
        <v>0</v>
      </c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172">
        <f>VLOOKUP(A141,'SIIF EJEC MENS NOV-16'!$A$26:$AV$223,48,0)</f>
        <v>7500000</v>
      </c>
      <c r="BM141" s="321"/>
      <c r="BN141" s="321">
        <f>+SUM(BB141:BM141)</f>
        <v>325216667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72">
        <f>VLOOKUP(A141,'SIIF EJEC MENS NOV-16'!$A$26:$AX$223,50,0)</f>
        <v>36767464</v>
      </c>
      <c r="BZ141" s="181"/>
      <c r="CA141" s="587">
        <f>+SUM(BO141:BZ141)</f>
        <v>212394786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70">
        <f>VLOOKUP(A141,'SIIF EJEC MENS NOV-16'!$A$26:$AZ$223,52,0)</f>
        <v>36767464</v>
      </c>
      <c r="CM141" s="181"/>
      <c r="CN141" s="587">
        <f>+SUM(CB141:CM141)</f>
        <v>212394786</v>
      </c>
      <c r="CO141" s="588">
        <f t="shared" si="158"/>
        <v>0</v>
      </c>
      <c r="CP141" s="588">
        <f t="shared" si="159"/>
        <v>30283333</v>
      </c>
      <c r="CQ141" s="588">
        <f t="shared" si="160"/>
        <v>112821881</v>
      </c>
      <c r="CR141" s="621">
        <f t="shared" si="161"/>
        <v>0</v>
      </c>
      <c r="CS141" s="589">
        <f t="shared" si="155"/>
        <v>1</v>
      </c>
      <c r="CT141" s="589">
        <f t="shared" si="156"/>
        <v>0.91481481575246137</v>
      </c>
    </row>
    <row r="142" spans="1:98" s="241" customFormat="1" ht="30" customHeight="1" outlineLevel="1" collapsed="1" x14ac:dyDescent="0.25">
      <c r="A142" s="239" t="s">
        <v>920</v>
      </c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82"/>
      <c r="AE142" s="312">
        <f t="shared" si="164"/>
        <v>3003786667</v>
      </c>
      <c r="AF142" s="313">
        <f t="shared" si="164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1069">
        <f>+AK142-AL142</f>
        <v>193327310782</v>
      </c>
      <c r="AO142" s="207">
        <v>96521121666</v>
      </c>
      <c r="AP142" s="207">
        <v>4000000</v>
      </c>
      <c r="AQ142" s="207"/>
      <c r="AR142" s="207"/>
      <c r="AS142" s="1071">
        <v>55715675001</v>
      </c>
      <c r="AT142" s="207">
        <v>0</v>
      </c>
      <c r="AU142" s="315">
        <v>0</v>
      </c>
      <c r="AV142" s="172">
        <v>0</v>
      </c>
      <c r="AW142" s="172">
        <v>0</v>
      </c>
      <c r="AX142" s="172">
        <v>31582133332</v>
      </c>
      <c r="AY142" s="1087">
        <v>9500000000</v>
      </c>
      <c r="AZ142" s="315"/>
      <c r="BA142" s="1072">
        <f>+SUM(AO142:AZ142)</f>
        <v>193322929999</v>
      </c>
      <c r="BB142" s="560">
        <v>96424220070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54297652799</v>
      </c>
      <c r="BH142" s="321">
        <v>276824932</v>
      </c>
      <c r="BI142" s="321">
        <v>988266668</v>
      </c>
      <c r="BJ142" s="321">
        <v>34860534</v>
      </c>
      <c r="BK142" s="172">
        <v>10855725733</v>
      </c>
      <c r="BL142" s="172">
        <v>19622265667</v>
      </c>
      <c r="BM142" s="321"/>
      <c r="BN142" s="315">
        <f>+SUM(BB142:BM142)</f>
        <v>182581616803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172">
        <f>VLOOKUP(A142,'SIIF EJEC MENS NOV-16'!$A$26:$AX$223,50,0)</f>
        <v>12353807178</v>
      </c>
      <c r="BZ142" s="315"/>
      <c r="CA142" s="316">
        <f>+SUM(BO142:BZ142)</f>
        <v>158358843245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170">
        <f>VLOOKUP(A142,'SIIF EJEC MENS NOV-16'!$A$26:$AZ$223,52,0)</f>
        <v>14479323844</v>
      </c>
      <c r="CM142" s="315"/>
      <c r="CN142" s="316">
        <f>+SUM(CB142:CM142)</f>
        <v>158344043245</v>
      </c>
      <c r="CO142" s="313">
        <f t="shared" si="158"/>
        <v>4380783</v>
      </c>
      <c r="CP142" s="313">
        <f t="shared" si="159"/>
        <v>10741313196</v>
      </c>
      <c r="CQ142" s="313">
        <f t="shared" si="160"/>
        <v>24222773558</v>
      </c>
      <c r="CR142" s="317">
        <f t="shared" si="161"/>
        <v>14800000</v>
      </c>
      <c r="CS142" s="307">
        <f t="shared" si="155"/>
        <v>0.99997734007170391</v>
      </c>
      <c r="CT142" s="307">
        <f t="shared" si="156"/>
        <v>0.94441709277631714</v>
      </c>
    </row>
    <row r="143" spans="1:98" s="180" customFormat="1" ht="36" outlineLevel="1" x14ac:dyDescent="0.25">
      <c r="A143" s="176"/>
      <c r="B143" s="1022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165">+SUM(G144:G145)</f>
        <v>0</v>
      </c>
      <c r="H143" s="189">
        <f t="shared" si="165"/>
        <v>0</v>
      </c>
      <c r="I143" s="189">
        <f t="shared" si="165"/>
        <v>0</v>
      </c>
      <c r="J143" s="189">
        <f t="shared" si="165"/>
        <v>0</v>
      </c>
      <c r="K143" s="189">
        <f t="shared" si="165"/>
        <v>0</v>
      </c>
      <c r="L143" s="193">
        <f t="shared" si="165"/>
        <v>0</v>
      </c>
      <c r="M143" s="189">
        <f t="shared" si="165"/>
        <v>0</v>
      </c>
      <c r="N143" s="189">
        <f t="shared" si="165"/>
        <v>0</v>
      </c>
      <c r="O143" s="199">
        <f t="shared" si="165"/>
        <v>0</v>
      </c>
      <c r="P143" s="189">
        <f t="shared" si="165"/>
        <v>0</v>
      </c>
      <c r="Q143" s="199">
        <f t="shared" si="165"/>
        <v>0</v>
      </c>
      <c r="R143" s="189">
        <f t="shared" si="165"/>
        <v>0</v>
      </c>
      <c r="S143" s="213">
        <f t="shared" si="165"/>
        <v>0</v>
      </c>
      <c r="T143" s="189">
        <f t="shared" si="165"/>
        <v>0</v>
      </c>
      <c r="U143" s="189">
        <f t="shared" si="165"/>
        <v>0</v>
      </c>
      <c r="V143" s="189">
        <f t="shared" si="165"/>
        <v>0</v>
      </c>
      <c r="W143" s="189">
        <f t="shared" si="165"/>
        <v>0</v>
      </c>
      <c r="X143" s="189">
        <f t="shared" si="165"/>
        <v>0</v>
      </c>
      <c r="Y143" s="193">
        <f t="shared" si="165"/>
        <v>0</v>
      </c>
      <c r="Z143" s="181">
        <f t="shared" si="165"/>
        <v>0</v>
      </c>
      <c r="AA143" s="213">
        <f t="shared" si="165"/>
        <v>0</v>
      </c>
      <c r="AB143" s="189">
        <f t="shared" si="165"/>
        <v>0</v>
      </c>
      <c r="AC143" s="189">
        <f t="shared" si="165"/>
        <v>0</v>
      </c>
      <c r="AD143" s="193">
        <f t="shared" si="165"/>
        <v>0</v>
      </c>
      <c r="AE143" s="189">
        <f t="shared" si="165"/>
        <v>0</v>
      </c>
      <c r="AF143" s="189">
        <f t="shared" si="165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165"/>
        <v>64028730000</v>
      </c>
      <c r="AL143" s="189">
        <f t="shared" si="165"/>
        <v>0</v>
      </c>
      <c r="AM143" s="213">
        <f t="shared" si="165"/>
        <v>43203128656</v>
      </c>
      <c r="AN143" s="189">
        <f>+SUM(AN144:AN145)</f>
        <v>64028730000</v>
      </c>
      <c r="AO143" s="189">
        <f t="shared" si="165"/>
        <v>8266168948</v>
      </c>
      <c r="AP143" s="193">
        <f t="shared" si="165"/>
        <v>2083574800</v>
      </c>
      <c r="AQ143" s="193">
        <f t="shared" si="165"/>
        <v>331298071</v>
      </c>
      <c r="AR143" s="193">
        <f t="shared" si="165"/>
        <v>696092806</v>
      </c>
      <c r="AS143" s="193">
        <f t="shared" si="165"/>
        <v>327152038</v>
      </c>
      <c r="AT143" s="189">
        <f t="shared" si="165"/>
        <v>399128767</v>
      </c>
      <c r="AU143" s="213">
        <f t="shared" si="165"/>
        <v>768652802</v>
      </c>
      <c r="AV143" s="189">
        <f t="shared" si="165"/>
        <v>67112604</v>
      </c>
      <c r="AW143" s="189">
        <f t="shared" si="165"/>
        <v>4248705125</v>
      </c>
      <c r="AX143" s="189">
        <f t="shared" si="165"/>
        <v>24970560128</v>
      </c>
      <c r="AY143" s="1098">
        <f t="shared" si="165"/>
        <v>1044682567</v>
      </c>
      <c r="AZ143" s="189">
        <f t="shared" si="165"/>
        <v>0</v>
      </c>
      <c r="BA143" s="429">
        <f t="shared" si="165"/>
        <v>43203128656</v>
      </c>
      <c r="BB143" s="189">
        <f t="shared" si="165"/>
        <v>7714709551</v>
      </c>
      <c r="BC143" s="189">
        <f t="shared" si="165"/>
        <v>577835620</v>
      </c>
      <c r="BD143" s="189">
        <f t="shared" si="165"/>
        <v>1887940279</v>
      </c>
      <c r="BE143" s="189">
        <f t="shared" si="165"/>
        <v>431467260</v>
      </c>
      <c r="BF143" s="189">
        <f t="shared" si="165"/>
        <v>376179985</v>
      </c>
      <c r="BG143" s="189">
        <f t="shared" si="165"/>
        <v>286855660</v>
      </c>
      <c r="BH143" s="189">
        <f t="shared" si="165"/>
        <v>211049153</v>
      </c>
      <c r="BI143" s="189">
        <f t="shared" si="165"/>
        <v>1091928184</v>
      </c>
      <c r="BJ143" s="189">
        <f t="shared" si="165"/>
        <v>144308643</v>
      </c>
      <c r="BK143" s="189">
        <f t="shared" si="165"/>
        <v>183051755</v>
      </c>
      <c r="BL143" s="189">
        <f t="shared" si="165"/>
        <v>24404931176</v>
      </c>
      <c r="BM143" s="189">
        <f t="shared" si="165"/>
        <v>0</v>
      </c>
      <c r="BN143" s="189">
        <f t="shared" si="165"/>
        <v>37310257266</v>
      </c>
      <c r="BO143" s="189">
        <f t="shared" si="165"/>
        <v>50558260</v>
      </c>
      <c r="BP143" s="189">
        <f t="shared" si="165"/>
        <v>452165972</v>
      </c>
      <c r="BQ143" s="189">
        <f t="shared" si="165"/>
        <v>1823473451.5</v>
      </c>
      <c r="BR143" s="189">
        <f t="shared" si="165"/>
        <v>336984771</v>
      </c>
      <c r="BS143" s="189">
        <f t="shared" si="165"/>
        <v>588773969</v>
      </c>
      <c r="BT143" s="189">
        <f t="shared" si="165"/>
        <v>278320567</v>
      </c>
      <c r="BU143" s="189">
        <f t="shared" si="165"/>
        <v>7668301637</v>
      </c>
      <c r="BV143" s="189">
        <f t="shared" ref="BV143:CN143" si="166">+SUM(BV144:BV145)</f>
        <v>1040082645</v>
      </c>
      <c r="BW143" s="189">
        <f t="shared" si="166"/>
        <v>278089772</v>
      </c>
      <c r="BX143" s="189">
        <v>0</v>
      </c>
      <c r="BY143" s="189">
        <f t="shared" si="166"/>
        <v>15386424828.5</v>
      </c>
      <c r="BZ143" s="189">
        <f t="shared" si="166"/>
        <v>0</v>
      </c>
      <c r="CA143" s="189">
        <f t="shared" si="166"/>
        <v>28046208780</v>
      </c>
      <c r="CB143" s="189">
        <f t="shared" si="166"/>
        <v>0</v>
      </c>
      <c r="CC143" s="189">
        <f t="shared" si="166"/>
        <v>470383604</v>
      </c>
      <c r="CD143" s="189">
        <f t="shared" si="166"/>
        <v>138918683.5</v>
      </c>
      <c r="CE143" s="189">
        <f t="shared" si="166"/>
        <v>2037733348</v>
      </c>
      <c r="CF143" s="189">
        <f>+SUM(CF144:CF145)</f>
        <v>603644276</v>
      </c>
      <c r="CG143" s="189">
        <f t="shared" si="166"/>
        <v>259179409</v>
      </c>
      <c r="CH143" s="189">
        <f t="shared" si="166"/>
        <v>7673973212</v>
      </c>
      <c r="CI143" s="189">
        <f t="shared" si="166"/>
        <v>752419645</v>
      </c>
      <c r="CJ143" s="189">
        <f t="shared" si="166"/>
        <v>540668158</v>
      </c>
      <c r="CK143" s="189">
        <f t="shared" si="166"/>
        <v>108236683</v>
      </c>
      <c r="CL143" s="189">
        <f t="shared" si="166"/>
        <v>14942321216.5</v>
      </c>
      <c r="CM143" s="189">
        <f t="shared" si="166"/>
        <v>0</v>
      </c>
      <c r="CN143" s="189">
        <f t="shared" si="166"/>
        <v>27527478235</v>
      </c>
      <c r="CO143" s="189">
        <f>+AK143-BA143</f>
        <v>20825601344</v>
      </c>
      <c r="CP143" s="189">
        <f>+SUM(CP144:CP145)</f>
        <v>5892871390</v>
      </c>
      <c r="CQ143" s="189">
        <f t="shared" si="160"/>
        <v>9264048486</v>
      </c>
      <c r="CR143" s="193">
        <f t="shared" si="161"/>
        <v>518730545</v>
      </c>
      <c r="CS143" s="305">
        <f t="shared" si="155"/>
        <v>0.67474598755902238</v>
      </c>
      <c r="CT143" s="305">
        <f t="shared" si="156"/>
        <v>0.58271118708742153</v>
      </c>
    </row>
    <row r="144" spans="1:98" s="146" customFormat="1" ht="18" customHeight="1" outlineLevel="2" x14ac:dyDescent="0.2">
      <c r="A144" s="146" t="s">
        <v>921</v>
      </c>
      <c r="B144" s="1021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65"/>
      <c r="AE144" s="160">
        <f t="shared" ref="AE144:AF148" si="167">+G144+I144+K144+M144+O144+Q144+S144+U144+W144+Y144+AA144+AC144</f>
        <v>0</v>
      </c>
      <c r="AF144" s="163">
        <f t="shared" si="167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35053628656</v>
      </c>
      <c r="AN144" s="161">
        <f>+AK144-AL144</f>
        <v>55879230000</v>
      </c>
      <c r="AO144" s="170">
        <v>308376508</v>
      </c>
      <c r="AP144" s="170">
        <v>2083574800</v>
      </c>
      <c r="AQ144" s="170">
        <v>244590511</v>
      </c>
      <c r="AR144" s="170">
        <v>696092806</v>
      </c>
      <c r="AS144" s="170">
        <v>327152038</v>
      </c>
      <c r="AT144" s="170">
        <v>324128767</v>
      </c>
      <c r="AU144" s="170">
        <v>768652802</v>
      </c>
      <c r="AV144" s="172">
        <v>37112604</v>
      </c>
      <c r="AW144" s="172">
        <v>4248705125</v>
      </c>
      <c r="AX144" s="172">
        <v>24970560128</v>
      </c>
      <c r="AY144" s="1087">
        <v>1044682567</v>
      </c>
      <c r="AZ144" s="170"/>
      <c r="BA144" s="1070">
        <f>+SUM(AO144:AZ144)</f>
        <v>35053628656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>
        <f>VLOOKUP(A144,'SIIF EJEC MENS NOV-16'!$A$26:$AV$223,48,0)</f>
        <v>24369904991</v>
      </c>
      <c r="BM144" s="172"/>
      <c r="BN144" s="170">
        <f>+SUM(BB144:BM144)</f>
        <v>29357232692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2">
        <f>VLOOKUP(A144,'SIIF EJEC MENS NOV-16'!$A$26:$AX$223,50,0)</f>
        <v>15350100288.5</v>
      </c>
      <c r="BZ144" s="170"/>
      <c r="CA144" s="166">
        <f>+SUM(BO144:BZ144)</f>
        <v>20147824379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>
        <f>VLOOKUP(A144,'SIIF EJEC MENS NOV-16'!$A$26:$AZ$223,52,0)</f>
        <v>14905996676.5</v>
      </c>
      <c r="CM144" s="170"/>
      <c r="CN144" s="166">
        <f>+SUM(CB144:CM144)</f>
        <v>19629093834</v>
      </c>
      <c r="CO144" s="163">
        <f>+AN144-BA144</f>
        <v>20825601344</v>
      </c>
      <c r="CP144" s="163">
        <f>+BA144-BN144</f>
        <v>5696395964</v>
      </c>
      <c r="CQ144" s="163">
        <f t="shared" si="160"/>
        <v>9209408313</v>
      </c>
      <c r="CR144" s="162">
        <f t="shared" si="161"/>
        <v>518730545</v>
      </c>
      <c r="CS144" s="308">
        <f t="shared" si="155"/>
        <v>0.62731051691299256</v>
      </c>
      <c r="CT144" s="308">
        <f t="shared" si="156"/>
        <v>0.52536931328509717</v>
      </c>
    </row>
    <row r="145" spans="1:98" s="146" customFormat="1" ht="18" customHeight="1" outlineLevel="2" x14ac:dyDescent="0.2">
      <c r="A145" s="146" t="s">
        <v>922</v>
      </c>
      <c r="B145" s="1021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65"/>
      <c r="AE145" s="160">
        <f t="shared" si="167"/>
        <v>0</v>
      </c>
      <c r="AF145" s="163">
        <f t="shared" si="167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086">
        <f>VLOOKUP(A145,'SIIF EJEC MENS NOV-16'!$A$26:$AR$223,44,0)</f>
        <v>0</v>
      </c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>
        <f>VLOOKUP(A145,'SIIF EJEC MENS NOV-16'!$A$26:$AV$223,48,0)</f>
        <v>35026185</v>
      </c>
      <c r="BM145" s="172"/>
      <c r="BN145" s="170">
        <f>+SUM(BB145:BM145)</f>
        <v>7953024574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2">
        <f>VLOOKUP(A145,'SIIF EJEC MENS NOV-16'!$A$26:$AX$223,50,0)</f>
        <v>36324540</v>
      </c>
      <c r="BZ145" s="170"/>
      <c r="CA145" s="166">
        <f>+SUM(BO145:BZ145)</f>
        <v>7898384401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>
        <f>VLOOKUP(A145,'SIIF EJEC MENS NOV-16'!$A$26:$AZ$223,52,0)</f>
        <v>36324540</v>
      </c>
      <c r="CM145" s="170"/>
      <c r="CN145" s="166">
        <f>+SUM(CB145:CM145)</f>
        <v>7898384401</v>
      </c>
      <c r="CO145" s="163">
        <f>+AN145-BA145</f>
        <v>0</v>
      </c>
      <c r="CP145" s="163">
        <f>+BA145-BN145</f>
        <v>196475426</v>
      </c>
      <c r="CQ145" s="163">
        <f t="shared" si="160"/>
        <v>54640173</v>
      </c>
      <c r="CR145" s="162">
        <f t="shared" si="161"/>
        <v>0</v>
      </c>
      <c r="CS145" s="308">
        <f t="shared" si="155"/>
        <v>1</v>
      </c>
      <c r="CT145" s="308">
        <f t="shared" si="156"/>
        <v>0.97589110669366219</v>
      </c>
    </row>
    <row r="146" spans="1:98" s="241" customFormat="1" ht="36.75" customHeight="1" outlineLevel="1" collapsed="1" x14ac:dyDescent="0.2">
      <c r="A146" s="239" t="s">
        <v>923</v>
      </c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82"/>
      <c r="AE146" s="312">
        <f t="shared" si="167"/>
        <v>0</v>
      </c>
      <c r="AF146" s="313">
        <f t="shared" si="167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1086">
        <f>VLOOKUP(A146,'SIIF EJEC MENS NOV-16'!$A$26:$AR$223,44,0)</f>
        <v>0</v>
      </c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172">
        <f>VLOOKUP(A146,'SIIF EJEC MENS NOV-16'!$A$26:$AV$223,48,0)</f>
        <v>0</v>
      </c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172">
        <f>VLOOKUP(A146,'SIIF EJEC MENS NOV-16'!$A$26:$AX$223,50,0)</f>
        <v>0</v>
      </c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170">
        <f>VLOOKUP(A146,'SIIF EJEC MENS NOV-16'!$A$26:$AZ$223,52,0)</f>
        <v>0</v>
      </c>
      <c r="CM146" s="315"/>
      <c r="CN146" s="316">
        <f>+SUM(CB146:CM146)</f>
        <v>0</v>
      </c>
      <c r="CO146" s="313">
        <f>+AN146-BA146</f>
        <v>504900000</v>
      </c>
      <c r="CP146" s="313">
        <f>+BA146-BN146</f>
        <v>0</v>
      </c>
      <c r="CQ146" s="313">
        <f t="shared" si="160"/>
        <v>0</v>
      </c>
      <c r="CR146" s="317">
        <f t="shared" si="161"/>
        <v>0</v>
      </c>
      <c r="CS146" s="307">
        <f t="shared" si="155"/>
        <v>0</v>
      </c>
      <c r="CT146" s="307">
        <f t="shared" si="156"/>
        <v>0</v>
      </c>
    </row>
    <row r="147" spans="1:98" s="241" customFormat="1" ht="36.75" customHeight="1" outlineLevel="1" x14ac:dyDescent="0.2">
      <c r="A147" s="239" t="s">
        <v>924</v>
      </c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2">
        <f t="shared" si="167"/>
        <v>30000000000</v>
      </c>
      <c r="AF147" s="313">
        <f t="shared" si="167"/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1086">
        <f>VLOOKUP(A147,'SIIF EJEC MENS NOV-16'!$A$26:$AR$223,44,0)</f>
        <v>0</v>
      </c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172">
        <f>VLOOKUP(A147,'SIIF EJEC MENS NOV-16'!$A$26:$AV$223,48,0)</f>
        <v>0</v>
      </c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172">
        <f>VLOOKUP(A147,'SIIF EJEC MENS NOV-16'!$A$26:$AX$223,50,0)</f>
        <v>0</v>
      </c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170">
        <f>VLOOKUP(A147,'SIIF EJEC MENS NOV-16'!$A$26:$AZ$223,52,0)</f>
        <v>0</v>
      </c>
      <c r="CM147" s="789"/>
      <c r="CN147" s="791"/>
      <c r="CO147" s="792"/>
      <c r="CP147" s="792"/>
      <c r="CQ147" s="788"/>
      <c r="CR147" s="788"/>
      <c r="CS147" s="802"/>
      <c r="CT147" s="803"/>
    </row>
    <row r="148" spans="1:98" s="255" customFormat="1" ht="38.25" customHeight="1" outlineLevel="1" collapsed="1" thickBot="1" x14ac:dyDescent="0.3">
      <c r="A148" s="255" t="s">
        <v>925</v>
      </c>
      <c r="B148" s="1030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417"/>
      <c r="AE148" s="190">
        <f t="shared" si="167"/>
        <v>0</v>
      </c>
      <c r="AF148" s="383">
        <f t="shared" si="167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1086">
        <f>VLOOKUP(A148,'SIIF EJEC MENS NOV-16'!$A$26:$AR$223,44,0)</f>
        <v>0</v>
      </c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172">
        <f>VLOOKUP(A148,'SIIF EJEC MENS NOV-16'!$A$26:$AV$223,48,0)</f>
        <v>0</v>
      </c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172">
        <f>VLOOKUP(A148,'SIIF EJEC MENS NOV-16'!$A$26:$AX$223,50,0)</f>
        <v>0</v>
      </c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170">
        <f>VLOOKUP(A148,'SIIF EJEC MENS NOV-16'!$A$26:$AZ$223,52,0)</f>
        <v>0</v>
      </c>
      <c r="CM148" s="389"/>
      <c r="CN148" s="387">
        <f>+SUM(CB148:CM148)</f>
        <v>3786667</v>
      </c>
      <c r="CO148" s="385">
        <f>+AN148-BA148</f>
        <v>0</v>
      </c>
      <c r="CP148" s="383">
        <f>+BA148-BN148</f>
        <v>0</v>
      </c>
      <c r="CQ148" s="389">
        <f>+BN148-CA148</f>
        <v>0</v>
      </c>
      <c r="CR148" s="720">
        <f>+CA148-CN148</f>
        <v>0</v>
      </c>
      <c r="CS148" s="721">
        <f>IFERROR(BA148/AN148,0)</f>
        <v>1</v>
      </c>
      <c r="CT148" s="378">
        <f>IFERROR(BN148/AN148,0)</f>
        <v>1</v>
      </c>
    </row>
    <row r="149" spans="1:98" s="301" customFormat="1" ht="18.75" thickBot="1" x14ac:dyDescent="0.25">
      <c r="B149" s="1031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1099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/>
      <c r="CP149" s="302"/>
      <c r="CQ149" s="302"/>
      <c r="CR149" s="302"/>
      <c r="CS149" s="750"/>
      <c r="CT149" s="750"/>
    </row>
    <row r="150" spans="1:98" s="255" customFormat="1" ht="30" customHeight="1" thickBot="1" x14ac:dyDescent="0.25">
      <c r="A150" s="250"/>
      <c r="B150" s="1025"/>
      <c r="C150" s="257" t="s">
        <v>453</v>
      </c>
      <c r="D150" s="258"/>
      <c r="E150" s="367" t="s">
        <v>657</v>
      </c>
      <c r="F150" s="238">
        <f t="shared" ref="F150:AM150" si="168">+SUM(F151:F174)</f>
        <v>35947899417</v>
      </c>
      <c r="G150" s="238">
        <f t="shared" si="168"/>
        <v>0</v>
      </c>
      <c r="H150" s="238">
        <f t="shared" si="168"/>
        <v>0</v>
      </c>
      <c r="I150" s="238">
        <f t="shared" si="168"/>
        <v>0</v>
      </c>
      <c r="J150" s="237">
        <f t="shared" si="168"/>
        <v>0</v>
      </c>
      <c r="K150" s="237">
        <f t="shared" si="168"/>
        <v>0</v>
      </c>
      <c r="L150" s="256">
        <f t="shared" si="168"/>
        <v>0</v>
      </c>
      <c r="M150" s="256">
        <f t="shared" si="168"/>
        <v>0</v>
      </c>
      <c r="N150" s="237">
        <f t="shared" si="168"/>
        <v>0</v>
      </c>
      <c r="O150" s="238">
        <f t="shared" si="168"/>
        <v>216052341</v>
      </c>
      <c r="P150" s="237">
        <f t="shared" si="168"/>
        <v>216052341</v>
      </c>
      <c r="Q150" s="237">
        <f t="shared" si="168"/>
        <v>0</v>
      </c>
      <c r="R150" s="237">
        <f t="shared" si="168"/>
        <v>0</v>
      </c>
      <c r="S150" s="237">
        <f t="shared" si="168"/>
        <v>0</v>
      </c>
      <c r="T150" s="237">
        <f t="shared" si="168"/>
        <v>0</v>
      </c>
      <c r="U150" s="237">
        <f t="shared" si="168"/>
        <v>0</v>
      </c>
      <c r="V150" s="237">
        <f t="shared" si="168"/>
        <v>1140000000</v>
      </c>
      <c r="W150" s="237">
        <f t="shared" si="168"/>
        <v>0</v>
      </c>
      <c r="X150" s="237">
        <f t="shared" si="168"/>
        <v>0</v>
      </c>
      <c r="Y150" s="237">
        <f t="shared" si="168"/>
        <v>0</v>
      </c>
      <c r="Z150" s="237">
        <f t="shared" si="168"/>
        <v>0</v>
      </c>
      <c r="AA150" s="237">
        <f t="shared" si="168"/>
        <v>0</v>
      </c>
      <c r="AB150" s="237">
        <f t="shared" si="168"/>
        <v>0</v>
      </c>
      <c r="AC150" s="237">
        <f t="shared" si="168"/>
        <v>0</v>
      </c>
      <c r="AD150" s="256">
        <f t="shared" si="168"/>
        <v>0</v>
      </c>
      <c r="AE150" s="237">
        <f t="shared" si="168"/>
        <v>216052341</v>
      </c>
      <c r="AF150" s="238">
        <f t="shared" si="168"/>
        <v>1356052341</v>
      </c>
      <c r="AG150" s="238">
        <f t="shared" si="168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168"/>
        <v>35345984504</v>
      </c>
      <c r="AL150" s="237">
        <f t="shared" si="168"/>
        <v>0</v>
      </c>
      <c r="AM150" s="237">
        <f t="shared" si="168"/>
        <v>33896818037</v>
      </c>
      <c r="AN150" s="237">
        <f>+SUM(AN151:AN174)</f>
        <v>35345984504</v>
      </c>
      <c r="AO150" s="237">
        <f t="shared" ref="AO150:CR150" si="169">+SUM(AO151:AO174)</f>
        <v>26517131675</v>
      </c>
      <c r="AP150" s="238">
        <f t="shared" si="169"/>
        <v>2417777002</v>
      </c>
      <c r="AQ150" s="237">
        <f t="shared" si="169"/>
        <v>660857978</v>
      </c>
      <c r="AR150" s="237">
        <f t="shared" si="169"/>
        <v>1281000721</v>
      </c>
      <c r="AS150" s="237">
        <f t="shared" si="169"/>
        <v>927774267</v>
      </c>
      <c r="AT150" s="237">
        <f t="shared" si="169"/>
        <v>873747775</v>
      </c>
      <c r="AU150" s="237">
        <f t="shared" si="169"/>
        <v>207986667</v>
      </c>
      <c r="AV150" s="237">
        <f t="shared" si="169"/>
        <v>84794201</v>
      </c>
      <c r="AW150" s="237">
        <f t="shared" si="169"/>
        <v>342804461</v>
      </c>
      <c r="AX150" s="237">
        <f t="shared" si="169"/>
        <v>169371758</v>
      </c>
      <c r="AY150" s="1083">
        <f t="shared" si="169"/>
        <v>413571532</v>
      </c>
      <c r="AZ150" s="237">
        <f t="shared" si="169"/>
        <v>0</v>
      </c>
      <c r="BA150" s="237">
        <f t="shared" si="169"/>
        <v>33896818037</v>
      </c>
      <c r="BB150" s="238">
        <f t="shared" si="169"/>
        <v>17270371674</v>
      </c>
      <c r="BC150" s="238">
        <f t="shared" si="169"/>
        <v>5167339726</v>
      </c>
      <c r="BD150" s="237">
        <f t="shared" si="169"/>
        <v>1234528080</v>
      </c>
      <c r="BE150" s="237">
        <f t="shared" si="169"/>
        <v>3035552558</v>
      </c>
      <c r="BF150" s="237">
        <f t="shared" si="169"/>
        <v>980766814</v>
      </c>
      <c r="BG150" s="237">
        <f t="shared" si="169"/>
        <v>1078532370</v>
      </c>
      <c r="BH150" s="237">
        <f t="shared" si="169"/>
        <v>871927973</v>
      </c>
      <c r="BI150" s="237">
        <f t="shared" si="169"/>
        <v>1543742480</v>
      </c>
      <c r="BJ150" s="237">
        <f t="shared" si="169"/>
        <v>786653320</v>
      </c>
      <c r="BK150" s="237">
        <f t="shared" si="169"/>
        <v>244901212</v>
      </c>
      <c r="BL150" s="237">
        <f t="shared" si="169"/>
        <v>554800597</v>
      </c>
      <c r="BM150" s="237">
        <f t="shared" si="169"/>
        <v>0</v>
      </c>
      <c r="BN150" s="259">
        <f t="shared" si="169"/>
        <v>32769116804</v>
      </c>
      <c r="BO150" s="237">
        <f t="shared" si="169"/>
        <v>0</v>
      </c>
      <c r="BP150" s="261">
        <f t="shared" si="169"/>
        <v>99978670</v>
      </c>
      <c r="BQ150" s="237">
        <f t="shared" si="169"/>
        <v>501724695</v>
      </c>
      <c r="BR150" s="238">
        <f t="shared" si="169"/>
        <v>813473623</v>
      </c>
      <c r="BS150" s="238">
        <f t="shared" si="169"/>
        <v>1563089574</v>
      </c>
      <c r="BT150" s="238">
        <f t="shared" si="169"/>
        <v>1080248682</v>
      </c>
      <c r="BU150" s="238">
        <f t="shared" si="169"/>
        <v>1476278255</v>
      </c>
      <c r="BV150" s="238">
        <f t="shared" si="169"/>
        <v>1386917485</v>
      </c>
      <c r="BW150" s="237">
        <f t="shared" si="169"/>
        <v>2270701524</v>
      </c>
      <c r="BX150" s="237">
        <f t="shared" si="169"/>
        <v>1691850512</v>
      </c>
      <c r="BY150" s="237">
        <f t="shared" si="169"/>
        <v>2450263796</v>
      </c>
      <c r="BZ150" s="237">
        <f t="shared" si="169"/>
        <v>0</v>
      </c>
      <c r="CA150" s="259">
        <f t="shared" si="169"/>
        <v>13334526816</v>
      </c>
      <c r="CB150" s="238">
        <f t="shared" si="169"/>
        <v>0</v>
      </c>
      <c r="CC150" s="238">
        <f t="shared" si="169"/>
        <v>99234186</v>
      </c>
      <c r="CD150" s="237">
        <f t="shared" si="169"/>
        <v>502469179</v>
      </c>
      <c r="CE150" s="237">
        <f t="shared" si="169"/>
        <v>751051001</v>
      </c>
      <c r="CF150" s="237">
        <f t="shared" si="169"/>
        <v>1569976473</v>
      </c>
      <c r="CG150" s="237">
        <f t="shared" si="169"/>
        <v>1104474103</v>
      </c>
      <c r="CH150" s="237">
        <f t="shared" si="169"/>
        <v>1507588557</v>
      </c>
      <c r="CI150" s="237">
        <f t="shared" si="169"/>
        <v>1286406386</v>
      </c>
      <c r="CJ150" s="237">
        <f t="shared" si="169"/>
        <v>2253891248</v>
      </c>
      <c r="CK150" s="237">
        <f t="shared" si="169"/>
        <v>1625987961</v>
      </c>
      <c r="CL150" s="237">
        <f t="shared" si="169"/>
        <v>2491356878</v>
      </c>
      <c r="CM150" s="237">
        <f t="shared" si="169"/>
        <v>0</v>
      </c>
      <c r="CN150" s="237">
        <f t="shared" si="169"/>
        <v>13192435972</v>
      </c>
      <c r="CO150" s="238">
        <f t="shared" si="169"/>
        <v>1449166467</v>
      </c>
      <c r="CP150" s="238">
        <f t="shared" si="169"/>
        <v>1127701233</v>
      </c>
      <c r="CQ150" s="238">
        <f t="shared" si="169"/>
        <v>19434589988</v>
      </c>
      <c r="CR150" s="238">
        <f t="shared" si="169"/>
        <v>142090844</v>
      </c>
      <c r="CS150" s="251">
        <f t="shared" ref="CS150:CS174" si="170">IFERROR(BA150/AN150,0)</f>
        <v>0.9590005346481153</v>
      </c>
      <c r="CT150" s="251">
        <f t="shared" ref="CT150:CT174" si="171">IFERROR(BN150/AN150,0)</f>
        <v>0.92709588553946254</v>
      </c>
    </row>
    <row r="151" spans="1:98" s="157" customFormat="1" ht="54" outlineLevel="1" x14ac:dyDescent="0.2">
      <c r="A151" s="146" t="s">
        <v>926</v>
      </c>
      <c r="B151" s="1021" t="str">
        <f t="shared" ref="B151:B174" si="172">+C151&amp;D151</f>
        <v>C-121-800-110</v>
      </c>
      <c r="C151" s="1074" t="s">
        <v>555</v>
      </c>
      <c r="D151" s="175" t="s">
        <v>417</v>
      </c>
      <c r="E151" s="1075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F174" si="173">+G151+I151+K151+M151+O151+Q151+S151+U151+W151+Y151+AA151+AC151</f>
        <v>0</v>
      </c>
      <c r="AF151" s="147">
        <f t="shared" si="173"/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174">+F151-AE151+AF151-AG151+AH151</f>
        <v>16000000000</v>
      </c>
      <c r="AL151" s="191"/>
      <c r="AM151" s="191">
        <f t="shared" ref="AM151:AM161" si="175">+AL151+BA151</f>
        <v>16000000000</v>
      </c>
      <c r="AN151" s="225">
        <f t="shared" ref="AN151:AN174" si="176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1086">
        <f>VLOOKUP(A151,'SIIF EJEC MENS NOV-16'!$A$26:$AR$223,44,0)</f>
        <v>0</v>
      </c>
      <c r="AZ151" s="225"/>
      <c r="BA151" s="437">
        <f t="shared" ref="BA151:BA174" si="177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172">
        <f>VLOOKUP(A151,'SIIF EJEC MENS NOV-16'!$A$26:$AV$223,48,0)</f>
        <v>0</v>
      </c>
      <c r="BM151" s="226"/>
      <c r="BN151" s="170">
        <f t="shared" ref="BN151:BN174" si="178">+SUM(BB151:BM151)</f>
        <v>16000000000</v>
      </c>
      <c r="BO151" s="221"/>
      <c r="BP151" s="264"/>
      <c r="BQ151" s="223"/>
      <c r="BR151" s="221"/>
      <c r="BS151" s="221"/>
      <c r="BT151" s="221"/>
      <c r="BU151" s="221"/>
      <c r="BV151" s="224"/>
      <c r="BW151" s="191"/>
      <c r="BX151" s="191">
        <v>224591016</v>
      </c>
      <c r="BY151" s="172">
        <v>431476818</v>
      </c>
      <c r="BZ151" s="410">
        <v>0</v>
      </c>
      <c r="CA151" s="171">
        <f t="shared" ref="CA151:CA174" si="179">+SUM(BO151:BZ151)</f>
        <v>656067834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70">
        <f>VLOOKUP(A151,'SIIF EJEC MENS NOV-16'!$A$26:$AZ$223,52,0)</f>
        <v>431476818</v>
      </c>
      <c r="CM151" s="191"/>
      <c r="CN151" s="148">
        <f t="shared" ref="CN151:CN174" si="180">+SUM(CB151:CM151)</f>
        <v>656067834</v>
      </c>
      <c r="CO151" s="221">
        <f t="shared" ref="CO151:CO174" si="181">+AN151-BA151</f>
        <v>0</v>
      </c>
      <c r="CP151" s="221">
        <f t="shared" ref="CP151:CP174" si="182">+BA151-BN151</f>
        <v>0</v>
      </c>
      <c r="CQ151" s="221">
        <f t="shared" ref="CQ151:CQ174" si="183">+BN151-CA151</f>
        <v>15343932166</v>
      </c>
      <c r="CR151" s="221">
        <f t="shared" ref="CR151:CR174" si="184">+CA151-CN151</f>
        <v>0</v>
      </c>
      <c r="CS151" s="298">
        <f t="shared" si="170"/>
        <v>1</v>
      </c>
      <c r="CT151" s="298">
        <f t="shared" si="171"/>
        <v>1</v>
      </c>
    </row>
    <row r="152" spans="1:98" s="146" customFormat="1" ht="72" outlineLevel="1" x14ac:dyDescent="0.2">
      <c r="A152" s="146" t="s">
        <v>927</v>
      </c>
      <c r="B152" s="1021" t="str">
        <f t="shared" si="172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173"/>
        <v>91175041</v>
      </c>
      <c r="AF152" s="163">
        <f t="shared" si="173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174"/>
        <v>708824959</v>
      </c>
      <c r="AL152" s="170"/>
      <c r="AM152" s="172">
        <f t="shared" si="175"/>
        <v>708824959</v>
      </c>
      <c r="AN152" s="172">
        <f t="shared" si="176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086">
        <f>VLOOKUP(A152,'SIIF EJEC MENS NOV-16'!$A$26:$AR$223,44,0)</f>
        <v>0</v>
      </c>
      <c r="AZ152" s="170"/>
      <c r="BA152" s="437">
        <f t="shared" si="177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2">
        <f>VLOOKUP(A152,'SIIF EJEC MENS NOV-16'!$A$26:$AV$223,48,0)</f>
        <v>0</v>
      </c>
      <c r="BM152" s="170"/>
      <c r="BN152" s="166">
        <f t="shared" si="178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2">
        <f>VLOOKUP(A152,'SIIF EJEC MENS NOV-16'!$A$26:$AX$223,50,0)</f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>
        <f>VLOOKUP(A152,'SIIF EJEC MENS NOV-16'!$A$26:$AZ$223,52,0)</f>
        <v>0</v>
      </c>
      <c r="CM152" s="170"/>
      <c r="CN152" s="166">
        <f t="shared" si="180"/>
        <v>653951659</v>
      </c>
      <c r="CO152" s="163">
        <f t="shared" si="181"/>
        <v>0</v>
      </c>
      <c r="CP152" s="221">
        <f t="shared" si="182"/>
        <v>24224525</v>
      </c>
      <c r="CQ152" s="163">
        <f t="shared" si="183"/>
        <v>30648775</v>
      </c>
      <c r="CR152" s="163">
        <f t="shared" si="184"/>
        <v>0</v>
      </c>
      <c r="CS152" s="299">
        <f t="shared" si="170"/>
        <v>1</v>
      </c>
      <c r="CT152" s="299">
        <f t="shared" si="171"/>
        <v>0.96582439050372093</v>
      </c>
    </row>
    <row r="153" spans="1:98" s="146" customFormat="1" ht="90" outlineLevel="1" x14ac:dyDescent="0.2">
      <c r="A153" s="146" t="s">
        <v>928</v>
      </c>
      <c r="B153" s="1021" t="str">
        <f t="shared" si="172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174"/>
        <v>91175041</v>
      </c>
      <c r="AL153" s="170"/>
      <c r="AM153" s="172">
        <f t="shared" si="175"/>
        <v>91175041</v>
      </c>
      <c r="AN153" s="172">
        <f t="shared" si="176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086">
        <f>VLOOKUP(A153,'SIIF EJEC MENS NOV-16'!$A$26:$AR$223,44,0)</f>
        <v>0</v>
      </c>
      <c r="AZ153" s="170"/>
      <c r="BA153" s="437">
        <f t="shared" si="177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2">
        <f>VLOOKUP(A153,'SIIF EJEC MENS NOV-16'!$A$26:$AV$223,48,0)</f>
        <v>0</v>
      </c>
      <c r="BM153" s="170"/>
      <c r="BN153" s="166">
        <f t="shared" si="178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2">
        <f>VLOOKUP(A153,'SIIF EJEC MENS NOV-16'!$A$26:$AX$223,50,0)</f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>
        <f>VLOOKUP(A153,'SIIF EJEC MENS NOV-16'!$A$26:$AZ$223,52,0)</f>
        <v>0</v>
      </c>
      <c r="CM153" s="170"/>
      <c r="CN153" s="166">
        <f t="shared" si="180"/>
        <v>91175041</v>
      </c>
      <c r="CO153" s="163">
        <f t="shared" si="181"/>
        <v>0</v>
      </c>
      <c r="CP153" s="221">
        <f t="shared" si="182"/>
        <v>0</v>
      </c>
      <c r="CQ153" s="163">
        <f t="shared" si="183"/>
        <v>0</v>
      </c>
      <c r="CR153" s="163">
        <f t="shared" si="184"/>
        <v>0</v>
      </c>
      <c r="CS153" s="299">
        <f t="shared" si="170"/>
        <v>1</v>
      </c>
      <c r="CT153" s="299">
        <f t="shared" si="171"/>
        <v>1</v>
      </c>
    </row>
    <row r="154" spans="1:98" s="146" customFormat="1" ht="54.75" customHeight="1" outlineLevel="1" x14ac:dyDescent="0.2">
      <c r="A154" s="146" t="s">
        <v>929</v>
      </c>
      <c r="B154" s="1021" t="str">
        <f t="shared" si="172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173"/>
        <v>0</v>
      </c>
      <c r="AF154" s="163">
        <f t="shared" si="173"/>
        <v>0</v>
      </c>
      <c r="AG154" s="163">
        <v>60000000</v>
      </c>
      <c r="AH154" s="183"/>
      <c r="AI154" s="160">
        <f t="shared" ref="AI154:AI159" si="185">+-AG154+AH154</f>
        <v>-60000000</v>
      </c>
      <c r="AJ154" s="183"/>
      <c r="AK154" s="172">
        <f t="shared" si="174"/>
        <v>540000000</v>
      </c>
      <c r="AL154" s="170"/>
      <c r="AM154" s="172">
        <f t="shared" si="175"/>
        <v>539200000</v>
      </c>
      <c r="AN154" s="172">
        <f t="shared" si="176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086">
        <f>VLOOKUP(A154,'SIIF EJEC MENS NOV-16'!$A$26:$AR$223,44,0)</f>
        <v>0</v>
      </c>
      <c r="AZ154" s="170"/>
      <c r="BA154" s="437">
        <f t="shared" si="177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2">
        <f>VLOOKUP(A154,'SIIF EJEC MENS NOV-16'!$A$26:$AV$223,48,0)</f>
        <v>0</v>
      </c>
      <c r="BM154" s="170"/>
      <c r="BN154" s="166">
        <f t="shared" si="178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2">
        <f>VLOOKUP(A154,'SIIF EJEC MENS NOV-16'!$A$26:$AX$223,50,0)</f>
        <v>0</v>
      </c>
      <c r="BZ154" s="170">
        <v>0</v>
      </c>
      <c r="CA154" s="166">
        <f t="shared" si="179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>
        <f>VLOOKUP(A154,'SIIF EJEC MENS NOV-16'!$A$26:$AZ$223,52,0)</f>
        <v>0</v>
      </c>
      <c r="CM154" s="170"/>
      <c r="CN154" s="166">
        <f t="shared" si="180"/>
        <v>0</v>
      </c>
      <c r="CO154" s="163">
        <f t="shared" si="181"/>
        <v>800000</v>
      </c>
      <c r="CP154" s="221">
        <f t="shared" si="182"/>
        <v>4392372</v>
      </c>
      <c r="CQ154" s="163">
        <f t="shared" si="183"/>
        <v>534807628</v>
      </c>
      <c r="CR154" s="163">
        <f t="shared" si="184"/>
        <v>0</v>
      </c>
      <c r="CS154" s="299">
        <f t="shared" si="170"/>
        <v>0.99851851851851847</v>
      </c>
      <c r="CT154" s="299">
        <f t="shared" si="171"/>
        <v>0.99038449629629632</v>
      </c>
    </row>
    <row r="155" spans="1:98" s="146" customFormat="1" ht="54" outlineLevel="1" x14ac:dyDescent="0.25">
      <c r="A155" s="146" t="s">
        <v>930</v>
      </c>
      <c r="B155" s="1021" t="str">
        <f t="shared" si="172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173"/>
        <v>0</v>
      </c>
      <c r="AF155" s="163">
        <f t="shared" si="173"/>
        <v>0</v>
      </c>
      <c r="AG155" s="163">
        <v>50000000</v>
      </c>
      <c r="AH155" s="183"/>
      <c r="AI155" s="160">
        <f t="shared" si="185"/>
        <v>-50000000</v>
      </c>
      <c r="AJ155" s="183"/>
      <c r="AK155" s="172">
        <f t="shared" si="174"/>
        <v>450000000</v>
      </c>
      <c r="AL155" s="170"/>
      <c r="AM155" s="172">
        <f t="shared" si="175"/>
        <v>380999800</v>
      </c>
      <c r="AN155" s="172">
        <f t="shared" si="176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086">
        <f>VLOOKUP(A155,'SIIF EJEC MENS NOV-16'!$A$26:$AR$223,44,0)</f>
        <v>29000000</v>
      </c>
      <c r="AZ155" s="170"/>
      <c r="BA155" s="437">
        <f t="shared" si="177"/>
        <v>380999800</v>
      </c>
      <c r="BB155" s="163">
        <v>0</v>
      </c>
      <c r="BC155" s="183">
        <v>0</v>
      </c>
      <c r="BD155" s="170">
        <v>220019998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0</v>
      </c>
      <c r="BK155" s="172">
        <v>2049353</v>
      </c>
      <c r="BL155" s="172">
        <v>36531977</v>
      </c>
      <c r="BM155" s="170"/>
      <c r="BN155" s="166">
        <f t="shared" si="178"/>
        <v>308551671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2">
        <f>VLOOKUP(A155,'SIIF EJEC MENS NOV-16'!$A$26:$AX$223,50,0)</f>
        <v>21496508</v>
      </c>
      <c r="BZ155" s="170">
        <v>0</v>
      </c>
      <c r="CA155" s="166">
        <f>+SUM(BO155:BZ155)</f>
        <v>195440183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>
        <f>VLOOKUP(A155,'SIIF EJEC MENS NOV-16'!$A$26:$AZ$223,52,0)</f>
        <v>20696795</v>
      </c>
      <c r="CM155" s="170"/>
      <c r="CN155" s="166">
        <f t="shared" si="180"/>
        <v>194640470</v>
      </c>
      <c r="CO155" s="163">
        <f t="shared" si="181"/>
        <v>69000200</v>
      </c>
      <c r="CP155" s="221">
        <f t="shared" si="182"/>
        <v>72448129</v>
      </c>
      <c r="CQ155" s="163">
        <f t="shared" si="183"/>
        <v>113111488</v>
      </c>
      <c r="CR155" s="163">
        <f t="shared" si="184"/>
        <v>799713</v>
      </c>
      <c r="CS155" s="299">
        <f t="shared" si="170"/>
        <v>0.84666622222222221</v>
      </c>
      <c r="CT155" s="299">
        <f t="shared" si="171"/>
        <v>0.68567038000000002</v>
      </c>
    </row>
    <row r="156" spans="1:98" s="146" customFormat="1" ht="54" outlineLevel="1" x14ac:dyDescent="0.25">
      <c r="A156" s="146" t="s">
        <v>931</v>
      </c>
      <c r="B156" s="1021" t="str">
        <f t="shared" si="172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173"/>
        <v>0</v>
      </c>
      <c r="AF156" s="163">
        <f t="shared" si="173"/>
        <v>0</v>
      </c>
      <c r="AG156" s="163">
        <v>50000000</v>
      </c>
      <c r="AH156" s="183"/>
      <c r="AI156" s="160">
        <f t="shared" si="185"/>
        <v>-50000000</v>
      </c>
      <c r="AJ156" s="183"/>
      <c r="AK156" s="172">
        <f t="shared" si="174"/>
        <v>350000000</v>
      </c>
      <c r="AL156" s="170"/>
      <c r="AM156" s="172">
        <f t="shared" si="175"/>
        <v>348986667</v>
      </c>
      <c r="AN156" s="172">
        <f t="shared" si="176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086">
        <f>VLOOKUP(A156,'SIIF EJEC MENS NOV-16'!$A$26:$AR$223,44,0)</f>
        <v>61000000</v>
      </c>
      <c r="AZ156" s="170"/>
      <c r="BA156" s="437">
        <f t="shared" si="177"/>
        <v>348986667</v>
      </c>
      <c r="BB156" s="163">
        <v>0</v>
      </c>
      <c r="BC156" s="183">
        <v>0</v>
      </c>
      <c r="BD156" s="170">
        <v>138066666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2">
        <v>31879875</v>
      </c>
      <c r="BM156" s="170"/>
      <c r="BN156" s="166">
        <f t="shared" si="178"/>
        <v>251988065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2">
        <f>VLOOKUP(A156,'SIIF EJEC MENS NOV-16'!$A$26:$AX$223,50,0)</f>
        <v>25356470</v>
      </c>
      <c r="BZ156" s="170">
        <v>0</v>
      </c>
      <c r="CA156" s="166">
        <f t="shared" si="179"/>
        <v>147023484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>
        <f>VLOOKUP(A156,'SIIF EJEC MENS NOV-16'!$A$26:$AZ$223,52,0)</f>
        <v>25356470</v>
      </c>
      <c r="CM156" s="170"/>
      <c r="CN156" s="166">
        <f t="shared" si="180"/>
        <v>147023484</v>
      </c>
      <c r="CO156" s="163">
        <f t="shared" si="181"/>
        <v>1013333</v>
      </c>
      <c r="CP156" s="221">
        <f t="shared" si="182"/>
        <v>96998602</v>
      </c>
      <c r="CQ156" s="163">
        <f t="shared" si="183"/>
        <v>104964581</v>
      </c>
      <c r="CR156" s="163">
        <f t="shared" si="184"/>
        <v>0</v>
      </c>
      <c r="CS156" s="299">
        <f t="shared" si="170"/>
        <v>0.99710476285714289</v>
      </c>
      <c r="CT156" s="299">
        <f t="shared" si="171"/>
        <v>0.71996590000000005</v>
      </c>
    </row>
    <row r="157" spans="1:98" s="146" customFormat="1" ht="54" outlineLevel="1" x14ac:dyDescent="0.2">
      <c r="A157" s="146" t="s">
        <v>932</v>
      </c>
      <c r="B157" s="1021" t="str">
        <f t="shared" si="172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173"/>
        <v>0</v>
      </c>
      <c r="AF157" s="163">
        <f t="shared" si="173"/>
        <v>0</v>
      </c>
      <c r="AG157" s="163">
        <v>100000000</v>
      </c>
      <c r="AH157" s="183"/>
      <c r="AI157" s="160">
        <f t="shared" si="185"/>
        <v>-100000000</v>
      </c>
      <c r="AJ157" s="183"/>
      <c r="AK157" s="172">
        <f t="shared" si="174"/>
        <v>500000000</v>
      </c>
      <c r="AL157" s="170"/>
      <c r="AM157" s="172">
        <f t="shared" si="175"/>
        <v>500000000</v>
      </c>
      <c r="AN157" s="510">
        <f t="shared" si="176"/>
        <v>500000000</v>
      </c>
      <c r="AO157" s="170">
        <v>40000000</v>
      </c>
      <c r="AP157" s="170">
        <v>245568913</v>
      </c>
      <c r="AQ157" s="170">
        <v>0</v>
      </c>
      <c r="AR157" s="170">
        <v>0</v>
      </c>
      <c r="AS157" s="172">
        <v>210395468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087">
        <v>3771200</v>
      </c>
      <c r="AZ157" s="170"/>
      <c r="BA157" s="1070">
        <f t="shared" si="177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15427351</v>
      </c>
      <c r="BJ157" s="170">
        <v>4720530</v>
      </c>
      <c r="BK157" s="172">
        <v>0</v>
      </c>
      <c r="BL157" s="172">
        <v>7673079</v>
      </c>
      <c r="BM157" s="170"/>
      <c r="BN157" s="166">
        <f t="shared" si="178"/>
        <v>492901382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2">
        <f>VLOOKUP(A157,'SIIF EJEC MENS NOV-16'!$A$26:$AX$223,50,0)</f>
        <v>74375532</v>
      </c>
      <c r="BZ157" s="170">
        <v>0</v>
      </c>
      <c r="CA157" s="166">
        <f t="shared" si="179"/>
        <v>326875785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>
        <f>VLOOKUP(A157,'SIIF EJEC MENS NOV-16'!$A$26:$AZ$223,52,0)</f>
        <v>77419200</v>
      </c>
      <c r="CM157" s="170"/>
      <c r="CN157" s="166">
        <f t="shared" si="180"/>
        <v>326875785</v>
      </c>
      <c r="CO157" s="163">
        <f t="shared" si="181"/>
        <v>0</v>
      </c>
      <c r="CP157" s="221">
        <f t="shared" si="182"/>
        <v>7098618</v>
      </c>
      <c r="CQ157" s="163">
        <f t="shared" si="183"/>
        <v>166025597</v>
      </c>
      <c r="CR157" s="163">
        <f t="shared" si="184"/>
        <v>0</v>
      </c>
      <c r="CS157" s="299">
        <f t="shared" si="170"/>
        <v>1</v>
      </c>
      <c r="CT157" s="299">
        <f t="shared" si="171"/>
        <v>0.985802764</v>
      </c>
    </row>
    <row r="158" spans="1:98" s="146" customFormat="1" ht="36" outlineLevel="1" x14ac:dyDescent="0.2">
      <c r="A158" s="146" t="s">
        <v>933</v>
      </c>
      <c r="B158" s="1021" t="str">
        <f t="shared" si="172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173"/>
        <v>0</v>
      </c>
      <c r="AF158" s="163">
        <f t="shared" si="173"/>
        <v>0</v>
      </c>
      <c r="AG158" s="163">
        <v>118000000</v>
      </c>
      <c r="AH158" s="183"/>
      <c r="AI158" s="160">
        <f t="shared" si="185"/>
        <v>-118000000</v>
      </c>
      <c r="AJ158" s="183"/>
      <c r="AK158" s="172">
        <f t="shared" si="174"/>
        <v>682000000</v>
      </c>
      <c r="AL158" s="170"/>
      <c r="AM158" s="172">
        <f t="shared" si="175"/>
        <v>681707792</v>
      </c>
      <c r="AN158" s="172">
        <f t="shared" si="176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086">
        <f>VLOOKUP(A158,'SIIF EJEC MENS NOV-16'!$A$26:$AR$223,44,0)</f>
        <v>24000000</v>
      </c>
      <c r="AZ158" s="170"/>
      <c r="BA158" s="437">
        <f t="shared" si="177"/>
        <v>681707792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2">
        <f>VLOOKUP(A158,'SIIF EJEC MENS NOV-16'!$A$26:$AV$223,48,0)</f>
        <v>0</v>
      </c>
      <c r="BM158" s="170"/>
      <c r="BN158" s="166">
        <f t="shared" si="178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2">
        <f>VLOOKUP(A158,'SIIF EJEC MENS NOV-16'!$A$26:$AX$223,50,0)</f>
        <v>111359079</v>
      </c>
      <c r="BZ158" s="170">
        <v>0</v>
      </c>
      <c r="CA158" s="166">
        <f t="shared" si="179"/>
        <v>601432656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>
        <f>VLOOKUP(A158,'SIIF EJEC MENS NOV-16'!$A$26:$AZ$223,52,0)</f>
        <v>150844551</v>
      </c>
      <c r="CM158" s="170"/>
      <c r="CN158" s="166">
        <f t="shared" si="180"/>
        <v>601432656</v>
      </c>
      <c r="CO158" s="163">
        <f t="shared" si="181"/>
        <v>292208</v>
      </c>
      <c r="CP158" s="221">
        <f t="shared" si="182"/>
        <v>24000000</v>
      </c>
      <c r="CQ158" s="163">
        <f t="shared" si="183"/>
        <v>56275136</v>
      </c>
      <c r="CR158" s="163">
        <f t="shared" si="184"/>
        <v>0</v>
      </c>
      <c r="CS158" s="299">
        <f t="shared" si="170"/>
        <v>0.99957154252199409</v>
      </c>
      <c r="CT158" s="299">
        <f t="shared" si="171"/>
        <v>0.964380926686217</v>
      </c>
    </row>
    <row r="159" spans="1:98" s="157" customFormat="1" ht="36" outlineLevel="1" x14ac:dyDescent="0.2">
      <c r="A159" s="146" t="s">
        <v>934</v>
      </c>
      <c r="B159" s="1021" t="str">
        <f t="shared" si="172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si="173"/>
        <v>124877300</v>
      </c>
      <c r="AF159" s="163">
        <f t="shared" si="173"/>
        <v>0</v>
      </c>
      <c r="AG159" s="163">
        <v>88000000</v>
      </c>
      <c r="AH159" s="188"/>
      <c r="AI159" s="160">
        <f t="shared" si="185"/>
        <v>-88000000</v>
      </c>
      <c r="AJ159" s="188"/>
      <c r="AK159" s="170">
        <f t="shared" si="174"/>
        <v>987122700</v>
      </c>
      <c r="AL159" s="171"/>
      <c r="AM159" s="172">
        <f t="shared" si="175"/>
        <v>929027000</v>
      </c>
      <c r="AN159" s="165">
        <f t="shared" si="176"/>
        <v>987122700</v>
      </c>
      <c r="AO159" s="170">
        <v>366269351</v>
      </c>
      <c r="AP159" s="170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087">
        <v>24000000</v>
      </c>
      <c r="AZ159" s="170"/>
      <c r="BA159" s="1070">
        <f t="shared" si="177"/>
        <v>929027000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74182815</v>
      </c>
      <c r="BJ159" s="170">
        <v>32506907</v>
      </c>
      <c r="BK159" s="172">
        <v>17325457</v>
      </c>
      <c r="BL159" s="172">
        <v>32041638</v>
      </c>
      <c r="BM159" s="170"/>
      <c r="BN159" s="166">
        <f t="shared" si="178"/>
        <v>779604366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89904513</v>
      </c>
      <c r="BY159" s="172">
        <v>100692635</v>
      </c>
      <c r="BZ159" s="171">
        <v>0</v>
      </c>
      <c r="CA159" s="156">
        <f t="shared" si="179"/>
        <v>709204072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0">
        <f>VLOOKUP(A159,'SIIF EJEC MENS NOV-16'!$A$26:$AZ$223,52,0)</f>
        <v>90955349</v>
      </c>
      <c r="CM159" s="171"/>
      <c r="CN159" s="156">
        <f t="shared" si="180"/>
        <v>686264278</v>
      </c>
      <c r="CO159" s="163">
        <f t="shared" si="181"/>
        <v>58095700</v>
      </c>
      <c r="CP159" s="221">
        <f t="shared" si="182"/>
        <v>149422634</v>
      </c>
      <c r="CQ159" s="163">
        <f t="shared" si="183"/>
        <v>70400294</v>
      </c>
      <c r="CR159" s="163">
        <f t="shared" si="184"/>
        <v>22939794</v>
      </c>
      <c r="CS159" s="299">
        <f t="shared" si="170"/>
        <v>0.94114642485680855</v>
      </c>
      <c r="CT159" s="299">
        <f t="shared" si="171"/>
        <v>0.789774529549366</v>
      </c>
    </row>
    <row r="160" spans="1:98" s="157" customFormat="1" ht="54" outlineLevel="1" x14ac:dyDescent="0.2">
      <c r="A160" s="146" t="s">
        <v>935</v>
      </c>
      <c r="B160" s="1021" t="str">
        <f t="shared" si="172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173"/>
        <v>0</v>
      </c>
      <c r="AF160" s="163">
        <f t="shared" si="173"/>
        <v>124877300</v>
      </c>
      <c r="AG160" s="163">
        <v>0</v>
      </c>
      <c r="AH160" s="188"/>
      <c r="AI160" s="160">
        <v>0</v>
      </c>
      <c r="AJ160" s="188"/>
      <c r="AK160" s="170">
        <f t="shared" si="174"/>
        <v>124877300</v>
      </c>
      <c r="AL160" s="171"/>
      <c r="AM160" s="172">
        <f>+AL160+BA160</f>
        <v>124877300</v>
      </c>
      <c r="AN160" s="170">
        <f t="shared" si="176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086">
        <f>VLOOKUP(A160,'SIIF EJEC MENS NOV-16'!$A$26:$AR$223,44,0)</f>
        <v>0</v>
      </c>
      <c r="AZ160" s="170"/>
      <c r="BA160" s="437">
        <f t="shared" si="177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2">
        <f>VLOOKUP(A160,'SIIF EJEC MENS NOV-16'!$A$26:$AV$223,48,0)</f>
        <v>0</v>
      </c>
      <c r="BM160" s="170"/>
      <c r="BN160" s="166">
        <f t="shared" si="178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2">
        <f>VLOOKUP(A160,'SIIF EJEC MENS NOV-16'!$A$26:$AX$223,50,0)</f>
        <v>0</v>
      </c>
      <c r="BZ160" s="171">
        <v>0</v>
      </c>
      <c r="CA160" s="156">
        <f t="shared" si="179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0">
        <f>VLOOKUP(A160,'SIIF EJEC MENS NOV-16'!$A$26:$AZ$223,52,0)</f>
        <v>0</v>
      </c>
      <c r="CM160" s="171"/>
      <c r="CN160" s="156">
        <f>+SUM(CB160:CM160)</f>
        <v>124877300</v>
      </c>
      <c r="CO160" s="163">
        <f t="shared" si="181"/>
        <v>0</v>
      </c>
      <c r="CP160" s="221">
        <f t="shared" si="182"/>
        <v>0</v>
      </c>
      <c r="CQ160" s="163">
        <f t="shared" si="183"/>
        <v>0</v>
      </c>
      <c r="CR160" s="163">
        <f t="shared" si="184"/>
        <v>0</v>
      </c>
      <c r="CS160" s="299">
        <f t="shared" si="170"/>
        <v>1</v>
      </c>
      <c r="CT160" s="299">
        <f t="shared" si="171"/>
        <v>1</v>
      </c>
    </row>
    <row r="161" spans="1:98" s="146" customFormat="1" ht="54" outlineLevel="1" x14ac:dyDescent="0.2">
      <c r="A161" s="146" t="s">
        <v>936</v>
      </c>
      <c r="B161" s="1021" t="str">
        <f t="shared" si="172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173"/>
        <v>0</v>
      </c>
      <c r="AF161" s="163">
        <f t="shared" si="173"/>
        <v>0</v>
      </c>
      <c r="AG161" s="163">
        <v>100000000</v>
      </c>
      <c r="AH161" s="183"/>
      <c r="AI161" s="160">
        <f t="shared" ref="AI161:AI169" si="186">+-AG161+AH161</f>
        <v>-100000000</v>
      </c>
      <c r="AJ161" s="183"/>
      <c r="AK161" s="170">
        <f t="shared" si="174"/>
        <v>300000000</v>
      </c>
      <c r="AL161" s="170"/>
      <c r="AM161" s="172">
        <f t="shared" si="175"/>
        <v>278500000</v>
      </c>
      <c r="AN161" s="172">
        <f t="shared" si="176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086">
        <f>VLOOKUP(A161,'SIIF EJEC MENS NOV-16'!$A$26:$AR$223,44,0)</f>
        <v>0</v>
      </c>
      <c r="AZ161" s="170"/>
      <c r="BA161" s="437">
        <f t="shared" si="177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47729482</v>
      </c>
      <c r="BH161" s="170">
        <v>4389702</v>
      </c>
      <c r="BI161" s="170">
        <v>8973647</v>
      </c>
      <c r="BJ161" s="170">
        <v>4474731</v>
      </c>
      <c r="BK161" s="170">
        <v>6071056</v>
      </c>
      <c r="BL161" s="172">
        <v>14264022</v>
      </c>
      <c r="BM161" s="170"/>
      <c r="BN161" s="166">
        <f t="shared" si="178"/>
        <v>260821919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2">
        <f>VLOOKUP(A161,'SIIF EJEC MENS NOV-16'!$A$26:$AX$223,50,0)</f>
        <v>37825621</v>
      </c>
      <c r="BZ161" s="170">
        <v>0</v>
      </c>
      <c r="CA161" s="166">
        <f t="shared" si="179"/>
        <v>166275883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>
        <f>VLOOKUP(A161,'SIIF EJEC MENS NOV-16'!$A$26:$AZ$223,52,0)</f>
        <v>38685033</v>
      </c>
      <c r="CM161" s="170"/>
      <c r="CN161" s="166">
        <f t="shared" si="180"/>
        <v>165593531</v>
      </c>
      <c r="CO161" s="163">
        <f t="shared" si="181"/>
        <v>21500000</v>
      </c>
      <c r="CP161" s="221">
        <f t="shared" si="182"/>
        <v>17678081</v>
      </c>
      <c r="CQ161" s="163">
        <f t="shared" si="183"/>
        <v>94546036</v>
      </c>
      <c r="CR161" s="163">
        <f t="shared" si="184"/>
        <v>682352</v>
      </c>
      <c r="CS161" s="299">
        <f t="shared" si="170"/>
        <v>0.92833333333333334</v>
      </c>
      <c r="CT161" s="299">
        <f t="shared" si="171"/>
        <v>0.86940639666666664</v>
      </c>
    </row>
    <row r="162" spans="1:98" s="833" customFormat="1" ht="36" outlineLevel="1" x14ac:dyDescent="0.2">
      <c r="A162" s="833" t="s">
        <v>937</v>
      </c>
      <c r="B162" s="1021" t="str">
        <f t="shared" si="172"/>
        <v>C-320-307-110</v>
      </c>
      <c r="C162" s="185" t="s">
        <v>658</v>
      </c>
      <c r="D162" s="175" t="s">
        <v>417</v>
      </c>
      <c r="E162" s="24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173"/>
        <v>0</v>
      </c>
      <c r="AF162" s="929">
        <f t="shared" si="173"/>
        <v>0</v>
      </c>
      <c r="AG162" s="929">
        <v>50000000</v>
      </c>
      <c r="AH162" s="930"/>
      <c r="AI162" s="445">
        <f t="shared" si="186"/>
        <v>-50000000</v>
      </c>
      <c r="AJ162" s="930"/>
      <c r="AK162" s="447">
        <f t="shared" si="174"/>
        <v>350000000</v>
      </c>
      <c r="AL162" s="447"/>
      <c r="AM162" s="447">
        <f>+AL162+BA162</f>
        <v>316484006</v>
      </c>
      <c r="AN162" s="931">
        <f t="shared" si="176"/>
        <v>350000000</v>
      </c>
      <c r="AO162" s="170">
        <v>0</v>
      </c>
      <c r="AP162" s="170">
        <v>0</v>
      </c>
      <c r="AQ162" s="170">
        <v>0</v>
      </c>
      <c r="AR162" s="170">
        <v>0</v>
      </c>
      <c r="AS162" s="170">
        <v>0</v>
      </c>
      <c r="AT162" s="170">
        <v>302720006</v>
      </c>
      <c r="AU162" s="170">
        <v>0</v>
      </c>
      <c r="AV162" s="170">
        <v>13764000</v>
      </c>
      <c r="AW162" s="170"/>
      <c r="AX162" s="173"/>
      <c r="AY162" s="1100">
        <f>VLOOKUP(A162,'SIIF EJEC MENS NOV-16'!$A$26:$AR$223,44,0)</f>
        <v>0</v>
      </c>
      <c r="AZ162" s="170"/>
      <c r="BA162" s="170">
        <f t="shared" si="177"/>
        <v>316484006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172">
        <f>VLOOKUP(A162,'SIIF EJEC MENS NOV-16'!$A$26:$AV$223,48,0)</f>
        <v>0</v>
      </c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172">
        <f>VLOOKUP(A162,'SIIF EJEC MENS NOV-16'!$A$26:$AX$223,50,0)</f>
        <v>67964000</v>
      </c>
      <c r="BZ162" s="447">
        <v>0</v>
      </c>
      <c r="CA162" s="932">
        <f t="shared" si="179"/>
        <v>207984000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170">
        <f>VLOOKUP(A162,'SIIF EJEC MENS NOV-16'!$A$26:$AZ$223,52,0)</f>
        <v>67964000</v>
      </c>
      <c r="CM162" s="447"/>
      <c r="CN162" s="932">
        <f t="shared" si="180"/>
        <v>207984000</v>
      </c>
      <c r="CO162" s="929">
        <f t="shared" si="181"/>
        <v>33515994</v>
      </c>
      <c r="CP162" s="937">
        <f t="shared" si="182"/>
        <v>0</v>
      </c>
      <c r="CQ162" s="929">
        <f t="shared" si="183"/>
        <v>108500006</v>
      </c>
      <c r="CR162" s="929">
        <f t="shared" si="184"/>
        <v>0</v>
      </c>
      <c r="CS162" s="938">
        <f t="shared" si="170"/>
        <v>0.90424001714285718</v>
      </c>
      <c r="CT162" s="938">
        <f t="shared" si="171"/>
        <v>0.90424001714285718</v>
      </c>
    </row>
    <row r="163" spans="1:98" s="146" customFormat="1" ht="54" outlineLevel="1" x14ac:dyDescent="0.25">
      <c r="A163" s="146" t="s">
        <v>938</v>
      </c>
      <c r="B163" s="1021" t="str">
        <f t="shared" si="172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173"/>
        <v>0</v>
      </c>
      <c r="AF163" s="163">
        <f t="shared" si="173"/>
        <v>0</v>
      </c>
      <c r="AG163" s="163">
        <v>85914913</v>
      </c>
      <c r="AH163" s="183"/>
      <c r="AI163" s="160">
        <f t="shared" si="186"/>
        <v>-85914913</v>
      </c>
      <c r="AJ163" s="183"/>
      <c r="AK163" s="170">
        <f t="shared" si="174"/>
        <v>538984504</v>
      </c>
      <c r="AL163" s="170"/>
      <c r="AM163" s="172">
        <f>+AL163+BA163</f>
        <v>537167225</v>
      </c>
      <c r="AN163" s="172">
        <f t="shared" si="176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086">
        <f>VLOOKUP(A163,'SIIF EJEC MENS NOV-16'!$A$26:$AR$223,44,0)</f>
        <v>0</v>
      </c>
      <c r="AZ163" s="170"/>
      <c r="BA163" s="437">
        <f t="shared" si="177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2">
        <f>VLOOKUP(A163,'SIIF EJEC MENS NOV-16'!$A$26:$AV$223,48,0)</f>
        <v>0</v>
      </c>
      <c r="BM163" s="170"/>
      <c r="BN163" s="166">
        <f t="shared" si="178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2">
        <f>VLOOKUP(A163,'SIIF EJEC MENS NOV-16'!$A$26:$AX$223,50,0)</f>
        <v>152967742</v>
      </c>
      <c r="BZ163" s="170">
        <v>0</v>
      </c>
      <c r="CA163" s="166">
        <f t="shared" si="179"/>
        <v>288352815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>
        <f>VLOOKUP(A163,'SIIF EJEC MENS NOV-16'!$A$26:$AZ$223,52,0)</f>
        <v>60967742</v>
      </c>
      <c r="CM163" s="170"/>
      <c r="CN163" s="166">
        <f t="shared" si="180"/>
        <v>196352815</v>
      </c>
      <c r="CO163" s="163">
        <f t="shared" si="181"/>
        <v>1817279</v>
      </c>
      <c r="CP163" s="221">
        <f t="shared" si="182"/>
        <v>0</v>
      </c>
      <c r="CQ163" s="163">
        <f t="shared" si="183"/>
        <v>248814410</v>
      </c>
      <c r="CR163" s="163">
        <f t="shared" si="184"/>
        <v>92000000</v>
      </c>
      <c r="CS163" s="299">
        <f t="shared" si="170"/>
        <v>0.99662832792684519</v>
      </c>
      <c r="CT163" s="299">
        <f t="shared" si="171"/>
        <v>0.99662832792684519</v>
      </c>
    </row>
    <row r="164" spans="1:98" s="157" customFormat="1" ht="54" outlineLevel="1" x14ac:dyDescent="0.25">
      <c r="A164" s="146" t="s">
        <v>939</v>
      </c>
      <c r="B164" s="1021" t="str">
        <f t="shared" si="172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173"/>
        <v>0</v>
      </c>
      <c r="AF164" s="163">
        <f t="shared" si="173"/>
        <v>0</v>
      </c>
      <c r="AG164" s="163">
        <v>68000000</v>
      </c>
      <c r="AH164" s="188"/>
      <c r="AI164" s="160">
        <f t="shared" si="186"/>
        <v>-68000000</v>
      </c>
      <c r="AJ164" s="188"/>
      <c r="AK164" s="170">
        <f t="shared" si="174"/>
        <v>600000000</v>
      </c>
      <c r="AL164" s="171"/>
      <c r="AM164" s="171">
        <f>+AL164+BA164</f>
        <v>600000000</v>
      </c>
      <c r="AN164" s="170">
        <f t="shared" si="176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086">
        <f>VLOOKUP(A164,'SIIF EJEC MENS NOV-16'!$A$26:$AR$223,44,0)</f>
        <v>0</v>
      </c>
      <c r="AZ164" s="170"/>
      <c r="BA164" s="437">
        <f t="shared" si="177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12686554</v>
      </c>
      <c r="BK164" s="172">
        <v>8641224</v>
      </c>
      <c r="BL164" s="172">
        <v>19268795</v>
      </c>
      <c r="BM164" s="170"/>
      <c r="BN164" s="166">
        <f t="shared" si="178"/>
        <v>555413933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2">
        <f>VLOOKUP(A164,'SIIF EJEC MENS NOV-16'!$A$26:$AX$223,50,0)</f>
        <v>66948347</v>
      </c>
      <c r="BZ164" s="171">
        <v>0</v>
      </c>
      <c r="CA164" s="156">
        <f t="shared" si="179"/>
        <v>463704869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0">
        <f>VLOOKUP(A164,'SIIF EJEC MENS NOV-16'!$A$26:$AZ$223,52,0)</f>
        <v>68766696</v>
      </c>
      <c r="CM164" s="171"/>
      <c r="CN164" s="156">
        <f t="shared" si="180"/>
        <v>461343752</v>
      </c>
      <c r="CO164" s="163">
        <f t="shared" si="181"/>
        <v>0</v>
      </c>
      <c r="CP164" s="221">
        <f t="shared" si="182"/>
        <v>44586067</v>
      </c>
      <c r="CQ164" s="163">
        <f t="shared" si="183"/>
        <v>91709064</v>
      </c>
      <c r="CR164" s="163">
        <f t="shared" si="184"/>
        <v>2361117</v>
      </c>
      <c r="CS164" s="299">
        <f t="shared" si="170"/>
        <v>1</v>
      </c>
      <c r="CT164" s="299">
        <f t="shared" si="171"/>
        <v>0.92568988833333332</v>
      </c>
    </row>
    <row r="165" spans="1:98" s="146" customFormat="1" ht="54" outlineLevel="1" x14ac:dyDescent="0.2">
      <c r="A165" s="146" t="s">
        <v>940</v>
      </c>
      <c r="B165" s="1021" t="str">
        <f t="shared" si="172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173"/>
        <v>0</v>
      </c>
      <c r="AF165" s="163">
        <f t="shared" si="173"/>
        <v>0</v>
      </c>
      <c r="AG165" s="163">
        <v>150000000</v>
      </c>
      <c r="AH165" s="195"/>
      <c r="AI165" s="160">
        <f t="shared" si="186"/>
        <v>-150000000</v>
      </c>
      <c r="AJ165" s="195"/>
      <c r="AK165" s="170">
        <f t="shared" si="174"/>
        <v>2850000000</v>
      </c>
      <c r="AL165" s="170"/>
      <c r="AM165" s="172">
        <f t="shared" ref="AM165:AM171" si="187">+AL165+BA165</f>
        <v>2850000000</v>
      </c>
      <c r="AN165" s="510">
        <f t="shared" si="176"/>
        <v>2850000000</v>
      </c>
      <c r="AO165" s="170">
        <v>2250716143</v>
      </c>
      <c r="AP165" s="170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V165" s="170">
        <v>8816091</v>
      </c>
      <c r="AW165" s="172">
        <v>50000000</v>
      </c>
      <c r="AX165" s="172">
        <v>15000000</v>
      </c>
      <c r="AY165" s="1087"/>
      <c r="AZ165" s="170"/>
      <c r="BA165" s="1070">
        <f t="shared" si="177"/>
        <v>2850000000</v>
      </c>
      <c r="BB165" s="183">
        <v>502342178</v>
      </c>
      <c r="BC165" s="183">
        <v>689737381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171787316</v>
      </c>
      <c r="BJ165" s="172">
        <v>135520225</v>
      </c>
      <c r="BK165" s="172">
        <v>89298317</v>
      </c>
      <c r="BL165" s="172">
        <v>215351478</v>
      </c>
      <c r="BM165" s="170"/>
      <c r="BN165" s="166">
        <f t="shared" si="178"/>
        <v>2746846795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313105278</v>
      </c>
      <c r="BY165" s="172">
        <v>342517104</v>
      </c>
      <c r="BZ165" s="170">
        <v>0</v>
      </c>
      <c r="CA165" s="166">
        <f t="shared" si="179"/>
        <v>2111026670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>
        <f>VLOOKUP(A165,'SIIF EJEC MENS NOV-16'!$A$26:$AZ$223,52,0)</f>
        <v>399607344</v>
      </c>
      <c r="CM165" s="170"/>
      <c r="CN165" s="166">
        <f t="shared" si="180"/>
        <v>2108332545</v>
      </c>
      <c r="CO165" s="163">
        <f t="shared" si="181"/>
        <v>0</v>
      </c>
      <c r="CP165" s="221">
        <f t="shared" si="182"/>
        <v>103153205</v>
      </c>
      <c r="CQ165" s="163">
        <f t="shared" si="183"/>
        <v>635820125</v>
      </c>
      <c r="CR165" s="163">
        <f t="shared" si="184"/>
        <v>2694125</v>
      </c>
      <c r="CS165" s="274">
        <f t="shared" si="170"/>
        <v>1</v>
      </c>
      <c r="CT165" s="274">
        <f t="shared" si="171"/>
        <v>0.96380589298245611</v>
      </c>
    </row>
    <row r="166" spans="1:98" s="157" customFormat="1" ht="54" outlineLevel="1" x14ac:dyDescent="0.2">
      <c r="A166" s="146" t="s">
        <v>941</v>
      </c>
      <c r="B166" s="1021" t="str">
        <f t="shared" si="172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173"/>
        <v>0</v>
      </c>
      <c r="AF166" s="163">
        <f t="shared" si="173"/>
        <v>0</v>
      </c>
      <c r="AG166" s="163">
        <v>100000000</v>
      </c>
      <c r="AH166" s="188"/>
      <c r="AI166" s="160">
        <f t="shared" si="186"/>
        <v>-100000000</v>
      </c>
      <c r="AJ166" s="188"/>
      <c r="AK166" s="170">
        <f t="shared" si="174"/>
        <v>3455000000</v>
      </c>
      <c r="AL166" s="171"/>
      <c r="AM166" s="171">
        <f t="shared" si="187"/>
        <v>3332596348</v>
      </c>
      <c r="AN166" s="165">
        <f t="shared" si="176"/>
        <v>3455000000</v>
      </c>
      <c r="AO166" s="577">
        <v>2655197676</v>
      </c>
      <c r="AP166" s="577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087">
        <v>70000000</v>
      </c>
      <c r="AZ166" s="170"/>
      <c r="BA166" s="1070">
        <f t="shared" si="177"/>
        <v>3332596348</v>
      </c>
      <c r="BB166" s="163">
        <v>559700</v>
      </c>
      <c r="BC166" s="163">
        <v>1923367619</v>
      </c>
      <c r="BD166" s="163">
        <v>44020112</v>
      </c>
      <c r="BE166" s="163">
        <v>542134031</v>
      </c>
      <c r="BF166" s="163">
        <v>45379366</v>
      </c>
      <c r="BG166" s="163">
        <v>43365536</v>
      </c>
      <c r="BH166" s="163">
        <v>148440047</v>
      </c>
      <c r="BI166" s="163">
        <v>62671611</v>
      </c>
      <c r="BJ166" s="163">
        <v>254404768</v>
      </c>
      <c r="BK166" s="163">
        <v>45208074</v>
      </c>
      <c r="BL166" s="163">
        <v>119177088</v>
      </c>
      <c r="BM166" s="163"/>
      <c r="BN166" s="166">
        <f t="shared" si="178"/>
        <v>3228727952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274451356</v>
      </c>
      <c r="BY166" s="172">
        <v>286825175</v>
      </c>
      <c r="BZ166" s="171">
        <v>0</v>
      </c>
      <c r="CA166" s="166">
        <f t="shared" si="179"/>
        <v>2540392347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0">
        <f>VLOOKUP(A166,'SIIF EJEC MENS NOV-16'!$A$26:$AZ$223,52,0)</f>
        <v>286002294</v>
      </c>
      <c r="CM166" s="171"/>
      <c r="CN166" s="156">
        <f t="shared" si="180"/>
        <v>2528837772</v>
      </c>
      <c r="CO166" s="163">
        <f t="shared" si="181"/>
        <v>122403652</v>
      </c>
      <c r="CP166" s="221">
        <f t="shared" si="182"/>
        <v>103868396</v>
      </c>
      <c r="CQ166" s="163">
        <f t="shared" si="183"/>
        <v>688335605</v>
      </c>
      <c r="CR166" s="163">
        <f t="shared" si="184"/>
        <v>11554575</v>
      </c>
      <c r="CS166" s="299">
        <f t="shared" si="170"/>
        <v>0.96457202547033283</v>
      </c>
      <c r="CT166" s="299">
        <f t="shared" si="171"/>
        <v>0.93450881389290885</v>
      </c>
    </row>
    <row r="167" spans="1:98" s="157" customFormat="1" ht="54" outlineLevel="1" x14ac:dyDescent="0.25">
      <c r="A167" s="146" t="s">
        <v>942</v>
      </c>
      <c r="B167" s="1021" t="str">
        <f t="shared" si="172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173"/>
        <v>0</v>
      </c>
      <c r="AF167" s="154">
        <f t="shared" si="173"/>
        <v>0</v>
      </c>
      <c r="AG167" s="163">
        <v>200000000</v>
      </c>
      <c r="AH167" s="188"/>
      <c r="AI167" s="160">
        <f t="shared" si="186"/>
        <v>-200000000</v>
      </c>
      <c r="AJ167" s="188"/>
      <c r="AK167" s="170">
        <f t="shared" si="174"/>
        <v>400000000</v>
      </c>
      <c r="AL167" s="171"/>
      <c r="AM167" s="171">
        <f t="shared" si="187"/>
        <v>400000000</v>
      </c>
      <c r="AN167" s="170">
        <f t="shared" si="176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086">
        <f>VLOOKUP(A167,'SIIF EJEC MENS NOV-16'!$A$26:$AR$223,44,0)</f>
        <v>0</v>
      </c>
      <c r="AZ167" s="170"/>
      <c r="BA167" s="437">
        <f t="shared" si="177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2">
        <f>VLOOKUP(A167,'SIIF EJEC MENS NOV-16'!$A$26:$AV$223,48,0)</f>
        <v>0</v>
      </c>
      <c r="BM167" s="170"/>
      <c r="BN167" s="166">
        <f t="shared" si="178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2">
        <f>VLOOKUP(A167,'SIIF EJEC MENS NOV-16'!$A$26:$AX$223,50,0)</f>
        <v>51000000</v>
      </c>
      <c r="BZ167" s="171">
        <v>0</v>
      </c>
      <c r="CA167" s="156">
        <f t="shared" si="179"/>
        <v>102000000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0">
        <f>VLOOKUP(A167,'SIIF EJEC MENS NOV-16'!$A$26:$AZ$223,52,0)</f>
        <v>51000000</v>
      </c>
      <c r="CM167" s="171"/>
      <c r="CN167" s="156">
        <f t="shared" si="180"/>
        <v>102000000</v>
      </c>
      <c r="CO167" s="163">
        <f t="shared" si="181"/>
        <v>0</v>
      </c>
      <c r="CP167" s="221">
        <f t="shared" si="182"/>
        <v>8752388</v>
      </c>
      <c r="CQ167" s="163">
        <f t="shared" si="183"/>
        <v>289247612</v>
      </c>
      <c r="CR167" s="163">
        <f t="shared" si="184"/>
        <v>0</v>
      </c>
      <c r="CS167" s="299">
        <f t="shared" si="170"/>
        <v>1</v>
      </c>
      <c r="CT167" s="299">
        <f t="shared" si="171"/>
        <v>0.97811903</v>
      </c>
    </row>
    <row r="168" spans="1:98" s="146" customFormat="1" ht="36" outlineLevel="1" x14ac:dyDescent="0.25">
      <c r="A168" s="146" t="s">
        <v>943</v>
      </c>
      <c r="B168" s="1021" t="str">
        <f t="shared" si="172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173"/>
        <v>0</v>
      </c>
      <c r="AF168" s="163">
        <f t="shared" si="173"/>
        <v>0</v>
      </c>
      <c r="AG168" s="163">
        <v>32000000</v>
      </c>
      <c r="AH168" s="183"/>
      <c r="AI168" s="160">
        <f t="shared" si="186"/>
        <v>-32000000</v>
      </c>
      <c r="AJ168" s="183"/>
      <c r="AK168" s="172">
        <f t="shared" si="174"/>
        <v>427828730</v>
      </c>
      <c r="AL168" s="170"/>
      <c r="AM168" s="172">
        <f t="shared" si="187"/>
        <v>427828730</v>
      </c>
      <c r="AN168" s="172">
        <f t="shared" si="176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086">
        <f>VLOOKUP(A168,'SIIF EJEC MENS NOV-16'!$A$26:$AR$223,44,0)</f>
        <v>0</v>
      </c>
      <c r="AZ168" s="170"/>
      <c r="BA168" s="437">
        <f t="shared" si="177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89744399</v>
      </c>
      <c r="BJ168" s="170">
        <v>0</v>
      </c>
      <c r="BK168" s="172">
        <v>0</v>
      </c>
      <c r="BL168" s="172">
        <f>VLOOKUP(A168,'SIIF EJEC MENS NOV-16'!$A$26:$AV$223,48,0)</f>
        <v>0</v>
      </c>
      <c r="BM168" s="170"/>
      <c r="BN168" s="166">
        <f t="shared" si="178"/>
        <v>361276872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2">
        <f>VLOOKUP(A168,'SIIF EJEC MENS NOV-16'!$A$26:$AX$223,50,0)</f>
        <v>12739522</v>
      </c>
      <c r="BZ168" s="170">
        <v>0</v>
      </c>
      <c r="CA168" s="166">
        <f t="shared" si="179"/>
        <v>329243129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>
        <f>VLOOKUP(A168,'SIIF EJEC MENS NOV-16'!$A$26:$AZ$223,52,0)</f>
        <v>15714585</v>
      </c>
      <c r="CM168" s="170"/>
      <c r="CN168" s="166">
        <f t="shared" si="180"/>
        <v>329243129</v>
      </c>
      <c r="CO168" s="163">
        <f t="shared" si="181"/>
        <v>0</v>
      </c>
      <c r="CP168" s="221">
        <f t="shared" si="182"/>
        <v>66551858</v>
      </c>
      <c r="CQ168" s="163">
        <f t="shared" si="183"/>
        <v>32033743</v>
      </c>
      <c r="CR168" s="163">
        <f t="shared" si="184"/>
        <v>0</v>
      </c>
      <c r="CS168" s="299">
        <f t="shared" si="170"/>
        <v>1</v>
      </c>
      <c r="CT168" s="299">
        <f t="shared" si="171"/>
        <v>0.84444275633382548</v>
      </c>
    </row>
    <row r="169" spans="1:98" s="146" customFormat="1" ht="36" outlineLevel="1" x14ac:dyDescent="0.25">
      <c r="A169" s="146" t="s">
        <v>944</v>
      </c>
      <c r="B169" s="1021" t="str">
        <f t="shared" si="172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173"/>
        <v>0</v>
      </c>
      <c r="AF169" s="163">
        <f t="shared" si="173"/>
        <v>0</v>
      </c>
      <c r="AG169" s="163">
        <v>90000000</v>
      </c>
      <c r="AH169" s="183"/>
      <c r="AI169" s="160">
        <f t="shared" si="186"/>
        <v>-90000000</v>
      </c>
      <c r="AJ169" s="183"/>
      <c r="AK169" s="172">
        <f t="shared" si="174"/>
        <v>1250171270</v>
      </c>
      <c r="AL169" s="170"/>
      <c r="AM169" s="172">
        <f t="shared" si="187"/>
        <v>1250171270</v>
      </c>
      <c r="AN169" s="172">
        <f t="shared" si="176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086">
        <f>VLOOKUP(A169,'SIIF EJEC MENS NOV-16'!$A$26:$AR$223,44,0)</f>
        <v>0</v>
      </c>
      <c r="AZ169" s="170"/>
      <c r="BA169" s="437">
        <f t="shared" si="177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125928380</v>
      </c>
      <c r="BJ169" s="170">
        <v>90962810</v>
      </c>
      <c r="BK169" s="170">
        <v>10226830</v>
      </c>
      <c r="BL169" s="172">
        <v>16913818</v>
      </c>
      <c r="BM169" s="170"/>
      <c r="BN169" s="166">
        <f t="shared" si="178"/>
        <v>1194281838</v>
      </c>
      <c r="BO169" s="412">
        <v>0</v>
      </c>
      <c r="BP169" s="264"/>
      <c r="BQ169" s="223"/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188571067</v>
      </c>
      <c r="BY169" s="172">
        <v>25390042</v>
      </c>
      <c r="BZ169" s="170">
        <v>0</v>
      </c>
      <c r="CA169" s="166">
        <f t="shared" si="179"/>
        <v>821095061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>
        <f>VLOOKUP(A169,'SIIF EJEC MENS NOV-16'!$A$26:$AZ$223,52,0)</f>
        <v>41188846</v>
      </c>
      <c r="CM169" s="170"/>
      <c r="CN169" s="166">
        <f t="shared" si="180"/>
        <v>821095061</v>
      </c>
      <c r="CO169" s="163">
        <f t="shared" si="181"/>
        <v>0</v>
      </c>
      <c r="CP169" s="221">
        <f t="shared" si="182"/>
        <v>55889432</v>
      </c>
      <c r="CQ169" s="163">
        <f t="shared" si="183"/>
        <v>373186777</v>
      </c>
      <c r="CR169" s="163">
        <f t="shared" si="184"/>
        <v>0</v>
      </c>
      <c r="CS169" s="299">
        <f t="shared" si="170"/>
        <v>1</v>
      </c>
      <c r="CT169" s="299">
        <f t="shared" si="171"/>
        <v>0.95529457975785992</v>
      </c>
    </row>
    <row r="170" spans="1:98" s="146" customFormat="1" ht="36" outlineLevel="1" x14ac:dyDescent="0.25">
      <c r="A170" s="146" t="s">
        <v>945</v>
      </c>
      <c r="B170" s="1021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 t="shared" si="173"/>
        <v>0</v>
      </c>
      <c r="AF170" s="163">
        <f t="shared" si="173"/>
        <v>1140000000</v>
      </c>
      <c r="AG170" s="163"/>
      <c r="AH170" s="183"/>
      <c r="AI170" s="160"/>
      <c r="AJ170" s="183"/>
      <c r="AK170" s="172">
        <f t="shared" si="174"/>
        <v>1140000000</v>
      </c>
      <c r="AL170" s="170"/>
      <c r="AM170" s="172"/>
      <c r="AN170" s="172">
        <f t="shared" si="176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086">
        <f>VLOOKUP(A170,'SIIF EJEC MENS NOV-16'!$A$26:$AR$223,44,0)</f>
        <v>0</v>
      </c>
      <c r="AZ170" s="170"/>
      <c r="BA170" s="437">
        <f t="shared" si="177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2">
        <f>VLOOKUP(A170,'SIIF EJEC MENS NOV-16'!$A$26:$AV$223,48,0)</f>
        <v>0</v>
      </c>
      <c r="BM170" s="170"/>
      <c r="BN170" s="166">
        <f t="shared" si="178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2">
        <f>VLOOKUP(A170,'SIIF EJEC MENS NOV-16'!$A$26:$AX$223,50,0)</f>
        <v>0</v>
      </c>
      <c r="BZ170" s="170">
        <v>0</v>
      </c>
      <c r="CA170" s="166">
        <f t="shared" si="179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>
        <f>VLOOKUP(A170,'SIIF EJEC MENS NOV-16'!$A$26:$AZ$223,52,0)</f>
        <v>0</v>
      </c>
      <c r="CM170" s="170"/>
      <c r="CN170" s="166">
        <f t="shared" ref="CN170" si="188">+SUM(CB170:CM170)</f>
        <v>0</v>
      </c>
      <c r="CO170" s="163">
        <f t="shared" si="181"/>
        <v>1140000000</v>
      </c>
      <c r="CP170" s="221">
        <f t="shared" si="182"/>
        <v>0</v>
      </c>
      <c r="CQ170" s="163">
        <f t="shared" si="183"/>
        <v>0</v>
      </c>
      <c r="CR170" s="163">
        <f t="shared" si="184"/>
        <v>0</v>
      </c>
      <c r="CS170" s="299">
        <f t="shared" si="170"/>
        <v>0</v>
      </c>
      <c r="CT170" s="299">
        <f t="shared" si="171"/>
        <v>0</v>
      </c>
    </row>
    <row r="171" spans="1:98" s="146" customFormat="1" ht="54" outlineLevel="1" x14ac:dyDescent="0.2">
      <c r="A171" s="146" t="s">
        <v>946</v>
      </c>
      <c r="B171" s="1021" t="str">
        <f t="shared" si="172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173"/>
        <v>0</v>
      </c>
      <c r="AF171" s="163">
        <f t="shared" si="173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174"/>
        <v>450000000</v>
      </c>
      <c r="AL171" s="170"/>
      <c r="AM171" s="172">
        <f t="shared" si="187"/>
        <v>449271899</v>
      </c>
      <c r="AN171" s="510">
        <f t="shared" si="176"/>
        <v>450000000</v>
      </c>
      <c r="AO171" s="170">
        <v>0</v>
      </c>
      <c r="AP171" s="170">
        <v>0</v>
      </c>
      <c r="AQ171" s="170">
        <v>0</v>
      </c>
      <c r="AR171" s="170">
        <v>337471567</v>
      </c>
      <c r="AS171" s="17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087">
        <v>111800332</v>
      </c>
      <c r="AZ171" s="170"/>
      <c r="BA171" s="1070">
        <f t="shared" si="177"/>
        <v>449271899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2">
        <f>VLOOKUP(A171,'SIIF EJEC MENS NOV-16'!$A$26:$AV$223,48,0)</f>
        <v>0</v>
      </c>
      <c r="BM171" s="170"/>
      <c r="BN171" s="166">
        <f t="shared" si="178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2">
        <f>VLOOKUP(A171,'SIIF EJEC MENS NOV-16'!$A$26:$AX$223,50,0)</f>
        <v>0</v>
      </c>
      <c r="BZ171" s="170">
        <v>0</v>
      </c>
      <c r="CA171" s="166">
        <f t="shared" si="179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>
        <f>VLOOKUP(A171,'SIIF EJEC MENS NOV-16'!$A$26:$AZ$223,52,0)</f>
        <v>0</v>
      </c>
      <c r="CM171" s="170"/>
      <c r="CN171" s="166">
        <f t="shared" si="180"/>
        <v>323899568</v>
      </c>
      <c r="CO171" s="163">
        <f t="shared" si="181"/>
        <v>728101</v>
      </c>
      <c r="CP171" s="221">
        <f t="shared" si="182"/>
        <v>111800332</v>
      </c>
      <c r="CQ171" s="163">
        <f t="shared" si="183"/>
        <v>13571999</v>
      </c>
      <c r="CR171" s="163">
        <f t="shared" si="184"/>
        <v>0</v>
      </c>
      <c r="CS171" s="299">
        <f t="shared" si="170"/>
        <v>0.99838199777777781</v>
      </c>
      <c r="CT171" s="299">
        <f t="shared" si="171"/>
        <v>0.74993681555555558</v>
      </c>
    </row>
    <row r="172" spans="1:98" s="146" customFormat="1" ht="54" outlineLevel="1" x14ac:dyDescent="0.2">
      <c r="A172" s="146" t="s">
        <v>947</v>
      </c>
      <c r="B172" s="1021" t="str">
        <f t="shared" si="172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173"/>
        <v>0</v>
      </c>
      <c r="AF172" s="163">
        <f t="shared" si="173"/>
        <v>0</v>
      </c>
      <c r="AG172" s="163"/>
      <c r="AH172" s="195"/>
      <c r="AI172" s="160">
        <f>+-AG172+AH172</f>
        <v>0</v>
      </c>
      <c r="AJ172" s="195"/>
      <c r="AK172" s="172">
        <f t="shared" si="174"/>
        <v>1500000000</v>
      </c>
      <c r="AL172" s="170"/>
      <c r="AM172" s="172">
        <f>+AL172+BA172</f>
        <v>1500000000</v>
      </c>
      <c r="AN172" s="510">
        <f t="shared" si="176"/>
        <v>1500000000</v>
      </c>
      <c r="AO172" s="170">
        <v>997150000</v>
      </c>
      <c r="AP172" s="170">
        <v>502850000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087">
        <f>VLOOKUP(A172,'SIIF EJEC MENS NOV-16'!$A$26:$AR$223,44,0)</f>
        <v>0</v>
      </c>
      <c r="AZ172" s="170"/>
      <c r="BA172" s="1070">
        <f t="shared" si="177"/>
        <v>1500000000</v>
      </c>
      <c r="BB172" s="163">
        <v>0</v>
      </c>
      <c r="BC172" s="183">
        <v>527058000</v>
      </c>
      <c r="BD172" s="170">
        <v>408100399</v>
      </c>
      <c r="BE172" s="170">
        <v>502850000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2">
        <v>11784000</v>
      </c>
      <c r="BM172" s="170"/>
      <c r="BN172" s="166">
        <f t="shared" si="178"/>
        <v>1499797332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2">
        <f>VLOOKUP(A172,'SIIF EJEC MENS NOV-16'!$A$26:$AX$223,50,0)</f>
        <v>437019850</v>
      </c>
      <c r="BZ172" s="170">
        <v>0</v>
      </c>
      <c r="CA172" s="166">
        <f t="shared" si="179"/>
        <v>1289816903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>
        <f>VLOOKUP(A172,'SIIF EJEC MENS NOV-16'!$A$26:$AZ$223,52,0)</f>
        <v>437019850</v>
      </c>
      <c r="CM172" s="170"/>
      <c r="CN172" s="166">
        <f t="shared" si="180"/>
        <v>1289816903</v>
      </c>
      <c r="CO172" s="163">
        <f t="shared" si="181"/>
        <v>0</v>
      </c>
      <c r="CP172" s="221">
        <f t="shared" si="182"/>
        <v>202668</v>
      </c>
      <c r="CQ172" s="163">
        <f t="shared" si="183"/>
        <v>209980429</v>
      </c>
      <c r="CR172" s="163">
        <f t="shared" si="184"/>
        <v>0</v>
      </c>
      <c r="CS172" s="299">
        <f t="shared" si="170"/>
        <v>1</v>
      </c>
      <c r="CT172" s="299">
        <f t="shared" si="171"/>
        <v>0.99986488799999995</v>
      </c>
    </row>
    <row r="173" spans="1:98" s="146" customFormat="1" ht="54" outlineLevel="1" x14ac:dyDescent="0.2">
      <c r="A173" s="146" t="s">
        <v>948</v>
      </c>
      <c r="B173" s="1021" t="str">
        <f t="shared" si="172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173"/>
        <v>0</v>
      </c>
      <c r="AF173" s="163">
        <f t="shared" si="173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174"/>
        <v>800000000</v>
      </c>
      <c r="AL173" s="170"/>
      <c r="AM173" s="172">
        <f>+AL173+BA173</f>
        <v>800000000</v>
      </c>
      <c r="AN173" s="510">
        <f t="shared" si="176"/>
        <v>800000000</v>
      </c>
      <c r="AO173" s="170">
        <v>577720910</v>
      </c>
      <c r="AP173" s="170">
        <v>87150000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087">
        <f>VLOOKUP(A173,'SIIF EJEC MENS NOV-16'!$A$26:$AR$223,44,0)</f>
        <v>0</v>
      </c>
      <c r="AZ173" s="170"/>
      <c r="BA173" s="1070">
        <f t="shared" si="177"/>
        <v>800000000</v>
      </c>
      <c r="BB173" s="163">
        <v>20914665</v>
      </c>
      <c r="BC173" s="183">
        <v>252248274</v>
      </c>
      <c r="BD173" s="170">
        <v>39645068</v>
      </c>
      <c r="BE173" s="170">
        <v>108827183</v>
      </c>
      <c r="BF173" s="170">
        <v>31782058</v>
      </c>
      <c r="BG173" s="170">
        <v>35276522</v>
      </c>
      <c r="BH173" s="172">
        <v>32418073</v>
      </c>
      <c r="BI173" s="172">
        <v>45536766</v>
      </c>
      <c r="BJ173" s="172">
        <v>72022868</v>
      </c>
      <c r="BK173" s="172">
        <v>57147150</v>
      </c>
      <c r="BL173" s="172">
        <v>33434101</v>
      </c>
      <c r="BM173" s="170"/>
      <c r="BN173" s="166">
        <f t="shared" si="178"/>
        <v>729252728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2">
        <f>VLOOKUP(A173,'SIIF EJEC MENS NOV-16'!$A$26:$AX$223,50,0)</f>
        <v>155402105</v>
      </c>
      <c r="BZ173" s="170">
        <v>0</v>
      </c>
      <c r="CA173" s="166">
        <f t="shared" si="179"/>
        <v>608443603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>
        <f>VLOOKUP(A173,'SIIF EJEC MENS NOV-16'!$A$26:$AZ$223,52,0)</f>
        <v>171736965</v>
      </c>
      <c r="CM173" s="170"/>
      <c r="CN173" s="166">
        <f t="shared" si="180"/>
        <v>599705611</v>
      </c>
      <c r="CO173" s="163">
        <f t="shared" si="181"/>
        <v>0</v>
      </c>
      <c r="CP173" s="221">
        <f t="shared" si="182"/>
        <v>70747272</v>
      </c>
      <c r="CQ173" s="163">
        <f t="shared" si="183"/>
        <v>120809125</v>
      </c>
      <c r="CR173" s="163">
        <f t="shared" si="184"/>
        <v>8737992</v>
      </c>
      <c r="CS173" s="299">
        <f t="shared" si="170"/>
        <v>1</v>
      </c>
      <c r="CT173" s="299">
        <f t="shared" si="171"/>
        <v>0.91156590999999998</v>
      </c>
    </row>
    <row r="174" spans="1:98" s="146" customFormat="1" ht="54.75" outlineLevel="1" thickBot="1" x14ac:dyDescent="0.25">
      <c r="A174" s="146" t="s">
        <v>949</v>
      </c>
      <c r="B174" s="1021" t="str">
        <f t="shared" si="172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173"/>
        <v>0</v>
      </c>
      <c r="AF174" s="218">
        <f t="shared" si="173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174"/>
        <v>850000000</v>
      </c>
      <c r="AL174" s="211"/>
      <c r="AM174" s="211">
        <f>+AL174+BA174</f>
        <v>850000000</v>
      </c>
      <c r="AN174" s="211">
        <f t="shared" si="176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1086">
        <f>VLOOKUP(A174,'SIIF EJEC MENS NOV-16'!$A$26:$AR$223,44,0)</f>
        <v>90000000</v>
      </c>
      <c r="AZ174" s="211"/>
      <c r="BA174" s="437">
        <f t="shared" si="177"/>
        <v>850000000</v>
      </c>
      <c r="BB174" s="218">
        <v>58556517</v>
      </c>
      <c r="BC174" s="170">
        <v>458649166</v>
      </c>
      <c r="BD174" s="170">
        <v>37698803</v>
      </c>
      <c r="BE174" s="170">
        <v>31205712</v>
      </c>
      <c r="BF174" s="170">
        <v>12717277</v>
      </c>
      <c r="BG174" s="170">
        <v>16182664</v>
      </c>
      <c r="BH174" s="211">
        <v>7778952</v>
      </c>
      <c r="BI174" s="170">
        <v>15467336</v>
      </c>
      <c r="BJ174" s="172">
        <v>22048324</v>
      </c>
      <c r="BK174" s="172">
        <v>7327869</v>
      </c>
      <c r="BL174" s="172">
        <v>16480726</v>
      </c>
      <c r="BM174" s="211"/>
      <c r="BN174" s="215">
        <f t="shared" si="178"/>
        <v>684113346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69061767</v>
      </c>
      <c r="BY174" s="172">
        <v>48907246</v>
      </c>
      <c r="BZ174" s="211">
        <v>0</v>
      </c>
      <c r="CA174" s="215">
        <f t="shared" si="179"/>
        <v>576243954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170">
        <f>VLOOKUP(A174,'SIIF EJEC MENS NOV-16'!$A$26:$AZ$223,52,0)</f>
        <v>55954340</v>
      </c>
      <c r="CM174" s="211"/>
      <c r="CN174" s="215">
        <f t="shared" si="180"/>
        <v>575922778</v>
      </c>
      <c r="CO174" s="218">
        <f t="shared" si="181"/>
        <v>0</v>
      </c>
      <c r="CP174" s="221">
        <f t="shared" si="182"/>
        <v>165886654</v>
      </c>
      <c r="CQ174" s="218">
        <f t="shared" si="183"/>
        <v>107869392</v>
      </c>
      <c r="CR174" s="218">
        <f t="shared" si="184"/>
        <v>321176</v>
      </c>
      <c r="CS174" s="300">
        <f t="shared" si="170"/>
        <v>1</v>
      </c>
      <c r="CT174" s="300">
        <f t="shared" si="171"/>
        <v>0.80483923058823525</v>
      </c>
    </row>
    <row r="175" spans="1:9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1077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9"/>
      <c r="CT175" s="99"/>
    </row>
    <row r="176" spans="1:98" s="610" customFormat="1" ht="40.5" customHeight="1" thickBot="1" x14ac:dyDescent="0.25">
      <c r="A176" s="242"/>
      <c r="B176" s="1032"/>
      <c r="C176" s="243"/>
      <c r="D176" s="244"/>
      <c r="E176" s="370" t="s">
        <v>8</v>
      </c>
      <c r="F176" s="245">
        <f>+F150+F21</f>
        <v>453507159417</v>
      </c>
      <c r="G176" s="245">
        <f t="shared" ref="G176:BQ176" si="189">+G150+G21</f>
        <v>245000000</v>
      </c>
      <c r="H176" s="245">
        <f t="shared" si="189"/>
        <v>245000000</v>
      </c>
      <c r="I176" s="245">
        <f t="shared" si="189"/>
        <v>340000000</v>
      </c>
      <c r="J176" s="245">
        <f t="shared" si="189"/>
        <v>340000000</v>
      </c>
      <c r="K176" s="245">
        <f t="shared" si="189"/>
        <v>3626082359</v>
      </c>
      <c r="L176" s="245">
        <f t="shared" si="189"/>
        <v>3626082359</v>
      </c>
      <c r="M176" s="245">
        <f t="shared" si="189"/>
        <v>100000000</v>
      </c>
      <c r="N176" s="245">
        <f t="shared" si="189"/>
        <v>100000000</v>
      </c>
      <c r="O176" s="245">
        <f t="shared" si="189"/>
        <v>501743161</v>
      </c>
      <c r="P176" s="245">
        <f t="shared" si="189"/>
        <v>501743161</v>
      </c>
      <c r="Q176" s="245">
        <f t="shared" si="189"/>
        <v>171000000</v>
      </c>
      <c r="R176" s="245">
        <f t="shared" si="189"/>
        <v>171000000</v>
      </c>
      <c r="S176" s="245">
        <f t="shared" si="189"/>
        <v>294000000</v>
      </c>
      <c r="T176" s="245">
        <f t="shared" si="189"/>
        <v>294000000</v>
      </c>
      <c r="U176" s="245">
        <f t="shared" si="189"/>
        <v>2797278553</v>
      </c>
      <c r="V176" s="245">
        <f t="shared" si="189"/>
        <v>3937278553</v>
      </c>
      <c r="W176" s="245">
        <f t="shared" si="189"/>
        <v>7940802</v>
      </c>
      <c r="X176" s="245">
        <f t="shared" si="189"/>
        <v>7940802</v>
      </c>
      <c r="Y176" s="245">
        <f t="shared" si="189"/>
        <v>37419717132</v>
      </c>
      <c r="Z176" s="245">
        <f t="shared" si="189"/>
        <v>37419717132</v>
      </c>
      <c r="AA176" s="245">
        <f t="shared" si="189"/>
        <v>625427314</v>
      </c>
      <c r="AB176" s="245">
        <f t="shared" si="189"/>
        <v>625427314</v>
      </c>
      <c r="AC176" s="245">
        <f t="shared" si="189"/>
        <v>0</v>
      </c>
      <c r="AD176" s="245">
        <f t="shared" si="189"/>
        <v>0</v>
      </c>
      <c r="AE176" s="245">
        <f t="shared" si="189"/>
        <v>46128189321</v>
      </c>
      <c r="AF176" s="245">
        <f t="shared" si="189"/>
        <v>47268189321</v>
      </c>
      <c r="AG176" s="245">
        <f t="shared" si="189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189"/>
        <v>471948958953</v>
      </c>
      <c r="AL176" s="245">
        <f t="shared" si="189"/>
        <v>0</v>
      </c>
      <c r="AM176" s="245">
        <f t="shared" si="189"/>
        <v>448334016258.47998</v>
      </c>
      <c r="AN176" s="245">
        <f t="shared" si="189"/>
        <v>471948958953</v>
      </c>
      <c r="AO176" s="245">
        <f t="shared" si="189"/>
        <v>301007562762.95996</v>
      </c>
      <c r="AP176" s="245">
        <f t="shared" si="189"/>
        <v>5516799231</v>
      </c>
      <c r="AQ176" s="245">
        <f t="shared" si="189"/>
        <v>1962406125</v>
      </c>
      <c r="AR176" s="245">
        <f t="shared" si="189"/>
        <v>3052777463</v>
      </c>
      <c r="AS176" s="245">
        <f t="shared" si="189"/>
        <v>58132837179</v>
      </c>
      <c r="AT176" s="245">
        <f t="shared" si="189"/>
        <v>1875273973</v>
      </c>
      <c r="AU176" s="245">
        <f t="shared" si="189"/>
        <v>1450741209</v>
      </c>
      <c r="AV176" s="245">
        <f t="shared" si="189"/>
        <v>921814350.12</v>
      </c>
      <c r="AW176" s="245">
        <f t="shared" si="189"/>
        <v>5090306901</v>
      </c>
      <c r="AX176" s="245">
        <f t="shared" si="189"/>
        <v>57667934136</v>
      </c>
      <c r="AY176" s="1101">
        <f t="shared" si="189"/>
        <v>11655562928.4</v>
      </c>
      <c r="AZ176" s="245">
        <f t="shared" si="189"/>
        <v>0</v>
      </c>
      <c r="BA176" s="438">
        <f t="shared" si="189"/>
        <v>448334016258.47998</v>
      </c>
      <c r="BB176" s="245">
        <f t="shared" si="189"/>
        <v>139257073359.95999</v>
      </c>
      <c r="BC176" s="245">
        <f t="shared" si="189"/>
        <v>18051076400</v>
      </c>
      <c r="BD176" s="245">
        <f t="shared" si="189"/>
        <v>16124276646.5</v>
      </c>
      <c r="BE176" s="245">
        <f t="shared" si="189"/>
        <v>15484802437.050001</v>
      </c>
      <c r="BF176" s="245">
        <f t="shared" si="189"/>
        <v>14096651080.190001</v>
      </c>
      <c r="BG176" s="245">
        <f t="shared" si="189"/>
        <v>68107512652.650002</v>
      </c>
      <c r="BH176" s="245">
        <f t="shared" si="189"/>
        <v>18039706648</v>
      </c>
      <c r="BI176" s="245">
        <f t="shared" si="189"/>
        <v>16137524674.120001</v>
      </c>
      <c r="BJ176" s="245">
        <f t="shared" si="189"/>
        <v>13474511564</v>
      </c>
      <c r="BK176" s="245">
        <f t="shared" si="189"/>
        <v>24919103343</v>
      </c>
      <c r="BL176" s="245">
        <f t="shared" si="189"/>
        <v>57413774758.550003</v>
      </c>
      <c r="BM176" s="245">
        <f t="shared" si="189"/>
        <v>0</v>
      </c>
      <c r="BN176" s="245">
        <f t="shared" si="189"/>
        <v>401053382174.02002</v>
      </c>
      <c r="BO176" s="245">
        <f t="shared" si="189"/>
        <v>10353361382</v>
      </c>
      <c r="BP176" s="245">
        <f t="shared" si="189"/>
        <v>28102683440.709999</v>
      </c>
      <c r="BQ176" s="245">
        <f t="shared" si="189"/>
        <v>31932447874</v>
      </c>
      <c r="BR176" s="245">
        <f t="shared" ref="BR176:CR176" si="190">+BR150+BR21</f>
        <v>29335520917.290001</v>
      </c>
      <c r="BS176" s="245">
        <f t="shared" si="190"/>
        <v>31582545895</v>
      </c>
      <c r="BT176" s="245">
        <f t="shared" si="190"/>
        <v>30495465203</v>
      </c>
      <c r="BU176" s="245">
        <f t="shared" si="190"/>
        <v>41605711851</v>
      </c>
      <c r="BV176" s="245">
        <f t="shared" si="190"/>
        <v>31302067968</v>
      </c>
      <c r="BW176" s="245">
        <f t="shared" si="190"/>
        <v>31706711244</v>
      </c>
      <c r="BX176" s="245">
        <f t="shared" si="190"/>
        <v>33707689320.650002</v>
      </c>
      <c r="BY176" s="245">
        <f t="shared" si="190"/>
        <v>43547741349.5</v>
      </c>
      <c r="BZ176" s="245">
        <f t="shared" si="190"/>
        <v>0</v>
      </c>
      <c r="CA176" s="245">
        <f t="shared" si="190"/>
        <v>344165834830.15002</v>
      </c>
      <c r="CB176" s="245">
        <f t="shared" si="190"/>
        <v>7565983270</v>
      </c>
      <c r="CC176" s="245">
        <f t="shared" si="190"/>
        <v>30831240948.709999</v>
      </c>
      <c r="CD176" s="245">
        <f t="shared" si="190"/>
        <v>30270724771</v>
      </c>
      <c r="CE176" s="245">
        <f t="shared" si="190"/>
        <v>30951294234.290001</v>
      </c>
      <c r="CF176" s="245">
        <f t="shared" si="190"/>
        <v>31543018083</v>
      </c>
      <c r="CG176" s="245">
        <f t="shared" si="190"/>
        <v>30535404043</v>
      </c>
      <c r="CH176" s="245">
        <f t="shared" si="190"/>
        <v>41642693728</v>
      </c>
      <c r="CI176" s="245">
        <f t="shared" si="190"/>
        <v>30913893869</v>
      </c>
      <c r="CJ176" s="245">
        <f t="shared" si="190"/>
        <v>28749585733</v>
      </c>
      <c r="CK176" s="245">
        <f t="shared" si="190"/>
        <v>35209975382.650002</v>
      </c>
      <c r="CL176" s="245">
        <f t="shared" si="190"/>
        <v>45234701516.5</v>
      </c>
      <c r="CM176" s="245">
        <f t="shared" si="190"/>
        <v>0</v>
      </c>
      <c r="CN176" s="245">
        <f t="shared" si="190"/>
        <v>343448515579.15002</v>
      </c>
      <c r="CO176" s="245">
        <f t="shared" si="190"/>
        <v>23614942694.52</v>
      </c>
      <c r="CP176" s="245">
        <f t="shared" si="190"/>
        <v>47280634084.459999</v>
      </c>
      <c r="CQ176" s="245">
        <f t="shared" si="190"/>
        <v>56887547343.870003</v>
      </c>
      <c r="CR176" s="245">
        <f t="shared" si="190"/>
        <v>717319251</v>
      </c>
      <c r="CS176" s="246">
        <f>IFERROR(BA176/AN176,0)</f>
        <v>0.94996293084974948</v>
      </c>
      <c r="CT176" s="246">
        <f>IFERROR(BN176/AN176,0)</f>
        <v>0.84978126249868413</v>
      </c>
    </row>
    <row r="177" spans="2:98" s="752" customFormat="1" x14ac:dyDescent="0.25">
      <c r="B177" s="1023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02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21"/>
      <c r="CT177" s="121"/>
    </row>
  </sheetData>
  <autoFilter ref="A20:CT181"/>
  <mergeCells count="35">
    <mergeCell ref="BB18:BM19"/>
    <mergeCell ref="BN18:BN19"/>
    <mergeCell ref="BO18:BZ19"/>
    <mergeCell ref="CA18:CA19"/>
    <mergeCell ref="CB18:CM19"/>
    <mergeCell ref="CN18:CN19"/>
    <mergeCell ref="AA19:AB19"/>
    <mergeCell ref="AC19:AD19"/>
    <mergeCell ref="AK18:AK19"/>
    <mergeCell ref="AL18:AL20"/>
    <mergeCell ref="AM18:AM20"/>
    <mergeCell ref="AN18:AN19"/>
    <mergeCell ref="AO18:AZ19"/>
    <mergeCell ref="CO18:CO19"/>
    <mergeCell ref="CP18:CP19"/>
    <mergeCell ref="CQ18:CQ19"/>
    <mergeCell ref="CR18:CR19"/>
    <mergeCell ref="BA18:BA19"/>
    <mergeCell ref="Q19:R19"/>
    <mergeCell ref="S19:T19"/>
    <mergeCell ref="U19:V19"/>
    <mergeCell ref="W19:X19"/>
    <mergeCell ref="Y19:Z19"/>
    <mergeCell ref="F18:F19"/>
    <mergeCell ref="G18:AD18"/>
    <mergeCell ref="AE18:AF19"/>
    <mergeCell ref="AG18:AG19"/>
    <mergeCell ref="AH18:AH20"/>
    <mergeCell ref="AI18:AI19"/>
    <mergeCell ref="AJ18:AJ20"/>
    <mergeCell ref="G19:H19"/>
    <mergeCell ref="I19:J19"/>
    <mergeCell ref="K19:L19"/>
    <mergeCell ref="M19:N19"/>
    <mergeCell ref="O19:P19"/>
  </mergeCells>
  <conditionalFormatting sqref="BN165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0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19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BA133">
    <cfRule type="iconSet" priority="9">
      <iconSet reverse="1">
        <cfvo type="percent" val="0"/>
        <cfvo type="formula" val="#REF!*0.8"/>
        <cfvo type="formula" val="#REF!*0.9"/>
      </iconSet>
    </cfRule>
  </conditionalFormatting>
  <conditionalFormatting sqref="BA136">
    <cfRule type="iconSet" priority="3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pageSetup paperSize="5" scale="39" fitToWidth="4" fitToHeight="4" orientation="landscape" horizontalDpi="300" verticalDpi="300" r:id="rId1"/>
  <colBreaks count="1" manualBreakCount="1">
    <brk id="63" min="2" max="17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BR224"/>
  <sheetViews>
    <sheetView showGridLines="0" zoomScaleNormal="100" workbookViewId="0">
      <pane ySplit="17" topLeftCell="A18" activePane="bottomLeft" state="frozen"/>
      <selection pane="bottomLeft" activeCell="AV18" sqref="AV17:AV18"/>
    </sheetView>
  </sheetViews>
  <sheetFormatPr baseColWidth="10" defaultRowHeight="11.25" x14ac:dyDescent="0.2"/>
  <cols>
    <col min="1" max="1" width="11.42578125" style="1105" customWidth="1"/>
    <col min="2" max="3" width="2" style="1105" customWidth="1"/>
    <col min="4" max="4" width="1.85546875" style="1105" customWidth="1"/>
    <col min="5" max="5" width="1.5703125" style="1105" customWidth="1"/>
    <col min="6" max="6" width="1.42578125" style="1105" customWidth="1"/>
    <col min="7" max="7" width="2.42578125" style="1105" customWidth="1"/>
    <col min="8" max="9" width="1.5703125" style="1105" customWidth="1"/>
    <col min="10" max="11" width="1.42578125" style="1105" customWidth="1"/>
    <col min="12" max="13" width="1.28515625" style="1105" customWidth="1"/>
    <col min="14" max="14" width="1.5703125" style="1105" customWidth="1"/>
    <col min="15" max="15" width="2.7109375" style="1105" customWidth="1"/>
    <col min="16" max="16" width="1.85546875" style="1105" customWidth="1"/>
    <col min="17" max="27" width="2.7109375" style="1105" customWidth="1"/>
    <col min="28" max="28" width="2.42578125" style="1105" customWidth="1"/>
    <col min="29" max="29" width="0.28515625" style="1105" customWidth="1"/>
    <col min="30" max="30" width="1.85546875" style="1105" customWidth="1"/>
    <col min="31" max="31" width="0.85546875" style="1105" customWidth="1"/>
    <col min="32" max="35" width="2.7109375" style="1105" customWidth="1"/>
    <col min="36" max="36" width="3.28515625" style="1105" customWidth="1"/>
    <col min="37" max="37" width="3.140625" style="1105" customWidth="1"/>
    <col min="38" max="39" width="2.7109375" style="1105" customWidth="1"/>
    <col min="40" max="41" width="0.85546875" style="1105" customWidth="1"/>
    <col min="42" max="42" width="1" style="1105" customWidth="1"/>
    <col min="43" max="43" width="16.5703125" style="1105" customWidth="1"/>
    <col min="44" max="44" width="14.7109375" style="1105" bestFit="1" customWidth="1"/>
    <col min="45" max="45" width="15.140625" style="1105" bestFit="1" customWidth="1"/>
    <col min="46" max="46" width="15.85546875" style="1105" customWidth="1"/>
    <col min="47" max="47" width="15" style="1105" bestFit="1" customWidth="1"/>
    <col min="48" max="48" width="13.85546875" style="1105" bestFit="1" customWidth="1"/>
    <col min="49" max="49" width="16" style="1105" bestFit="1" customWidth="1"/>
    <col min="50" max="50" width="15.140625" style="1105" bestFit="1" customWidth="1"/>
    <col min="51" max="51" width="17.42578125" style="1105" bestFit="1" customWidth="1"/>
    <col min="52" max="52" width="16" style="1105" bestFit="1" customWidth="1"/>
    <col min="53" max="53" width="14.7109375" style="1105" bestFit="1" customWidth="1"/>
    <col min="54" max="54" width="18.7109375" style="1105" bestFit="1" customWidth="1"/>
    <col min="55" max="55" width="11.5703125" style="1105" customWidth="1"/>
    <col min="56" max="56" width="0.5703125" style="1105" customWidth="1"/>
    <col min="57" max="57" width="11.42578125" style="1105"/>
    <col min="58" max="70" width="16.5703125" style="1105" customWidth="1"/>
    <col min="71" max="16384" width="11.42578125" style="1105"/>
  </cols>
  <sheetData>
    <row r="1" spans="2:70" ht="4.3499999999999996" customHeight="1" x14ac:dyDescent="0.2"/>
    <row r="2" spans="2:70" ht="4.3499999999999996" customHeight="1" x14ac:dyDescent="0.2">
      <c r="B2" s="1192"/>
      <c r="C2" s="1192"/>
      <c r="D2" s="1192"/>
      <c r="E2" s="1192"/>
      <c r="F2" s="1192"/>
      <c r="G2" s="1192"/>
      <c r="H2" s="1192"/>
      <c r="I2" s="1192"/>
      <c r="J2" s="1192"/>
      <c r="K2" s="1192"/>
    </row>
    <row r="3" spans="2:70" ht="14.1" customHeight="1" x14ac:dyDescent="0.2">
      <c r="B3" s="1192"/>
      <c r="C3" s="1192"/>
      <c r="D3" s="1192"/>
      <c r="E3" s="1192"/>
      <c r="F3" s="1192"/>
      <c r="G3" s="1192"/>
      <c r="H3" s="1192"/>
      <c r="I3" s="1192"/>
      <c r="J3" s="1192"/>
      <c r="K3" s="1192"/>
      <c r="N3" s="1193" t="s">
        <v>693</v>
      </c>
      <c r="O3" s="1193"/>
      <c r="P3" s="1193"/>
      <c r="Q3" s="1193"/>
      <c r="R3" s="1193"/>
      <c r="S3" s="1193"/>
      <c r="T3" s="1193"/>
      <c r="U3" s="1193"/>
      <c r="V3" s="1193"/>
      <c r="W3" s="1193"/>
      <c r="X3" s="1193"/>
      <c r="Y3" s="1193"/>
      <c r="Z3" s="1193"/>
      <c r="AA3" s="1193"/>
      <c r="AB3" s="1193"/>
      <c r="AE3" s="1194" t="s">
        <v>694</v>
      </c>
      <c r="AF3" s="1194"/>
      <c r="AG3" s="1194"/>
      <c r="AH3" s="1194"/>
      <c r="AI3" s="1194"/>
      <c r="AJ3" s="1194"/>
      <c r="AK3" s="1194"/>
      <c r="AL3" s="1194"/>
      <c r="AM3" s="1194"/>
      <c r="AN3" s="1194"/>
      <c r="AP3" s="1195" t="s">
        <v>820</v>
      </c>
      <c r="AQ3" s="1195"/>
      <c r="AR3" s="1195"/>
      <c r="AS3" s="1195"/>
      <c r="AT3" s="1195"/>
    </row>
    <row r="4" spans="2:70" ht="7.15" customHeight="1" x14ac:dyDescent="0.2">
      <c r="B4" s="1192"/>
      <c r="C4" s="1192"/>
      <c r="D4" s="1192"/>
      <c r="E4" s="1192"/>
      <c r="F4" s="1192"/>
      <c r="G4" s="1192"/>
      <c r="H4" s="1192"/>
      <c r="I4" s="1192"/>
      <c r="J4" s="1192"/>
      <c r="K4" s="1192"/>
      <c r="N4" s="1193"/>
      <c r="O4" s="1193"/>
      <c r="P4" s="1193"/>
      <c r="Q4" s="1193"/>
      <c r="R4" s="1193"/>
      <c r="S4" s="1193"/>
      <c r="T4" s="1193"/>
      <c r="U4" s="1193"/>
      <c r="V4" s="1193"/>
      <c r="W4" s="1193"/>
      <c r="X4" s="1193"/>
      <c r="Y4" s="1193"/>
      <c r="Z4" s="1193"/>
      <c r="AA4" s="1193"/>
      <c r="AB4" s="1193"/>
    </row>
    <row r="5" spans="2:70" ht="28.35" customHeight="1" x14ac:dyDescent="0.2">
      <c r="B5" s="1192"/>
      <c r="C5" s="1192"/>
      <c r="D5" s="1192"/>
      <c r="E5" s="1192"/>
      <c r="F5" s="1192"/>
      <c r="G5" s="1192"/>
      <c r="H5" s="1192"/>
      <c r="I5" s="1192"/>
      <c r="J5" s="1192"/>
      <c r="K5" s="1192"/>
      <c r="N5" s="1193"/>
      <c r="O5" s="1193"/>
      <c r="P5" s="1193"/>
      <c r="Q5" s="1193"/>
      <c r="R5" s="1193"/>
      <c r="S5" s="1193"/>
      <c r="T5" s="1193"/>
      <c r="U5" s="1193"/>
      <c r="V5" s="1193"/>
      <c r="W5" s="1193"/>
      <c r="X5" s="1193"/>
      <c r="Y5" s="1193"/>
      <c r="Z5" s="1193"/>
      <c r="AA5" s="1193"/>
      <c r="AB5" s="1193"/>
      <c r="AE5" s="1194" t="s">
        <v>695</v>
      </c>
      <c r="AF5" s="1194"/>
      <c r="AG5" s="1194"/>
      <c r="AH5" s="1194"/>
      <c r="AI5" s="1194"/>
      <c r="AJ5" s="1194"/>
      <c r="AK5" s="1194"/>
      <c r="AL5" s="1194"/>
      <c r="AM5" s="1194"/>
      <c r="AN5" s="1194"/>
      <c r="AP5" s="1195" t="s">
        <v>696</v>
      </c>
      <c r="AQ5" s="1195"/>
      <c r="AR5" s="1195"/>
      <c r="AS5" s="1195"/>
      <c r="AT5" s="1195"/>
      <c r="BH5" s="1105" t="s">
        <v>950</v>
      </c>
    </row>
    <row r="6" spans="2:70" ht="2.85" customHeight="1" x14ac:dyDescent="0.2">
      <c r="B6" s="1192"/>
      <c r="C6" s="1192"/>
      <c r="D6" s="1192"/>
      <c r="E6" s="1192"/>
      <c r="F6" s="1192"/>
      <c r="G6" s="1192"/>
      <c r="H6" s="1192"/>
      <c r="I6" s="1192"/>
      <c r="J6" s="1192"/>
      <c r="K6" s="1192"/>
      <c r="AE6" s="1194"/>
      <c r="AF6" s="1194"/>
      <c r="AG6" s="1194"/>
      <c r="AH6" s="1194"/>
      <c r="AI6" s="1194"/>
      <c r="AJ6" s="1194"/>
      <c r="AK6" s="1194"/>
      <c r="AL6" s="1194"/>
      <c r="AM6" s="1194"/>
      <c r="AN6" s="1194"/>
      <c r="AP6" s="1195"/>
      <c r="AQ6" s="1195"/>
      <c r="AR6" s="1195"/>
      <c r="AS6" s="1195"/>
      <c r="AT6" s="1195"/>
    </row>
    <row r="7" spans="2:70" x14ac:dyDescent="0.2">
      <c r="AE7" s="1194"/>
      <c r="AF7" s="1194"/>
      <c r="AG7" s="1194"/>
      <c r="AH7" s="1194"/>
      <c r="AI7" s="1194"/>
      <c r="AJ7" s="1194"/>
      <c r="AK7" s="1194"/>
      <c r="AL7" s="1194"/>
      <c r="AM7" s="1194"/>
      <c r="AN7" s="1194"/>
      <c r="AP7" s="1195"/>
      <c r="AQ7" s="1195"/>
      <c r="AR7" s="1195"/>
      <c r="AS7" s="1195"/>
      <c r="AT7" s="1195"/>
    </row>
    <row r="8" spans="2:70" ht="7.15" customHeight="1" x14ac:dyDescent="0.2"/>
    <row r="9" spans="2:70" ht="14.1" customHeight="1" x14ac:dyDescent="0.2">
      <c r="AE9" s="1194" t="s">
        <v>697</v>
      </c>
      <c r="AF9" s="1194"/>
      <c r="AG9" s="1194"/>
      <c r="AH9" s="1194"/>
      <c r="AI9" s="1194"/>
      <c r="AJ9" s="1194"/>
      <c r="AK9" s="1194"/>
      <c r="AL9" s="1194"/>
      <c r="AM9" s="1194"/>
      <c r="AN9" s="1194"/>
      <c r="AP9" s="1195" t="s">
        <v>828</v>
      </c>
      <c r="AQ9" s="1195"/>
      <c r="AR9" s="1195"/>
      <c r="AS9" s="1195"/>
      <c r="AT9" s="1195"/>
      <c r="AV9" s="1054">
        <f>+AR11-AU11</f>
        <v>47280634084.459961</v>
      </c>
      <c r="AX9" s="1054">
        <f>+AU11-AW11</f>
        <v>56887547343.869995</v>
      </c>
      <c r="AZ9" s="1054">
        <f>+AW11-AY11</f>
        <v>717319251</v>
      </c>
    </row>
    <row r="10" spans="2:70" ht="0" hidden="1" customHeight="1" x14ac:dyDescent="0.2"/>
    <row r="11" spans="2:70" ht="19.899999999999999" customHeight="1" x14ac:dyDescent="0.2">
      <c r="AQ11" s="1054">
        <f>+AQ18+AQ19+AQ20+AQ21+AQ167+AQ168</f>
        <v>471948958953</v>
      </c>
      <c r="AR11" s="1054">
        <f>+AR18+AR19+AR20+AR21+AR167+AR168</f>
        <v>448334016258.47998</v>
      </c>
      <c r="AS11" s="1054">
        <f t="shared" ref="AS11:BC11" si="0">+AS18+AS19+AS20+AS21+AS167+AS168</f>
        <v>23614942694.52</v>
      </c>
      <c r="AT11" s="1054">
        <f t="shared" si="0"/>
        <v>0</v>
      </c>
      <c r="AU11" s="1054">
        <f t="shared" si="0"/>
        <v>401053382174.02002</v>
      </c>
      <c r="AV11" s="1054">
        <f t="shared" si="0"/>
        <v>47280634084.459999</v>
      </c>
      <c r="AW11" s="1054">
        <f t="shared" si="0"/>
        <v>344165834830.15002</v>
      </c>
      <c r="AX11" s="1054">
        <f t="shared" si="0"/>
        <v>56887547343.869995</v>
      </c>
      <c r="AY11" s="1054">
        <f t="shared" si="0"/>
        <v>343448515579.15002</v>
      </c>
      <c r="AZ11" s="1054">
        <f t="shared" si="0"/>
        <v>717319251</v>
      </c>
      <c r="BA11" s="1054">
        <f t="shared" si="0"/>
        <v>343441668804.15002</v>
      </c>
      <c r="BB11" s="1054">
        <f t="shared" si="0"/>
        <v>6846775</v>
      </c>
      <c r="BC11" s="1054">
        <f t="shared" si="0"/>
        <v>615967152.71000004</v>
      </c>
    </row>
    <row r="12" spans="2:70" ht="0" hidden="1" customHeight="1" x14ac:dyDescent="0.2"/>
    <row r="13" spans="2:70" ht="8.4499999999999993" customHeight="1" x14ac:dyDescent="0.2"/>
    <row r="14" spans="2:70" ht="25.5" customHeight="1" x14ac:dyDescent="0.2">
      <c r="B14" s="1200" t="s">
        <v>698</v>
      </c>
      <c r="C14" s="1201"/>
      <c r="D14" s="1201"/>
      <c r="E14" s="1201"/>
      <c r="F14" s="1202"/>
      <c r="G14" s="1200" t="s">
        <v>699</v>
      </c>
      <c r="H14" s="1201"/>
      <c r="I14" s="1202"/>
      <c r="J14" s="1200" t="s">
        <v>700</v>
      </c>
      <c r="K14" s="1201"/>
      <c r="L14" s="1201"/>
      <c r="M14" s="1201"/>
      <c r="N14" s="1201"/>
      <c r="O14" s="1201"/>
      <c r="P14" s="1201"/>
      <c r="Q14" s="1202"/>
      <c r="R14" s="1200" t="s">
        <v>701</v>
      </c>
      <c r="S14" s="1201"/>
      <c r="T14" s="1201"/>
      <c r="U14" s="1201"/>
      <c r="V14" s="1201"/>
      <c r="W14" s="1201"/>
      <c r="X14" s="1202"/>
      <c r="Y14" s="1200" t="s">
        <v>702</v>
      </c>
      <c r="Z14" s="1201"/>
      <c r="AA14" s="1201"/>
      <c r="AB14" s="1201"/>
      <c r="AC14" s="1201"/>
      <c r="AD14" s="1201"/>
      <c r="AE14" s="1202"/>
      <c r="AF14" s="1200" t="s">
        <v>829</v>
      </c>
      <c r="AG14" s="1201"/>
      <c r="AH14" s="1201"/>
      <c r="AI14" s="1201"/>
      <c r="AJ14" s="1201"/>
      <c r="AK14" s="1202"/>
      <c r="AL14" s="1107" t="s">
        <v>685</v>
      </c>
      <c r="AM14" s="1107" t="s">
        <v>685</v>
      </c>
      <c r="AN14" s="1175" t="s">
        <v>685</v>
      </c>
      <c r="AO14" s="1175"/>
      <c r="AP14" s="1175"/>
      <c r="AQ14" s="1107" t="s">
        <v>685</v>
      </c>
      <c r="AR14" s="1107" t="s">
        <v>685</v>
      </c>
      <c r="AS14" s="1107" t="s">
        <v>685</v>
      </c>
      <c r="AT14" s="1107" t="s">
        <v>685</v>
      </c>
      <c r="AU14" s="1107" t="s">
        <v>685</v>
      </c>
      <c r="AV14" s="1107" t="s">
        <v>685</v>
      </c>
      <c r="AW14" s="1107" t="s">
        <v>685</v>
      </c>
      <c r="AX14" s="1107" t="s">
        <v>685</v>
      </c>
      <c r="AY14" s="1107" t="s">
        <v>685</v>
      </c>
      <c r="AZ14" s="1107" t="s">
        <v>685</v>
      </c>
      <c r="BA14" s="1104"/>
      <c r="BB14" s="1107" t="s">
        <v>685</v>
      </c>
      <c r="BC14" s="1107" t="s">
        <v>685</v>
      </c>
    </row>
    <row r="15" spans="2:70" ht="15" customHeight="1" x14ac:dyDescent="0.2">
      <c r="B15" s="1196" t="s">
        <v>703</v>
      </c>
      <c r="C15" s="1197"/>
      <c r="D15" s="1197"/>
      <c r="E15" s="1197"/>
      <c r="F15" s="1197"/>
      <c r="G15" s="1198"/>
      <c r="H15" s="1196" t="s">
        <v>696</v>
      </c>
      <c r="I15" s="1197"/>
      <c r="J15" s="1197"/>
      <c r="K15" s="1197"/>
      <c r="L15" s="1197"/>
      <c r="M15" s="1197"/>
      <c r="N15" s="1197"/>
      <c r="O15" s="1197"/>
      <c r="P15" s="1197"/>
      <c r="Q15" s="1197"/>
      <c r="R15" s="1197"/>
      <c r="S15" s="1197"/>
      <c r="T15" s="1197"/>
      <c r="U15" s="1197"/>
      <c r="V15" s="1197"/>
      <c r="W15" s="1197"/>
      <c r="X15" s="1197"/>
      <c r="Y15" s="1197"/>
      <c r="Z15" s="1197"/>
      <c r="AA15" s="1197"/>
      <c r="AB15" s="1197"/>
      <c r="AC15" s="1197"/>
      <c r="AD15" s="1197"/>
      <c r="AE15" s="1197"/>
      <c r="AF15" s="1197"/>
      <c r="AG15" s="1197"/>
      <c r="AH15" s="1198"/>
      <c r="AI15" s="1106" t="s">
        <v>685</v>
      </c>
      <c r="AJ15" s="1106" t="s">
        <v>685</v>
      </c>
      <c r="AK15" s="1106" t="s">
        <v>685</v>
      </c>
      <c r="AL15" s="1106" t="s">
        <v>685</v>
      </c>
      <c r="AM15" s="1106" t="s">
        <v>685</v>
      </c>
      <c r="AN15" s="1199" t="s">
        <v>685</v>
      </c>
      <c r="AO15" s="1199"/>
      <c r="AP15" s="1199"/>
      <c r="AQ15" s="1107">
        <v>15</v>
      </c>
      <c r="AR15" s="1107">
        <v>16</v>
      </c>
      <c r="AS15" s="1107">
        <v>17</v>
      </c>
      <c r="AT15" s="1107">
        <v>18</v>
      </c>
      <c r="AU15" s="1107">
        <v>19</v>
      </c>
      <c r="AV15" s="1107">
        <v>20</v>
      </c>
      <c r="AW15" s="1107">
        <v>21</v>
      </c>
      <c r="AX15" s="1107">
        <v>22</v>
      </c>
      <c r="AY15" s="1107">
        <v>23</v>
      </c>
      <c r="AZ15" s="1107">
        <v>24</v>
      </c>
      <c r="BA15" s="1107">
        <v>25</v>
      </c>
      <c r="BB15" s="1107">
        <v>26</v>
      </c>
      <c r="BC15" s="1107">
        <v>27</v>
      </c>
      <c r="BF15" s="1107">
        <v>15</v>
      </c>
      <c r="BG15" s="1107">
        <v>16</v>
      </c>
      <c r="BH15" s="1107">
        <v>17</v>
      </c>
      <c r="BI15" s="1107">
        <v>18</v>
      </c>
      <c r="BJ15" s="1107">
        <v>19</v>
      </c>
      <c r="BK15" s="1107">
        <v>20</v>
      </c>
      <c r="BL15" s="1107">
        <v>21</v>
      </c>
      <c r="BM15" s="1107">
        <v>22</v>
      </c>
      <c r="BN15" s="1107">
        <v>23</v>
      </c>
      <c r="BO15" s="1107">
        <v>24</v>
      </c>
      <c r="BP15" s="1107">
        <v>25</v>
      </c>
      <c r="BQ15" s="1107">
        <v>26</v>
      </c>
      <c r="BR15" s="1107">
        <v>27</v>
      </c>
    </row>
    <row r="16" spans="2:70" ht="15" customHeight="1" x14ac:dyDescent="0.2">
      <c r="B16" s="1196" t="s">
        <v>704</v>
      </c>
      <c r="C16" s="1197"/>
      <c r="D16" s="1197"/>
      <c r="E16" s="1197"/>
      <c r="F16" s="1197"/>
      <c r="G16" s="1197"/>
      <c r="H16" s="1198"/>
      <c r="I16" s="1196" t="s">
        <v>705</v>
      </c>
      <c r="J16" s="1197"/>
      <c r="K16" s="1197"/>
      <c r="L16" s="1197"/>
      <c r="M16" s="1197"/>
      <c r="N16" s="1197"/>
      <c r="O16" s="1197"/>
      <c r="P16" s="1197"/>
      <c r="Q16" s="1197"/>
      <c r="R16" s="1197"/>
      <c r="S16" s="1197"/>
      <c r="T16" s="1197"/>
      <c r="U16" s="1197"/>
      <c r="V16" s="1197"/>
      <c r="W16" s="1197"/>
      <c r="X16" s="1197"/>
      <c r="Y16" s="1197"/>
      <c r="Z16" s="1197"/>
      <c r="AA16" s="1197"/>
      <c r="AB16" s="1197"/>
      <c r="AC16" s="1197"/>
      <c r="AD16" s="1197"/>
      <c r="AE16" s="1197"/>
      <c r="AF16" s="1197"/>
      <c r="AG16" s="1197"/>
      <c r="AH16" s="1197"/>
      <c r="AI16" s="1197"/>
      <c r="AJ16" s="1197"/>
      <c r="AK16" s="1197"/>
      <c r="AL16" s="1197"/>
      <c r="AM16" s="1197"/>
      <c r="AN16" s="1197"/>
      <c r="AO16" s="1197"/>
      <c r="AP16" s="1198"/>
      <c r="AQ16" s="1107" t="s">
        <v>685</v>
      </c>
      <c r="AR16" s="1107" t="s">
        <v>685</v>
      </c>
      <c r="AS16" s="1107" t="s">
        <v>685</v>
      </c>
      <c r="AT16" s="1106" t="s">
        <v>685</v>
      </c>
      <c r="AU16" s="1106" t="s">
        <v>685</v>
      </c>
      <c r="AV16" s="1107" t="s">
        <v>685</v>
      </c>
      <c r="AW16" s="1107" t="s">
        <v>685</v>
      </c>
      <c r="AX16" s="1107" t="s">
        <v>685</v>
      </c>
      <c r="AY16" s="1107" t="s">
        <v>685</v>
      </c>
      <c r="AZ16" s="1107" t="s">
        <v>685</v>
      </c>
      <c r="BA16" s="1107" t="s">
        <v>685</v>
      </c>
      <c r="BB16" s="1107" t="s">
        <v>685</v>
      </c>
      <c r="BC16" s="1107" t="s">
        <v>685</v>
      </c>
      <c r="BF16" s="1107" t="s">
        <v>685</v>
      </c>
      <c r="BG16" s="1107" t="s">
        <v>685</v>
      </c>
      <c r="BH16" s="1107" t="s">
        <v>685</v>
      </c>
      <c r="BI16" s="1106" t="s">
        <v>685</v>
      </c>
      <c r="BJ16" s="1106" t="s">
        <v>685</v>
      </c>
      <c r="BK16" s="1107" t="s">
        <v>685</v>
      </c>
      <c r="BL16" s="1107" t="s">
        <v>685</v>
      </c>
      <c r="BM16" s="1107" t="s">
        <v>685</v>
      </c>
      <c r="BN16" s="1107" t="s">
        <v>685</v>
      </c>
      <c r="BO16" s="1107" t="s">
        <v>685</v>
      </c>
      <c r="BP16" s="1107" t="s">
        <v>685</v>
      </c>
      <c r="BQ16" s="1107" t="s">
        <v>685</v>
      </c>
      <c r="BR16" s="1107" t="s">
        <v>685</v>
      </c>
    </row>
    <row r="17" spans="1:70" ht="45" customHeight="1" x14ac:dyDescent="0.2">
      <c r="B17" s="1261" t="s">
        <v>706</v>
      </c>
      <c r="C17" s="1262"/>
      <c r="D17" s="1261" t="s">
        <v>707</v>
      </c>
      <c r="E17" s="1262"/>
      <c r="F17" s="1261" t="s">
        <v>708</v>
      </c>
      <c r="G17" s="1262"/>
      <c r="H17" s="1261" t="s">
        <v>709</v>
      </c>
      <c r="I17" s="1262"/>
      <c r="J17" s="1261" t="s">
        <v>710</v>
      </c>
      <c r="K17" s="1263"/>
      <c r="L17" s="1262"/>
      <c r="M17" s="1261" t="s">
        <v>711</v>
      </c>
      <c r="N17" s="1263"/>
      <c r="O17" s="1262"/>
      <c r="P17" s="1261" t="s">
        <v>712</v>
      </c>
      <c r="Q17" s="1262"/>
      <c r="R17" s="1261" t="s">
        <v>713</v>
      </c>
      <c r="S17" s="1262"/>
      <c r="T17" s="1261" t="s">
        <v>714</v>
      </c>
      <c r="U17" s="1263"/>
      <c r="V17" s="1263"/>
      <c r="W17" s="1263"/>
      <c r="X17" s="1263"/>
      <c r="Y17" s="1263"/>
      <c r="Z17" s="1263"/>
      <c r="AA17" s="1262"/>
      <c r="AB17" s="1261">
        <v>2</v>
      </c>
      <c r="AC17" s="1263"/>
      <c r="AD17" s="1263"/>
      <c r="AE17" s="1263"/>
      <c r="AF17" s="1262"/>
      <c r="AG17" s="1261" t="s">
        <v>716</v>
      </c>
      <c r="AH17" s="1263"/>
      <c r="AI17" s="1262"/>
      <c r="AJ17" s="1264" t="s">
        <v>717</v>
      </c>
      <c r="AK17" s="1261" t="s">
        <v>718</v>
      </c>
      <c r="AL17" s="1263"/>
      <c r="AM17" s="1263"/>
      <c r="AN17" s="1263"/>
      <c r="AO17" s="1263"/>
      <c r="AP17" s="1262"/>
      <c r="AQ17" s="1264" t="s">
        <v>719</v>
      </c>
      <c r="AR17" s="1264" t="s">
        <v>720</v>
      </c>
      <c r="AS17" s="1264" t="s">
        <v>721</v>
      </c>
      <c r="AT17" s="1265" t="s">
        <v>722</v>
      </c>
      <c r="AU17" s="1265" t="s">
        <v>723</v>
      </c>
      <c r="AV17" s="1264" t="s">
        <v>724</v>
      </c>
      <c r="AW17" s="1264" t="s">
        <v>725</v>
      </c>
      <c r="AX17" s="1264" t="s">
        <v>726</v>
      </c>
      <c r="AY17" s="1264" t="s">
        <v>727</v>
      </c>
      <c r="AZ17" s="1264" t="s">
        <v>728</v>
      </c>
      <c r="BA17" s="1264" t="s">
        <v>729</v>
      </c>
      <c r="BB17" s="1264" t="s">
        <v>730</v>
      </c>
      <c r="BC17" s="1264" t="s">
        <v>731</v>
      </c>
      <c r="BF17" s="1264" t="s">
        <v>719</v>
      </c>
      <c r="BG17" s="1264" t="s">
        <v>720</v>
      </c>
      <c r="BH17" s="1264" t="s">
        <v>721</v>
      </c>
      <c r="BI17" s="1265" t="s">
        <v>722</v>
      </c>
      <c r="BJ17" s="1265" t="s">
        <v>723</v>
      </c>
      <c r="BK17" s="1264" t="s">
        <v>724</v>
      </c>
      <c r="BL17" s="1264" t="s">
        <v>725</v>
      </c>
      <c r="BM17" s="1264" t="s">
        <v>726</v>
      </c>
      <c r="BN17" s="1264" t="s">
        <v>727</v>
      </c>
      <c r="BO17" s="1264" t="s">
        <v>728</v>
      </c>
      <c r="BP17" s="1264" t="s">
        <v>729</v>
      </c>
      <c r="BQ17" s="1264" t="s">
        <v>730</v>
      </c>
      <c r="BR17" s="1264" t="s">
        <v>731</v>
      </c>
    </row>
    <row r="18" spans="1:70" ht="12.75" x14ac:dyDescent="0.2">
      <c r="B18" s="1189" t="s">
        <v>361</v>
      </c>
      <c r="C18" s="1189"/>
      <c r="D18" s="1189"/>
      <c r="E18" s="1189"/>
      <c r="F18" s="1189"/>
      <c r="G18" s="1189"/>
      <c r="H18" s="1189"/>
      <c r="I18" s="1189"/>
      <c r="J18" s="1189"/>
      <c r="K18" s="1189"/>
      <c r="L18" s="1189"/>
      <c r="M18" s="1189"/>
      <c r="N18" s="1189"/>
      <c r="O18" s="1189"/>
      <c r="P18" s="1189"/>
      <c r="Q18" s="1189"/>
      <c r="R18" s="1189"/>
      <c r="S18" s="1189"/>
      <c r="T18" s="1188" t="s">
        <v>58</v>
      </c>
      <c r="U18" s="1188"/>
      <c r="V18" s="1188"/>
      <c r="W18" s="1188"/>
      <c r="X18" s="1188"/>
      <c r="Y18" s="1188"/>
      <c r="Z18" s="1188"/>
      <c r="AA18" s="1188"/>
      <c r="AB18" s="1189" t="s">
        <v>732</v>
      </c>
      <c r="AC18" s="1189"/>
      <c r="AD18" s="1189"/>
      <c r="AE18" s="1189"/>
      <c r="AF18" s="1189"/>
      <c r="AG18" s="1189" t="s">
        <v>733</v>
      </c>
      <c r="AH18" s="1189"/>
      <c r="AI18" s="1189"/>
      <c r="AJ18" s="1108" t="s">
        <v>417</v>
      </c>
      <c r="AK18" s="1190" t="s">
        <v>734</v>
      </c>
      <c r="AL18" s="1190"/>
      <c r="AM18" s="1190"/>
      <c r="AN18" s="1190"/>
      <c r="AO18" s="1190"/>
      <c r="AP18" s="1190"/>
      <c r="AQ18" s="1063">
        <v>371420527317</v>
      </c>
      <c r="AR18" s="1063">
        <v>370585252433.47998</v>
      </c>
      <c r="AS18" s="1063">
        <v>835274883.51999998</v>
      </c>
      <c r="AT18" s="1062">
        <v>0</v>
      </c>
      <c r="AU18" s="1063">
        <v>330325190972.02002</v>
      </c>
      <c r="AV18" s="1063">
        <v>40260061461.459999</v>
      </c>
      <c r="AW18" s="1063">
        <v>302136282102.15002</v>
      </c>
      <c r="AX18" s="1063">
        <v>28188908869.869999</v>
      </c>
      <c r="AY18" s="1063">
        <v>302079784240.15002</v>
      </c>
      <c r="AZ18" s="1063">
        <v>56497862</v>
      </c>
      <c r="BA18" s="1063">
        <v>302072937465.15002</v>
      </c>
      <c r="BB18" s="1063">
        <v>6846775</v>
      </c>
      <c r="BC18" s="1063">
        <v>441363514.70999998</v>
      </c>
      <c r="BF18" s="1060">
        <f>+ABS(AQ18)</f>
        <v>371420527317</v>
      </c>
      <c r="BG18" s="1060">
        <f>+ABS(AR18)</f>
        <v>370585252433.47998</v>
      </c>
      <c r="BH18" s="1060">
        <f>+ABS(AS18)</f>
        <v>835274883.51999998</v>
      </c>
      <c r="BI18" s="1060">
        <f>+ABS(AT18)</f>
        <v>0</v>
      </c>
      <c r="BJ18" s="1060">
        <f t="shared" ref="BJ18:BJ50" si="1">+ABS(AU18)</f>
        <v>330325190972.02002</v>
      </c>
      <c r="BK18" s="1060">
        <f t="shared" ref="BK18:BK50" si="2">+ABS(AV18)</f>
        <v>40260061461.459999</v>
      </c>
      <c r="BL18" s="1060">
        <f t="shared" ref="BL18:BL50" si="3">+ABS(AW18)</f>
        <v>302136282102.15002</v>
      </c>
      <c r="BM18" s="1060">
        <f t="shared" ref="BM18:BM50" si="4">+ABS(AX18)</f>
        <v>28188908869.869999</v>
      </c>
      <c r="BN18" s="1060">
        <f t="shared" ref="BN18:BN50" si="5">+ABS(AY18)</f>
        <v>302079784240.15002</v>
      </c>
      <c r="BO18" s="1060">
        <f t="shared" ref="BO18:BO50" si="6">+ABS(AZ18)</f>
        <v>56497862</v>
      </c>
      <c r="BP18" s="1060">
        <f t="shared" ref="BP18:BP50" si="7">+ABS(BA18)</f>
        <v>302072937465.15002</v>
      </c>
      <c r="BQ18" s="1060">
        <f t="shared" ref="BQ18:BQ50" si="8">+ABS(BB18)</f>
        <v>6846775</v>
      </c>
      <c r="BR18" s="1060">
        <f t="shared" ref="BR18:BR50" si="9">+ABS(BC18)</f>
        <v>441363514.70999998</v>
      </c>
    </row>
    <row r="19" spans="1:70" ht="12.75" x14ac:dyDescent="0.2">
      <c r="B19" s="1180" t="s">
        <v>361</v>
      </c>
      <c r="C19" s="1180"/>
      <c r="D19" s="1180"/>
      <c r="E19" s="1180"/>
      <c r="F19" s="1180"/>
      <c r="G19" s="1180"/>
      <c r="H19" s="1180"/>
      <c r="I19" s="1180"/>
      <c r="J19" s="1180"/>
      <c r="K19" s="1180"/>
      <c r="L19" s="1180"/>
      <c r="M19" s="1180"/>
      <c r="N19" s="1180"/>
      <c r="O19" s="1180"/>
      <c r="P19" s="1180"/>
      <c r="Q19" s="1180"/>
      <c r="R19" s="1180"/>
      <c r="S19" s="1180"/>
      <c r="T19" s="1179" t="s">
        <v>58</v>
      </c>
      <c r="U19" s="1179"/>
      <c r="V19" s="1179"/>
      <c r="W19" s="1179"/>
      <c r="X19" s="1179"/>
      <c r="Y19" s="1179"/>
      <c r="Z19" s="1179"/>
      <c r="AA19" s="1179"/>
      <c r="AB19" s="1180" t="s">
        <v>732</v>
      </c>
      <c r="AC19" s="1180"/>
      <c r="AD19" s="1180"/>
      <c r="AE19" s="1180"/>
      <c r="AF19" s="1180"/>
      <c r="AG19" s="1180" t="s">
        <v>735</v>
      </c>
      <c r="AH19" s="1180"/>
      <c r="AI19" s="1180"/>
      <c r="AJ19" s="1108" t="s">
        <v>417</v>
      </c>
      <c r="AK19" s="1181" t="s">
        <v>734</v>
      </c>
      <c r="AL19" s="1181"/>
      <c r="AM19" s="1181"/>
      <c r="AN19" s="1181"/>
      <c r="AO19" s="1181"/>
      <c r="AP19" s="1181"/>
      <c r="AQ19" s="1063">
        <v>129817132</v>
      </c>
      <c r="AR19" s="1063">
        <v>129817132</v>
      </c>
      <c r="AS19" s="1062">
        <v>0</v>
      </c>
      <c r="AT19" s="1062">
        <v>0</v>
      </c>
      <c r="AU19" s="1063">
        <v>129817132</v>
      </c>
      <c r="AV19" s="1062">
        <v>0</v>
      </c>
      <c r="AW19" s="1063">
        <v>129817132</v>
      </c>
      <c r="AX19" s="1062">
        <v>0</v>
      </c>
      <c r="AY19" s="1063">
        <v>129817132</v>
      </c>
      <c r="AZ19" s="1062">
        <v>0</v>
      </c>
      <c r="BA19" s="1063">
        <v>129817132</v>
      </c>
      <c r="BB19" s="1062">
        <v>0</v>
      </c>
      <c r="BC19" s="1062">
        <v>0</v>
      </c>
      <c r="BF19" s="1060">
        <f>+ABS(AQ19)</f>
        <v>129817132</v>
      </c>
      <c r="BG19" s="1060">
        <f>+ABS(AR19)</f>
        <v>129817132</v>
      </c>
      <c r="BH19" s="1060">
        <f>+ABS(AS19)</f>
        <v>0</v>
      </c>
      <c r="BI19" s="1060">
        <f>+ABS(AT19)</f>
        <v>0</v>
      </c>
      <c r="BJ19" s="1060">
        <f t="shared" si="1"/>
        <v>129817132</v>
      </c>
      <c r="BK19" s="1060">
        <f t="shared" si="2"/>
        <v>0</v>
      </c>
      <c r="BL19" s="1060">
        <f t="shared" si="3"/>
        <v>129817132</v>
      </c>
      <c r="BM19" s="1060">
        <f t="shared" si="4"/>
        <v>0</v>
      </c>
      <c r="BN19" s="1060">
        <f t="shared" si="5"/>
        <v>129817132</v>
      </c>
      <c r="BO19" s="1060">
        <f t="shared" si="6"/>
        <v>0</v>
      </c>
      <c r="BP19" s="1060">
        <f t="shared" si="7"/>
        <v>129817132</v>
      </c>
      <c r="BQ19" s="1060">
        <f t="shared" si="8"/>
        <v>0</v>
      </c>
      <c r="BR19" s="1060">
        <f t="shared" si="9"/>
        <v>0</v>
      </c>
    </row>
    <row r="20" spans="1:70" ht="12.75" x14ac:dyDescent="0.2">
      <c r="B20" s="1180" t="s">
        <v>361</v>
      </c>
      <c r="C20" s="1180"/>
      <c r="D20" s="1180"/>
      <c r="E20" s="1180"/>
      <c r="F20" s="1180"/>
      <c r="G20" s="1180"/>
      <c r="H20" s="1180"/>
      <c r="I20" s="1180"/>
      <c r="J20" s="1180"/>
      <c r="K20" s="1180"/>
      <c r="L20" s="1180"/>
      <c r="M20" s="1180"/>
      <c r="N20" s="1180"/>
      <c r="O20" s="1180"/>
      <c r="P20" s="1180"/>
      <c r="Q20" s="1180"/>
      <c r="R20" s="1180"/>
      <c r="S20" s="1180"/>
      <c r="T20" s="1179" t="s">
        <v>58</v>
      </c>
      <c r="U20" s="1179"/>
      <c r="V20" s="1179"/>
      <c r="W20" s="1179"/>
      <c r="X20" s="1179"/>
      <c r="Y20" s="1179"/>
      <c r="Z20" s="1179"/>
      <c r="AA20" s="1179"/>
      <c r="AB20" s="1180" t="s">
        <v>732</v>
      </c>
      <c r="AC20" s="1180"/>
      <c r="AD20" s="1180"/>
      <c r="AE20" s="1180"/>
      <c r="AF20" s="1180"/>
      <c r="AG20" s="1180" t="s">
        <v>735</v>
      </c>
      <c r="AH20" s="1180"/>
      <c r="AI20" s="1180"/>
      <c r="AJ20" s="1108" t="s">
        <v>433</v>
      </c>
      <c r="AK20" s="1181" t="s">
        <v>736</v>
      </c>
      <c r="AL20" s="1181"/>
      <c r="AM20" s="1181"/>
      <c r="AN20" s="1181"/>
      <c r="AO20" s="1181"/>
      <c r="AP20" s="1181"/>
      <c r="AQ20" s="1063">
        <v>519000000</v>
      </c>
      <c r="AR20" s="1063">
        <v>519000000</v>
      </c>
      <c r="AS20" s="1062">
        <v>0</v>
      </c>
      <c r="AT20" s="1062">
        <v>0</v>
      </c>
      <c r="AU20" s="1063">
        <v>519000000</v>
      </c>
      <c r="AV20" s="1062">
        <v>0</v>
      </c>
      <c r="AW20" s="1063">
        <v>519000000</v>
      </c>
      <c r="AX20" s="1062">
        <v>0</v>
      </c>
      <c r="AY20" s="1063">
        <v>519000000</v>
      </c>
      <c r="AZ20" s="1062">
        <v>0</v>
      </c>
      <c r="BA20" s="1063">
        <v>519000000</v>
      </c>
      <c r="BB20" s="1062">
        <v>0</v>
      </c>
      <c r="BC20" s="1062">
        <v>0</v>
      </c>
      <c r="BF20" s="1060">
        <f>+ABS(AQ20)</f>
        <v>519000000</v>
      </c>
      <c r="BG20" s="1060">
        <f>+ABS(AR20)</f>
        <v>519000000</v>
      </c>
      <c r="BH20" s="1060">
        <f>+ABS(AS20)</f>
        <v>0</v>
      </c>
      <c r="BI20" s="1060">
        <f>+ABS(AT20)</f>
        <v>0</v>
      </c>
      <c r="BJ20" s="1060">
        <f t="shared" si="1"/>
        <v>519000000</v>
      </c>
      <c r="BK20" s="1060">
        <f t="shared" si="2"/>
        <v>0</v>
      </c>
      <c r="BL20" s="1060">
        <f t="shared" si="3"/>
        <v>519000000</v>
      </c>
      <c r="BM20" s="1060">
        <f t="shared" si="4"/>
        <v>0</v>
      </c>
      <c r="BN20" s="1060">
        <f t="shared" si="5"/>
        <v>519000000</v>
      </c>
      <c r="BO20" s="1060">
        <f t="shared" si="6"/>
        <v>0</v>
      </c>
      <c r="BP20" s="1060">
        <f t="shared" si="7"/>
        <v>519000000</v>
      </c>
      <c r="BQ20" s="1060">
        <f t="shared" si="8"/>
        <v>0</v>
      </c>
      <c r="BR20" s="1060">
        <f t="shared" si="9"/>
        <v>0</v>
      </c>
    </row>
    <row r="21" spans="1:70" ht="12.75" x14ac:dyDescent="0.2">
      <c r="B21" s="1180" t="s">
        <v>361</v>
      </c>
      <c r="C21" s="1180"/>
      <c r="D21" s="1180"/>
      <c r="E21" s="1180"/>
      <c r="F21" s="1180"/>
      <c r="G21" s="1180"/>
      <c r="H21" s="1180"/>
      <c r="I21" s="1180"/>
      <c r="J21" s="1180"/>
      <c r="K21" s="1180"/>
      <c r="L21" s="1180"/>
      <c r="M21" s="1180"/>
      <c r="N21" s="1180"/>
      <c r="O21" s="1180"/>
      <c r="P21" s="1180"/>
      <c r="Q21" s="1180"/>
      <c r="R21" s="1180"/>
      <c r="S21" s="1180"/>
      <c r="T21" s="1179" t="s">
        <v>58</v>
      </c>
      <c r="U21" s="1179"/>
      <c r="V21" s="1179"/>
      <c r="W21" s="1179"/>
      <c r="X21" s="1179"/>
      <c r="Y21" s="1179"/>
      <c r="Z21" s="1179"/>
      <c r="AA21" s="1179"/>
      <c r="AB21" s="1180" t="s">
        <v>732</v>
      </c>
      <c r="AC21" s="1180"/>
      <c r="AD21" s="1180"/>
      <c r="AE21" s="1180"/>
      <c r="AF21" s="1180"/>
      <c r="AG21" s="1180" t="s">
        <v>735</v>
      </c>
      <c r="AH21" s="1180"/>
      <c r="AI21" s="1180"/>
      <c r="AJ21" s="1108" t="s">
        <v>370</v>
      </c>
      <c r="AK21" s="1181" t="s">
        <v>737</v>
      </c>
      <c r="AL21" s="1181"/>
      <c r="AM21" s="1181"/>
      <c r="AN21" s="1181"/>
      <c r="AO21" s="1181"/>
      <c r="AP21" s="1181"/>
      <c r="AQ21" s="1063">
        <v>64533630000</v>
      </c>
      <c r="AR21" s="1063">
        <v>43203128656</v>
      </c>
      <c r="AS21" s="1063">
        <v>21330501344</v>
      </c>
      <c r="AT21" s="1062">
        <v>0</v>
      </c>
      <c r="AU21" s="1063">
        <v>37310257266</v>
      </c>
      <c r="AV21" s="1063">
        <v>5892871390</v>
      </c>
      <c r="AW21" s="1063">
        <v>28046208780</v>
      </c>
      <c r="AX21" s="1063">
        <v>9264048486</v>
      </c>
      <c r="AY21" s="1063">
        <v>27527478235</v>
      </c>
      <c r="AZ21" s="1063">
        <v>518730545</v>
      </c>
      <c r="BA21" s="1063">
        <v>27527478235</v>
      </c>
      <c r="BB21" s="1062">
        <v>0</v>
      </c>
      <c r="BC21" s="1062">
        <v>0</v>
      </c>
      <c r="BF21" s="1060">
        <f>+ABS(AQ21)</f>
        <v>64533630000</v>
      </c>
      <c r="BG21" s="1060">
        <f>+ABS(AR21)</f>
        <v>43203128656</v>
      </c>
      <c r="BH21" s="1060">
        <f>+ABS(AS21)</f>
        <v>21330501344</v>
      </c>
      <c r="BI21" s="1060">
        <f>+ABS(AT21)</f>
        <v>0</v>
      </c>
      <c r="BJ21" s="1060">
        <f t="shared" si="1"/>
        <v>37310257266</v>
      </c>
      <c r="BK21" s="1060">
        <f t="shared" si="2"/>
        <v>5892871390</v>
      </c>
      <c r="BL21" s="1060">
        <f t="shared" si="3"/>
        <v>28046208780</v>
      </c>
      <c r="BM21" s="1060">
        <f t="shared" si="4"/>
        <v>9264048486</v>
      </c>
      <c r="BN21" s="1060">
        <f t="shared" si="5"/>
        <v>27527478235</v>
      </c>
      <c r="BO21" s="1060">
        <f t="shared" si="6"/>
        <v>518730545</v>
      </c>
      <c r="BP21" s="1060">
        <f t="shared" si="7"/>
        <v>27527478235</v>
      </c>
      <c r="BQ21" s="1060">
        <f t="shared" si="8"/>
        <v>0</v>
      </c>
      <c r="BR21" s="1060">
        <f t="shared" si="9"/>
        <v>0</v>
      </c>
    </row>
    <row r="22" spans="1:70" s="1018" customFormat="1" ht="12.75" x14ac:dyDescent="0.2">
      <c r="B22" s="1186" t="s">
        <v>361</v>
      </c>
      <c r="C22" s="1186"/>
      <c r="D22" s="1186" t="s">
        <v>738</v>
      </c>
      <c r="E22" s="1186"/>
      <c r="F22" s="1186"/>
      <c r="G22" s="1186"/>
      <c r="H22" s="1186"/>
      <c r="I22" s="1186"/>
      <c r="J22" s="1186"/>
      <c r="K22" s="1186"/>
      <c r="L22" s="1186"/>
      <c r="M22" s="1186"/>
      <c r="N22" s="1186"/>
      <c r="O22" s="1186"/>
      <c r="P22" s="1186"/>
      <c r="Q22" s="1186"/>
      <c r="R22" s="1186"/>
      <c r="S22" s="1186"/>
      <c r="T22" s="1185" t="s">
        <v>57</v>
      </c>
      <c r="U22" s="1185"/>
      <c r="V22" s="1185"/>
      <c r="W22" s="1185"/>
      <c r="X22" s="1185"/>
      <c r="Y22" s="1185"/>
      <c r="Z22" s="1185"/>
      <c r="AA22" s="1185"/>
      <c r="AB22" s="1186" t="s">
        <v>732</v>
      </c>
      <c r="AC22" s="1186"/>
      <c r="AD22" s="1186"/>
      <c r="AE22" s="1186"/>
      <c r="AF22" s="1186"/>
      <c r="AG22" s="1186" t="s">
        <v>733</v>
      </c>
      <c r="AH22" s="1186"/>
      <c r="AI22" s="1186"/>
      <c r="AJ22" s="1109" t="s">
        <v>417</v>
      </c>
      <c r="AK22" s="1187" t="s">
        <v>734</v>
      </c>
      <c r="AL22" s="1187"/>
      <c r="AM22" s="1187"/>
      <c r="AN22" s="1187"/>
      <c r="AO22" s="1187"/>
      <c r="AP22" s="1187"/>
      <c r="AQ22" s="1063">
        <v>161776232368</v>
      </c>
      <c r="AR22" s="1063">
        <v>161663271598</v>
      </c>
      <c r="AS22" s="1063">
        <v>112960770</v>
      </c>
      <c r="AT22" s="1062">
        <v>0</v>
      </c>
      <c r="AU22" s="1063">
        <v>133383421897.28999</v>
      </c>
      <c r="AV22" s="1063">
        <v>28279849700.709999</v>
      </c>
      <c r="AW22" s="1063">
        <v>132608382782.28999</v>
      </c>
      <c r="AX22" s="1063">
        <v>775039115</v>
      </c>
      <c r="AY22" s="1063">
        <v>132603232748.28999</v>
      </c>
      <c r="AZ22" s="1063">
        <v>5150034</v>
      </c>
      <c r="BA22" s="1063">
        <v>132603232748.28999</v>
      </c>
      <c r="BB22" s="1062">
        <v>0</v>
      </c>
      <c r="BC22" s="1063">
        <v>438108200.70999998</v>
      </c>
      <c r="BF22" s="1060">
        <f>+ABS(AQ22)</f>
        <v>161776232368</v>
      </c>
      <c r="BG22" s="1060">
        <f>+ABS(AR22)</f>
        <v>161663271598</v>
      </c>
      <c r="BH22" s="1060">
        <f>+ABS(AS22)</f>
        <v>112960770</v>
      </c>
      <c r="BI22" s="1060">
        <f>+ABS(AT22)</f>
        <v>0</v>
      </c>
      <c r="BJ22" s="1060">
        <f t="shared" si="1"/>
        <v>133383421897.28999</v>
      </c>
      <c r="BK22" s="1060">
        <f t="shared" si="2"/>
        <v>28279849700.709999</v>
      </c>
      <c r="BL22" s="1060">
        <f t="shared" si="3"/>
        <v>132608382782.28999</v>
      </c>
      <c r="BM22" s="1060">
        <f t="shared" si="4"/>
        <v>775039115</v>
      </c>
      <c r="BN22" s="1060">
        <f t="shared" si="5"/>
        <v>132603232748.28999</v>
      </c>
      <c r="BO22" s="1060">
        <f t="shared" si="6"/>
        <v>5150034</v>
      </c>
      <c r="BP22" s="1060">
        <f t="shared" si="7"/>
        <v>132603232748.28999</v>
      </c>
      <c r="BQ22" s="1060">
        <f t="shared" si="8"/>
        <v>0</v>
      </c>
      <c r="BR22" s="1060">
        <f t="shared" si="9"/>
        <v>438108200.70999998</v>
      </c>
    </row>
    <row r="23" spans="1:70" ht="12.75" x14ac:dyDescent="0.2">
      <c r="B23" s="1180" t="s">
        <v>361</v>
      </c>
      <c r="C23" s="1180"/>
      <c r="D23" s="1180" t="s">
        <v>738</v>
      </c>
      <c r="E23" s="1180"/>
      <c r="F23" s="1180" t="s">
        <v>739</v>
      </c>
      <c r="G23" s="1180"/>
      <c r="H23" s="1180"/>
      <c r="I23" s="1180"/>
      <c r="J23" s="1180"/>
      <c r="K23" s="1180"/>
      <c r="L23" s="1180"/>
      <c r="M23" s="1180"/>
      <c r="N23" s="1180"/>
      <c r="O23" s="1180"/>
      <c r="P23" s="1180"/>
      <c r="Q23" s="1180"/>
      <c r="R23" s="1180"/>
      <c r="S23" s="1180"/>
      <c r="T23" s="1179" t="s">
        <v>57</v>
      </c>
      <c r="U23" s="1179"/>
      <c r="V23" s="1179"/>
      <c r="W23" s="1179"/>
      <c r="X23" s="1179"/>
      <c r="Y23" s="1179"/>
      <c r="Z23" s="1179"/>
      <c r="AA23" s="1179"/>
      <c r="AB23" s="1180" t="s">
        <v>732</v>
      </c>
      <c r="AC23" s="1180"/>
      <c r="AD23" s="1180"/>
      <c r="AE23" s="1180"/>
      <c r="AF23" s="1180"/>
      <c r="AG23" s="1180" t="s">
        <v>733</v>
      </c>
      <c r="AH23" s="1180"/>
      <c r="AI23" s="1180"/>
      <c r="AJ23" s="1108" t="s">
        <v>417</v>
      </c>
      <c r="AK23" s="1181" t="s">
        <v>734</v>
      </c>
      <c r="AL23" s="1181"/>
      <c r="AM23" s="1181"/>
      <c r="AN23" s="1181"/>
      <c r="AO23" s="1181"/>
      <c r="AP23" s="1181"/>
      <c r="AQ23" s="1063">
        <v>161776232368</v>
      </c>
      <c r="AR23" s="1063">
        <v>161663271598</v>
      </c>
      <c r="AS23" s="1063">
        <v>112960770</v>
      </c>
      <c r="AT23" s="1062">
        <v>0</v>
      </c>
      <c r="AU23" s="1063">
        <v>133383421897.28999</v>
      </c>
      <c r="AV23" s="1063">
        <v>28279849700.709999</v>
      </c>
      <c r="AW23" s="1063">
        <v>132608382782.28999</v>
      </c>
      <c r="AX23" s="1063">
        <v>775039115</v>
      </c>
      <c r="AY23" s="1063">
        <v>132603232748.28999</v>
      </c>
      <c r="AZ23" s="1063">
        <v>5150034</v>
      </c>
      <c r="BA23" s="1063">
        <v>132603232748.28999</v>
      </c>
      <c r="BB23" s="1062">
        <v>0</v>
      </c>
      <c r="BC23" s="1063">
        <v>438108200.70999998</v>
      </c>
      <c r="BF23" s="1060">
        <f>+ABS(AQ23)</f>
        <v>161776232368</v>
      </c>
      <c r="BG23" s="1060">
        <f>+ABS(AR23)</f>
        <v>161663271598</v>
      </c>
      <c r="BH23" s="1060">
        <f>+ABS(AS23)</f>
        <v>112960770</v>
      </c>
      <c r="BI23" s="1060">
        <f>+ABS(AT23)</f>
        <v>0</v>
      </c>
      <c r="BJ23" s="1060">
        <f t="shared" si="1"/>
        <v>133383421897.28999</v>
      </c>
      <c r="BK23" s="1060">
        <f t="shared" si="2"/>
        <v>28279849700.709999</v>
      </c>
      <c r="BL23" s="1060">
        <f t="shared" si="3"/>
        <v>132608382782.28999</v>
      </c>
      <c r="BM23" s="1060">
        <f t="shared" si="4"/>
        <v>775039115</v>
      </c>
      <c r="BN23" s="1060">
        <f t="shared" si="5"/>
        <v>132603232748.28999</v>
      </c>
      <c r="BO23" s="1060">
        <f t="shared" si="6"/>
        <v>5150034</v>
      </c>
      <c r="BP23" s="1060">
        <f t="shared" si="7"/>
        <v>132603232748.28999</v>
      </c>
      <c r="BQ23" s="1060">
        <f t="shared" si="8"/>
        <v>0</v>
      </c>
      <c r="BR23" s="1060">
        <f t="shared" si="9"/>
        <v>438108200.70999998</v>
      </c>
    </row>
    <row r="24" spans="1:70" ht="12.75" x14ac:dyDescent="0.2">
      <c r="B24" s="1180" t="s">
        <v>361</v>
      </c>
      <c r="C24" s="1180"/>
      <c r="D24" s="1180" t="s">
        <v>738</v>
      </c>
      <c r="E24" s="1180"/>
      <c r="F24" s="1180" t="s">
        <v>739</v>
      </c>
      <c r="G24" s="1180"/>
      <c r="H24" s="1180" t="s">
        <v>738</v>
      </c>
      <c r="I24" s="1180"/>
      <c r="J24" s="1180"/>
      <c r="K24" s="1180"/>
      <c r="L24" s="1180"/>
      <c r="M24" s="1180"/>
      <c r="N24" s="1180"/>
      <c r="O24" s="1180"/>
      <c r="P24" s="1180"/>
      <c r="Q24" s="1180"/>
      <c r="R24" s="1180"/>
      <c r="S24" s="1180"/>
      <c r="T24" s="1179" t="s">
        <v>740</v>
      </c>
      <c r="U24" s="1179"/>
      <c r="V24" s="1179"/>
      <c r="W24" s="1179"/>
      <c r="X24" s="1179"/>
      <c r="Y24" s="1179"/>
      <c r="Z24" s="1179"/>
      <c r="AA24" s="1179"/>
      <c r="AB24" s="1180" t="s">
        <v>732</v>
      </c>
      <c r="AC24" s="1180"/>
      <c r="AD24" s="1180"/>
      <c r="AE24" s="1180"/>
      <c r="AF24" s="1180"/>
      <c r="AG24" s="1180" t="s">
        <v>733</v>
      </c>
      <c r="AH24" s="1180"/>
      <c r="AI24" s="1180"/>
      <c r="AJ24" s="1108" t="s">
        <v>417</v>
      </c>
      <c r="AK24" s="1181" t="s">
        <v>734</v>
      </c>
      <c r="AL24" s="1181"/>
      <c r="AM24" s="1181"/>
      <c r="AN24" s="1181"/>
      <c r="AO24" s="1181"/>
      <c r="AP24" s="1181"/>
      <c r="AQ24" s="1063">
        <v>118189928468</v>
      </c>
      <c r="AR24" s="1063">
        <v>118170274468</v>
      </c>
      <c r="AS24" s="1063">
        <v>19654000</v>
      </c>
      <c r="AT24" s="1062">
        <v>0</v>
      </c>
      <c r="AU24" s="1063">
        <v>98223538478</v>
      </c>
      <c r="AV24" s="1063">
        <v>19946735990</v>
      </c>
      <c r="AW24" s="1063">
        <v>98223538478</v>
      </c>
      <c r="AX24" s="1062">
        <v>0</v>
      </c>
      <c r="AY24" s="1063">
        <v>98220707276</v>
      </c>
      <c r="AZ24" s="1063">
        <v>2831202</v>
      </c>
      <c r="BA24" s="1063">
        <v>98220707276</v>
      </c>
      <c r="BB24" s="1062">
        <v>0</v>
      </c>
      <c r="BC24" s="1063">
        <v>255434680</v>
      </c>
      <c r="BF24" s="1060">
        <f>+ABS(AQ24)</f>
        <v>118189928468</v>
      </c>
      <c r="BG24" s="1060">
        <f>+ABS(AR24)</f>
        <v>118170274468</v>
      </c>
      <c r="BH24" s="1060">
        <f>+ABS(AS24)</f>
        <v>19654000</v>
      </c>
      <c r="BI24" s="1060">
        <f>+ABS(AT24)</f>
        <v>0</v>
      </c>
      <c r="BJ24" s="1060">
        <f t="shared" si="1"/>
        <v>98223538478</v>
      </c>
      <c r="BK24" s="1060">
        <f t="shared" si="2"/>
        <v>19946735990</v>
      </c>
      <c r="BL24" s="1060">
        <f t="shared" si="3"/>
        <v>98223538478</v>
      </c>
      <c r="BM24" s="1060">
        <f t="shared" si="4"/>
        <v>0</v>
      </c>
      <c r="BN24" s="1060">
        <f t="shared" si="5"/>
        <v>98220707276</v>
      </c>
      <c r="BO24" s="1060">
        <f t="shared" si="6"/>
        <v>2831202</v>
      </c>
      <c r="BP24" s="1060">
        <f t="shared" si="7"/>
        <v>98220707276</v>
      </c>
      <c r="BQ24" s="1060">
        <f t="shared" si="8"/>
        <v>0</v>
      </c>
      <c r="BR24" s="1060">
        <f t="shared" si="9"/>
        <v>255434680</v>
      </c>
    </row>
    <row r="25" spans="1:70" ht="12.75" x14ac:dyDescent="0.2">
      <c r="B25" s="1176" t="s">
        <v>361</v>
      </c>
      <c r="C25" s="1176"/>
      <c r="D25" s="1176" t="s">
        <v>738</v>
      </c>
      <c r="E25" s="1176"/>
      <c r="F25" s="1176" t="s">
        <v>739</v>
      </c>
      <c r="G25" s="1176"/>
      <c r="H25" s="1176" t="s">
        <v>738</v>
      </c>
      <c r="I25" s="1176"/>
      <c r="J25" s="1176" t="s">
        <v>738</v>
      </c>
      <c r="K25" s="1176"/>
      <c r="L25" s="1176"/>
      <c r="M25" s="1176"/>
      <c r="N25" s="1176"/>
      <c r="O25" s="1176"/>
      <c r="P25" s="1176"/>
      <c r="Q25" s="1176"/>
      <c r="R25" s="1176"/>
      <c r="S25" s="1176"/>
      <c r="T25" s="1177" t="s">
        <v>608</v>
      </c>
      <c r="U25" s="1177"/>
      <c r="V25" s="1177"/>
      <c r="W25" s="1177"/>
      <c r="X25" s="1177"/>
      <c r="Y25" s="1177"/>
      <c r="Z25" s="1177"/>
      <c r="AA25" s="1177"/>
      <c r="AB25" s="1176" t="s">
        <v>732</v>
      </c>
      <c r="AC25" s="1176"/>
      <c r="AD25" s="1176"/>
      <c r="AE25" s="1176"/>
      <c r="AF25" s="1176"/>
      <c r="AG25" s="1176" t="s">
        <v>733</v>
      </c>
      <c r="AH25" s="1176"/>
      <c r="AI25" s="1176"/>
      <c r="AJ25" s="1110" t="s">
        <v>417</v>
      </c>
      <c r="AK25" s="1178" t="s">
        <v>734</v>
      </c>
      <c r="AL25" s="1178"/>
      <c r="AM25" s="1178"/>
      <c r="AN25" s="1178"/>
      <c r="AO25" s="1178"/>
      <c r="AP25" s="1178"/>
      <c r="AQ25" s="1063">
        <v>90572182868</v>
      </c>
      <c r="AR25" s="1063">
        <v>90572182868</v>
      </c>
      <c r="AS25" s="1062">
        <v>0</v>
      </c>
      <c r="AT25" s="1062">
        <v>0</v>
      </c>
      <c r="AU25" s="1063">
        <v>81275244865</v>
      </c>
      <c r="AV25" s="1063">
        <v>9296938003</v>
      </c>
      <c r="AW25" s="1063">
        <v>81275244865</v>
      </c>
      <c r="AX25" s="1062">
        <v>0</v>
      </c>
      <c r="AY25" s="1063">
        <v>81275244865</v>
      </c>
      <c r="AZ25" s="1062">
        <v>0</v>
      </c>
      <c r="BA25" s="1063">
        <v>81275244865</v>
      </c>
      <c r="BB25" s="1062">
        <v>0</v>
      </c>
      <c r="BC25" s="1063">
        <v>252403672</v>
      </c>
      <c r="BF25" s="1060">
        <f>+ABS(AQ25)</f>
        <v>90572182868</v>
      </c>
      <c r="BG25" s="1060">
        <f>+ABS(AR25)</f>
        <v>90572182868</v>
      </c>
      <c r="BH25" s="1060">
        <f>+ABS(AS25)</f>
        <v>0</v>
      </c>
      <c r="BI25" s="1060">
        <f>+ABS(AT25)</f>
        <v>0</v>
      </c>
      <c r="BJ25" s="1060">
        <f t="shared" si="1"/>
        <v>81275244865</v>
      </c>
      <c r="BK25" s="1060">
        <f t="shared" si="2"/>
        <v>9296938003</v>
      </c>
      <c r="BL25" s="1060">
        <f t="shared" si="3"/>
        <v>81275244865</v>
      </c>
      <c r="BM25" s="1060">
        <f t="shared" si="4"/>
        <v>0</v>
      </c>
      <c r="BN25" s="1060">
        <f t="shared" si="5"/>
        <v>81275244865</v>
      </c>
      <c r="BO25" s="1060">
        <f t="shared" si="6"/>
        <v>0</v>
      </c>
      <c r="BP25" s="1060">
        <f t="shared" si="7"/>
        <v>81275244865</v>
      </c>
      <c r="BQ25" s="1060">
        <f t="shared" si="8"/>
        <v>0</v>
      </c>
      <c r="BR25" s="1060">
        <f t="shared" si="9"/>
        <v>252403672</v>
      </c>
    </row>
    <row r="26" spans="1:70" ht="25.5" customHeight="1" x14ac:dyDescent="0.2">
      <c r="A26" s="1105" t="str">
        <f>+B26&amp;D26&amp;F26&amp;H26&amp;J26&amp;M26&amp;AJ26</f>
        <v>A1011110</v>
      </c>
      <c r="B26" s="1176" t="s">
        <v>361</v>
      </c>
      <c r="C26" s="1176"/>
      <c r="D26" s="1176" t="s">
        <v>738</v>
      </c>
      <c r="E26" s="1176"/>
      <c r="F26" s="1176" t="s">
        <v>739</v>
      </c>
      <c r="G26" s="1176"/>
      <c r="H26" s="1176" t="s">
        <v>738</v>
      </c>
      <c r="I26" s="1176"/>
      <c r="J26" s="1176" t="s">
        <v>738</v>
      </c>
      <c r="K26" s="1176"/>
      <c r="L26" s="1176"/>
      <c r="M26" s="1176" t="s">
        <v>738</v>
      </c>
      <c r="N26" s="1176"/>
      <c r="O26" s="1176"/>
      <c r="P26" s="1176"/>
      <c r="Q26" s="1176"/>
      <c r="R26" s="1176"/>
      <c r="S26" s="1176"/>
      <c r="T26" s="1177" t="s">
        <v>362</v>
      </c>
      <c r="U26" s="1177"/>
      <c r="V26" s="1177"/>
      <c r="W26" s="1177"/>
      <c r="X26" s="1177"/>
      <c r="Y26" s="1177"/>
      <c r="Z26" s="1177"/>
      <c r="AA26" s="1177"/>
      <c r="AB26" s="1176" t="s">
        <v>732</v>
      </c>
      <c r="AC26" s="1176"/>
      <c r="AD26" s="1176"/>
      <c r="AE26" s="1176"/>
      <c r="AF26" s="1176"/>
      <c r="AG26" s="1176" t="s">
        <v>733</v>
      </c>
      <c r="AH26" s="1176"/>
      <c r="AI26" s="1176"/>
      <c r="AJ26" s="1110" t="s">
        <v>417</v>
      </c>
      <c r="AK26" s="1178" t="s">
        <v>734</v>
      </c>
      <c r="AL26" s="1178"/>
      <c r="AM26" s="1178"/>
      <c r="AN26" s="1178"/>
      <c r="AO26" s="1178"/>
      <c r="AP26" s="1178"/>
      <c r="AQ26" s="1063">
        <v>83798251029</v>
      </c>
      <c r="AR26" s="1063">
        <v>83798251029</v>
      </c>
      <c r="AS26" s="1062">
        <v>0</v>
      </c>
      <c r="AT26" s="1062">
        <v>0</v>
      </c>
      <c r="AU26" s="1063">
        <v>76006355903</v>
      </c>
      <c r="AV26" s="1063">
        <v>7791895126</v>
      </c>
      <c r="AW26" s="1063">
        <v>76006355903</v>
      </c>
      <c r="AX26" s="1062">
        <v>0</v>
      </c>
      <c r="AY26" s="1063">
        <v>76006355903</v>
      </c>
      <c r="AZ26" s="1062">
        <v>0</v>
      </c>
      <c r="BA26" s="1063">
        <v>76006355903</v>
      </c>
      <c r="BB26" s="1062">
        <v>0</v>
      </c>
      <c r="BC26" s="1063">
        <v>7494959</v>
      </c>
      <c r="BF26" s="1060">
        <f>+ABS(AQ26)</f>
        <v>83798251029</v>
      </c>
      <c r="BG26" s="1060">
        <f>+ABS(AR26)</f>
        <v>83798251029</v>
      </c>
      <c r="BH26" s="1060">
        <f>+ABS(AS26)</f>
        <v>0</v>
      </c>
      <c r="BI26" s="1060">
        <f>+ABS(AT26)</f>
        <v>0</v>
      </c>
      <c r="BJ26" s="1060">
        <f t="shared" si="1"/>
        <v>76006355903</v>
      </c>
      <c r="BK26" s="1060">
        <f t="shared" si="2"/>
        <v>7791895126</v>
      </c>
      <c r="BL26" s="1060">
        <f t="shared" si="3"/>
        <v>76006355903</v>
      </c>
      <c r="BM26" s="1060">
        <f t="shared" si="4"/>
        <v>0</v>
      </c>
      <c r="BN26" s="1060">
        <f t="shared" si="5"/>
        <v>76006355903</v>
      </c>
      <c r="BO26" s="1060">
        <f t="shared" si="6"/>
        <v>0</v>
      </c>
      <c r="BP26" s="1060">
        <f t="shared" si="7"/>
        <v>76006355903</v>
      </c>
      <c r="BQ26" s="1060">
        <f t="shared" si="8"/>
        <v>0</v>
      </c>
      <c r="BR26" s="1060">
        <f t="shared" si="9"/>
        <v>7494959</v>
      </c>
    </row>
    <row r="27" spans="1:70" ht="25.5" customHeight="1" x14ac:dyDescent="0.2">
      <c r="A27" s="1105" t="str">
        <f t="shared" ref="A27:A90" si="10">+B27&amp;D27&amp;F27&amp;H27&amp;J27&amp;M27&amp;AJ27</f>
        <v>A1011210</v>
      </c>
      <c r="B27" s="1176" t="s">
        <v>361</v>
      </c>
      <c r="C27" s="1176"/>
      <c r="D27" s="1176" t="s">
        <v>738</v>
      </c>
      <c r="E27" s="1176"/>
      <c r="F27" s="1176" t="s">
        <v>739</v>
      </c>
      <c r="G27" s="1176"/>
      <c r="H27" s="1176" t="s">
        <v>738</v>
      </c>
      <c r="I27" s="1176"/>
      <c r="J27" s="1176" t="s">
        <v>738</v>
      </c>
      <c r="K27" s="1176"/>
      <c r="L27" s="1176"/>
      <c r="M27" s="1176" t="s">
        <v>741</v>
      </c>
      <c r="N27" s="1176"/>
      <c r="O27" s="1176"/>
      <c r="P27" s="1176"/>
      <c r="Q27" s="1176"/>
      <c r="R27" s="1176"/>
      <c r="S27" s="1176"/>
      <c r="T27" s="1177" t="s">
        <v>363</v>
      </c>
      <c r="U27" s="1177"/>
      <c r="V27" s="1177"/>
      <c r="W27" s="1177"/>
      <c r="X27" s="1177"/>
      <c r="Y27" s="1177"/>
      <c r="Z27" s="1177"/>
      <c r="AA27" s="1177"/>
      <c r="AB27" s="1176" t="s">
        <v>732</v>
      </c>
      <c r="AC27" s="1176"/>
      <c r="AD27" s="1176"/>
      <c r="AE27" s="1176"/>
      <c r="AF27" s="1176"/>
      <c r="AG27" s="1176" t="s">
        <v>733</v>
      </c>
      <c r="AH27" s="1176"/>
      <c r="AI27" s="1176"/>
      <c r="AJ27" s="1110" t="s">
        <v>417</v>
      </c>
      <c r="AK27" s="1178" t="s">
        <v>734</v>
      </c>
      <c r="AL27" s="1178"/>
      <c r="AM27" s="1178"/>
      <c r="AN27" s="1178"/>
      <c r="AO27" s="1178"/>
      <c r="AP27" s="1178"/>
      <c r="AQ27" s="1063">
        <v>5687370614</v>
      </c>
      <c r="AR27" s="1063">
        <v>5687370614</v>
      </c>
      <c r="AS27" s="1062">
        <v>0</v>
      </c>
      <c r="AT27" s="1062">
        <v>0</v>
      </c>
      <c r="AU27" s="1063">
        <v>4398028416</v>
      </c>
      <c r="AV27" s="1063">
        <v>1289342198</v>
      </c>
      <c r="AW27" s="1063">
        <v>4398028416</v>
      </c>
      <c r="AX27" s="1062">
        <v>0</v>
      </c>
      <c r="AY27" s="1063">
        <v>4398028416</v>
      </c>
      <c r="AZ27" s="1062">
        <v>0</v>
      </c>
      <c r="BA27" s="1063">
        <v>4398028416</v>
      </c>
      <c r="BB27" s="1062">
        <v>0</v>
      </c>
      <c r="BC27" s="1063">
        <v>2553383</v>
      </c>
      <c r="BF27" s="1060">
        <f>+ABS(AQ27)</f>
        <v>5687370614</v>
      </c>
      <c r="BG27" s="1060">
        <f>+ABS(AR27)</f>
        <v>5687370614</v>
      </c>
      <c r="BH27" s="1060">
        <f>+ABS(AS27)</f>
        <v>0</v>
      </c>
      <c r="BI27" s="1060">
        <f>+ABS(AT27)</f>
        <v>0</v>
      </c>
      <c r="BJ27" s="1060">
        <f t="shared" si="1"/>
        <v>4398028416</v>
      </c>
      <c r="BK27" s="1060">
        <f t="shared" si="2"/>
        <v>1289342198</v>
      </c>
      <c r="BL27" s="1060">
        <f t="shared" si="3"/>
        <v>4398028416</v>
      </c>
      <c r="BM27" s="1060">
        <f t="shared" si="4"/>
        <v>0</v>
      </c>
      <c r="BN27" s="1060">
        <f t="shared" si="5"/>
        <v>4398028416</v>
      </c>
      <c r="BO27" s="1060">
        <f t="shared" si="6"/>
        <v>0</v>
      </c>
      <c r="BP27" s="1060">
        <f t="shared" si="7"/>
        <v>4398028416</v>
      </c>
      <c r="BQ27" s="1060">
        <f t="shared" si="8"/>
        <v>0</v>
      </c>
      <c r="BR27" s="1060">
        <f t="shared" si="9"/>
        <v>2553383</v>
      </c>
    </row>
    <row r="28" spans="1:70" ht="25.5" customHeight="1" x14ac:dyDescent="0.2">
      <c r="A28" s="1105" t="str">
        <f t="shared" si="10"/>
        <v>A1011410</v>
      </c>
      <c r="B28" s="1176" t="s">
        <v>361</v>
      </c>
      <c r="C28" s="1176"/>
      <c r="D28" s="1176" t="s">
        <v>738</v>
      </c>
      <c r="E28" s="1176"/>
      <c r="F28" s="1176" t="s">
        <v>739</v>
      </c>
      <c r="G28" s="1176"/>
      <c r="H28" s="1176" t="s">
        <v>738</v>
      </c>
      <c r="I28" s="1176"/>
      <c r="J28" s="1176" t="s">
        <v>738</v>
      </c>
      <c r="K28" s="1176"/>
      <c r="L28" s="1176"/>
      <c r="M28" s="1176" t="s">
        <v>742</v>
      </c>
      <c r="N28" s="1176"/>
      <c r="O28" s="1176"/>
      <c r="P28" s="1176"/>
      <c r="Q28" s="1176"/>
      <c r="R28" s="1176"/>
      <c r="S28" s="1176"/>
      <c r="T28" s="1177" t="s">
        <v>364</v>
      </c>
      <c r="U28" s="1177"/>
      <c r="V28" s="1177"/>
      <c r="W28" s="1177"/>
      <c r="X28" s="1177"/>
      <c r="Y28" s="1177"/>
      <c r="Z28" s="1177"/>
      <c r="AA28" s="1177"/>
      <c r="AB28" s="1176" t="s">
        <v>732</v>
      </c>
      <c r="AC28" s="1176"/>
      <c r="AD28" s="1176"/>
      <c r="AE28" s="1176"/>
      <c r="AF28" s="1176"/>
      <c r="AG28" s="1176" t="s">
        <v>733</v>
      </c>
      <c r="AH28" s="1176"/>
      <c r="AI28" s="1176"/>
      <c r="AJ28" s="1110" t="s">
        <v>417</v>
      </c>
      <c r="AK28" s="1178" t="s">
        <v>734</v>
      </c>
      <c r="AL28" s="1178"/>
      <c r="AM28" s="1178"/>
      <c r="AN28" s="1178"/>
      <c r="AO28" s="1178"/>
      <c r="AP28" s="1178"/>
      <c r="AQ28" s="1063">
        <v>1086561225</v>
      </c>
      <c r="AR28" s="1063">
        <v>1086561225</v>
      </c>
      <c r="AS28" s="1062">
        <v>0</v>
      </c>
      <c r="AT28" s="1062">
        <v>0</v>
      </c>
      <c r="AU28" s="1063">
        <v>870860546</v>
      </c>
      <c r="AV28" s="1063">
        <v>215700679</v>
      </c>
      <c r="AW28" s="1063">
        <v>870860546</v>
      </c>
      <c r="AX28" s="1062">
        <v>0</v>
      </c>
      <c r="AY28" s="1063">
        <v>870860546</v>
      </c>
      <c r="AZ28" s="1062">
        <v>0</v>
      </c>
      <c r="BA28" s="1063">
        <v>870860546</v>
      </c>
      <c r="BB28" s="1062">
        <v>0</v>
      </c>
      <c r="BC28" s="1063">
        <v>242355330</v>
      </c>
      <c r="BF28" s="1060">
        <f>+ABS(AQ28)</f>
        <v>1086561225</v>
      </c>
      <c r="BG28" s="1060">
        <f>+ABS(AR28)</f>
        <v>1086561225</v>
      </c>
      <c r="BH28" s="1060">
        <f>+ABS(AS28)</f>
        <v>0</v>
      </c>
      <c r="BI28" s="1060">
        <f>+ABS(AT28)</f>
        <v>0</v>
      </c>
      <c r="BJ28" s="1060">
        <f t="shared" si="1"/>
        <v>870860546</v>
      </c>
      <c r="BK28" s="1060">
        <f t="shared" si="2"/>
        <v>215700679</v>
      </c>
      <c r="BL28" s="1060">
        <f t="shared" si="3"/>
        <v>870860546</v>
      </c>
      <c r="BM28" s="1060">
        <f t="shared" si="4"/>
        <v>0</v>
      </c>
      <c r="BN28" s="1060">
        <f t="shared" si="5"/>
        <v>870860546</v>
      </c>
      <c r="BO28" s="1060">
        <f t="shared" si="6"/>
        <v>0</v>
      </c>
      <c r="BP28" s="1060">
        <f t="shared" si="7"/>
        <v>870860546</v>
      </c>
      <c r="BQ28" s="1060">
        <f t="shared" si="8"/>
        <v>0</v>
      </c>
      <c r="BR28" s="1060">
        <f t="shared" si="9"/>
        <v>242355330</v>
      </c>
    </row>
    <row r="29" spans="1:70" ht="12.75" x14ac:dyDescent="0.2">
      <c r="A29" s="1105" t="str">
        <f t="shared" si="10"/>
        <v>A101410</v>
      </c>
      <c r="B29" s="1176" t="s">
        <v>361</v>
      </c>
      <c r="C29" s="1176"/>
      <c r="D29" s="1176" t="s">
        <v>738</v>
      </c>
      <c r="E29" s="1176"/>
      <c r="F29" s="1176" t="s">
        <v>739</v>
      </c>
      <c r="G29" s="1176"/>
      <c r="H29" s="1176" t="s">
        <v>738</v>
      </c>
      <c r="I29" s="1176"/>
      <c r="J29" s="1176" t="s">
        <v>742</v>
      </c>
      <c r="K29" s="1176"/>
      <c r="L29" s="1176"/>
      <c r="M29" s="1176"/>
      <c r="N29" s="1176"/>
      <c r="O29" s="1176"/>
      <c r="P29" s="1176"/>
      <c r="Q29" s="1176"/>
      <c r="R29" s="1176"/>
      <c r="S29" s="1176"/>
      <c r="T29" s="1177" t="s">
        <v>609</v>
      </c>
      <c r="U29" s="1177"/>
      <c r="V29" s="1177"/>
      <c r="W29" s="1177"/>
      <c r="X29" s="1177"/>
      <c r="Y29" s="1177"/>
      <c r="Z29" s="1177"/>
      <c r="AA29" s="1177"/>
      <c r="AB29" s="1176" t="s">
        <v>732</v>
      </c>
      <c r="AC29" s="1176"/>
      <c r="AD29" s="1176"/>
      <c r="AE29" s="1176"/>
      <c r="AF29" s="1176"/>
      <c r="AG29" s="1176" t="s">
        <v>733</v>
      </c>
      <c r="AH29" s="1176"/>
      <c r="AI29" s="1176"/>
      <c r="AJ29" s="1110" t="s">
        <v>417</v>
      </c>
      <c r="AK29" s="1178" t="s">
        <v>734</v>
      </c>
      <c r="AL29" s="1178"/>
      <c r="AM29" s="1178"/>
      <c r="AN29" s="1178"/>
      <c r="AO29" s="1178"/>
      <c r="AP29" s="1178"/>
      <c r="AQ29" s="1063">
        <v>1626168798</v>
      </c>
      <c r="AR29" s="1063">
        <v>1610878798</v>
      </c>
      <c r="AS29" s="1063">
        <v>15290000</v>
      </c>
      <c r="AT29" s="1062">
        <v>0</v>
      </c>
      <c r="AU29" s="1063">
        <v>1446925322</v>
      </c>
      <c r="AV29" s="1063">
        <v>163953476</v>
      </c>
      <c r="AW29" s="1063">
        <v>1446925322</v>
      </c>
      <c r="AX29" s="1062">
        <v>0</v>
      </c>
      <c r="AY29" s="1063">
        <v>1446925322</v>
      </c>
      <c r="AZ29" s="1062">
        <v>0</v>
      </c>
      <c r="BA29" s="1063">
        <v>1446925322</v>
      </c>
      <c r="BB29" s="1062">
        <v>0</v>
      </c>
      <c r="BC29" s="1062">
        <v>0</v>
      </c>
      <c r="BF29" s="1060">
        <f>+ABS(AQ29)</f>
        <v>1626168798</v>
      </c>
      <c r="BG29" s="1060">
        <f>+ABS(AR29)</f>
        <v>1610878798</v>
      </c>
      <c r="BH29" s="1060">
        <f>+ABS(AS29)</f>
        <v>15290000</v>
      </c>
      <c r="BI29" s="1060">
        <f>+ABS(AT29)</f>
        <v>0</v>
      </c>
      <c r="BJ29" s="1060">
        <f t="shared" si="1"/>
        <v>1446925322</v>
      </c>
      <c r="BK29" s="1060">
        <f t="shared" si="2"/>
        <v>163953476</v>
      </c>
      <c r="BL29" s="1060">
        <f t="shared" si="3"/>
        <v>1446925322</v>
      </c>
      <c r="BM29" s="1060">
        <f t="shared" si="4"/>
        <v>0</v>
      </c>
      <c r="BN29" s="1060">
        <f t="shared" si="5"/>
        <v>1446925322</v>
      </c>
      <c r="BO29" s="1060">
        <f t="shared" si="6"/>
        <v>0</v>
      </c>
      <c r="BP29" s="1060">
        <f t="shared" si="7"/>
        <v>1446925322</v>
      </c>
      <c r="BQ29" s="1060">
        <f t="shared" si="8"/>
        <v>0</v>
      </c>
      <c r="BR29" s="1060">
        <f t="shared" si="9"/>
        <v>0</v>
      </c>
    </row>
    <row r="30" spans="1:70" ht="25.5" customHeight="1" x14ac:dyDescent="0.2">
      <c r="A30" s="1105" t="str">
        <f t="shared" si="10"/>
        <v>A1014210</v>
      </c>
      <c r="B30" s="1176" t="s">
        <v>361</v>
      </c>
      <c r="C30" s="1176"/>
      <c r="D30" s="1176" t="s">
        <v>738</v>
      </c>
      <c r="E30" s="1176"/>
      <c r="F30" s="1176" t="s">
        <v>739</v>
      </c>
      <c r="G30" s="1176"/>
      <c r="H30" s="1176" t="s">
        <v>738</v>
      </c>
      <c r="I30" s="1176"/>
      <c r="J30" s="1176" t="s">
        <v>742</v>
      </c>
      <c r="K30" s="1176"/>
      <c r="L30" s="1176"/>
      <c r="M30" s="1176" t="s">
        <v>741</v>
      </c>
      <c r="N30" s="1176"/>
      <c r="O30" s="1176"/>
      <c r="P30" s="1176"/>
      <c r="Q30" s="1176"/>
      <c r="R30" s="1176"/>
      <c r="S30" s="1176"/>
      <c r="T30" s="1177" t="s">
        <v>365</v>
      </c>
      <c r="U30" s="1177"/>
      <c r="V30" s="1177"/>
      <c r="W30" s="1177"/>
      <c r="X30" s="1177"/>
      <c r="Y30" s="1177"/>
      <c r="Z30" s="1177"/>
      <c r="AA30" s="1177"/>
      <c r="AB30" s="1176" t="s">
        <v>732</v>
      </c>
      <c r="AC30" s="1176"/>
      <c r="AD30" s="1176"/>
      <c r="AE30" s="1176"/>
      <c r="AF30" s="1176"/>
      <c r="AG30" s="1176" t="s">
        <v>733</v>
      </c>
      <c r="AH30" s="1176"/>
      <c r="AI30" s="1176"/>
      <c r="AJ30" s="1110" t="s">
        <v>417</v>
      </c>
      <c r="AK30" s="1178" t="s">
        <v>734</v>
      </c>
      <c r="AL30" s="1178"/>
      <c r="AM30" s="1178"/>
      <c r="AN30" s="1178"/>
      <c r="AO30" s="1178"/>
      <c r="AP30" s="1178"/>
      <c r="AQ30" s="1063">
        <v>1626168798</v>
      </c>
      <c r="AR30" s="1063">
        <v>1610878798</v>
      </c>
      <c r="AS30" s="1063">
        <v>15290000</v>
      </c>
      <c r="AT30" s="1062">
        <v>0</v>
      </c>
      <c r="AU30" s="1063">
        <v>1446925322</v>
      </c>
      <c r="AV30" s="1063">
        <v>163953476</v>
      </c>
      <c r="AW30" s="1063">
        <v>1446925322</v>
      </c>
      <c r="AX30" s="1062">
        <v>0</v>
      </c>
      <c r="AY30" s="1063">
        <v>1446925322</v>
      </c>
      <c r="AZ30" s="1062">
        <v>0</v>
      </c>
      <c r="BA30" s="1063">
        <v>1446925322</v>
      </c>
      <c r="BB30" s="1062">
        <v>0</v>
      </c>
      <c r="BC30" s="1062">
        <v>0</v>
      </c>
      <c r="BF30" s="1060">
        <f>+ABS(AQ30)</f>
        <v>1626168798</v>
      </c>
      <c r="BG30" s="1060">
        <f>+ABS(AR30)</f>
        <v>1610878798</v>
      </c>
      <c r="BH30" s="1060">
        <f>+ABS(AS30)</f>
        <v>15290000</v>
      </c>
      <c r="BI30" s="1060">
        <f>+ABS(AT30)</f>
        <v>0</v>
      </c>
      <c r="BJ30" s="1060">
        <f t="shared" si="1"/>
        <v>1446925322</v>
      </c>
      <c r="BK30" s="1060">
        <f t="shared" si="2"/>
        <v>163953476</v>
      </c>
      <c r="BL30" s="1060">
        <f t="shared" si="3"/>
        <v>1446925322</v>
      </c>
      <c r="BM30" s="1060">
        <f t="shared" si="4"/>
        <v>0</v>
      </c>
      <c r="BN30" s="1060">
        <f t="shared" si="5"/>
        <v>1446925322</v>
      </c>
      <c r="BO30" s="1060">
        <f t="shared" si="6"/>
        <v>0</v>
      </c>
      <c r="BP30" s="1060">
        <f t="shared" si="7"/>
        <v>1446925322</v>
      </c>
      <c r="BQ30" s="1060">
        <f t="shared" si="8"/>
        <v>0</v>
      </c>
      <c r="BR30" s="1060">
        <f t="shared" si="9"/>
        <v>0</v>
      </c>
    </row>
    <row r="31" spans="1:70" ht="12.75" x14ac:dyDescent="0.2">
      <c r="A31" s="1105" t="str">
        <f t="shared" si="10"/>
        <v>A101510</v>
      </c>
      <c r="B31" s="1176" t="s">
        <v>361</v>
      </c>
      <c r="C31" s="1176"/>
      <c r="D31" s="1176" t="s">
        <v>738</v>
      </c>
      <c r="E31" s="1176"/>
      <c r="F31" s="1176" t="s">
        <v>739</v>
      </c>
      <c r="G31" s="1176"/>
      <c r="H31" s="1176" t="s">
        <v>738</v>
      </c>
      <c r="I31" s="1176"/>
      <c r="J31" s="1176" t="s">
        <v>743</v>
      </c>
      <c r="K31" s="1176"/>
      <c r="L31" s="1176"/>
      <c r="M31" s="1176"/>
      <c r="N31" s="1176"/>
      <c r="O31" s="1176"/>
      <c r="P31" s="1176"/>
      <c r="Q31" s="1176"/>
      <c r="R31" s="1176"/>
      <c r="S31" s="1176"/>
      <c r="T31" s="1177" t="s">
        <v>611</v>
      </c>
      <c r="U31" s="1177"/>
      <c r="V31" s="1177"/>
      <c r="W31" s="1177"/>
      <c r="X31" s="1177"/>
      <c r="Y31" s="1177"/>
      <c r="Z31" s="1177"/>
      <c r="AA31" s="1177"/>
      <c r="AB31" s="1176" t="s">
        <v>732</v>
      </c>
      <c r="AC31" s="1176"/>
      <c r="AD31" s="1176"/>
      <c r="AE31" s="1176"/>
      <c r="AF31" s="1176"/>
      <c r="AG31" s="1176" t="s">
        <v>733</v>
      </c>
      <c r="AH31" s="1176"/>
      <c r="AI31" s="1176"/>
      <c r="AJ31" s="1110" t="s">
        <v>417</v>
      </c>
      <c r="AK31" s="1178" t="s">
        <v>734</v>
      </c>
      <c r="AL31" s="1178"/>
      <c r="AM31" s="1178"/>
      <c r="AN31" s="1178"/>
      <c r="AO31" s="1178"/>
      <c r="AP31" s="1178"/>
      <c r="AQ31" s="1063">
        <v>24756636000</v>
      </c>
      <c r="AR31" s="1063">
        <v>24756636000</v>
      </c>
      <c r="AS31" s="1062">
        <v>0</v>
      </c>
      <c r="AT31" s="1062">
        <v>0</v>
      </c>
      <c r="AU31" s="1063">
        <v>14646330359</v>
      </c>
      <c r="AV31" s="1063">
        <v>10110305641</v>
      </c>
      <c r="AW31" s="1063">
        <v>14646330359</v>
      </c>
      <c r="AX31" s="1062">
        <v>0</v>
      </c>
      <c r="AY31" s="1063">
        <v>14646330359</v>
      </c>
      <c r="AZ31" s="1062">
        <v>0</v>
      </c>
      <c r="BA31" s="1063">
        <v>14646330359</v>
      </c>
      <c r="BB31" s="1062">
        <v>0</v>
      </c>
      <c r="BC31" s="1063">
        <v>3031008</v>
      </c>
      <c r="BF31" s="1060">
        <f>+ABS(AQ31)</f>
        <v>24756636000</v>
      </c>
      <c r="BG31" s="1060">
        <f>+ABS(AR31)</f>
        <v>24756636000</v>
      </c>
      <c r="BH31" s="1060">
        <f>+ABS(AS31)</f>
        <v>0</v>
      </c>
      <c r="BI31" s="1060">
        <f>+ABS(AT31)</f>
        <v>0</v>
      </c>
      <c r="BJ31" s="1060">
        <f t="shared" si="1"/>
        <v>14646330359</v>
      </c>
      <c r="BK31" s="1060">
        <f t="shared" si="2"/>
        <v>10110305641</v>
      </c>
      <c r="BL31" s="1060">
        <f t="shared" si="3"/>
        <v>14646330359</v>
      </c>
      <c r="BM31" s="1060">
        <f t="shared" si="4"/>
        <v>0</v>
      </c>
      <c r="BN31" s="1060">
        <f t="shared" si="5"/>
        <v>14646330359</v>
      </c>
      <c r="BO31" s="1060">
        <f t="shared" si="6"/>
        <v>0</v>
      </c>
      <c r="BP31" s="1060">
        <f t="shared" si="7"/>
        <v>14646330359</v>
      </c>
      <c r="BQ31" s="1060">
        <f t="shared" si="8"/>
        <v>0</v>
      </c>
      <c r="BR31" s="1060">
        <f t="shared" si="9"/>
        <v>3031008</v>
      </c>
    </row>
    <row r="32" spans="1:70" ht="25.5" customHeight="1" x14ac:dyDescent="0.2">
      <c r="A32" s="1105" t="str">
        <f t="shared" si="10"/>
        <v>A1015110</v>
      </c>
      <c r="B32" s="1176" t="s">
        <v>361</v>
      </c>
      <c r="C32" s="1176"/>
      <c r="D32" s="1176" t="s">
        <v>738</v>
      </c>
      <c r="E32" s="1176"/>
      <c r="F32" s="1176" t="s">
        <v>739</v>
      </c>
      <c r="G32" s="1176"/>
      <c r="H32" s="1176" t="s">
        <v>738</v>
      </c>
      <c r="I32" s="1176"/>
      <c r="J32" s="1176" t="s">
        <v>743</v>
      </c>
      <c r="K32" s="1176"/>
      <c r="L32" s="1176"/>
      <c r="M32" s="1176" t="s">
        <v>738</v>
      </c>
      <c r="N32" s="1176"/>
      <c r="O32" s="1176"/>
      <c r="P32" s="1176"/>
      <c r="Q32" s="1176"/>
      <c r="R32" s="1176"/>
      <c r="S32" s="1176"/>
      <c r="T32" s="1177" t="s">
        <v>366</v>
      </c>
      <c r="U32" s="1177"/>
      <c r="V32" s="1177"/>
      <c r="W32" s="1177"/>
      <c r="X32" s="1177"/>
      <c r="Y32" s="1177"/>
      <c r="Z32" s="1177"/>
      <c r="AA32" s="1177"/>
      <c r="AB32" s="1176" t="s">
        <v>732</v>
      </c>
      <c r="AC32" s="1176"/>
      <c r="AD32" s="1176"/>
      <c r="AE32" s="1176"/>
      <c r="AF32" s="1176"/>
      <c r="AG32" s="1176" t="s">
        <v>733</v>
      </c>
      <c r="AH32" s="1176"/>
      <c r="AI32" s="1176"/>
      <c r="AJ32" s="1110" t="s">
        <v>417</v>
      </c>
      <c r="AK32" s="1178" t="s">
        <v>734</v>
      </c>
      <c r="AL32" s="1178"/>
      <c r="AM32" s="1178"/>
      <c r="AN32" s="1178"/>
      <c r="AO32" s="1178"/>
      <c r="AP32" s="1178"/>
      <c r="AQ32" s="1063">
        <v>3142140445</v>
      </c>
      <c r="AR32" s="1063">
        <v>3142140445</v>
      </c>
      <c r="AS32" s="1062">
        <v>0</v>
      </c>
      <c r="AT32" s="1062">
        <v>0</v>
      </c>
      <c r="AU32" s="1063">
        <v>2878059157</v>
      </c>
      <c r="AV32" s="1063">
        <v>264081288</v>
      </c>
      <c r="AW32" s="1063">
        <v>2878059157</v>
      </c>
      <c r="AX32" s="1062">
        <v>0</v>
      </c>
      <c r="AY32" s="1063">
        <v>2878059157</v>
      </c>
      <c r="AZ32" s="1062">
        <v>0</v>
      </c>
      <c r="BA32" s="1063">
        <v>2878059157</v>
      </c>
      <c r="BB32" s="1062">
        <v>0</v>
      </c>
      <c r="BC32" s="1062">
        <v>0</v>
      </c>
      <c r="BF32" s="1060">
        <f>+ABS(AQ32)</f>
        <v>3142140445</v>
      </c>
      <c r="BG32" s="1060">
        <f>+ABS(AR32)</f>
        <v>3142140445</v>
      </c>
      <c r="BH32" s="1060">
        <f>+ABS(AS32)</f>
        <v>0</v>
      </c>
      <c r="BI32" s="1060">
        <f>+ABS(AT32)</f>
        <v>0</v>
      </c>
      <c r="BJ32" s="1060">
        <f t="shared" si="1"/>
        <v>2878059157</v>
      </c>
      <c r="BK32" s="1060">
        <f t="shared" si="2"/>
        <v>264081288</v>
      </c>
      <c r="BL32" s="1060">
        <f t="shared" si="3"/>
        <v>2878059157</v>
      </c>
      <c r="BM32" s="1060">
        <f t="shared" si="4"/>
        <v>0</v>
      </c>
      <c r="BN32" s="1060">
        <f t="shared" si="5"/>
        <v>2878059157</v>
      </c>
      <c r="BO32" s="1060">
        <f t="shared" si="6"/>
        <v>0</v>
      </c>
      <c r="BP32" s="1060">
        <f t="shared" si="7"/>
        <v>2878059157</v>
      </c>
      <c r="BQ32" s="1060">
        <f t="shared" si="8"/>
        <v>0</v>
      </c>
      <c r="BR32" s="1060">
        <f t="shared" si="9"/>
        <v>0</v>
      </c>
    </row>
    <row r="33" spans="1:70" ht="25.5" customHeight="1" x14ac:dyDescent="0.2">
      <c r="A33" s="1105" t="str">
        <f t="shared" si="10"/>
        <v>A1015210</v>
      </c>
      <c r="B33" s="1176" t="s">
        <v>361</v>
      </c>
      <c r="C33" s="1176"/>
      <c r="D33" s="1176" t="s">
        <v>738</v>
      </c>
      <c r="E33" s="1176"/>
      <c r="F33" s="1176" t="s">
        <v>739</v>
      </c>
      <c r="G33" s="1176"/>
      <c r="H33" s="1176" t="s">
        <v>738</v>
      </c>
      <c r="I33" s="1176"/>
      <c r="J33" s="1176" t="s">
        <v>743</v>
      </c>
      <c r="K33" s="1176"/>
      <c r="L33" s="1176"/>
      <c r="M33" s="1176" t="s">
        <v>741</v>
      </c>
      <c r="N33" s="1176"/>
      <c r="O33" s="1176"/>
      <c r="P33" s="1176"/>
      <c r="Q33" s="1176"/>
      <c r="R33" s="1176"/>
      <c r="S33" s="1176"/>
      <c r="T33" s="1177" t="s">
        <v>367</v>
      </c>
      <c r="U33" s="1177"/>
      <c r="V33" s="1177"/>
      <c r="W33" s="1177"/>
      <c r="X33" s="1177"/>
      <c r="Y33" s="1177"/>
      <c r="Z33" s="1177"/>
      <c r="AA33" s="1177"/>
      <c r="AB33" s="1176" t="s">
        <v>732</v>
      </c>
      <c r="AC33" s="1176"/>
      <c r="AD33" s="1176"/>
      <c r="AE33" s="1176"/>
      <c r="AF33" s="1176"/>
      <c r="AG33" s="1176" t="s">
        <v>733</v>
      </c>
      <c r="AH33" s="1176"/>
      <c r="AI33" s="1176"/>
      <c r="AJ33" s="1110" t="s">
        <v>417</v>
      </c>
      <c r="AK33" s="1178" t="s">
        <v>734</v>
      </c>
      <c r="AL33" s="1178"/>
      <c r="AM33" s="1178"/>
      <c r="AN33" s="1178"/>
      <c r="AO33" s="1178"/>
      <c r="AP33" s="1178"/>
      <c r="AQ33" s="1063">
        <v>2852786777</v>
      </c>
      <c r="AR33" s="1063">
        <v>2852786777</v>
      </c>
      <c r="AS33" s="1062">
        <v>0</v>
      </c>
      <c r="AT33" s="1062">
        <v>0</v>
      </c>
      <c r="AU33" s="1063">
        <v>2375851204</v>
      </c>
      <c r="AV33" s="1063">
        <v>476935573</v>
      </c>
      <c r="AW33" s="1063">
        <v>2375851204</v>
      </c>
      <c r="AX33" s="1062">
        <v>0</v>
      </c>
      <c r="AY33" s="1063">
        <v>2375851204</v>
      </c>
      <c r="AZ33" s="1062">
        <v>0</v>
      </c>
      <c r="BA33" s="1063">
        <v>2375851204</v>
      </c>
      <c r="BB33" s="1062">
        <v>0</v>
      </c>
      <c r="BC33" s="1062">
        <v>0</v>
      </c>
      <c r="BF33" s="1060">
        <f>+ABS(AQ33)</f>
        <v>2852786777</v>
      </c>
      <c r="BG33" s="1060">
        <f>+ABS(AR33)</f>
        <v>2852786777</v>
      </c>
      <c r="BH33" s="1060">
        <f>+ABS(AS33)</f>
        <v>0</v>
      </c>
      <c r="BI33" s="1060">
        <f>+ABS(AT33)</f>
        <v>0</v>
      </c>
      <c r="BJ33" s="1060">
        <f t="shared" si="1"/>
        <v>2375851204</v>
      </c>
      <c r="BK33" s="1060">
        <f t="shared" si="2"/>
        <v>476935573</v>
      </c>
      <c r="BL33" s="1060">
        <f t="shared" si="3"/>
        <v>2375851204</v>
      </c>
      <c r="BM33" s="1060">
        <f t="shared" si="4"/>
        <v>0</v>
      </c>
      <c r="BN33" s="1060">
        <f t="shared" si="5"/>
        <v>2375851204</v>
      </c>
      <c r="BO33" s="1060">
        <f t="shared" si="6"/>
        <v>0</v>
      </c>
      <c r="BP33" s="1060">
        <f t="shared" si="7"/>
        <v>2375851204</v>
      </c>
      <c r="BQ33" s="1060">
        <f t="shared" si="8"/>
        <v>0</v>
      </c>
      <c r="BR33" s="1060">
        <f t="shared" si="9"/>
        <v>0</v>
      </c>
    </row>
    <row r="34" spans="1:70" ht="25.5" customHeight="1" x14ac:dyDescent="0.2">
      <c r="A34" s="1105" t="str">
        <f t="shared" si="10"/>
        <v>A10151410</v>
      </c>
      <c r="B34" s="1176" t="s">
        <v>361</v>
      </c>
      <c r="C34" s="1176"/>
      <c r="D34" s="1176" t="s">
        <v>738</v>
      </c>
      <c r="E34" s="1176"/>
      <c r="F34" s="1176" t="s">
        <v>739</v>
      </c>
      <c r="G34" s="1176"/>
      <c r="H34" s="1176" t="s">
        <v>738</v>
      </c>
      <c r="I34" s="1176"/>
      <c r="J34" s="1176" t="s">
        <v>743</v>
      </c>
      <c r="K34" s="1176"/>
      <c r="L34" s="1176"/>
      <c r="M34" s="1176" t="s">
        <v>744</v>
      </c>
      <c r="N34" s="1176"/>
      <c r="O34" s="1176"/>
      <c r="P34" s="1176"/>
      <c r="Q34" s="1176"/>
      <c r="R34" s="1176"/>
      <c r="S34" s="1176"/>
      <c r="T34" s="1177" t="s">
        <v>368</v>
      </c>
      <c r="U34" s="1177"/>
      <c r="V34" s="1177"/>
      <c r="W34" s="1177"/>
      <c r="X34" s="1177"/>
      <c r="Y34" s="1177"/>
      <c r="Z34" s="1177"/>
      <c r="AA34" s="1177"/>
      <c r="AB34" s="1176" t="s">
        <v>732</v>
      </c>
      <c r="AC34" s="1176"/>
      <c r="AD34" s="1176"/>
      <c r="AE34" s="1176"/>
      <c r="AF34" s="1176"/>
      <c r="AG34" s="1176" t="s">
        <v>733</v>
      </c>
      <c r="AH34" s="1176"/>
      <c r="AI34" s="1176"/>
      <c r="AJ34" s="1110" t="s">
        <v>417</v>
      </c>
      <c r="AK34" s="1178" t="s">
        <v>734</v>
      </c>
      <c r="AL34" s="1178"/>
      <c r="AM34" s="1178"/>
      <c r="AN34" s="1178"/>
      <c r="AO34" s="1178"/>
      <c r="AP34" s="1178"/>
      <c r="AQ34" s="1063">
        <v>3777972785</v>
      </c>
      <c r="AR34" s="1063">
        <v>3777972785</v>
      </c>
      <c r="AS34" s="1062">
        <v>0</v>
      </c>
      <c r="AT34" s="1062">
        <v>0</v>
      </c>
      <c r="AU34" s="1063">
        <v>3753730321</v>
      </c>
      <c r="AV34" s="1063">
        <v>24242464</v>
      </c>
      <c r="AW34" s="1063">
        <v>3753730321</v>
      </c>
      <c r="AX34" s="1062">
        <v>0</v>
      </c>
      <c r="AY34" s="1063">
        <v>3753730321</v>
      </c>
      <c r="AZ34" s="1062">
        <v>0</v>
      </c>
      <c r="BA34" s="1063">
        <v>3753730321</v>
      </c>
      <c r="BB34" s="1062">
        <v>0</v>
      </c>
      <c r="BC34" s="1063">
        <v>1034528</v>
      </c>
      <c r="BF34" s="1060">
        <f>+ABS(AQ34)</f>
        <v>3777972785</v>
      </c>
      <c r="BG34" s="1060">
        <f>+ABS(AR34)</f>
        <v>3777972785</v>
      </c>
      <c r="BH34" s="1060">
        <f>+ABS(AS34)</f>
        <v>0</v>
      </c>
      <c r="BI34" s="1060">
        <f>+ABS(AT34)</f>
        <v>0</v>
      </c>
      <c r="BJ34" s="1060">
        <f t="shared" si="1"/>
        <v>3753730321</v>
      </c>
      <c r="BK34" s="1060">
        <f t="shared" si="2"/>
        <v>24242464</v>
      </c>
      <c r="BL34" s="1060">
        <f t="shared" si="3"/>
        <v>3753730321</v>
      </c>
      <c r="BM34" s="1060">
        <f t="shared" si="4"/>
        <v>0</v>
      </c>
      <c r="BN34" s="1060">
        <f t="shared" si="5"/>
        <v>3753730321</v>
      </c>
      <c r="BO34" s="1060">
        <f t="shared" si="6"/>
        <v>0</v>
      </c>
      <c r="BP34" s="1060">
        <f t="shared" si="7"/>
        <v>3753730321</v>
      </c>
      <c r="BQ34" s="1060">
        <f t="shared" si="8"/>
        <v>0</v>
      </c>
      <c r="BR34" s="1060">
        <f t="shared" si="9"/>
        <v>1034528</v>
      </c>
    </row>
    <row r="35" spans="1:70" ht="25.5" customHeight="1" x14ac:dyDescent="0.2">
      <c r="A35" s="1105" t="str">
        <f t="shared" si="10"/>
        <v>A10151510</v>
      </c>
      <c r="B35" s="1176" t="s">
        <v>361</v>
      </c>
      <c r="C35" s="1176"/>
      <c r="D35" s="1176" t="s">
        <v>738</v>
      </c>
      <c r="E35" s="1176"/>
      <c r="F35" s="1176" t="s">
        <v>739</v>
      </c>
      <c r="G35" s="1176"/>
      <c r="H35" s="1176" t="s">
        <v>738</v>
      </c>
      <c r="I35" s="1176"/>
      <c r="J35" s="1176" t="s">
        <v>743</v>
      </c>
      <c r="K35" s="1176"/>
      <c r="L35" s="1176"/>
      <c r="M35" s="1176" t="s">
        <v>745</v>
      </c>
      <c r="N35" s="1176"/>
      <c r="O35" s="1176"/>
      <c r="P35" s="1176"/>
      <c r="Q35" s="1176"/>
      <c r="R35" s="1176"/>
      <c r="S35" s="1176"/>
      <c r="T35" s="1177" t="s">
        <v>369</v>
      </c>
      <c r="U35" s="1177"/>
      <c r="V35" s="1177"/>
      <c r="W35" s="1177"/>
      <c r="X35" s="1177"/>
      <c r="Y35" s="1177"/>
      <c r="Z35" s="1177"/>
      <c r="AA35" s="1177"/>
      <c r="AB35" s="1176" t="s">
        <v>732</v>
      </c>
      <c r="AC35" s="1176"/>
      <c r="AD35" s="1176"/>
      <c r="AE35" s="1176"/>
      <c r="AF35" s="1176"/>
      <c r="AG35" s="1176" t="s">
        <v>733</v>
      </c>
      <c r="AH35" s="1176"/>
      <c r="AI35" s="1176"/>
      <c r="AJ35" s="1110" t="s">
        <v>417</v>
      </c>
      <c r="AK35" s="1178" t="s">
        <v>734</v>
      </c>
      <c r="AL35" s="1178"/>
      <c r="AM35" s="1178"/>
      <c r="AN35" s="1178"/>
      <c r="AO35" s="1178"/>
      <c r="AP35" s="1178"/>
      <c r="AQ35" s="1063">
        <v>4162865456</v>
      </c>
      <c r="AR35" s="1063">
        <v>4162865456</v>
      </c>
      <c r="AS35" s="1062">
        <v>0</v>
      </c>
      <c r="AT35" s="1062">
        <v>0</v>
      </c>
      <c r="AU35" s="1063">
        <v>3426857112</v>
      </c>
      <c r="AV35" s="1063">
        <v>736008344</v>
      </c>
      <c r="AW35" s="1063">
        <v>3426857112</v>
      </c>
      <c r="AX35" s="1062">
        <v>0</v>
      </c>
      <c r="AY35" s="1063">
        <v>3426857112</v>
      </c>
      <c r="AZ35" s="1062">
        <v>0</v>
      </c>
      <c r="BA35" s="1063">
        <v>3426857112</v>
      </c>
      <c r="BB35" s="1062">
        <v>0</v>
      </c>
      <c r="BC35" s="1063">
        <v>1996480</v>
      </c>
      <c r="BF35" s="1060">
        <f>+ABS(AQ35)</f>
        <v>4162865456</v>
      </c>
      <c r="BG35" s="1060">
        <f>+ABS(AR35)</f>
        <v>4162865456</v>
      </c>
      <c r="BH35" s="1060">
        <f>+ABS(AS35)</f>
        <v>0</v>
      </c>
      <c r="BI35" s="1060">
        <f>+ABS(AT35)</f>
        <v>0</v>
      </c>
      <c r="BJ35" s="1060">
        <f t="shared" si="1"/>
        <v>3426857112</v>
      </c>
      <c r="BK35" s="1060">
        <f t="shared" si="2"/>
        <v>736008344</v>
      </c>
      <c r="BL35" s="1060">
        <f t="shared" si="3"/>
        <v>3426857112</v>
      </c>
      <c r="BM35" s="1060">
        <f t="shared" si="4"/>
        <v>0</v>
      </c>
      <c r="BN35" s="1060">
        <f t="shared" si="5"/>
        <v>3426857112</v>
      </c>
      <c r="BO35" s="1060">
        <f t="shared" si="6"/>
        <v>0</v>
      </c>
      <c r="BP35" s="1060">
        <f t="shared" si="7"/>
        <v>3426857112</v>
      </c>
      <c r="BQ35" s="1060">
        <f t="shared" si="8"/>
        <v>0</v>
      </c>
      <c r="BR35" s="1060">
        <f t="shared" si="9"/>
        <v>1996480</v>
      </c>
    </row>
    <row r="36" spans="1:70" ht="25.5" customHeight="1" x14ac:dyDescent="0.2">
      <c r="A36" s="1105" t="str">
        <f t="shared" si="10"/>
        <v>A10151610</v>
      </c>
      <c r="B36" s="1176" t="s">
        <v>361</v>
      </c>
      <c r="C36" s="1176"/>
      <c r="D36" s="1176" t="s">
        <v>738</v>
      </c>
      <c r="E36" s="1176"/>
      <c r="F36" s="1176" t="s">
        <v>739</v>
      </c>
      <c r="G36" s="1176"/>
      <c r="H36" s="1176" t="s">
        <v>738</v>
      </c>
      <c r="I36" s="1176"/>
      <c r="J36" s="1176" t="s">
        <v>743</v>
      </c>
      <c r="K36" s="1176"/>
      <c r="L36" s="1176"/>
      <c r="M36" s="1176" t="s">
        <v>370</v>
      </c>
      <c r="N36" s="1176"/>
      <c r="O36" s="1176"/>
      <c r="P36" s="1176"/>
      <c r="Q36" s="1176"/>
      <c r="R36" s="1176"/>
      <c r="S36" s="1176"/>
      <c r="T36" s="1177" t="s">
        <v>371</v>
      </c>
      <c r="U36" s="1177"/>
      <c r="V36" s="1177"/>
      <c r="W36" s="1177"/>
      <c r="X36" s="1177"/>
      <c r="Y36" s="1177"/>
      <c r="Z36" s="1177"/>
      <c r="AA36" s="1177"/>
      <c r="AB36" s="1176" t="s">
        <v>732</v>
      </c>
      <c r="AC36" s="1176"/>
      <c r="AD36" s="1176"/>
      <c r="AE36" s="1176"/>
      <c r="AF36" s="1176"/>
      <c r="AG36" s="1176" t="s">
        <v>733</v>
      </c>
      <c r="AH36" s="1176"/>
      <c r="AI36" s="1176"/>
      <c r="AJ36" s="1110" t="s">
        <v>417</v>
      </c>
      <c r="AK36" s="1178" t="s">
        <v>734</v>
      </c>
      <c r="AL36" s="1178"/>
      <c r="AM36" s="1178"/>
      <c r="AN36" s="1178"/>
      <c r="AO36" s="1178"/>
      <c r="AP36" s="1178"/>
      <c r="AQ36" s="1063">
        <v>8837627022</v>
      </c>
      <c r="AR36" s="1063">
        <v>8837627022</v>
      </c>
      <c r="AS36" s="1062">
        <v>0</v>
      </c>
      <c r="AT36" s="1062">
        <v>0</v>
      </c>
      <c r="AU36" s="1063">
        <v>372719462</v>
      </c>
      <c r="AV36" s="1063">
        <v>8464907560</v>
      </c>
      <c r="AW36" s="1063">
        <v>372719462</v>
      </c>
      <c r="AX36" s="1062">
        <v>0</v>
      </c>
      <c r="AY36" s="1063">
        <v>372719462</v>
      </c>
      <c r="AZ36" s="1062">
        <v>0</v>
      </c>
      <c r="BA36" s="1063">
        <v>372719462</v>
      </c>
      <c r="BB36" s="1062">
        <v>0</v>
      </c>
      <c r="BC36" s="1062">
        <v>0</v>
      </c>
      <c r="BF36" s="1060">
        <f>+ABS(AQ36)</f>
        <v>8837627022</v>
      </c>
      <c r="BG36" s="1060">
        <f>+ABS(AR36)</f>
        <v>8837627022</v>
      </c>
      <c r="BH36" s="1060">
        <f>+ABS(AS36)</f>
        <v>0</v>
      </c>
      <c r="BI36" s="1060">
        <f>+ABS(AT36)</f>
        <v>0</v>
      </c>
      <c r="BJ36" s="1060">
        <f t="shared" si="1"/>
        <v>372719462</v>
      </c>
      <c r="BK36" s="1060">
        <f t="shared" si="2"/>
        <v>8464907560</v>
      </c>
      <c r="BL36" s="1060">
        <f t="shared" si="3"/>
        <v>372719462</v>
      </c>
      <c r="BM36" s="1060">
        <f t="shared" si="4"/>
        <v>0</v>
      </c>
      <c r="BN36" s="1060">
        <f t="shared" si="5"/>
        <v>372719462</v>
      </c>
      <c r="BO36" s="1060">
        <f t="shared" si="6"/>
        <v>0</v>
      </c>
      <c r="BP36" s="1060">
        <f t="shared" si="7"/>
        <v>372719462</v>
      </c>
      <c r="BQ36" s="1060">
        <f t="shared" si="8"/>
        <v>0</v>
      </c>
      <c r="BR36" s="1060">
        <f t="shared" si="9"/>
        <v>0</v>
      </c>
    </row>
    <row r="37" spans="1:70" ht="25.5" customHeight="1" x14ac:dyDescent="0.2">
      <c r="A37" s="1105" t="str">
        <f t="shared" si="10"/>
        <v>A10152210</v>
      </c>
      <c r="B37" s="1176" t="s">
        <v>361</v>
      </c>
      <c r="C37" s="1176"/>
      <c r="D37" s="1176" t="s">
        <v>738</v>
      </c>
      <c r="E37" s="1176"/>
      <c r="F37" s="1176" t="s">
        <v>739</v>
      </c>
      <c r="G37" s="1176"/>
      <c r="H37" s="1176" t="s">
        <v>738</v>
      </c>
      <c r="I37" s="1176"/>
      <c r="J37" s="1176" t="s">
        <v>743</v>
      </c>
      <c r="K37" s="1176"/>
      <c r="L37" s="1176"/>
      <c r="M37" s="1176" t="s">
        <v>746</v>
      </c>
      <c r="N37" s="1176"/>
      <c r="O37" s="1176"/>
      <c r="P37" s="1176"/>
      <c r="Q37" s="1176"/>
      <c r="R37" s="1176"/>
      <c r="S37" s="1176"/>
      <c r="T37" s="1177" t="s">
        <v>372</v>
      </c>
      <c r="U37" s="1177"/>
      <c r="V37" s="1177"/>
      <c r="W37" s="1177"/>
      <c r="X37" s="1177"/>
      <c r="Y37" s="1177"/>
      <c r="Z37" s="1177"/>
      <c r="AA37" s="1177"/>
      <c r="AB37" s="1176" t="s">
        <v>732</v>
      </c>
      <c r="AC37" s="1176"/>
      <c r="AD37" s="1176"/>
      <c r="AE37" s="1176"/>
      <c r="AF37" s="1176"/>
      <c r="AG37" s="1176" t="s">
        <v>733</v>
      </c>
      <c r="AH37" s="1176"/>
      <c r="AI37" s="1176"/>
      <c r="AJ37" s="1110" t="s">
        <v>417</v>
      </c>
      <c r="AK37" s="1178" t="s">
        <v>734</v>
      </c>
      <c r="AL37" s="1178"/>
      <c r="AM37" s="1178"/>
      <c r="AN37" s="1178"/>
      <c r="AO37" s="1178"/>
      <c r="AP37" s="1178"/>
      <c r="AQ37" s="1063">
        <v>1983243515</v>
      </c>
      <c r="AR37" s="1063">
        <v>1983243515</v>
      </c>
      <c r="AS37" s="1062">
        <v>0</v>
      </c>
      <c r="AT37" s="1062">
        <v>0</v>
      </c>
      <c r="AU37" s="1063">
        <v>1839113103</v>
      </c>
      <c r="AV37" s="1063">
        <v>144130412</v>
      </c>
      <c r="AW37" s="1063">
        <v>1839113103</v>
      </c>
      <c r="AX37" s="1062">
        <v>0</v>
      </c>
      <c r="AY37" s="1063">
        <v>1839113103</v>
      </c>
      <c r="AZ37" s="1062">
        <v>0</v>
      </c>
      <c r="BA37" s="1063">
        <v>1839113103</v>
      </c>
      <c r="BB37" s="1062">
        <v>0</v>
      </c>
      <c r="BC37" s="1062">
        <v>0</v>
      </c>
      <c r="BF37" s="1060">
        <f>+ABS(AQ37)</f>
        <v>1983243515</v>
      </c>
      <c r="BG37" s="1060">
        <f>+ABS(AR37)</f>
        <v>1983243515</v>
      </c>
      <c r="BH37" s="1060">
        <f>+ABS(AS37)</f>
        <v>0</v>
      </c>
      <c r="BI37" s="1060">
        <f>+ABS(AT37)</f>
        <v>0</v>
      </c>
      <c r="BJ37" s="1060">
        <f t="shared" si="1"/>
        <v>1839113103</v>
      </c>
      <c r="BK37" s="1060">
        <f t="shared" si="2"/>
        <v>144130412</v>
      </c>
      <c r="BL37" s="1060">
        <f t="shared" si="3"/>
        <v>1839113103</v>
      </c>
      <c r="BM37" s="1060">
        <f t="shared" si="4"/>
        <v>0</v>
      </c>
      <c r="BN37" s="1060">
        <f t="shared" si="5"/>
        <v>1839113103</v>
      </c>
      <c r="BO37" s="1060">
        <f t="shared" si="6"/>
        <v>0</v>
      </c>
      <c r="BP37" s="1060">
        <f t="shared" si="7"/>
        <v>1839113103</v>
      </c>
      <c r="BQ37" s="1060">
        <f t="shared" si="8"/>
        <v>0</v>
      </c>
      <c r="BR37" s="1060">
        <f t="shared" si="9"/>
        <v>0</v>
      </c>
    </row>
    <row r="38" spans="1:70" ht="12.75" x14ac:dyDescent="0.2">
      <c r="A38" s="1105" t="str">
        <f t="shared" si="10"/>
        <v>A101910</v>
      </c>
      <c r="B38" s="1176" t="s">
        <v>361</v>
      </c>
      <c r="C38" s="1176"/>
      <c r="D38" s="1176" t="s">
        <v>738</v>
      </c>
      <c r="E38" s="1176"/>
      <c r="F38" s="1176" t="s">
        <v>739</v>
      </c>
      <c r="G38" s="1176"/>
      <c r="H38" s="1176" t="s">
        <v>738</v>
      </c>
      <c r="I38" s="1176"/>
      <c r="J38" s="1176" t="s">
        <v>747</v>
      </c>
      <c r="K38" s="1176"/>
      <c r="L38" s="1176"/>
      <c r="M38" s="1176"/>
      <c r="N38" s="1176"/>
      <c r="O38" s="1176"/>
      <c r="P38" s="1176"/>
      <c r="Q38" s="1176"/>
      <c r="R38" s="1176"/>
      <c r="S38" s="1176"/>
      <c r="T38" s="1177" t="s">
        <v>613</v>
      </c>
      <c r="U38" s="1177"/>
      <c r="V38" s="1177"/>
      <c r="W38" s="1177"/>
      <c r="X38" s="1177"/>
      <c r="Y38" s="1177"/>
      <c r="Z38" s="1177"/>
      <c r="AA38" s="1177"/>
      <c r="AB38" s="1176" t="s">
        <v>732</v>
      </c>
      <c r="AC38" s="1176"/>
      <c r="AD38" s="1176"/>
      <c r="AE38" s="1176"/>
      <c r="AF38" s="1176"/>
      <c r="AG38" s="1176" t="s">
        <v>733</v>
      </c>
      <c r="AH38" s="1176"/>
      <c r="AI38" s="1176"/>
      <c r="AJ38" s="1110" t="s">
        <v>417</v>
      </c>
      <c r="AK38" s="1178" t="s">
        <v>734</v>
      </c>
      <c r="AL38" s="1178"/>
      <c r="AM38" s="1178"/>
      <c r="AN38" s="1178"/>
      <c r="AO38" s="1178"/>
      <c r="AP38" s="1178"/>
      <c r="AQ38" s="1063">
        <v>1227000000</v>
      </c>
      <c r="AR38" s="1063">
        <v>1227000000</v>
      </c>
      <c r="AS38" s="1062">
        <v>0</v>
      </c>
      <c r="AT38" s="1062">
        <v>0</v>
      </c>
      <c r="AU38" s="1063">
        <v>851461130</v>
      </c>
      <c r="AV38" s="1063">
        <v>375538870</v>
      </c>
      <c r="AW38" s="1063">
        <v>851461130</v>
      </c>
      <c r="AX38" s="1062">
        <v>0</v>
      </c>
      <c r="AY38" s="1063">
        <v>851461130</v>
      </c>
      <c r="AZ38" s="1062">
        <v>0</v>
      </c>
      <c r="BA38" s="1063">
        <v>851461130</v>
      </c>
      <c r="BB38" s="1062">
        <v>0</v>
      </c>
      <c r="BC38" s="1062">
        <v>0</v>
      </c>
      <c r="BF38" s="1060">
        <f>+ABS(AQ38)</f>
        <v>1227000000</v>
      </c>
      <c r="BG38" s="1060">
        <f>+ABS(AR38)</f>
        <v>1227000000</v>
      </c>
      <c r="BH38" s="1060">
        <f>+ABS(AS38)</f>
        <v>0</v>
      </c>
      <c r="BI38" s="1060">
        <f>+ABS(AT38)</f>
        <v>0</v>
      </c>
      <c r="BJ38" s="1060">
        <f t="shared" si="1"/>
        <v>851461130</v>
      </c>
      <c r="BK38" s="1060">
        <f t="shared" si="2"/>
        <v>375538870</v>
      </c>
      <c r="BL38" s="1060">
        <f t="shared" si="3"/>
        <v>851461130</v>
      </c>
      <c r="BM38" s="1060">
        <f t="shared" si="4"/>
        <v>0</v>
      </c>
      <c r="BN38" s="1060">
        <f t="shared" si="5"/>
        <v>851461130</v>
      </c>
      <c r="BO38" s="1060">
        <f t="shared" si="6"/>
        <v>0</v>
      </c>
      <c r="BP38" s="1060">
        <f t="shared" si="7"/>
        <v>851461130</v>
      </c>
      <c r="BQ38" s="1060">
        <f t="shared" si="8"/>
        <v>0</v>
      </c>
      <c r="BR38" s="1060">
        <f t="shared" si="9"/>
        <v>0</v>
      </c>
    </row>
    <row r="39" spans="1:70" ht="25.5" customHeight="1" x14ac:dyDescent="0.2">
      <c r="A39" s="1105" t="str">
        <f t="shared" si="10"/>
        <v>A1019110</v>
      </c>
      <c r="B39" s="1176" t="s">
        <v>361</v>
      </c>
      <c r="C39" s="1176"/>
      <c r="D39" s="1176" t="s">
        <v>738</v>
      </c>
      <c r="E39" s="1176"/>
      <c r="F39" s="1176" t="s">
        <v>739</v>
      </c>
      <c r="G39" s="1176"/>
      <c r="H39" s="1176" t="s">
        <v>738</v>
      </c>
      <c r="I39" s="1176"/>
      <c r="J39" s="1176" t="s">
        <v>747</v>
      </c>
      <c r="K39" s="1176"/>
      <c r="L39" s="1176"/>
      <c r="M39" s="1176" t="s">
        <v>738</v>
      </c>
      <c r="N39" s="1176"/>
      <c r="O39" s="1176"/>
      <c r="P39" s="1176"/>
      <c r="Q39" s="1176"/>
      <c r="R39" s="1176"/>
      <c r="S39" s="1176"/>
      <c r="T39" s="1177" t="s">
        <v>373</v>
      </c>
      <c r="U39" s="1177"/>
      <c r="V39" s="1177"/>
      <c r="W39" s="1177"/>
      <c r="X39" s="1177"/>
      <c r="Y39" s="1177"/>
      <c r="Z39" s="1177"/>
      <c r="AA39" s="1177"/>
      <c r="AB39" s="1176" t="s">
        <v>732</v>
      </c>
      <c r="AC39" s="1176"/>
      <c r="AD39" s="1176"/>
      <c r="AE39" s="1176"/>
      <c r="AF39" s="1176"/>
      <c r="AG39" s="1176" t="s">
        <v>733</v>
      </c>
      <c r="AH39" s="1176"/>
      <c r="AI39" s="1176"/>
      <c r="AJ39" s="1110" t="s">
        <v>417</v>
      </c>
      <c r="AK39" s="1178" t="s">
        <v>734</v>
      </c>
      <c r="AL39" s="1178"/>
      <c r="AM39" s="1178"/>
      <c r="AN39" s="1178"/>
      <c r="AO39" s="1178"/>
      <c r="AP39" s="1178"/>
      <c r="AQ39" s="1063">
        <v>321334427</v>
      </c>
      <c r="AR39" s="1063">
        <v>321334427</v>
      </c>
      <c r="AS39" s="1062">
        <v>0</v>
      </c>
      <c r="AT39" s="1062">
        <v>0</v>
      </c>
      <c r="AU39" s="1063">
        <v>249713281</v>
      </c>
      <c r="AV39" s="1063">
        <v>71621146</v>
      </c>
      <c r="AW39" s="1063">
        <v>249713281</v>
      </c>
      <c r="AX39" s="1062">
        <v>0</v>
      </c>
      <c r="AY39" s="1063">
        <v>249713281</v>
      </c>
      <c r="AZ39" s="1062">
        <v>0</v>
      </c>
      <c r="BA39" s="1063">
        <v>249713281</v>
      </c>
      <c r="BB39" s="1062">
        <v>0</v>
      </c>
      <c r="BC39" s="1062">
        <v>0</v>
      </c>
      <c r="BF39" s="1060">
        <f>+ABS(AQ39)</f>
        <v>321334427</v>
      </c>
      <c r="BG39" s="1060">
        <f>+ABS(AR39)</f>
        <v>321334427</v>
      </c>
      <c r="BH39" s="1060">
        <f>+ABS(AS39)</f>
        <v>0</v>
      </c>
      <c r="BI39" s="1060">
        <f>+ABS(AT39)</f>
        <v>0</v>
      </c>
      <c r="BJ39" s="1060">
        <f t="shared" si="1"/>
        <v>249713281</v>
      </c>
      <c r="BK39" s="1060">
        <f t="shared" si="2"/>
        <v>71621146</v>
      </c>
      <c r="BL39" s="1060">
        <f t="shared" si="3"/>
        <v>249713281</v>
      </c>
      <c r="BM39" s="1060">
        <f t="shared" si="4"/>
        <v>0</v>
      </c>
      <c r="BN39" s="1060">
        <f t="shared" si="5"/>
        <v>249713281</v>
      </c>
      <c r="BO39" s="1060">
        <f t="shared" si="6"/>
        <v>0</v>
      </c>
      <c r="BP39" s="1060">
        <f t="shared" si="7"/>
        <v>249713281</v>
      </c>
      <c r="BQ39" s="1060">
        <f t="shared" si="8"/>
        <v>0</v>
      </c>
      <c r="BR39" s="1060">
        <f t="shared" si="9"/>
        <v>0</v>
      </c>
    </row>
    <row r="40" spans="1:70" ht="12.75" x14ac:dyDescent="0.2">
      <c r="A40" s="1105" t="str">
        <f t="shared" si="10"/>
        <v>A1019310</v>
      </c>
      <c r="B40" s="1176" t="s">
        <v>361</v>
      </c>
      <c r="C40" s="1176"/>
      <c r="D40" s="1176" t="s">
        <v>738</v>
      </c>
      <c r="E40" s="1176"/>
      <c r="F40" s="1176" t="s">
        <v>739</v>
      </c>
      <c r="G40" s="1176"/>
      <c r="H40" s="1176" t="s">
        <v>738</v>
      </c>
      <c r="I40" s="1176"/>
      <c r="J40" s="1176" t="s">
        <v>747</v>
      </c>
      <c r="K40" s="1176"/>
      <c r="L40" s="1176"/>
      <c r="M40" s="1176" t="s">
        <v>748</v>
      </c>
      <c r="N40" s="1176"/>
      <c r="O40" s="1176"/>
      <c r="P40" s="1176"/>
      <c r="Q40" s="1176"/>
      <c r="R40" s="1176"/>
      <c r="S40" s="1176"/>
      <c r="T40" s="1177" t="s">
        <v>374</v>
      </c>
      <c r="U40" s="1177"/>
      <c r="V40" s="1177"/>
      <c r="W40" s="1177"/>
      <c r="X40" s="1177"/>
      <c r="Y40" s="1177"/>
      <c r="Z40" s="1177"/>
      <c r="AA40" s="1177"/>
      <c r="AB40" s="1176" t="s">
        <v>732</v>
      </c>
      <c r="AC40" s="1176"/>
      <c r="AD40" s="1176"/>
      <c r="AE40" s="1176"/>
      <c r="AF40" s="1176"/>
      <c r="AG40" s="1176" t="s">
        <v>733</v>
      </c>
      <c r="AH40" s="1176"/>
      <c r="AI40" s="1176"/>
      <c r="AJ40" s="1110" t="s">
        <v>417</v>
      </c>
      <c r="AK40" s="1178" t="s">
        <v>734</v>
      </c>
      <c r="AL40" s="1178"/>
      <c r="AM40" s="1178"/>
      <c r="AN40" s="1178"/>
      <c r="AO40" s="1178"/>
      <c r="AP40" s="1178"/>
      <c r="AQ40" s="1063">
        <v>905665573</v>
      </c>
      <c r="AR40" s="1063">
        <v>905665573</v>
      </c>
      <c r="AS40" s="1062">
        <v>0</v>
      </c>
      <c r="AT40" s="1062">
        <v>0</v>
      </c>
      <c r="AU40" s="1063">
        <v>601747849</v>
      </c>
      <c r="AV40" s="1063">
        <v>303917724</v>
      </c>
      <c r="AW40" s="1063">
        <v>601747849</v>
      </c>
      <c r="AX40" s="1062">
        <v>0</v>
      </c>
      <c r="AY40" s="1063">
        <v>601747849</v>
      </c>
      <c r="AZ40" s="1062">
        <v>0</v>
      </c>
      <c r="BA40" s="1063">
        <v>601747849</v>
      </c>
      <c r="BB40" s="1062">
        <v>0</v>
      </c>
      <c r="BC40" s="1062">
        <v>0</v>
      </c>
      <c r="BF40" s="1060">
        <f>+ABS(AQ40)</f>
        <v>905665573</v>
      </c>
      <c r="BG40" s="1060">
        <f>+ABS(AR40)</f>
        <v>905665573</v>
      </c>
      <c r="BH40" s="1060">
        <f>+ABS(AS40)</f>
        <v>0</v>
      </c>
      <c r="BI40" s="1060">
        <f>+ABS(AT40)</f>
        <v>0</v>
      </c>
      <c r="BJ40" s="1060">
        <f t="shared" si="1"/>
        <v>601747849</v>
      </c>
      <c r="BK40" s="1060">
        <f t="shared" si="2"/>
        <v>303917724</v>
      </c>
      <c r="BL40" s="1060">
        <f t="shared" si="3"/>
        <v>601747849</v>
      </c>
      <c r="BM40" s="1060">
        <f t="shared" si="4"/>
        <v>0</v>
      </c>
      <c r="BN40" s="1060">
        <f t="shared" si="5"/>
        <v>601747849</v>
      </c>
      <c r="BO40" s="1060">
        <f t="shared" si="6"/>
        <v>0</v>
      </c>
      <c r="BP40" s="1060">
        <f t="shared" si="7"/>
        <v>601747849</v>
      </c>
      <c r="BQ40" s="1060">
        <f t="shared" si="8"/>
        <v>0</v>
      </c>
      <c r="BR40" s="1060">
        <f t="shared" si="9"/>
        <v>0</v>
      </c>
    </row>
    <row r="41" spans="1:70" ht="12.75" x14ac:dyDescent="0.2">
      <c r="A41" s="1105" t="str">
        <f t="shared" si="10"/>
        <v>A10199910</v>
      </c>
      <c r="B41" s="1176" t="s">
        <v>361</v>
      </c>
      <c r="C41" s="1176"/>
      <c r="D41" s="1176" t="s">
        <v>738</v>
      </c>
      <c r="E41" s="1176"/>
      <c r="F41" s="1176" t="s">
        <v>739</v>
      </c>
      <c r="G41" s="1176"/>
      <c r="H41" s="1176" t="s">
        <v>738</v>
      </c>
      <c r="I41" s="1176"/>
      <c r="J41" s="1176" t="s">
        <v>749</v>
      </c>
      <c r="K41" s="1176"/>
      <c r="L41" s="1176"/>
      <c r="M41" s="1176"/>
      <c r="N41" s="1176"/>
      <c r="O41" s="1176"/>
      <c r="P41" s="1176"/>
      <c r="Q41" s="1176"/>
      <c r="R41" s="1176"/>
      <c r="S41" s="1176"/>
      <c r="T41" s="1177" t="s">
        <v>750</v>
      </c>
      <c r="U41" s="1177"/>
      <c r="V41" s="1177"/>
      <c r="W41" s="1177"/>
      <c r="X41" s="1177"/>
      <c r="Y41" s="1177"/>
      <c r="Z41" s="1177"/>
      <c r="AA41" s="1177"/>
      <c r="AB41" s="1176" t="s">
        <v>732</v>
      </c>
      <c r="AC41" s="1176"/>
      <c r="AD41" s="1176"/>
      <c r="AE41" s="1176"/>
      <c r="AF41" s="1176"/>
      <c r="AG41" s="1176" t="s">
        <v>733</v>
      </c>
      <c r="AH41" s="1176"/>
      <c r="AI41" s="1176"/>
      <c r="AJ41" s="1110" t="s">
        <v>417</v>
      </c>
      <c r="AK41" s="1178" t="s">
        <v>734</v>
      </c>
      <c r="AL41" s="1178"/>
      <c r="AM41" s="1178"/>
      <c r="AN41" s="1178"/>
      <c r="AO41" s="1178"/>
      <c r="AP41" s="1178"/>
      <c r="AQ41" s="1063">
        <v>7940802</v>
      </c>
      <c r="AR41" s="1063">
        <v>3576802</v>
      </c>
      <c r="AS41" s="1063">
        <v>4364000</v>
      </c>
      <c r="AT41" s="1062">
        <v>0</v>
      </c>
      <c r="AU41" s="1063">
        <v>3576802</v>
      </c>
      <c r="AV41" s="1062">
        <v>0</v>
      </c>
      <c r="AW41" s="1063">
        <v>3576802</v>
      </c>
      <c r="AX41" s="1062">
        <v>0</v>
      </c>
      <c r="AY41" s="1063">
        <v>745600</v>
      </c>
      <c r="AZ41" s="1063">
        <v>2831202</v>
      </c>
      <c r="BA41" s="1063">
        <v>745600</v>
      </c>
      <c r="BB41" s="1062">
        <v>0</v>
      </c>
      <c r="BC41" s="1062">
        <v>0</v>
      </c>
      <c r="BF41" s="1060">
        <f>+ABS(AQ41)</f>
        <v>7940802</v>
      </c>
      <c r="BG41" s="1060">
        <f>+ABS(AR41)</f>
        <v>3576802</v>
      </c>
      <c r="BH41" s="1060">
        <f>+ABS(AS41)</f>
        <v>4364000</v>
      </c>
      <c r="BI41" s="1060">
        <f>+ABS(AT41)</f>
        <v>0</v>
      </c>
      <c r="BJ41" s="1060">
        <f t="shared" si="1"/>
        <v>3576802</v>
      </c>
      <c r="BK41" s="1060">
        <f t="shared" si="2"/>
        <v>0</v>
      </c>
      <c r="BL41" s="1060">
        <f t="shared" si="3"/>
        <v>3576802</v>
      </c>
      <c r="BM41" s="1060">
        <f t="shared" si="4"/>
        <v>0</v>
      </c>
      <c r="BN41" s="1060">
        <f t="shared" si="5"/>
        <v>745600</v>
      </c>
      <c r="BO41" s="1060">
        <f t="shared" si="6"/>
        <v>2831202</v>
      </c>
      <c r="BP41" s="1060">
        <f t="shared" si="7"/>
        <v>745600</v>
      </c>
      <c r="BQ41" s="1060">
        <f t="shared" si="8"/>
        <v>0</v>
      </c>
      <c r="BR41" s="1060">
        <f t="shared" si="9"/>
        <v>0</v>
      </c>
    </row>
    <row r="42" spans="1:70" ht="12.75" x14ac:dyDescent="0.2">
      <c r="A42" s="1105" t="str">
        <f t="shared" si="10"/>
        <v>A10210</v>
      </c>
      <c r="B42" s="1180" t="s">
        <v>361</v>
      </c>
      <c r="C42" s="1180"/>
      <c r="D42" s="1180" t="s">
        <v>738</v>
      </c>
      <c r="E42" s="1180"/>
      <c r="F42" s="1180" t="s">
        <v>739</v>
      </c>
      <c r="G42" s="1180"/>
      <c r="H42" s="1180" t="s">
        <v>741</v>
      </c>
      <c r="I42" s="1180"/>
      <c r="J42" s="1180"/>
      <c r="K42" s="1180"/>
      <c r="L42" s="1180"/>
      <c r="M42" s="1180"/>
      <c r="N42" s="1180"/>
      <c r="O42" s="1180"/>
      <c r="P42" s="1180"/>
      <c r="Q42" s="1180"/>
      <c r="R42" s="1180"/>
      <c r="S42" s="1180"/>
      <c r="T42" s="1179" t="s">
        <v>616</v>
      </c>
      <c r="U42" s="1179"/>
      <c r="V42" s="1179"/>
      <c r="W42" s="1179"/>
      <c r="X42" s="1179"/>
      <c r="Y42" s="1179"/>
      <c r="Z42" s="1179"/>
      <c r="AA42" s="1179"/>
      <c r="AB42" s="1180" t="s">
        <v>732</v>
      </c>
      <c r="AC42" s="1180"/>
      <c r="AD42" s="1180"/>
      <c r="AE42" s="1180"/>
      <c r="AF42" s="1180"/>
      <c r="AG42" s="1180" t="s">
        <v>733</v>
      </c>
      <c r="AH42" s="1180"/>
      <c r="AI42" s="1180"/>
      <c r="AJ42" s="1108" t="s">
        <v>417</v>
      </c>
      <c r="AK42" s="1181" t="s">
        <v>734</v>
      </c>
      <c r="AL42" s="1181"/>
      <c r="AM42" s="1181"/>
      <c r="AN42" s="1181"/>
      <c r="AO42" s="1181"/>
      <c r="AP42" s="1181"/>
      <c r="AQ42" s="1063">
        <v>2758049500</v>
      </c>
      <c r="AR42" s="1063">
        <v>2674414762</v>
      </c>
      <c r="AS42" s="1063">
        <v>83634738</v>
      </c>
      <c r="AT42" s="1062">
        <v>0</v>
      </c>
      <c r="AU42" s="1063">
        <v>2380098091</v>
      </c>
      <c r="AV42" s="1063">
        <v>294316671</v>
      </c>
      <c r="AW42" s="1063">
        <v>1605058976</v>
      </c>
      <c r="AX42" s="1063">
        <v>775039115</v>
      </c>
      <c r="AY42" s="1063">
        <v>1602740144</v>
      </c>
      <c r="AZ42" s="1063">
        <v>2318832</v>
      </c>
      <c r="BA42" s="1063">
        <v>1602740144</v>
      </c>
      <c r="BB42" s="1062">
        <v>0</v>
      </c>
      <c r="BC42" s="1062">
        <v>0</v>
      </c>
      <c r="BF42" s="1060">
        <f>+ABS(AQ42)</f>
        <v>2758049500</v>
      </c>
      <c r="BG42" s="1060">
        <f>+ABS(AR42)</f>
        <v>2674414762</v>
      </c>
      <c r="BH42" s="1060">
        <f>+ABS(AS42)</f>
        <v>83634738</v>
      </c>
      <c r="BI42" s="1060">
        <f>+ABS(AT42)</f>
        <v>0</v>
      </c>
      <c r="BJ42" s="1060">
        <f t="shared" si="1"/>
        <v>2380098091</v>
      </c>
      <c r="BK42" s="1060">
        <f t="shared" si="2"/>
        <v>294316671</v>
      </c>
      <c r="BL42" s="1060">
        <f t="shared" si="3"/>
        <v>1605058976</v>
      </c>
      <c r="BM42" s="1060">
        <f t="shared" si="4"/>
        <v>775039115</v>
      </c>
      <c r="BN42" s="1060">
        <f t="shared" si="5"/>
        <v>1602740144</v>
      </c>
      <c r="BO42" s="1060">
        <f t="shared" si="6"/>
        <v>2318832</v>
      </c>
      <c r="BP42" s="1060">
        <f t="shared" si="7"/>
        <v>1602740144</v>
      </c>
      <c r="BQ42" s="1060">
        <f t="shared" si="8"/>
        <v>0</v>
      </c>
      <c r="BR42" s="1060">
        <f t="shared" si="9"/>
        <v>0</v>
      </c>
    </row>
    <row r="43" spans="1:70" ht="12.75" x14ac:dyDescent="0.2">
      <c r="A43" s="1105" t="str">
        <f t="shared" si="10"/>
        <v>A1021210</v>
      </c>
      <c r="B43" s="1176" t="s">
        <v>361</v>
      </c>
      <c r="C43" s="1176"/>
      <c r="D43" s="1176" t="s">
        <v>738</v>
      </c>
      <c r="E43" s="1176"/>
      <c r="F43" s="1176" t="s">
        <v>739</v>
      </c>
      <c r="G43" s="1176"/>
      <c r="H43" s="1176" t="s">
        <v>741</v>
      </c>
      <c r="I43" s="1176"/>
      <c r="J43" s="1176" t="s">
        <v>751</v>
      </c>
      <c r="K43" s="1176"/>
      <c r="L43" s="1176"/>
      <c r="M43" s="1176"/>
      <c r="N43" s="1176"/>
      <c r="O43" s="1176"/>
      <c r="P43" s="1176"/>
      <c r="Q43" s="1176"/>
      <c r="R43" s="1176"/>
      <c r="S43" s="1176"/>
      <c r="T43" s="1177" t="s">
        <v>375</v>
      </c>
      <c r="U43" s="1177"/>
      <c r="V43" s="1177"/>
      <c r="W43" s="1177"/>
      <c r="X43" s="1177"/>
      <c r="Y43" s="1177"/>
      <c r="Z43" s="1177"/>
      <c r="AA43" s="1177"/>
      <c r="AB43" s="1176" t="s">
        <v>732</v>
      </c>
      <c r="AC43" s="1176"/>
      <c r="AD43" s="1176"/>
      <c r="AE43" s="1176"/>
      <c r="AF43" s="1176"/>
      <c r="AG43" s="1176" t="s">
        <v>733</v>
      </c>
      <c r="AH43" s="1176"/>
      <c r="AI43" s="1176"/>
      <c r="AJ43" s="1110" t="s">
        <v>417</v>
      </c>
      <c r="AK43" s="1178" t="s">
        <v>734</v>
      </c>
      <c r="AL43" s="1178"/>
      <c r="AM43" s="1178"/>
      <c r="AN43" s="1178"/>
      <c r="AO43" s="1178"/>
      <c r="AP43" s="1178"/>
      <c r="AQ43" s="1063">
        <v>2758049500</v>
      </c>
      <c r="AR43" s="1063">
        <v>2674414762</v>
      </c>
      <c r="AS43" s="1063">
        <v>83634738</v>
      </c>
      <c r="AT43" s="1062">
        <v>0</v>
      </c>
      <c r="AU43" s="1063">
        <v>2380098091</v>
      </c>
      <c r="AV43" s="1063">
        <v>294316671</v>
      </c>
      <c r="AW43" s="1063">
        <v>1605058976</v>
      </c>
      <c r="AX43" s="1063">
        <v>775039115</v>
      </c>
      <c r="AY43" s="1063">
        <v>1602740144</v>
      </c>
      <c r="AZ43" s="1063">
        <v>2318832</v>
      </c>
      <c r="BA43" s="1063">
        <v>1602740144</v>
      </c>
      <c r="BB43" s="1062">
        <v>0</v>
      </c>
      <c r="BC43" s="1062">
        <v>0</v>
      </c>
      <c r="BF43" s="1060">
        <f>+ABS(AQ43)</f>
        <v>2758049500</v>
      </c>
      <c r="BG43" s="1060">
        <f>+ABS(AR43)</f>
        <v>2674414762</v>
      </c>
      <c r="BH43" s="1060">
        <f>+ABS(AS43)</f>
        <v>83634738</v>
      </c>
      <c r="BI43" s="1060">
        <f>+ABS(AT43)</f>
        <v>0</v>
      </c>
      <c r="BJ43" s="1060">
        <f t="shared" si="1"/>
        <v>2380098091</v>
      </c>
      <c r="BK43" s="1060">
        <f t="shared" si="2"/>
        <v>294316671</v>
      </c>
      <c r="BL43" s="1060">
        <f t="shared" si="3"/>
        <v>1605058976</v>
      </c>
      <c r="BM43" s="1060">
        <f t="shared" si="4"/>
        <v>775039115</v>
      </c>
      <c r="BN43" s="1060">
        <f t="shared" si="5"/>
        <v>1602740144</v>
      </c>
      <c r="BO43" s="1060">
        <f t="shared" si="6"/>
        <v>2318832</v>
      </c>
      <c r="BP43" s="1060">
        <f t="shared" si="7"/>
        <v>1602740144</v>
      </c>
      <c r="BQ43" s="1060">
        <f t="shared" si="8"/>
        <v>0</v>
      </c>
      <c r="BR43" s="1060">
        <f t="shared" si="9"/>
        <v>0</v>
      </c>
    </row>
    <row r="44" spans="1:70" ht="12.75" x14ac:dyDescent="0.2">
      <c r="A44" s="1105" t="str">
        <f t="shared" si="10"/>
        <v>A10510</v>
      </c>
      <c r="B44" s="1176" t="s">
        <v>361</v>
      </c>
      <c r="C44" s="1176"/>
      <c r="D44" s="1176" t="s">
        <v>738</v>
      </c>
      <c r="E44" s="1176"/>
      <c r="F44" s="1176" t="s">
        <v>739</v>
      </c>
      <c r="G44" s="1176"/>
      <c r="H44" s="1176" t="s">
        <v>743</v>
      </c>
      <c r="I44" s="1176"/>
      <c r="J44" s="1176"/>
      <c r="K44" s="1176"/>
      <c r="L44" s="1176"/>
      <c r="M44" s="1176"/>
      <c r="N44" s="1176"/>
      <c r="O44" s="1176"/>
      <c r="P44" s="1176"/>
      <c r="Q44" s="1176"/>
      <c r="R44" s="1176"/>
      <c r="S44" s="1176"/>
      <c r="T44" s="1177" t="s">
        <v>618</v>
      </c>
      <c r="U44" s="1177"/>
      <c r="V44" s="1177"/>
      <c r="W44" s="1177"/>
      <c r="X44" s="1177"/>
      <c r="Y44" s="1177"/>
      <c r="Z44" s="1177"/>
      <c r="AA44" s="1177"/>
      <c r="AB44" s="1176" t="s">
        <v>732</v>
      </c>
      <c r="AC44" s="1176"/>
      <c r="AD44" s="1176"/>
      <c r="AE44" s="1176"/>
      <c r="AF44" s="1176"/>
      <c r="AG44" s="1176" t="s">
        <v>733</v>
      </c>
      <c r="AH44" s="1176"/>
      <c r="AI44" s="1176"/>
      <c r="AJ44" s="1110" t="s">
        <v>417</v>
      </c>
      <c r="AK44" s="1178" t="s">
        <v>734</v>
      </c>
      <c r="AL44" s="1178"/>
      <c r="AM44" s="1178"/>
      <c r="AN44" s="1178"/>
      <c r="AO44" s="1178"/>
      <c r="AP44" s="1178"/>
      <c r="AQ44" s="1063">
        <v>40828254400</v>
      </c>
      <c r="AR44" s="1063">
        <v>40818582368</v>
      </c>
      <c r="AS44" s="1063">
        <v>9672032</v>
      </c>
      <c r="AT44" s="1062">
        <v>0</v>
      </c>
      <c r="AU44" s="1063">
        <v>32779785328.290001</v>
      </c>
      <c r="AV44" s="1063">
        <v>8038797039.71</v>
      </c>
      <c r="AW44" s="1063">
        <v>32779785328.290001</v>
      </c>
      <c r="AX44" s="1062">
        <v>0</v>
      </c>
      <c r="AY44" s="1063">
        <v>32779785328.290001</v>
      </c>
      <c r="AZ44" s="1062">
        <v>0</v>
      </c>
      <c r="BA44" s="1063">
        <v>32779785328.290001</v>
      </c>
      <c r="BB44" s="1062">
        <v>0</v>
      </c>
      <c r="BC44" s="1063">
        <v>182673520.71000001</v>
      </c>
      <c r="BF44" s="1060">
        <f>+ABS(AQ44)</f>
        <v>40828254400</v>
      </c>
      <c r="BG44" s="1060">
        <f>+ABS(AR44)</f>
        <v>40818582368</v>
      </c>
      <c r="BH44" s="1060">
        <f>+ABS(AS44)</f>
        <v>9672032</v>
      </c>
      <c r="BI44" s="1060">
        <f>+ABS(AT44)</f>
        <v>0</v>
      </c>
      <c r="BJ44" s="1060">
        <f t="shared" si="1"/>
        <v>32779785328.290001</v>
      </c>
      <c r="BK44" s="1060">
        <f t="shared" si="2"/>
        <v>8038797039.71</v>
      </c>
      <c r="BL44" s="1060">
        <f t="shared" si="3"/>
        <v>32779785328.290001</v>
      </c>
      <c r="BM44" s="1060">
        <f t="shared" si="4"/>
        <v>0</v>
      </c>
      <c r="BN44" s="1060">
        <f t="shared" si="5"/>
        <v>32779785328.290001</v>
      </c>
      <c r="BO44" s="1060">
        <f t="shared" si="6"/>
        <v>0</v>
      </c>
      <c r="BP44" s="1060">
        <f t="shared" si="7"/>
        <v>32779785328.290001</v>
      </c>
      <c r="BQ44" s="1060">
        <f t="shared" si="8"/>
        <v>0</v>
      </c>
      <c r="BR44" s="1060">
        <f t="shared" si="9"/>
        <v>182673520.71000001</v>
      </c>
    </row>
    <row r="45" spans="1:70" ht="12.75" x14ac:dyDescent="0.2">
      <c r="A45" s="1105" t="str">
        <f t="shared" si="10"/>
        <v>A105110</v>
      </c>
      <c r="B45" s="1180" t="s">
        <v>361</v>
      </c>
      <c r="C45" s="1180"/>
      <c r="D45" s="1180" t="s">
        <v>738</v>
      </c>
      <c r="E45" s="1180"/>
      <c r="F45" s="1180" t="s">
        <v>739</v>
      </c>
      <c r="G45" s="1180"/>
      <c r="H45" s="1180" t="s">
        <v>743</v>
      </c>
      <c r="I45" s="1180"/>
      <c r="J45" s="1180" t="s">
        <v>738</v>
      </c>
      <c r="K45" s="1180"/>
      <c r="L45" s="1180"/>
      <c r="M45" s="1180"/>
      <c r="N45" s="1180"/>
      <c r="O45" s="1180"/>
      <c r="P45" s="1180"/>
      <c r="Q45" s="1180"/>
      <c r="R45" s="1180"/>
      <c r="S45" s="1180"/>
      <c r="T45" s="1179" t="s">
        <v>620</v>
      </c>
      <c r="U45" s="1179"/>
      <c r="V45" s="1179"/>
      <c r="W45" s="1179"/>
      <c r="X45" s="1179"/>
      <c r="Y45" s="1179"/>
      <c r="Z45" s="1179"/>
      <c r="AA45" s="1179"/>
      <c r="AB45" s="1180" t="s">
        <v>732</v>
      </c>
      <c r="AC45" s="1180"/>
      <c r="AD45" s="1180"/>
      <c r="AE45" s="1180"/>
      <c r="AF45" s="1180"/>
      <c r="AG45" s="1180" t="s">
        <v>733</v>
      </c>
      <c r="AH45" s="1180"/>
      <c r="AI45" s="1180"/>
      <c r="AJ45" s="1108" t="s">
        <v>417</v>
      </c>
      <c r="AK45" s="1181" t="s">
        <v>734</v>
      </c>
      <c r="AL45" s="1181"/>
      <c r="AM45" s="1181"/>
      <c r="AN45" s="1181"/>
      <c r="AO45" s="1181"/>
      <c r="AP45" s="1181"/>
      <c r="AQ45" s="1063">
        <v>21973224000</v>
      </c>
      <c r="AR45" s="1063">
        <v>21963551968</v>
      </c>
      <c r="AS45" s="1063">
        <v>9672032</v>
      </c>
      <c r="AT45" s="1062">
        <v>0</v>
      </c>
      <c r="AU45" s="1063">
        <v>16562286258.290001</v>
      </c>
      <c r="AV45" s="1063">
        <v>5401265709.71</v>
      </c>
      <c r="AW45" s="1063">
        <v>16562286258.290001</v>
      </c>
      <c r="AX45" s="1062">
        <v>0</v>
      </c>
      <c r="AY45" s="1063">
        <v>16562286258.290001</v>
      </c>
      <c r="AZ45" s="1062">
        <v>0</v>
      </c>
      <c r="BA45" s="1063">
        <v>16562286258.290001</v>
      </c>
      <c r="BB45" s="1062">
        <v>0</v>
      </c>
      <c r="BC45" s="1063">
        <v>174815445.71000001</v>
      </c>
      <c r="BF45" s="1060">
        <f>+ABS(AQ45)</f>
        <v>21973224000</v>
      </c>
      <c r="BG45" s="1060">
        <f>+ABS(AR45)</f>
        <v>21963551968</v>
      </c>
      <c r="BH45" s="1060">
        <f>+ABS(AS45)</f>
        <v>9672032</v>
      </c>
      <c r="BI45" s="1060">
        <f>+ABS(AT45)</f>
        <v>0</v>
      </c>
      <c r="BJ45" s="1060">
        <f t="shared" si="1"/>
        <v>16562286258.290001</v>
      </c>
      <c r="BK45" s="1060">
        <f t="shared" si="2"/>
        <v>5401265709.71</v>
      </c>
      <c r="BL45" s="1060">
        <f t="shared" si="3"/>
        <v>16562286258.290001</v>
      </c>
      <c r="BM45" s="1060">
        <f t="shared" si="4"/>
        <v>0</v>
      </c>
      <c r="BN45" s="1060">
        <f t="shared" si="5"/>
        <v>16562286258.290001</v>
      </c>
      <c r="BO45" s="1060">
        <f t="shared" si="6"/>
        <v>0</v>
      </c>
      <c r="BP45" s="1060">
        <f t="shared" si="7"/>
        <v>16562286258.290001</v>
      </c>
      <c r="BQ45" s="1060">
        <f t="shared" si="8"/>
        <v>0</v>
      </c>
      <c r="BR45" s="1060">
        <f t="shared" si="9"/>
        <v>174815445.71000001</v>
      </c>
    </row>
    <row r="46" spans="1:70" ht="25.5" customHeight="1" x14ac:dyDescent="0.2">
      <c r="A46" s="1105" t="str">
        <f t="shared" si="10"/>
        <v>A1051110</v>
      </c>
      <c r="B46" s="1176" t="s">
        <v>361</v>
      </c>
      <c r="C46" s="1176"/>
      <c r="D46" s="1176" t="s">
        <v>738</v>
      </c>
      <c r="E46" s="1176"/>
      <c r="F46" s="1176" t="s">
        <v>739</v>
      </c>
      <c r="G46" s="1176"/>
      <c r="H46" s="1176" t="s">
        <v>743</v>
      </c>
      <c r="I46" s="1176"/>
      <c r="J46" s="1176" t="s">
        <v>738</v>
      </c>
      <c r="K46" s="1176"/>
      <c r="L46" s="1176"/>
      <c r="M46" s="1176" t="s">
        <v>738</v>
      </c>
      <c r="N46" s="1176"/>
      <c r="O46" s="1176"/>
      <c r="P46" s="1176"/>
      <c r="Q46" s="1176"/>
      <c r="R46" s="1176"/>
      <c r="S46" s="1176"/>
      <c r="T46" s="1177" t="s">
        <v>376</v>
      </c>
      <c r="U46" s="1177"/>
      <c r="V46" s="1177"/>
      <c r="W46" s="1177"/>
      <c r="X46" s="1177"/>
      <c r="Y46" s="1177"/>
      <c r="Z46" s="1177"/>
      <c r="AA46" s="1177"/>
      <c r="AB46" s="1176" t="s">
        <v>732</v>
      </c>
      <c r="AC46" s="1176"/>
      <c r="AD46" s="1176"/>
      <c r="AE46" s="1176"/>
      <c r="AF46" s="1176"/>
      <c r="AG46" s="1176" t="s">
        <v>733</v>
      </c>
      <c r="AH46" s="1176"/>
      <c r="AI46" s="1176"/>
      <c r="AJ46" s="1110" t="s">
        <v>417</v>
      </c>
      <c r="AK46" s="1178" t="s">
        <v>734</v>
      </c>
      <c r="AL46" s="1178"/>
      <c r="AM46" s="1178"/>
      <c r="AN46" s="1178"/>
      <c r="AO46" s="1178"/>
      <c r="AP46" s="1178"/>
      <c r="AQ46" s="1063">
        <v>4247370203</v>
      </c>
      <c r="AR46" s="1063">
        <v>4247370203</v>
      </c>
      <c r="AS46" s="1062">
        <v>0</v>
      </c>
      <c r="AT46" s="1062">
        <v>0</v>
      </c>
      <c r="AU46" s="1063">
        <v>3679399948</v>
      </c>
      <c r="AV46" s="1063">
        <v>567970255</v>
      </c>
      <c r="AW46" s="1063">
        <v>3679399948</v>
      </c>
      <c r="AX46" s="1062">
        <v>0</v>
      </c>
      <c r="AY46" s="1063">
        <v>3679399948</v>
      </c>
      <c r="AZ46" s="1062">
        <v>0</v>
      </c>
      <c r="BA46" s="1063">
        <v>3679399948</v>
      </c>
      <c r="BB46" s="1062">
        <v>0</v>
      </c>
      <c r="BC46" s="1063">
        <v>435852</v>
      </c>
      <c r="BF46" s="1060">
        <f>+ABS(AQ46)</f>
        <v>4247370203</v>
      </c>
      <c r="BG46" s="1060">
        <f>+ABS(AR46)</f>
        <v>4247370203</v>
      </c>
      <c r="BH46" s="1060">
        <f>+ABS(AS46)</f>
        <v>0</v>
      </c>
      <c r="BI46" s="1060">
        <f>+ABS(AT46)</f>
        <v>0</v>
      </c>
      <c r="BJ46" s="1060">
        <f t="shared" si="1"/>
        <v>3679399948</v>
      </c>
      <c r="BK46" s="1060">
        <f t="shared" si="2"/>
        <v>567970255</v>
      </c>
      <c r="BL46" s="1060">
        <f t="shared" si="3"/>
        <v>3679399948</v>
      </c>
      <c r="BM46" s="1060">
        <f t="shared" si="4"/>
        <v>0</v>
      </c>
      <c r="BN46" s="1060">
        <f t="shared" si="5"/>
        <v>3679399948</v>
      </c>
      <c r="BO46" s="1060">
        <f t="shared" si="6"/>
        <v>0</v>
      </c>
      <c r="BP46" s="1060">
        <f t="shared" si="7"/>
        <v>3679399948</v>
      </c>
      <c r="BQ46" s="1060">
        <f t="shared" si="8"/>
        <v>0</v>
      </c>
      <c r="BR46" s="1060">
        <f t="shared" si="9"/>
        <v>435852</v>
      </c>
    </row>
    <row r="47" spans="1:70" ht="25.5" customHeight="1" x14ac:dyDescent="0.2">
      <c r="A47" s="1105" t="str">
        <f t="shared" si="10"/>
        <v>A1051210</v>
      </c>
      <c r="B47" s="1176" t="s">
        <v>361</v>
      </c>
      <c r="C47" s="1176"/>
      <c r="D47" s="1176" t="s">
        <v>738</v>
      </c>
      <c r="E47" s="1176"/>
      <c r="F47" s="1176" t="s">
        <v>739</v>
      </c>
      <c r="G47" s="1176"/>
      <c r="H47" s="1176" t="s">
        <v>743</v>
      </c>
      <c r="I47" s="1176"/>
      <c r="J47" s="1176" t="s">
        <v>738</v>
      </c>
      <c r="K47" s="1176"/>
      <c r="L47" s="1176"/>
      <c r="M47" s="1176" t="s">
        <v>741</v>
      </c>
      <c r="N47" s="1176"/>
      <c r="O47" s="1176"/>
      <c r="P47" s="1176"/>
      <c r="Q47" s="1176"/>
      <c r="R47" s="1176"/>
      <c r="S47" s="1176"/>
      <c r="T47" s="1177" t="s">
        <v>377</v>
      </c>
      <c r="U47" s="1177"/>
      <c r="V47" s="1177"/>
      <c r="W47" s="1177"/>
      <c r="X47" s="1177"/>
      <c r="Y47" s="1177"/>
      <c r="Z47" s="1177"/>
      <c r="AA47" s="1177"/>
      <c r="AB47" s="1176" t="s">
        <v>732</v>
      </c>
      <c r="AC47" s="1176"/>
      <c r="AD47" s="1176"/>
      <c r="AE47" s="1176"/>
      <c r="AF47" s="1176"/>
      <c r="AG47" s="1176" t="s">
        <v>733</v>
      </c>
      <c r="AH47" s="1176"/>
      <c r="AI47" s="1176"/>
      <c r="AJ47" s="1110" t="s">
        <v>417</v>
      </c>
      <c r="AK47" s="1178" t="s">
        <v>734</v>
      </c>
      <c r="AL47" s="1178"/>
      <c r="AM47" s="1178"/>
      <c r="AN47" s="1178"/>
      <c r="AO47" s="1178"/>
      <c r="AP47" s="1178"/>
      <c r="AQ47" s="1063">
        <v>3397203153</v>
      </c>
      <c r="AR47" s="1063">
        <v>3387531121</v>
      </c>
      <c r="AS47" s="1063">
        <v>9672032</v>
      </c>
      <c r="AT47" s="1062">
        <v>0</v>
      </c>
      <c r="AU47" s="1063">
        <v>138020223</v>
      </c>
      <c r="AV47" s="1063">
        <v>3249510898</v>
      </c>
      <c r="AW47" s="1063">
        <v>138020223</v>
      </c>
      <c r="AX47" s="1062">
        <v>0</v>
      </c>
      <c r="AY47" s="1063">
        <v>138020223</v>
      </c>
      <c r="AZ47" s="1062">
        <v>0</v>
      </c>
      <c r="BA47" s="1063">
        <v>138020223</v>
      </c>
      <c r="BB47" s="1062">
        <v>0</v>
      </c>
      <c r="BC47" s="1062">
        <v>0</v>
      </c>
      <c r="BF47" s="1060">
        <f>+ABS(AQ47)</f>
        <v>3397203153</v>
      </c>
      <c r="BG47" s="1060">
        <f>+ABS(AR47)</f>
        <v>3387531121</v>
      </c>
      <c r="BH47" s="1060">
        <f>+ABS(AS47)</f>
        <v>9672032</v>
      </c>
      <c r="BI47" s="1060">
        <f>+ABS(AT47)</f>
        <v>0</v>
      </c>
      <c r="BJ47" s="1060">
        <f t="shared" si="1"/>
        <v>138020223</v>
      </c>
      <c r="BK47" s="1060">
        <f t="shared" si="2"/>
        <v>3249510898</v>
      </c>
      <c r="BL47" s="1060">
        <f t="shared" si="3"/>
        <v>138020223</v>
      </c>
      <c r="BM47" s="1060">
        <f t="shared" si="4"/>
        <v>0</v>
      </c>
      <c r="BN47" s="1060">
        <f t="shared" si="5"/>
        <v>138020223</v>
      </c>
      <c r="BO47" s="1060">
        <f t="shared" si="6"/>
        <v>0</v>
      </c>
      <c r="BP47" s="1060">
        <f t="shared" si="7"/>
        <v>138020223</v>
      </c>
      <c r="BQ47" s="1060">
        <f t="shared" si="8"/>
        <v>0</v>
      </c>
      <c r="BR47" s="1060">
        <f t="shared" si="9"/>
        <v>0</v>
      </c>
    </row>
    <row r="48" spans="1:70" ht="25.5" customHeight="1" x14ac:dyDescent="0.2">
      <c r="A48" s="1105" t="str">
        <f t="shared" si="10"/>
        <v>A1051310</v>
      </c>
      <c r="B48" s="1176" t="s">
        <v>361</v>
      </c>
      <c r="C48" s="1176"/>
      <c r="D48" s="1176" t="s">
        <v>738</v>
      </c>
      <c r="E48" s="1176"/>
      <c r="F48" s="1176" t="s">
        <v>739</v>
      </c>
      <c r="G48" s="1176"/>
      <c r="H48" s="1176" t="s">
        <v>743</v>
      </c>
      <c r="I48" s="1176"/>
      <c r="J48" s="1176" t="s">
        <v>738</v>
      </c>
      <c r="K48" s="1176"/>
      <c r="L48" s="1176"/>
      <c r="M48" s="1176" t="s">
        <v>748</v>
      </c>
      <c r="N48" s="1176"/>
      <c r="O48" s="1176"/>
      <c r="P48" s="1176"/>
      <c r="Q48" s="1176"/>
      <c r="R48" s="1176"/>
      <c r="S48" s="1176"/>
      <c r="T48" s="1177" t="s">
        <v>378</v>
      </c>
      <c r="U48" s="1177"/>
      <c r="V48" s="1177"/>
      <c r="W48" s="1177"/>
      <c r="X48" s="1177"/>
      <c r="Y48" s="1177"/>
      <c r="Z48" s="1177"/>
      <c r="AA48" s="1177"/>
      <c r="AB48" s="1176" t="s">
        <v>732</v>
      </c>
      <c r="AC48" s="1176"/>
      <c r="AD48" s="1176"/>
      <c r="AE48" s="1176"/>
      <c r="AF48" s="1176"/>
      <c r="AG48" s="1176" t="s">
        <v>733</v>
      </c>
      <c r="AH48" s="1176"/>
      <c r="AI48" s="1176"/>
      <c r="AJ48" s="1110" t="s">
        <v>417</v>
      </c>
      <c r="AK48" s="1178" t="s">
        <v>734</v>
      </c>
      <c r="AL48" s="1178"/>
      <c r="AM48" s="1178"/>
      <c r="AN48" s="1178"/>
      <c r="AO48" s="1178"/>
      <c r="AP48" s="1178"/>
      <c r="AQ48" s="1063">
        <v>5118480408</v>
      </c>
      <c r="AR48" s="1063">
        <v>5118480408</v>
      </c>
      <c r="AS48" s="1062">
        <v>0</v>
      </c>
      <c r="AT48" s="1062">
        <v>0</v>
      </c>
      <c r="AU48" s="1063">
        <v>4542466542</v>
      </c>
      <c r="AV48" s="1063">
        <v>576013866</v>
      </c>
      <c r="AW48" s="1063">
        <v>4542466542</v>
      </c>
      <c r="AX48" s="1062">
        <v>0</v>
      </c>
      <c r="AY48" s="1063">
        <v>4542466542</v>
      </c>
      <c r="AZ48" s="1062">
        <v>0</v>
      </c>
      <c r="BA48" s="1063">
        <v>4542466542</v>
      </c>
      <c r="BB48" s="1062">
        <v>0</v>
      </c>
      <c r="BC48" s="1063">
        <v>2890467</v>
      </c>
      <c r="BF48" s="1060">
        <f>+ABS(AQ48)</f>
        <v>5118480408</v>
      </c>
      <c r="BG48" s="1060">
        <f>+ABS(AR48)</f>
        <v>5118480408</v>
      </c>
      <c r="BH48" s="1060">
        <f>+ABS(AS48)</f>
        <v>0</v>
      </c>
      <c r="BI48" s="1060">
        <f>+ABS(AT48)</f>
        <v>0</v>
      </c>
      <c r="BJ48" s="1060">
        <f t="shared" si="1"/>
        <v>4542466542</v>
      </c>
      <c r="BK48" s="1060">
        <f t="shared" si="2"/>
        <v>576013866</v>
      </c>
      <c r="BL48" s="1060">
        <f t="shared" si="3"/>
        <v>4542466542</v>
      </c>
      <c r="BM48" s="1060">
        <f t="shared" si="4"/>
        <v>0</v>
      </c>
      <c r="BN48" s="1060">
        <f t="shared" si="5"/>
        <v>4542466542</v>
      </c>
      <c r="BO48" s="1060">
        <f t="shared" si="6"/>
        <v>0</v>
      </c>
      <c r="BP48" s="1060">
        <f t="shared" si="7"/>
        <v>4542466542</v>
      </c>
      <c r="BQ48" s="1060">
        <f t="shared" si="8"/>
        <v>0</v>
      </c>
      <c r="BR48" s="1060">
        <f t="shared" si="9"/>
        <v>2890467</v>
      </c>
    </row>
    <row r="49" spans="1:70" ht="25.5" customHeight="1" x14ac:dyDescent="0.2">
      <c r="A49" s="1105" t="str">
        <f t="shared" si="10"/>
        <v>A1051410</v>
      </c>
      <c r="B49" s="1176" t="s">
        <v>361</v>
      </c>
      <c r="C49" s="1176"/>
      <c r="D49" s="1176" t="s">
        <v>738</v>
      </c>
      <c r="E49" s="1176"/>
      <c r="F49" s="1176" t="s">
        <v>739</v>
      </c>
      <c r="G49" s="1176"/>
      <c r="H49" s="1176" t="s">
        <v>743</v>
      </c>
      <c r="I49" s="1176"/>
      <c r="J49" s="1176" t="s">
        <v>738</v>
      </c>
      <c r="K49" s="1176"/>
      <c r="L49" s="1176"/>
      <c r="M49" s="1176" t="s">
        <v>742</v>
      </c>
      <c r="N49" s="1176"/>
      <c r="O49" s="1176"/>
      <c r="P49" s="1176"/>
      <c r="Q49" s="1176"/>
      <c r="R49" s="1176"/>
      <c r="S49" s="1176"/>
      <c r="T49" s="1177" t="s">
        <v>379</v>
      </c>
      <c r="U49" s="1177"/>
      <c r="V49" s="1177"/>
      <c r="W49" s="1177"/>
      <c r="X49" s="1177"/>
      <c r="Y49" s="1177"/>
      <c r="Z49" s="1177"/>
      <c r="AA49" s="1177"/>
      <c r="AB49" s="1176" t="s">
        <v>732</v>
      </c>
      <c r="AC49" s="1176"/>
      <c r="AD49" s="1176"/>
      <c r="AE49" s="1176"/>
      <c r="AF49" s="1176"/>
      <c r="AG49" s="1176" t="s">
        <v>733</v>
      </c>
      <c r="AH49" s="1176"/>
      <c r="AI49" s="1176"/>
      <c r="AJ49" s="1110" t="s">
        <v>417</v>
      </c>
      <c r="AK49" s="1178" t="s">
        <v>734</v>
      </c>
      <c r="AL49" s="1178"/>
      <c r="AM49" s="1178"/>
      <c r="AN49" s="1178"/>
      <c r="AO49" s="1178"/>
      <c r="AP49" s="1178"/>
      <c r="AQ49" s="1063">
        <v>8151842568</v>
      </c>
      <c r="AR49" s="1063">
        <v>8151842568</v>
      </c>
      <c r="AS49" s="1062">
        <v>0</v>
      </c>
      <c r="AT49" s="1062">
        <v>0</v>
      </c>
      <c r="AU49" s="1063">
        <v>7258259628.29</v>
      </c>
      <c r="AV49" s="1063">
        <v>893582939.71000004</v>
      </c>
      <c r="AW49" s="1063">
        <v>7258259628.29</v>
      </c>
      <c r="AX49" s="1062">
        <v>0</v>
      </c>
      <c r="AY49" s="1063">
        <v>7258259628.29</v>
      </c>
      <c r="AZ49" s="1062">
        <v>0</v>
      </c>
      <c r="BA49" s="1063">
        <v>7258259628.29</v>
      </c>
      <c r="BB49" s="1062">
        <v>0</v>
      </c>
      <c r="BC49" s="1063">
        <v>157353953.71000001</v>
      </c>
      <c r="BF49" s="1060">
        <f>+ABS(AQ49)</f>
        <v>8151842568</v>
      </c>
      <c r="BG49" s="1060">
        <f>+ABS(AR49)</f>
        <v>8151842568</v>
      </c>
      <c r="BH49" s="1060">
        <f>+ABS(AS49)</f>
        <v>0</v>
      </c>
      <c r="BI49" s="1060">
        <f>+ABS(AT49)</f>
        <v>0</v>
      </c>
      <c r="BJ49" s="1060">
        <f t="shared" si="1"/>
        <v>7258259628.29</v>
      </c>
      <c r="BK49" s="1060">
        <f t="shared" si="2"/>
        <v>893582939.71000004</v>
      </c>
      <c r="BL49" s="1060">
        <f t="shared" si="3"/>
        <v>7258259628.29</v>
      </c>
      <c r="BM49" s="1060">
        <f t="shared" si="4"/>
        <v>0</v>
      </c>
      <c r="BN49" s="1060">
        <f t="shared" si="5"/>
        <v>7258259628.29</v>
      </c>
      <c r="BO49" s="1060">
        <f t="shared" si="6"/>
        <v>0</v>
      </c>
      <c r="BP49" s="1060">
        <f t="shared" si="7"/>
        <v>7258259628.29</v>
      </c>
      <c r="BQ49" s="1060">
        <f t="shared" si="8"/>
        <v>0</v>
      </c>
      <c r="BR49" s="1060">
        <f t="shared" si="9"/>
        <v>157353953.71000001</v>
      </c>
    </row>
    <row r="50" spans="1:70" ht="25.5" customHeight="1" x14ac:dyDescent="0.2">
      <c r="A50" s="1105" t="str">
        <f t="shared" si="10"/>
        <v>A1051510</v>
      </c>
      <c r="B50" s="1176" t="s">
        <v>361</v>
      </c>
      <c r="C50" s="1176"/>
      <c r="D50" s="1176" t="s">
        <v>738</v>
      </c>
      <c r="E50" s="1176"/>
      <c r="F50" s="1176" t="s">
        <v>739</v>
      </c>
      <c r="G50" s="1176"/>
      <c r="H50" s="1176" t="s">
        <v>743</v>
      </c>
      <c r="I50" s="1176"/>
      <c r="J50" s="1176" t="s">
        <v>738</v>
      </c>
      <c r="K50" s="1176"/>
      <c r="L50" s="1176"/>
      <c r="M50" s="1176" t="s">
        <v>743</v>
      </c>
      <c r="N50" s="1176"/>
      <c r="O50" s="1176"/>
      <c r="P50" s="1176"/>
      <c r="Q50" s="1176"/>
      <c r="R50" s="1176"/>
      <c r="S50" s="1176"/>
      <c r="T50" s="1177" t="s">
        <v>380</v>
      </c>
      <c r="U50" s="1177"/>
      <c r="V50" s="1177"/>
      <c r="W50" s="1177"/>
      <c r="X50" s="1177"/>
      <c r="Y50" s="1177"/>
      <c r="Z50" s="1177"/>
      <c r="AA50" s="1177"/>
      <c r="AB50" s="1176" t="s">
        <v>732</v>
      </c>
      <c r="AC50" s="1176"/>
      <c r="AD50" s="1176"/>
      <c r="AE50" s="1176"/>
      <c r="AF50" s="1176"/>
      <c r="AG50" s="1176" t="s">
        <v>733</v>
      </c>
      <c r="AH50" s="1176"/>
      <c r="AI50" s="1176"/>
      <c r="AJ50" s="1110" t="s">
        <v>417</v>
      </c>
      <c r="AK50" s="1178" t="s">
        <v>734</v>
      </c>
      <c r="AL50" s="1178"/>
      <c r="AM50" s="1178"/>
      <c r="AN50" s="1178"/>
      <c r="AO50" s="1178"/>
      <c r="AP50" s="1178"/>
      <c r="AQ50" s="1063">
        <v>1058327668</v>
      </c>
      <c r="AR50" s="1063">
        <v>1058327668</v>
      </c>
      <c r="AS50" s="1062">
        <v>0</v>
      </c>
      <c r="AT50" s="1062">
        <v>0</v>
      </c>
      <c r="AU50" s="1063">
        <v>944139917</v>
      </c>
      <c r="AV50" s="1063">
        <v>114187751</v>
      </c>
      <c r="AW50" s="1063">
        <v>944139917</v>
      </c>
      <c r="AX50" s="1062">
        <v>0</v>
      </c>
      <c r="AY50" s="1063">
        <v>944139917</v>
      </c>
      <c r="AZ50" s="1062">
        <v>0</v>
      </c>
      <c r="BA50" s="1063">
        <v>944139917</v>
      </c>
      <c r="BB50" s="1062">
        <v>0</v>
      </c>
      <c r="BC50" s="1063">
        <v>14135173</v>
      </c>
      <c r="BF50" s="1060">
        <f>+ABS(AQ50)</f>
        <v>1058327668</v>
      </c>
      <c r="BG50" s="1060">
        <f>+ABS(AR50)</f>
        <v>1058327668</v>
      </c>
      <c r="BH50" s="1060">
        <f>+ABS(AS50)</f>
        <v>0</v>
      </c>
      <c r="BI50" s="1060">
        <f>+ABS(AT50)</f>
        <v>0</v>
      </c>
      <c r="BJ50" s="1060">
        <f t="shared" si="1"/>
        <v>944139917</v>
      </c>
      <c r="BK50" s="1060">
        <f t="shared" si="2"/>
        <v>114187751</v>
      </c>
      <c r="BL50" s="1060">
        <f t="shared" si="3"/>
        <v>944139917</v>
      </c>
      <c r="BM50" s="1060">
        <f t="shared" si="4"/>
        <v>0</v>
      </c>
      <c r="BN50" s="1060">
        <f t="shared" si="5"/>
        <v>944139917</v>
      </c>
      <c r="BO50" s="1060">
        <f t="shared" si="6"/>
        <v>0</v>
      </c>
      <c r="BP50" s="1060">
        <f t="shared" si="7"/>
        <v>944139917</v>
      </c>
      <c r="BQ50" s="1060">
        <f t="shared" si="8"/>
        <v>0</v>
      </c>
      <c r="BR50" s="1060">
        <f t="shared" si="9"/>
        <v>14135173</v>
      </c>
    </row>
    <row r="51" spans="1:70" ht="25.5" customHeight="1" x14ac:dyDescent="0.2">
      <c r="A51" s="1105" t="str">
        <f t="shared" si="10"/>
        <v>A105210</v>
      </c>
      <c r="B51" s="1180" t="s">
        <v>361</v>
      </c>
      <c r="C51" s="1180"/>
      <c r="D51" s="1180" t="s">
        <v>738</v>
      </c>
      <c r="E51" s="1180"/>
      <c r="F51" s="1180" t="s">
        <v>739</v>
      </c>
      <c r="G51" s="1180"/>
      <c r="H51" s="1180" t="s">
        <v>743</v>
      </c>
      <c r="I51" s="1180"/>
      <c r="J51" s="1180" t="s">
        <v>741</v>
      </c>
      <c r="K51" s="1180"/>
      <c r="L51" s="1180"/>
      <c r="M51" s="1180"/>
      <c r="N51" s="1180"/>
      <c r="O51" s="1180"/>
      <c r="P51" s="1180"/>
      <c r="Q51" s="1180"/>
      <c r="R51" s="1180"/>
      <c r="S51" s="1180"/>
      <c r="T51" s="1179" t="s">
        <v>752</v>
      </c>
      <c r="U51" s="1179"/>
      <c r="V51" s="1179"/>
      <c r="W51" s="1179"/>
      <c r="X51" s="1179"/>
      <c r="Y51" s="1179"/>
      <c r="Z51" s="1179"/>
      <c r="AA51" s="1179"/>
      <c r="AB51" s="1180" t="s">
        <v>732</v>
      </c>
      <c r="AC51" s="1180"/>
      <c r="AD51" s="1180"/>
      <c r="AE51" s="1180"/>
      <c r="AF51" s="1180"/>
      <c r="AG51" s="1180" t="s">
        <v>733</v>
      </c>
      <c r="AH51" s="1180"/>
      <c r="AI51" s="1180"/>
      <c r="AJ51" s="1108" t="s">
        <v>417</v>
      </c>
      <c r="AK51" s="1181" t="s">
        <v>734</v>
      </c>
      <c r="AL51" s="1181"/>
      <c r="AM51" s="1181"/>
      <c r="AN51" s="1181"/>
      <c r="AO51" s="1181"/>
      <c r="AP51" s="1181"/>
      <c r="AQ51" s="1063">
        <v>13499872539</v>
      </c>
      <c r="AR51" s="1063">
        <v>13499872539</v>
      </c>
      <c r="AS51" s="1062">
        <v>0</v>
      </c>
      <c r="AT51" s="1062">
        <v>0</v>
      </c>
      <c r="AU51" s="1063">
        <v>11483232670</v>
      </c>
      <c r="AV51" s="1063">
        <v>2016639869</v>
      </c>
      <c r="AW51" s="1063">
        <v>11483232670</v>
      </c>
      <c r="AX51" s="1062">
        <v>0</v>
      </c>
      <c r="AY51" s="1063">
        <v>11483232670</v>
      </c>
      <c r="AZ51" s="1062">
        <v>0</v>
      </c>
      <c r="BA51" s="1063">
        <v>11483232670</v>
      </c>
      <c r="BB51" s="1062">
        <v>0</v>
      </c>
      <c r="BC51" s="1063">
        <v>7858075</v>
      </c>
    </row>
    <row r="52" spans="1:70" ht="25.5" customHeight="1" x14ac:dyDescent="0.2">
      <c r="A52" s="1105" t="str">
        <f t="shared" si="10"/>
        <v>A1052110</v>
      </c>
      <c r="B52" s="1176" t="s">
        <v>361</v>
      </c>
      <c r="C52" s="1176"/>
      <c r="D52" s="1176" t="s">
        <v>738</v>
      </c>
      <c r="E52" s="1176"/>
      <c r="F52" s="1176" t="s">
        <v>739</v>
      </c>
      <c r="G52" s="1176"/>
      <c r="H52" s="1176" t="s">
        <v>743</v>
      </c>
      <c r="I52" s="1176"/>
      <c r="J52" s="1176" t="s">
        <v>741</v>
      </c>
      <c r="K52" s="1176"/>
      <c r="L52" s="1176"/>
      <c r="M52" s="1176" t="s">
        <v>738</v>
      </c>
      <c r="N52" s="1176"/>
      <c r="O52" s="1176"/>
      <c r="P52" s="1176"/>
      <c r="Q52" s="1176"/>
      <c r="R52" s="1176"/>
      <c r="S52" s="1176"/>
      <c r="T52" s="1177" t="s">
        <v>381</v>
      </c>
      <c r="U52" s="1177"/>
      <c r="V52" s="1177"/>
      <c r="W52" s="1177"/>
      <c r="X52" s="1177"/>
      <c r="Y52" s="1177"/>
      <c r="Z52" s="1177"/>
      <c r="AA52" s="1177"/>
      <c r="AB52" s="1176" t="s">
        <v>732</v>
      </c>
      <c r="AC52" s="1176"/>
      <c r="AD52" s="1176"/>
      <c r="AE52" s="1176"/>
      <c r="AF52" s="1176"/>
      <c r="AG52" s="1176" t="s">
        <v>733</v>
      </c>
      <c r="AH52" s="1176"/>
      <c r="AI52" s="1176"/>
      <c r="AJ52" s="1110" t="s">
        <v>417</v>
      </c>
      <c r="AK52" s="1178" t="s">
        <v>734</v>
      </c>
      <c r="AL52" s="1178"/>
      <c r="AM52" s="1178"/>
      <c r="AN52" s="1178"/>
      <c r="AO52" s="1178"/>
      <c r="AP52" s="1178"/>
      <c r="AQ52" s="1063">
        <v>148627109</v>
      </c>
      <c r="AR52" s="1063">
        <v>148627109</v>
      </c>
      <c r="AS52" s="1062">
        <v>0</v>
      </c>
      <c r="AT52" s="1062">
        <v>0</v>
      </c>
      <c r="AU52" s="1063">
        <v>107866800</v>
      </c>
      <c r="AV52" s="1063">
        <v>40760309</v>
      </c>
      <c r="AW52" s="1063">
        <v>107866800</v>
      </c>
      <c r="AX52" s="1062">
        <v>0</v>
      </c>
      <c r="AY52" s="1063">
        <v>107866800</v>
      </c>
      <c r="AZ52" s="1062">
        <v>0</v>
      </c>
      <c r="BA52" s="1063">
        <v>107866800</v>
      </c>
      <c r="BB52" s="1062">
        <v>0</v>
      </c>
      <c r="BC52" s="1062">
        <v>0</v>
      </c>
      <c r="BF52" s="1060">
        <f>+ABS(AQ52)</f>
        <v>148627109</v>
      </c>
      <c r="BG52" s="1060">
        <f>+ABS(AR52)</f>
        <v>148627109</v>
      </c>
      <c r="BH52" s="1060">
        <f>+ABS(AS52)</f>
        <v>0</v>
      </c>
      <c r="BI52" s="1060">
        <f>+ABS(AT52)</f>
        <v>0</v>
      </c>
      <c r="BJ52" s="1060">
        <f t="shared" ref="BJ52:BJ92" si="11">+ABS(AU52)</f>
        <v>107866800</v>
      </c>
      <c r="BK52" s="1060">
        <f t="shared" ref="BK52:BK92" si="12">+ABS(AV52)</f>
        <v>40760309</v>
      </c>
      <c r="BL52" s="1060">
        <f t="shared" ref="BL52:BL92" si="13">+ABS(AW52)</f>
        <v>107866800</v>
      </c>
      <c r="BM52" s="1060">
        <f t="shared" ref="BM52:BM92" si="14">+ABS(AX52)</f>
        <v>0</v>
      </c>
      <c r="BN52" s="1060">
        <f t="shared" ref="BN52:BN92" si="15">+ABS(AY52)</f>
        <v>107866800</v>
      </c>
      <c r="BO52" s="1060">
        <f t="shared" ref="BO52:BO92" si="16">+ABS(AZ52)</f>
        <v>0</v>
      </c>
      <c r="BP52" s="1060">
        <f t="shared" ref="BP52:BP92" si="17">+ABS(BA52)</f>
        <v>107866800</v>
      </c>
      <c r="BQ52" s="1060">
        <f t="shared" ref="BQ52:BQ92" si="18">+ABS(BB52)</f>
        <v>0</v>
      </c>
      <c r="BR52" s="1060">
        <f t="shared" ref="BR52:BR92" si="19">+ABS(BC52)</f>
        <v>0</v>
      </c>
    </row>
    <row r="53" spans="1:70" ht="25.5" customHeight="1" x14ac:dyDescent="0.2">
      <c r="A53" s="1105" t="str">
        <f t="shared" si="10"/>
        <v>A1052210</v>
      </c>
      <c r="B53" s="1176" t="s">
        <v>361</v>
      </c>
      <c r="C53" s="1176"/>
      <c r="D53" s="1176" t="s">
        <v>738</v>
      </c>
      <c r="E53" s="1176"/>
      <c r="F53" s="1176" t="s">
        <v>739</v>
      </c>
      <c r="G53" s="1176"/>
      <c r="H53" s="1176" t="s">
        <v>743</v>
      </c>
      <c r="I53" s="1176"/>
      <c r="J53" s="1176" t="s">
        <v>741</v>
      </c>
      <c r="K53" s="1176"/>
      <c r="L53" s="1176"/>
      <c r="M53" s="1176" t="s">
        <v>741</v>
      </c>
      <c r="N53" s="1176"/>
      <c r="O53" s="1176"/>
      <c r="P53" s="1176"/>
      <c r="Q53" s="1176"/>
      <c r="R53" s="1176"/>
      <c r="S53" s="1176"/>
      <c r="T53" s="1177" t="s">
        <v>382</v>
      </c>
      <c r="U53" s="1177"/>
      <c r="V53" s="1177"/>
      <c r="W53" s="1177"/>
      <c r="X53" s="1177"/>
      <c r="Y53" s="1177"/>
      <c r="Z53" s="1177"/>
      <c r="AA53" s="1177"/>
      <c r="AB53" s="1176" t="s">
        <v>732</v>
      </c>
      <c r="AC53" s="1176"/>
      <c r="AD53" s="1176"/>
      <c r="AE53" s="1176"/>
      <c r="AF53" s="1176"/>
      <c r="AG53" s="1176" t="s">
        <v>733</v>
      </c>
      <c r="AH53" s="1176"/>
      <c r="AI53" s="1176"/>
      <c r="AJ53" s="1110" t="s">
        <v>417</v>
      </c>
      <c r="AK53" s="1178" t="s">
        <v>734</v>
      </c>
      <c r="AL53" s="1178"/>
      <c r="AM53" s="1178"/>
      <c r="AN53" s="1178"/>
      <c r="AO53" s="1178"/>
      <c r="AP53" s="1178"/>
      <c r="AQ53" s="1063">
        <v>6543597377</v>
      </c>
      <c r="AR53" s="1063">
        <v>6543597377</v>
      </c>
      <c r="AS53" s="1062">
        <v>0</v>
      </c>
      <c r="AT53" s="1062">
        <v>0</v>
      </c>
      <c r="AU53" s="1063">
        <v>5331009997</v>
      </c>
      <c r="AV53" s="1063">
        <v>1212587380</v>
      </c>
      <c r="AW53" s="1063">
        <v>5331009997</v>
      </c>
      <c r="AX53" s="1062">
        <v>0</v>
      </c>
      <c r="AY53" s="1063">
        <v>5331009997</v>
      </c>
      <c r="AZ53" s="1062">
        <v>0</v>
      </c>
      <c r="BA53" s="1063">
        <v>5331009997</v>
      </c>
      <c r="BB53" s="1062">
        <v>0</v>
      </c>
      <c r="BC53" s="1062">
        <v>0</v>
      </c>
      <c r="BF53" s="1060">
        <f>+ABS(AQ53)</f>
        <v>6543597377</v>
      </c>
      <c r="BG53" s="1060">
        <f>+ABS(AR53)</f>
        <v>6543597377</v>
      </c>
      <c r="BH53" s="1060">
        <f>+ABS(AS53)</f>
        <v>0</v>
      </c>
      <c r="BI53" s="1060">
        <f>+ABS(AT53)</f>
        <v>0</v>
      </c>
      <c r="BJ53" s="1060">
        <f t="shared" si="11"/>
        <v>5331009997</v>
      </c>
      <c r="BK53" s="1060">
        <f t="shared" si="12"/>
        <v>1212587380</v>
      </c>
      <c r="BL53" s="1060">
        <f t="shared" si="13"/>
        <v>5331009997</v>
      </c>
      <c r="BM53" s="1060">
        <f t="shared" si="14"/>
        <v>0</v>
      </c>
      <c r="BN53" s="1060">
        <f t="shared" si="15"/>
        <v>5331009997</v>
      </c>
      <c r="BO53" s="1060">
        <f t="shared" si="16"/>
        <v>0</v>
      </c>
      <c r="BP53" s="1060">
        <f t="shared" si="17"/>
        <v>5331009997</v>
      </c>
      <c r="BQ53" s="1060">
        <f t="shared" si="18"/>
        <v>0</v>
      </c>
      <c r="BR53" s="1060">
        <f t="shared" si="19"/>
        <v>0</v>
      </c>
    </row>
    <row r="54" spans="1:70" ht="25.5" customHeight="1" x14ac:dyDescent="0.2">
      <c r="A54" s="1105" t="str">
        <f t="shared" si="10"/>
        <v>A1052310</v>
      </c>
      <c r="B54" s="1176" t="s">
        <v>361</v>
      </c>
      <c r="C54" s="1176"/>
      <c r="D54" s="1176" t="s">
        <v>738</v>
      </c>
      <c r="E54" s="1176"/>
      <c r="F54" s="1176" t="s">
        <v>739</v>
      </c>
      <c r="G54" s="1176"/>
      <c r="H54" s="1176" t="s">
        <v>743</v>
      </c>
      <c r="I54" s="1176"/>
      <c r="J54" s="1176" t="s">
        <v>741</v>
      </c>
      <c r="K54" s="1176"/>
      <c r="L54" s="1176"/>
      <c r="M54" s="1176" t="s">
        <v>748</v>
      </c>
      <c r="N54" s="1176"/>
      <c r="O54" s="1176"/>
      <c r="P54" s="1176"/>
      <c r="Q54" s="1176"/>
      <c r="R54" s="1176"/>
      <c r="S54" s="1176"/>
      <c r="T54" s="1177" t="s">
        <v>383</v>
      </c>
      <c r="U54" s="1177"/>
      <c r="V54" s="1177"/>
      <c r="W54" s="1177"/>
      <c r="X54" s="1177"/>
      <c r="Y54" s="1177"/>
      <c r="Z54" s="1177"/>
      <c r="AA54" s="1177"/>
      <c r="AB54" s="1176" t="s">
        <v>732</v>
      </c>
      <c r="AC54" s="1176"/>
      <c r="AD54" s="1176"/>
      <c r="AE54" s="1176"/>
      <c r="AF54" s="1176"/>
      <c r="AG54" s="1176" t="s">
        <v>733</v>
      </c>
      <c r="AH54" s="1176"/>
      <c r="AI54" s="1176"/>
      <c r="AJ54" s="1110" t="s">
        <v>417</v>
      </c>
      <c r="AK54" s="1178" t="s">
        <v>734</v>
      </c>
      <c r="AL54" s="1178"/>
      <c r="AM54" s="1178"/>
      <c r="AN54" s="1178"/>
      <c r="AO54" s="1178"/>
      <c r="AP54" s="1178"/>
      <c r="AQ54" s="1063">
        <v>6718291834</v>
      </c>
      <c r="AR54" s="1063">
        <v>6718291834</v>
      </c>
      <c r="AS54" s="1062">
        <v>0</v>
      </c>
      <c r="AT54" s="1062">
        <v>0</v>
      </c>
      <c r="AU54" s="1063">
        <v>5975375683</v>
      </c>
      <c r="AV54" s="1063">
        <v>742916151</v>
      </c>
      <c r="AW54" s="1063">
        <v>5975375683</v>
      </c>
      <c r="AX54" s="1062">
        <v>0</v>
      </c>
      <c r="AY54" s="1063">
        <v>5975375683</v>
      </c>
      <c r="AZ54" s="1062">
        <v>0</v>
      </c>
      <c r="BA54" s="1063">
        <v>5975375683</v>
      </c>
      <c r="BB54" s="1062">
        <v>0</v>
      </c>
      <c r="BC54" s="1063">
        <v>7847790</v>
      </c>
      <c r="BF54" s="1060">
        <f>+ABS(AQ54)</f>
        <v>6718291834</v>
      </c>
      <c r="BG54" s="1060">
        <f>+ABS(AR54)</f>
        <v>6718291834</v>
      </c>
      <c r="BH54" s="1060">
        <f>+ABS(AS54)</f>
        <v>0</v>
      </c>
      <c r="BI54" s="1060">
        <f>+ABS(AT54)</f>
        <v>0</v>
      </c>
      <c r="BJ54" s="1060">
        <f t="shared" si="11"/>
        <v>5975375683</v>
      </c>
      <c r="BK54" s="1060">
        <f t="shared" si="12"/>
        <v>742916151</v>
      </c>
      <c r="BL54" s="1060">
        <f t="shared" si="13"/>
        <v>5975375683</v>
      </c>
      <c r="BM54" s="1060">
        <f t="shared" si="14"/>
        <v>0</v>
      </c>
      <c r="BN54" s="1060">
        <f t="shared" si="15"/>
        <v>5975375683</v>
      </c>
      <c r="BO54" s="1060">
        <f t="shared" si="16"/>
        <v>0</v>
      </c>
      <c r="BP54" s="1060">
        <f t="shared" si="17"/>
        <v>5975375683</v>
      </c>
      <c r="BQ54" s="1060">
        <f t="shared" si="18"/>
        <v>0</v>
      </c>
      <c r="BR54" s="1060">
        <f t="shared" si="19"/>
        <v>7847790</v>
      </c>
    </row>
    <row r="55" spans="1:70" ht="12.75" x14ac:dyDescent="0.2">
      <c r="A55" s="1105" t="str">
        <f t="shared" si="10"/>
        <v>A1052610</v>
      </c>
      <c r="B55" s="1176" t="s">
        <v>361</v>
      </c>
      <c r="C55" s="1176"/>
      <c r="D55" s="1176" t="s">
        <v>738</v>
      </c>
      <c r="E55" s="1176"/>
      <c r="F55" s="1176" t="s">
        <v>739</v>
      </c>
      <c r="G55" s="1176"/>
      <c r="H55" s="1176" t="s">
        <v>743</v>
      </c>
      <c r="I55" s="1176"/>
      <c r="J55" s="1176" t="s">
        <v>741</v>
      </c>
      <c r="K55" s="1176"/>
      <c r="L55" s="1176"/>
      <c r="M55" s="1176" t="s">
        <v>753</v>
      </c>
      <c r="N55" s="1176"/>
      <c r="O55" s="1176"/>
      <c r="P55" s="1176"/>
      <c r="Q55" s="1176"/>
      <c r="R55" s="1176"/>
      <c r="S55" s="1176"/>
      <c r="T55" s="1177" t="s">
        <v>384</v>
      </c>
      <c r="U55" s="1177"/>
      <c r="V55" s="1177"/>
      <c r="W55" s="1177"/>
      <c r="X55" s="1177"/>
      <c r="Y55" s="1177"/>
      <c r="Z55" s="1177"/>
      <c r="AA55" s="1177"/>
      <c r="AB55" s="1176" t="s">
        <v>732</v>
      </c>
      <c r="AC55" s="1176"/>
      <c r="AD55" s="1176"/>
      <c r="AE55" s="1176"/>
      <c r="AF55" s="1176"/>
      <c r="AG55" s="1176" t="s">
        <v>733</v>
      </c>
      <c r="AH55" s="1176"/>
      <c r="AI55" s="1176"/>
      <c r="AJ55" s="1110" t="s">
        <v>417</v>
      </c>
      <c r="AK55" s="1178" t="s">
        <v>734</v>
      </c>
      <c r="AL55" s="1178"/>
      <c r="AM55" s="1178"/>
      <c r="AN55" s="1178"/>
      <c r="AO55" s="1178"/>
      <c r="AP55" s="1178"/>
      <c r="AQ55" s="1063">
        <v>89356219</v>
      </c>
      <c r="AR55" s="1063">
        <v>89356219</v>
      </c>
      <c r="AS55" s="1062">
        <v>0</v>
      </c>
      <c r="AT55" s="1062">
        <v>0</v>
      </c>
      <c r="AU55" s="1063">
        <v>68980190</v>
      </c>
      <c r="AV55" s="1063">
        <v>20376029</v>
      </c>
      <c r="AW55" s="1063">
        <v>68980190</v>
      </c>
      <c r="AX55" s="1062">
        <v>0</v>
      </c>
      <c r="AY55" s="1063">
        <v>68980190</v>
      </c>
      <c r="AZ55" s="1062">
        <v>0</v>
      </c>
      <c r="BA55" s="1063">
        <v>68980190</v>
      </c>
      <c r="BB55" s="1062">
        <v>0</v>
      </c>
      <c r="BC55" s="1063">
        <v>10285</v>
      </c>
      <c r="BF55" s="1060">
        <f>+ABS(AQ55)</f>
        <v>89356219</v>
      </c>
      <c r="BG55" s="1060">
        <f>+ABS(AR55)</f>
        <v>89356219</v>
      </c>
      <c r="BH55" s="1060">
        <f>+ABS(AS55)</f>
        <v>0</v>
      </c>
      <c r="BI55" s="1060">
        <f>+ABS(AT55)</f>
        <v>0</v>
      </c>
      <c r="BJ55" s="1060">
        <f t="shared" si="11"/>
        <v>68980190</v>
      </c>
      <c r="BK55" s="1060">
        <f t="shared" si="12"/>
        <v>20376029</v>
      </c>
      <c r="BL55" s="1060">
        <f t="shared" si="13"/>
        <v>68980190</v>
      </c>
      <c r="BM55" s="1060">
        <f t="shared" si="14"/>
        <v>0</v>
      </c>
      <c r="BN55" s="1060">
        <f t="shared" si="15"/>
        <v>68980190</v>
      </c>
      <c r="BO55" s="1060">
        <f t="shared" si="16"/>
        <v>0</v>
      </c>
      <c r="BP55" s="1060">
        <f t="shared" si="17"/>
        <v>68980190</v>
      </c>
      <c r="BQ55" s="1060">
        <f t="shared" si="18"/>
        <v>0</v>
      </c>
      <c r="BR55" s="1060">
        <f t="shared" si="19"/>
        <v>10285</v>
      </c>
    </row>
    <row r="56" spans="1:70" ht="12.75" x14ac:dyDescent="0.2">
      <c r="A56" s="1105" t="str">
        <f t="shared" si="10"/>
        <v>A105610</v>
      </c>
      <c r="B56" s="1176" t="s">
        <v>361</v>
      </c>
      <c r="C56" s="1176"/>
      <c r="D56" s="1176" t="s">
        <v>738</v>
      </c>
      <c r="E56" s="1176"/>
      <c r="F56" s="1176" t="s">
        <v>739</v>
      </c>
      <c r="G56" s="1176"/>
      <c r="H56" s="1176" t="s">
        <v>743</v>
      </c>
      <c r="I56" s="1176"/>
      <c r="J56" s="1176" t="s">
        <v>753</v>
      </c>
      <c r="K56" s="1176"/>
      <c r="L56" s="1176"/>
      <c r="M56" s="1176"/>
      <c r="N56" s="1176"/>
      <c r="O56" s="1176"/>
      <c r="P56" s="1176"/>
      <c r="Q56" s="1176"/>
      <c r="R56" s="1176"/>
      <c r="S56" s="1176"/>
      <c r="T56" s="1177" t="s">
        <v>385</v>
      </c>
      <c r="U56" s="1177"/>
      <c r="V56" s="1177"/>
      <c r="W56" s="1177"/>
      <c r="X56" s="1177"/>
      <c r="Y56" s="1177"/>
      <c r="Z56" s="1177"/>
      <c r="AA56" s="1177"/>
      <c r="AB56" s="1176" t="s">
        <v>732</v>
      </c>
      <c r="AC56" s="1176"/>
      <c r="AD56" s="1176"/>
      <c r="AE56" s="1176"/>
      <c r="AF56" s="1176"/>
      <c r="AG56" s="1176" t="s">
        <v>733</v>
      </c>
      <c r="AH56" s="1176"/>
      <c r="AI56" s="1176"/>
      <c r="AJ56" s="1110" t="s">
        <v>417</v>
      </c>
      <c r="AK56" s="1178" t="s">
        <v>734</v>
      </c>
      <c r="AL56" s="1178"/>
      <c r="AM56" s="1178"/>
      <c r="AN56" s="1178"/>
      <c r="AO56" s="1178"/>
      <c r="AP56" s="1178"/>
      <c r="AQ56" s="1063">
        <v>3207076847</v>
      </c>
      <c r="AR56" s="1063">
        <v>3207076847</v>
      </c>
      <c r="AS56" s="1062">
        <v>0</v>
      </c>
      <c r="AT56" s="1062">
        <v>0</v>
      </c>
      <c r="AU56" s="1063">
        <v>2840683100</v>
      </c>
      <c r="AV56" s="1063">
        <v>366393747</v>
      </c>
      <c r="AW56" s="1063">
        <v>2840683100</v>
      </c>
      <c r="AX56" s="1062">
        <v>0</v>
      </c>
      <c r="AY56" s="1063">
        <v>2840683100</v>
      </c>
      <c r="AZ56" s="1062">
        <v>0</v>
      </c>
      <c r="BA56" s="1063">
        <v>2840683100</v>
      </c>
      <c r="BB56" s="1062">
        <v>0</v>
      </c>
      <c r="BC56" s="1062">
        <v>0</v>
      </c>
      <c r="BF56" s="1060">
        <f>+ABS(AQ56)</f>
        <v>3207076847</v>
      </c>
      <c r="BG56" s="1060">
        <f>+ABS(AR56)</f>
        <v>3207076847</v>
      </c>
      <c r="BH56" s="1060">
        <f>+ABS(AS56)</f>
        <v>0</v>
      </c>
      <c r="BI56" s="1060">
        <f>+ABS(AT56)</f>
        <v>0</v>
      </c>
      <c r="BJ56" s="1060">
        <f t="shared" si="11"/>
        <v>2840683100</v>
      </c>
      <c r="BK56" s="1060">
        <f t="shared" si="12"/>
        <v>366393747</v>
      </c>
      <c r="BL56" s="1060">
        <f t="shared" si="13"/>
        <v>2840683100</v>
      </c>
      <c r="BM56" s="1060">
        <f t="shared" si="14"/>
        <v>0</v>
      </c>
      <c r="BN56" s="1060">
        <f t="shared" si="15"/>
        <v>2840683100</v>
      </c>
      <c r="BO56" s="1060">
        <f t="shared" si="16"/>
        <v>0</v>
      </c>
      <c r="BP56" s="1060">
        <f t="shared" si="17"/>
        <v>2840683100</v>
      </c>
      <c r="BQ56" s="1060">
        <f t="shared" si="18"/>
        <v>0</v>
      </c>
      <c r="BR56" s="1060">
        <f t="shared" si="19"/>
        <v>0</v>
      </c>
    </row>
    <row r="57" spans="1:70" ht="12.75" x14ac:dyDescent="0.2">
      <c r="A57" s="1105" t="str">
        <f t="shared" si="10"/>
        <v>A105710</v>
      </c>
      <c r="B57" s="1176" t="s">
        <v>361</v>
      </c>
      <c r="C57" s="1176"/>
      <c r="D57" s="1176" t="s">
        <v>738</v>
      </c>
      <c r="E57" s="1176"/>
      <c r="F57" s="1176" t="s">
        <v>739</v>
      </c>
      <c r="G57" s="1176"/>
      <c r="H57" s="1176" t="s">
        <v>743</v>
      </c>
      <c r="I57" s="1176"/>
      <c r="J57" s="1176" t="s">
        <v>754</v>
      </c>
      <c r="K57" s="1176"/>
      <c r="L57" s="1176"/>
      <c r="M57" s="1176"/>
      <c r="N57" s="1176"/>
      <c r="O57" s="1176"/>
      <c r="P57" s="1176"/>
      <c r="Q57" s="1176"/>
      <c r="R57" s="1176"/>
      <c r="S57" s="1176"/>
      <c r="T57" s="1177" t="s">
        <v>386</v>
      </c>
      <c r="U57" s="1177"/>
      <c r="V57" s="1177"/>
      <c r="W57" s="1177"/>
      <c r="X57" s="1177"/>
      <c r="Y57" s="1177"/>
      <c r="Z57" s="1177"/>
      <c r="AA57" s="1177"/>
      <c r="AB57" s="1176" t="s">
        <v>732</v>
      </c>
      <c r="AC57" s="1176"/>
      <c r="AD57" s="1176"/>
      <c r="AE57" s="1176"/>
      <c r="AF57" s="1176"/>
      <c r="AG57" s="1176" t="s">
        <v>733</v>
      </c>
      <c r="AH57" s="1176"/>
      <c r="AI57" s="1176"/>
      <c r="AJ57" s="1110" t="s">
        <v>417</v>
      </c>
      <c r="AK57" s="1178" t="s">
        <v>734</v>
      </c>
      <c r="AL57" s="1178"/>
      <c r="AM57" s="1178"/>
      <c r="AN57" s="1178"/>
      <c r="AO57" s="1178"/>
      <c r="AP57" s="1178"/>
      <c r="AQ57" s="1063">
        <v>534630552</v>
      </c>
      <c r="AR57" s="1063">
        <v>534630552</v>
      </c>
      <c r="AS57" s="1062">
        <v>0</v>
      </c>
      <c r="AT57" s="1062">
        <v>0</v>
      </c>
      <c r="AU57" s="1063">
        <v>473405100</v>
      </c>
      <c r="AV57" s="1063">
        <v>61225452</v>
      </c>
      <c r="AW57" s="1063">
        <v>473405100</v>
      </c>
      <c r="AX57" s="1062">
        <v>0</v>
      </c>
      <c r="AY57" s="1063">
        <v>473405100</v>
      </c>
      <c r="AZ57" s="1062">
        <v>0</v>
      </c>
      <c r="BA57" s="1063">
        <v>473405100</v>
      </c>
      <c r="BB57" s="1062">
        <v>0</v>
      </c>
      <c r="BC57" s="1062">
        <v>0</v>
      </c>
      <c r="BF57" s="1060">
        <f>+ABS(AQ57)</f>
        <v>534630552</v>
      </c>
      <c r="BG57" s="1060">
        <f>+ABS(AR57)</f>
        <v>534630552</v>
      </c>
      <c r="BH57" s="1060">
        <f>+ABS(AS57)</f>
        <v>0</v>
      </c>
      <c r="BI57" s="1060">
        <f>+ABS(AT57)</f>
        <v>0</v>
      </c>
      <c r="BJ57" s="1060">
        <f t="shared" si="11"/>
        <v>473405100</v>
      </c>
      <c r="BK57" s="1060">
        <f t="shared" si="12"/>
        <v>61225452</v>
      </c>
      <c r="BL57" s="1060">
        <f t="shared" si="13"/>
        <v>473405100</v>
      </c>
      <c r="BM57" s="1060">
        <f t="shared" si="14"/>
        <v>0</v>
      </c>
      <c r="BN57" s="1060">
        <f t="shared" si="15"/>
        <v>473405100</v>
      </c>
      <c r="BO57" s="1060">
        <f t="shared" si="16"/>
        <v>0</v>
      </c>
      <c r="BP57" s="1060">
        <f t="shared" si="17"/>
        <v>473405100</v>
      </c>
      <c r="BQ57" s="1060">
        <f t="shared" si="18"/>
        <v>0</v>
      </c>
      <c r="BR57" s="1060">
        <f t="shared" si="19"/>
        <v>0</v>
      </c>
    </row>
    <row r="58" spans="1:70" ht="12.75" x14ac:dyDescent="0.2">
      <c r="A58" s="1105" t="str">
        <f t="shared" si="10"/>
        <v>A105810</v>
      </c>
      <c r="B58" s="1176" t="s">
        <v>361</v>
      </c>
      <c r="C58" s="1176"/>
      <c r="D58" s="1176" t="s">
        <v>738</v>
      </c>
      <c r="E58" s="1176"/>
      <c r="F58" s="1176" t="s">
        <v>739</v>
      </c>
      <c r="G58" s="1176"/>
      <c r="H58" s="1176" t="s">
        <v>743</v>
      </c>
      <c r="I58" s="1176"/>
      <c r="J58" s="1176" t="s">
        <v>755</v>
      </c>
      <c r="K58" s="1176"/>
      <c r="L58" s="1176"/>
      <c r="M58" s="1176"/>
      <c r="N58" s="1176"/>
      <c r="O58" s="1176"/>
      <c r="P58" s="1176"/>
      <c r="Q58" s="1176"/>
      <c r="R58" s="1176"/>
      <c r="S58" s="1176"/>
      <c r="T58" s="1177" t="s">
        <v>387</v>
      </c>
      <c r="U58" s="1177"/>
      <c r="V58" s="1177"/>
      <c r="W58" s="1177"/>
      <c r="X58" s="1177"/>
      <c r="Y58" s="1177"/>
      <c r="Z58" s="1177"/>
      <c r="AA58" s="1177"/>
      <c r="AB58" s="1176" t="s">
        <v>732</v>
      </c>
      <c r="AC58" s="1176"/>
      <c r="AD58" s="1176"/>
      <c r="AE58" s="1176"/>
      <c r="AF58" s="1176"/>
      <c r="AG58" s="1176" t="s">
        <v>733</v>
      </c>
      <c r="AH58" s="1176"/>
      <c r="AI58" s="1176"/>
      <c r="AJ58" s="1110" t="s">
        <v>417</v>
      </c>
      <c r="AK58" s="1178" t="s">
        <v>734</v>
      </c>
      <c r="AL58" s="1178"/>
      <c r="AM58" s="1178"/>
      <c r="AN58" s="1178"/>
      <c r="AO58" s="1178"/>
      <c r="AP58" s="1178"/>
      <c r="AQ58" s="1063">
        <v>534630583</v>
      </c>
      <c r="AR58" s="1063">
        <v>534630583</v>
      </c>
      <c r="AS58" s="1062">
        <v>0</v>
      </c>
      <c r="AT58" s="1062">
        <v>0</v>
      </c>
      <c r="AU58" s="1063">
        <v>473405100</v>
      </c>
      <c r="AV58" s="1063">
        <v>61225483</v>
      </c>
      <c r="AW58" s="1063">
        <v>473405100</v>
      </c>
      <c r="AX58" s="1062">
        <v>0</v>
      </c>
      <c r="AY58" s="1063">
        <v>473405100</v>
      </c>
      <c r="AZ58" s="1062">
        <v>0</v>
      </c>
      <c r="BA58" s="1063">
        <v>473405100</v>
      </c>
      <c r="BB58" s="1062">
        <v>0</v>
      </c>
      <c r="BC58" s="1062">
        <v>0</v>
      </c>
      <c r="BF58" s="1060">
        <f>+ABS(AQ58)</f>
        <v>534630583</v>
      </c>
      <c r="BG58" s="1060">
        <f>+ABS(AR58)</f>
        <v>534630583</v>
      </c>
      <c r="BH58" s="1060">
        <f>+ABS(AS58)</f>
        <v>0</v>
      </c>
      <c r="BI58" s="1060">
        <f>+ABS(AT58)</f>
        <v>0</v>
      </c>
      <c r="BJ58" s="1060">
        <f t="shared" si="11"/>
        <v>473405100</v>
      </c>
      <c r="BK58" s="1060">
        <f t="shared" si="12"/>
        <v>61225483</v>
      </c>
      <c r="BL58" s="1060">
        <f t="shared" si="13"/>
        <v>473405100</v>
      </c>
      <c r="BM58" s="1060">
        <f t="shared" si="14"/>
        <v>0</v>
      </c>
      <c r="BN58" s="1060">
        <f t="shared" si="15"/>
        <v>473405100</v>
      </c>
      <c r="BO58" s="1060">
        <f t="shared" si="16"/>
        <v>0</v>
      </c>
      <c r="BP58" s="1060">
        <f t="shared" si="17"/>
        <v>473405100</v>
      </c>
      <c r="BQ58" s="1060">
        <f t="shared" si="18"/>
        <v>0</v>
      </c>
      <c r="BR58" s="1060">
        <f t="shared" si="19"/>
        <v>0</v>
      </c>
    </row>
    <row r="59" spans="1:70" ht="12.75" x14ac:dyDescent="0.2">
      <c r="A59" s="1105" t="str">
        <f t="shared" si="10"/>
        <v>A105910</v>
      </c>
      <c r="B59" s="1176" t="s">
        <v>361</v>
      </c>
      <c r="C59" s="1176"/>
      <c r="D59" s="1176" t="s">
        <v>738</v>
      </c>
      <c r="E59" s="1176"/>
      <c r="F59" s="1176" t="s">
        <v>739</v>
      </c>
      <c r="G59" s="1176"/>
      <c r="H59" s="1176" t="s">
        <v>743</v>
      </c>
      <c r="I59" s="1176"/>
      <c r="J59" s="1176" t="s">
        <v>747</v>
      </c>
      <c r="K59" s="1176"/>
      <c r="L59" s="1176"/>
      <c r="M59" s="1176"/>
      <c r="N59" s="1176"/>
      <c r="O59" s="1176"/>
      <c r="P59" s="1176"/>
      <c r="Q59" s="1176"/>
      <c r="R59" s="1176"/>
      <c r="S59" s="1176"/>
      <c r="T59" s="1177" t="s">
        <v>388</v>
      </c>
      <c r="U59" s="1177"/>
      <c r="V59" s="1177"/>
      <c r="W59" s="1177"/>
      <c r="X59" s="1177"/>
      <c r="Y59" s="1177"/>
      <c r="Z59" s="1177"/>
      <c r="AA59" s="1177"/>
      <c r="AB59" s="1176" t="s">
        <v>732</v>
      </c>
      <c r="AC59" s="1176"/>
      <c r="AD59" s="1176"/>
      <c r="AE59" s="1176"/>
      <c r="AF59" s="1176"/>
      <c r="AG59" s="1176" t="s">
        <v>733</v>
      </c>
      <c r="AH59" s="1176"/>
      <c r="AI59" s="1176"/>
      <c r="AJ59" s="1110" t="s">
        <v>417</v>
      </c>
      <c r="AK59" s="1178" t="s">
        <v>734</v>
      </c>
      <c r="AL59" s="1178"/>
      <c r="AM59" s="1178"/>
      <c r="AN59" s="1178"/>
      <c r="AO59" s="1178"/>
      <c r="AP59" s="1178"/>
      <c r="AQ59" s="1063">
        <v>1078819879</v>
      </c>
      <c r="AR59" s="1063">
        <v>1078819879</v>
      </c>
      <c r="AS59" s="1062">
        <v>0</v>
      </c>
      <c r="AT59" s="1062">
        <v>0</v>
      </c>
      <c r="AU59" s="1063">
        <v>946773100</v>
      </c>
      <c r="AV59" s="1063">
        <v>132046779</v>
      </c>
      <c r="AW59" s="1063">
        <v>946773100</v>
      </c>
      <c r="AX59" s="1062">
        <v>0</v>
      </c>
      <c r="AY59" s="1063">
        <v>946773100</v>
      </c>
      <c r="AZ59" s="1062">
        <v>0</v>
      </c>
      <c r="BA59" s="1063">
        <v>946773100</v>
      </c>
      <c r="BB59" s="1062">
        <v>0</v>
      </c>
      <c r="BC59" s="1062">
        <v>0</v>
      </c>
      <c r="BF59" s="1060">
        <f>+ABS(AQ59)</f>
        <v>1078819879</v>
      </c>
      <c r="BG59" s="1060">
        <f>+ABS(AR59)</f>
        <v>1078819879</v>
      </c>
      <c r="BH59" s="1060">
        <f>+ABS(AS59)</f>
        <v>0</v>
      </c>
      <c r="BI59" s="1060">
        <f>+ABS(AT59)</f>
        <v>0</v>
      </c>
      <c r="BJ59" s="1060">
        <f t="shared" si="11"/>
        <v>946773100</v>
      </c>
      <c r="BK59" s="1060">
        <f t="shared" si="12"/>
        <v>132046779</v>
      </c>
      <c r="BL59" s="1060">
        <f t="shared" si="13"/>
        <v>946773100</v>
      </c>
      <c r="BM59" s="1060">
        <f t="shared" si="14"/>
        <v>0</v>
      </c>
      <c r="BN59" s="1060">
        <f t="shared" si="15"/>
        <v>946773100</v>
      </c>
      <c r="BO59" s="1060">
        <f t="shared" si="16"/>
        <v>0</v>
      </c>
      <c r="BP59" s="1060">
        <f t="shared" si="17"/>
        <v>946773100</v>
      </c>
      <c r="BQ59" s="1060">
        <f t="shared" si="18"/>
        <v>0</v>
      </c>
      <c r="BR59" s="1060">
        <f t="shared" si="19"/>
        <v>0</v>
      </c>
    </row>
    <row r="60" spans="1:70" s="1020" customFormat="1" ht="12.75" x14ac:dyDescent="0.2">
      <c r="A60" s="1105" t="str">
        <f t="shared" si="10"/>
        <v>A210</v>
      </c>
      <c r="B60" s="1183" t="s">
        <v>361</v>
      </c>
      <c r="C60" s="1183"/>
      <c r="D60" s="1183" t="s">
        <v>741</v>
      </c>
      <c r="E60" s="1183"/>
      <c r="F60" s="1183"/>
      <c r="G60" s="1183"/>
      <c r="H60" s="1183"/>
      <c r="I60" s="1183"/>
      <c r="J60" s="1183"/>
      <c r="K60" s="1183"/>
      <c r="L60" s="1183"/>
      <c r="M60" s="1183"/>
      <c r="N60" s="1183"/>
      <c r="O60" s="1183"/>
      <c r="P60" s="1183"/>
      <c r="Q60" s="1183"/>
      <c r="R60" s="1183"/>
      <c r="S60" s="1183"/>
      <c r="T60" s="1182" t="s">
        <v>59</v>
      </c>
      <c r="U60" s="1182"/>
      <c r="V60" s="1182"/>
      <c r="W60" s="1182"/>
      <c r="X60" s="1182"/>
      <c r="Y60" s="1182"/>
      <c r="Z60" s="1182"/>
      <c r="AA60" s="1182"/>
      <c r="AB60" s="1183" t="s">
        <v>732</v>
      </c>
      <c r="AC60" s="1183"/>
      <c r="AD60" s="1183"/>
      <c r="AE60" s="1183"/>
      <c r="AF60" s="1183"/>
      <c r="AG60" s="1183" t="s">
        <v>733</v>
      </c>
      <c r="AH60" s="1183"/>
      <c r="AI60" s="1183"/>
      <c r="AJ60" s="1111" t="s">
        <v>417</v>
      </c>
      <c r="AK60" s="1184" t="s">
        <v>734</v>
      </c>
      <c r="AL60" s="1184"/>
      <c r="AM60" s="1184"/>
      <c r="AN60" s="1184"/>
      <c r="AO60" s="1184"/>
      <c r="AP60" s="1184"/>
      <c r="AQ60" s="1063">
        <v>15187497500</v>
      </c>
      <c r="AR60" s="1063">
        <v>14938368963.48</v>
      </c>
      <c r="AS60" s="1063">
        <v>249128536.52000001</v>
      </c>
      <c r="AT60" s="1062">
        <v>0</v>
      </c>
      <c r="AU60" s="1063">
        <v>13742411887.73</v>
      </c>
      <c r="AV60" s="1063">
        <v>1195957075.75</v>
      </c>
      <c r="AW60" s="1063">
        <v>10664137571.860001</v>
      </c>
      <c r="AX60" s="1063">
        <v>3078274315.8699999</v>
      </c>
      <c r="AY60" s="1063">
        <v>10627589743.860001</v>
      </c>
      <c r="AZ60" s="1063">
        <v>36547828</v>
      </c>
      <c r="BA60" s="1063">
        <v>10621066968.860001</v>
      </c>
      <c r="BB60" s="1063">
        <v>6522775</v>
      </c>
      <c r="BC60" s="1063">
        <v>1121981</v>
      </c>
      <c r="BF60" s="1060">
        <f>+ABS(AQ60)</f>
        <v>15187497500</v>
      </c>
      <c r="BG60" s="1060">
        <f>+ABS(AR60)</f>
        <v>14938368963.48</v>
      </c>
      <c r="BH60" s="1060">
        <f>+ABS(AS60)</f>
        <v>249128536.52000001</v>
      </c>
      <c r="BI60" s="1060">
        <f>+ABS(AT60)</f>
        <v>0</v>
      </c>
      <c r="BJ60" s="1060">
        <f t="shared" si="11"/>
        <v>13742411887.73</v>
      </c>
      <c r="BK60" s="1060">
        <f t="shared" si="12"/>
        <v>1195957075.75</v>
      </c>
      <c r="BL60" s="1060">
        <f t="shared" si="13"/>
        <v>10664137571.860001</v>
      </c>
      <c r="BM60" s="1060">
        <f t="shared" si="14"/>
        <v>3078274315.8699999</v>
      </c>
      <c r="BN60" s="1060">
        <f t="shared" si="15"/>
        <v>10627589743.860001</v>
      </c>
      <c r="BO60" s="1060">
        <f t="shared" si="16"/>
        <v>36547828</v>
      </c>
      <c r="BP60" s="1060">
        <f t="shared" si="17"/>
        <v>10621066968.860001</v>
      </c>
      <c r="BQ60" s="1060">
        <f t="shared" si="18"/>
        <v>6522775</v>
      </c>
      <c r="BR60" s="1060">
        <f t="shared" si="19"/>
        <v>1121981</v>
      </c>
    </row>
    <row r="61" spans="1:70" ht="12.75" x14ac:dyDescent="0.2">
      <c r="A61" s="1105" t="str">
        <f t="shared" si="10"/>
        <v>A2010</v>
      </c>
      <c r="B61" s="1180" t="s">
        <v>361</v>
      </c>
      <c r="C61" s="1180"/>
      <c r="D61" s="1180" t="s">
        <v>741</v>
      </c>
      <c r="E61" s="1180"/>
      <c r="F61" s="1180" t="s">
        <v>739</v>
      </c>
      <c r="G61" s="1180"/>
      <c r="H61" s="1180"/>
      <c r="I61" s="1180"/>
      <c r="J61" s="1180"/>
      <c r="K61" s="1180"/>
      <c r="L61" s="1180"/>
      <c r="M61" s="1180"/>
      <c r="N61" s="1180"/>
      <c r="O61" s="1180"/>
      <c r="P61" s="1180"/>
      <c r="Q61" s="1180"/>
      <c r="R61" s="1180"/>
      <c r="S61" s="1180"/>
      <c r="T61" s="1179" t="s">
        <v>59</v>
      </c>
      <c r="U61" s="1179"/>
      <c r="V61" s="1179"/>
      <c r="W61" s="1179"/>
      <c r="X61" s="1179"/>
      <c r="Y61" s="1179"/>
      <c r="Z61" s="1179"/>
      <c r="AA61" s="1179"/>
      <c r="AB61" s="1180" t="s">
        <v>732</v>
      </c>
      <c r="AC61" s="1180"/>
      <c r="AD61" s="1180"/>
      <c r="AE61" s="1180"/>
      <c r="AF61" s="1180"/>
      <c r="AG61" s="1180" t="s">
        <v>733</v>
      </c>
      <c r="AH61" s="1180"/>
      <c r="AI61" s="1180"/>
      <c r="AJ61" s="1108" t="s">
        <v>417</v>
      </c>
      <c r="AK61" s="1181" t="s">
        <v>734</v>
      </c>
      <c r="AL61" s="1181"/>
      <c r="AM61" s="1181"/>
      <c r="AN61" s="1181"/>
      <c r="AO61" s="1181"/>
      <c r="AP61" s="1181"/>
      <c r="AQ61" s="1063">
        <v>15187497500</v>
      </c>
      <c r="AR61" s="1063">
        <v>14938368963.48</v>
      </c>
      <c r="AS61" s="1063">
        <v>249128536.52000001</v>
      </c>
      <c r="AT61" s="1062">
        <v>0</v>
      </c>
      <c r="AU61" s="1063">
        <v>13742411887.73</v>
      </c>
      <c r="AV61" s="1063">
        <v>1195957075.75</v>
      </c>
      <c r="AW61" s="1063">
        <v>10664137571.860001</v>
      </c>
      <c r="AX61" s="1063">
        <v>3078274315.8699999</v>
      </c>
      <c r="AY61" s="1063">
        <v>10627589743.860001</v>
      </c>
      <c r="AZ61" s="1063">
        <v>36547828</v>
      </c>
      <c r="BA61" s="1063">
        <v>10621066968.860001</v>
      </c>
      <c r="BB61" s="1063">
        <v>6522775</v>
      </c>
      <c r="BC61" s="1063">
        <v>1121981</v>
      </c>
      <c r="BF61" s="1060">
        <f>+ABS(AQ61)</f>
        <v>15187497500</v>
      </c>
      <c r="BG61" s="1060">
        <f>+ABS(AR61)</f>
        <v>14938368963.48</v>
      </c>
      <c r="BH61" s="1060">
        <f>+ABS(AS61)</f>
        <v>249128536.52000001</v>
      </c>
      <c r="BI61" s="1060">
        <f>+ABS(AT61)</f>
        <v>0</v>
      </c>
      <c r="BJ61" s="1060">
        <f t="shared" si="11"/>
        <v>13742411887.73</v>
      </c>
      <c r="BK61" s="1060">
        <f t="shared" si="12"/>
        <v>1195957075.75</v>
      </c>
      <c r="BL61" s="1060">
        <f t="shared" si="13"/>
        <v>10664137571.860001</v>
      </c>
      <c r="BM61" s="1060">
        <f t="shared" si="14"/>
        <v>3078274315.8699999</v>
      </c>
      <c r="BN61" s="1060">
        <f t="shared" si="15"/>
        <v>10627589743.860001</v>
      </c>
      <c r="BO61" s="1060">
        <f t="shared" si="16"/>
        <v>36547828</v>
      </c>
      <c r="BP61" s="1060">
        <f t="shared" si="17"/>
        <v>10621066968.860001</v>
      </c>
      <c r="BQ61" s="1060">
        <f t="shared" si="18"/>
        <v>6522775</v>
      </c>
      <c r="BR61" s="1060">
        <f t="shared" si="19"/>
        <v>1121981</v>
      </c>
    </row>
    <row r="62" spans="1:70" ht="12.75" x14ac:dyDescent="0.2">
      <c r="A62" s="1105" t="str">
        <f t="shared" si="10"/>
        <v>A20310</v>
      </c>
      <c r="B62" s="1176" t="s">
        <v>361</v>
      </c>
      <c r="C62" s="1176"/>
      <c r="D62" s="1176" t="s">
        <v>741</v>
      </c>
      <c r="E62" s="1176"/>
      <c r="F62" s="1176" t="s">
        <v>739</v>
      </c>
      <c r="G62" s="1176"/>
      <c r="H62" s="1176" t="s">
        <v>748</v>
      </c>
      <c r="I62" s="1176"/>
      <c r="J62" s="1176"/>
      <c r="K62" s="1176"/>
      <c r="L62" s="1176"/>
      <c r="M62" s="1176"/>
      <c r="N62" s="1176"/>
      <c r="O62" s="1176"/>
      <c r="P62" s="1176"/>
      <c r="Q62" s="1176"/>
      <c r="R62" s="1176"/>
      <c r="S62" s="1176"/>
      <c r="T62" s="1177" t="s">
        <v>625</v>
      </c>
      <c r="U62" s="1177"/>
      <c r="V62" s="1177"/>
      <c r="W62" s="1177"/>
      <c r="X62" s="1177"/>
      <c r="Y62" s="1177"/>
      <c r="Z62" s="1177"/>
      <c r="AA62" s="1177"/>
      <c r="AB62" s="1176" t="s">
        <v>732</v>
      </c>
      <c r="AC62" s="1176"/>
      <c r="AD62" s="1176"/>
      <c r="AE62" s="1176"/>
      <c r="AF62" s="1176"/>
      <c r="AG62" s="1176" t="s">
        <v>733</v>
      </c>
      <c r="AH62" s="1176"/>
      <c r="AI62" s="1176"/>
      <c r="AJ62" s="1110" t="s">
        <v>417</v>
      </c>
      <c r="AK62" s="1178" t="s">
        <v>734</v>
      </c>
      <c r="AL62" s="1178"/>
      <c r="AM62" s="1178"/>
      <c r="AN62" s="1178"/>
      <c r="AO62" s="1178"/>
      <c r="AP62" s="1178"/>
      <c r="AQ62" s="1063">
        <v>334000000</v>
      </c>
      <c r="AR62" s="1063">
        <v>319924179</v>
      </c>
      <c r="AS62" s="1063">
        <v>14075821</v>
      </c>
      <c r="AT62" s="1062">
        <v>0</v>
      </c>
      <c r="AU62" s="1063">
        <v>319100576</v>
      </c>
      <c r="AV62" s="1063">
        <v>823603</v>
      </c>
      <c r="AW62" s="1063">
        <v>319100576</v>
      </c>
      <c r="AX62" s="1062">
        <v>0</v>
      </c>
      <c r="AY62" s="1063">
        <v>319100576</v>
      </c>
      <c r="AZ62" s="1062">
        <v>0</v>
      </c>
      <c r="BA62" s="1063">
        <v>319100576</v>
      </c>
      <c r="BB62" s="1062">
        <v>0</v>
      </c>
      <c r="BC62" s="1062">
        <v>0</v>
      </c>
      <c r="BF62" s="1060">
        <f>+ABS(AQ62)</f>
        <v>334000000</v>
      </c>
      <c r="BG62" s="1060">
        <f>+ABS(AR62)</f>
        <v>319924179</v>
      </c>
      <c r="BH62" s="1060">
        <f>+ABS(AS62)</f>
        <v>14075821</v>
      </c>
      <c r="BI62" s="1060">
        <f>+ABS(AT62)</f>
        <v>0</v>
      </c>
      <c r="BJ62" s="1060">
        <f t="shared" si="11"/>
        <v>319100576</v>
      </c>
      <c r="BK62" s="1060">
        <f t="shared" si="12"/>
        <v>823603</v>
      </c>
      <c r="BL62" s="1060">
        <f t="shared" si="13"/>
        <v>319100576</v>
      </c>
      <c r="BM62" s="1060">
        <f t="shared" si="14"/>
        <v>0</v>
      </c>
      <c r="BN62" s="1060">
        <f t="shared" si="15"/>
        <v>319100576</v>
      </c>
      <c r="BO62" s="1060">
        <f t="shared" si="16"/>
        <v>0</v>
      </c>
      <c r="BP62" s="1060">
        <f t="shared" si="17"/>
        <v>319100576</v>
      </c>
      <c r="BQ62" s="1060">
        <f t="shared" si="18"/>
        <v>0</v>
      </c>
      <c r="BR62" s="1060">
        <f t="shared" si="19"/>
        <v>0</v>
      </c>
    </row>
    <row r="63" spans="1:70" ht="12.75" x14ac:dyDescent="0.2">
      <c r="A63" s="1105" t="str">
        <f t="shared" si="10"/>
        <v>A2035010</v>
      </c>
      <c r="B63" s="1180" t="s">
        <v>361</v>
      </c>
      <c r="C63" s="1180"/>
      <c r="D63" s="1180" t="s">
        <v>741</v>
      </c>
      <c r="E63" s="1180"/>
      <c r="F63" s="1180" t="s">
        <v>739</v>
      </c>
      <c r="G63" s="1180"/>
      <c r="H63" s="1180" t="s">
        <v>748</v>
      </c>
      <c r="I63" s="1180"/>
      <c r="J63" s="1180" t="s">
        <v>756</v>
      </c>
      <c r="K63" s="1180"/>
      <c r="L63" s="1180"/>
      <c r="M63" s="1180"/>
      <c r="N63" s="1180"/>
      <c r="O63" s="1180"/>
      <c r="P63" s="1180"/>
      <c r="Q63" s="1180"/>
      <c r="R63" s="1180"/>
      <c r="S63" s="1180"/>
      <c r="T63" s="1179" t="s">
        <v>632</v>
      </c>
      <c r="U63" s="1179"/>
      <c r="V63" s="1179"/>
      <c r="W63" s="1179"/>
      <c r="X63" s="1179"/>
      <c r="Y63" s="1179"/>
      <c r="Z63" s="1179"/>
      <c r="AA63" s="1179"/>
      <c r="AB63" s="1180" t="s">
        <v>732</v>
      </c>
      <c r="AC63" s="1180"/>
      <c r="AD63" s="1180"/>
      <c r="AE63" s="1180"/>
      <c r="AF63" s="1180"/>
      <c r="AG63" s="1180" t="s">
        <v>733</v>
      </c>
      <c r="AH63" s="1180"/>
      <c r="AI63" s="1180"/>
      <c r="AJ63" s="1108" t="s">
        <v>417</v>
      </c>
      <c r="AK63" s="1181" t="s">
        <v>734</v>
      </c>
      <c r="AL63" s="1181"/>
      <c r="AM63" s="1181"/>
      <c r="AN63" s="1181"/>
      <c r="AO63" s="1181"/>
      <c r="AP63" s="1181"/>
      <c r="AQ63" s="1063">
        <v>334000000</v>
      </c>
      <c r="AR63" s="1063">
        <v>319924179</v>
      </c>
      <c r="AS63" s="1063">
        <v>14075821</v>
      </c>
      <c r="AT63" s="1062">
        <v>0</v>
      </c>
      <c r="AU63" s="1063">
        <v>319100576</v>
      </c>
      <c r="AV63" s="1063">
        <v>823603</v>
      </c>
      <c r="AW63" s="1063">
        <v>319100576</v>
      </c>
      <c r="AX63" s="1062">
        <v>0</v>
      </c>
      <c r="AY63" s="1063">
        <v>319100576</v>
      </c>
      <c r="AZ63" s="1062">
        <v>0</v>
      </c>
      <c r="BA63" s="1063">
        <v>319100576</v>
      </c>
      <c r="BB63" s="1062">
        <v>0</v>
      </c>
      <c r="BC63" s="1062">
        <v>0</v>
      </c>
      <c r="BF63" s="1060">
        <f>+ABS(AQ63)</f>
        <v>334000000</v>
      </c>
      <c r="BG63" s="1060">
        <f>+ABS(AR63)</f>
        <v>319924179</v>
      </c>
      <c r="BH63" s="1060">
        <f>+ABS(AS63)</f>
        <v>14075821</v>
      </c>
      <c r="BI63" s="1060">
        <f>+ABS(AT63)</f>
        <v>0</v>
      </c>
      <c r="BJ63" s="1060">
        <f t="shared" si="11"/>
        <v>319100576</v>
      </c>
      <c r="BK63" s="1060">
        <f t="shared" si="12"/>
        <v>823603</v>
      </c>
      <c r="BL63" s="1060">
        <f t="shared" si="13"/>
        <v>319100576</v>
      </c>
      <c r="BM63" s="1060">
        <f t="shared" si="14"/>
        <v>0</v>
      </c>
      <c r="BN63" s="1060">
        <f t="shared" si="15"/>
        <v>319100576</v>
      </c>
      <c r="BO63" s="1060">
        <f t="shared" si="16"/>
        <v>0</v>
      </c>
      <c r="BP63" s="1060">
        <f t="shared" si="17"/>
        <v>319100576</v>
      </c>
      <c r="BQ63" s="1060">
        <f t="shared" si="18"/>
        <v>0</v>
      </c>
      <c r="BR63" s="1060">
        <f t="shared" si="19"/>
        <v>0</v>
      </c>
    </row>
    <row r="64" spans="1:70" ht="25.5" customHeight="1" x14ac:dyDescent="0.2">
      <c r="A64" s="1105" t="str">
        <f t="shared" si="10"/>
        <v>A20350210</v>
      </c>
      <c r="B64" s="1176" t="s">
        <v>361</v>
      </c>
      <c r="C64" s="1176"/>
      <c r="D64" s="1176" t="s">
        <v>741</v>
      </c>
      <c r="E64" s="1176"/>
      <c r="F64" s="1176" t="s">
        <v>739</v>
      </c>
      <c r="G64" s="1176"/>
      <c r="H64" s="1176" t="s">
        <v>748</v>
      </c>
      <c r="I64" s="1176"/>
      <c r="J64" s="1176" t="s">
        <v>756</v>
      </c>
      <c r="K64" s="1176"/>
      <c r="L64" s="1176"/>
      <c r="M64" s="1176" t="s">
        <v>741</v>
      </c>
      <c r="N64" s="1176"/>
      <c r="O64" s="1176"/>
      <c r="P64" s="1176"/>
      <c r="Q64" s="1176"/>
      <c r="R64" s="1176"/>
      <c r="S64" s="1176"/>
      <c r="T64" s="1177" t="s">
        <v>389</v>
      </c>
      <c r="U64" s="1177"/>
      <c r="V64" s="1177"/>
      <c r="W64" s="1177"/>
      <c r="X64" s="1177"/>
      <c r="Y64" s="1177"/>
      <c r="Z64" s="1177"/>
      <c r="AA64" s="1177"/>
      <c r="AB64" s="1176" t="s">
        <v>732</v>
      </c>
      <c r="AC64" s="1176"/>
      <c r="AD64" s="1176"/>
      <c r="AE64" s="1176"/>
      <c r="AF64" s="1176"/>
      <c r="AG64" s="1176" t="s">
        <v>733</v>
      </c>
      <c r="AH64" s="1176"/>
      <c r="AI64" s="1176"/>
      <c r="AJ64" s="1110" t="s">
        <v>417</v>
      </c>
      <c r="AK64" s="1178" t="s">
        <v>734</v>
      </c>
      <c r="AL64" s="1178"/>
      <c r="AM64" s="1178"/>
      <c r="AN64" s="1178"/>
      <c r="AO64" s="1178"/>
      <c r="AP64" s="1178"/>
      <c r="AQ64" s="1063">
        <v>6375300</v>
      </c>
      <c r="AR64" s="1063">
        <v>6375300</v>
      </c>
      <c r="AS64" s="1062">
        <v>0</v>
      </c>
      <c r="AT64" s="1062">
        <v>0</v>
      </c>
      <c r="AU64" s="1063">
        <v>6375300</v>
      </c>
      <c r="AV64" s="1062">
        <v>0</v>
      </c>
      <c r="AW64" s="1063">
        <v>6375300</v>
      </c>
      <c r="AX64" s="1062">
        <v>0</v>
      </c>
      <c r="AY64" s="1063">
        <v>6375300</v>
      </c>
      <c r="AZ64" s="1062">
        <v>0</v>
      </c>
      <c r="BA64" s="1063">
        <v>6375300</v>
      </c>
      <c r="BB64" s="1062">
        <v>0</v>
      </c>
      <c r="BC64" s="1062">
        <v>0</v>
      </c>
      <c r="BF64" s="1060">
        <f>+ABS(AQ64)</f>
        <v>6375300</v>
      </c>
      <c r="BG64" s="1060">
        <f>+ABS(AR64)</f>
        <v>6375300</v>
      </c>
      <c r="BH64" s="1060">
        <f>+ABS(AS64)</f>
        <v>0</v>
      </c>
      <c r="BI64" s="1060">
        <f>+ABS(AT64)</f>
        <v>0</v>
      </c>
      <c r="BJ64" s="1060">
        <f t="shared" si="11"/>
        <v>6375300</v>
      </c>
      <c r="BK64" s="1060">
        <f t="shared" si="12"/>
        <v>0</v>
      </c>
      <c r="BL64" s="1060">
        <f t="shared" si="13"/>
        <v>6375300</v>
      </c>
      <c r="BM64" s="1060">
        <f t="shared" si="14"/>
        <v>0</v>
      </c>
      <c r="BN64" s="1060">
        <f t="shared" si="15"/>
        <v>6375300</v>
      </c>
      <c r="BO64" s="1060">
        <f t="shared" si="16"/>
        <v>0</v>
      </c>
      <c r="BP64" s="1060">
        <f t="shared" si="17"/>
        <v>6375300</v>
      </c>
      <c r="BQ64" s="1060">
        <f t="shared" si="18"/>
        <v>0</v>
      </c>
      <c r="BR64" s="1060">
        <f t="shared" si="19"/>
        <v>0</v>
      </c>
    </row>
    <row r="65" spans="1:70" ht="25.5" customHeight="1" x14ac:dyDescent="0.2">
      <c r="A65" s="1105" t="str">
        <f t="shared" si="10"/>
        <v>A20350310</v>
      </c>
      <c r="B65" s="1176" t="s">
        <v>361</v>
      </c>
      <c r="C65" s="1176"/>
      <c r="D65" s="1176" t="s">
        <v>741</v>
      </c>
      <c r="E65" s="1176"/>
      <c r="F65" s="1176" t="s">
        <v>739</v>
      </c>
      <c r="G65" s="1176"/>
      <c r="H65" s="1176" t="s">
        <v>748</v>
      </c>
      <c r="I65" s="1176"/>
      <c r="J65" s="1176" t="s">
        <v>756</v>
      </c>
      <c r="K65" s="1176"/>
      <c r="L65" s="1176"/>
      <c r="M65" s="1176" t="s">
        <v>748</v>
      </c>
      <c r="N65" s="1176"/>
      <c r="O65" s="1176"/>
      <c r="P65" s="1176"/>
      <c r="Q65" s="1176"/>
      <c r="R65" s="1176"/>
      <c r="S65" s="1176"/>
      <c r="T65" s="1177" t="s">
        <v>390</v>
      </c>
      <c r="U65" s="1177"/>
      <c r="V65" s="1177"/>
      <c r="W65" s="1177"/>
      <c r="X65" s="1177"/>
      <c r="Y65" s="1177"/>
      <c r="Z65" s="1177"/>
      <c r="AA65" s="1177"/>
      <c r="AB65" s="1176" t="s">
        <v>732</v>
      </c>
      <c r="AC65" s="1176"/>
      <c r="AD65" s="1176"/>
      <c r="AE65" s="1176"/>
      <c r="AF65" s="1176"/>
      <c r="AG65" s="1176" t="s">
        <v>733</v>
      </c>
      <c r="AH65" s="1176"/>
      <c r="AI65" s="1176"/>
      <c r="AJ65" s="1110" t="s">
        <v>417</v>
      </c>
      <c r="AK65" s="1178" t="s">
        <v>734</v>
      </c>
      <c r="AL65" s="1178"/>
      <c r="AM65" s="1178"/>
      <c r="AN65" s="1178"/>
      <c r="AO65" s="1178"/>
      <c r="AP65" s="1178"/>
      <c r="AQ65" s="1063">
        <v>326124700</v>
      </c>
      <c r="AR65" s="1063">
        <v>312682959</v>
      </c>
      <c r="AS65" s="1063">
        <v>13441741</v>
      </c>
      <c r="AT65" s="1062">
        <v>0</v>
      </c>
      <c r="AU65" s="1063">
        <v>311859356</v>
      </c>
      <c r="AV65" s="1063">
        <v>823603</v>
      </c>
      <c r="AW65" s="1063">
        <v>311859356</v>
      </c>
      <c r="AX65" s="1062">
        <v>0</v>
      </c>
      <c r="AY65" s="1063">
        <v>311859356</v>
      </c>
      <c r="AZ65" s="1062">
        <v>0</v>
      </c>
      <c r="BA65" s="1063">
        <v>311859356</v>
      </c>
      <c r="BB65" s="1062">
        <v>0</v>
      </c>
      <c r="BC65" s="1062">
        <v>0</v>
      </c>
      <c r="BF65" s="1060">
        <f>+ABS(AQ65)</f>
        <v>326124700</v>
      </c>
      <c r="BG65" s="1060">
        <f>+ABS(AR65)</f>
        <v>312682959</v>
      </c>
      <c r="BH65" s="1060">
        <f>+ABS(AS65)</f>
        <v>13441741</v>
      </c>
      <c r="BI65" s="1060">
        <f>+ABS(AT65)</f>
        <v>0</v>
      </c>
      <c r="BJ65" s="1060">
        <f t="shared" si="11"/>
        <v>311859356</v>
      </c>
      <c r="BK65" s="1060">
        <f t="shared" si="12"/>
        <v>823603</v>
      </c>
      <c r="BL65" s="1060">
        <f t="shared" si="13"/>
        <v>311859356</v>
      </c>
      <c r="BM65" s="1060">
        <f t="shared" si="14"/>
        <v>0</v>
      </c>
      <c r="BN65" s="1060">
        <f t="shared" si="15"/>
        <v>311859356</v>
      </c>
      <c r="BO65" s="1060">
        <f t="shared" si="16"/>
        <v>0</v>
      </c>
      <c r="BP65" s="1060">
        <f t="shared" si="17"/>
        <v>311859356</v>
      </c>
      <c r="BQ65" s="1060">
        <f t="shared" si="18"/>
        <v>0</v>
      </c>
      <c r="BR65" s="1060">
        <f t="shared" si="19"/>
        <v>0</v>
      </c>
    </row>
    <row r="66" spans="1:70" ht="25.5" customHeight="1" x14ac:dyDescent="0.2">
      <c r="A66" s="1105" t="str">
        <f t="shared" si="10"/>
        <v>A203501610</v>
      </c>
      <c r="B66" s="1176" t="s">
        <v>361</v>
      </c>
      <c r="C66" s="1176"/>
      <c r="D66" s="1176" t="s">
        <v>741</v>
      </c>
      <c r="E66" s="1176"/>
      <c r="F66" s="1176" t="s">
        <v>739</v>
      </c>
      <c r="G66" s="1176"/>
      <c r="H66" s="1176" t="s">
        <v>748</v>
      </c>
      <c r="I66" s="1176"/>
      <c r="J66" s="1176" t="s">
        <v>756</v>
      </c>
      <c r="K66" s="1176"/>
      <c r="L66" s="1176"/>
      <c r="M66" s="1176" t="s">
        <v>370</v>
      </c>
      <c r="N66" s="1176"/>
      <c r="O66" s="1176"/>
      <c r="P66" s="1176"/>
      <c r="Q66" s="1176"/>
      <c r="R66" s="1176"/>
      <c r="S66" s="1176"/>
      <c r="T66" s="1177" t="s">
        <v>391</v>
      </c>
      <c r="U66" s="1177"/>
      <c r="V66" s="1177"/>
      <c r="W66" s="1177"/>
      <c r="X66" s="1177"/>
      <c r="Y66" s="1177"/>
      <c r="Z66" s="1177"/>
      <c r="AA66" s="1177"/>
      <c r="AB66" s="1176" t="s">
        <v>732</v>
      </c>
      <c r="AC66" s="1176"/>
      <c r="AD66" s="1176"/>
      <c r="AE66" s="1176"/>
      <c r="AF66" s="1176"/>
      <c r="AG66" s="1176" t="s">
        <v>733</v>
      </c>
      <c r="AH66" s="1176"/>
      <c r="AI66" s="1176"/>
      <c r="AJ66" s="1110" t="s">
        <v>417</v>
      </c>
      <c r="AK66" s="1178" t="s">
        <v>734</v>
      </c>
      <c r="AL66" s="1178"/>
      <c r="AM66" s="1178"/>
      <c r="AN66" s="1178"/>
      <c r="AO66" s="1178"/>
      <c r="AP66" s="1178"/>
      <c r="AQ66" s="1062">
        <v>0</v>
      </c>
      <c r="AR66" s="1062">
        <v>0</v>
      </c>
      <c r="AS66" s="1062">
        <v>0</v>
      </c>
      <c r="AT66" s="1062">
        <v>0</v>
      </c>
      <c r="AU66" s="1062">
        <v>0</v>
      </c>
      <c r="AV66" s="1062">
        <v>0</v>
      </c>
      <c r="AW66" s="1062">
        <v>0</v>
      </c>
      <c r="AX66" s="1062">
        <v>0</v>
      </c>
      <c r="AY66" s="1062">
        <v>0</v>
      </c>
      <c r="AZ66" s="1062">
        <v>0</v>
      </c>
      <c r="BA66" s="1062">
        <v>0</v>
      </c>
      <c r="BB66" s="1062">
        <v>0</v>
      </c>
      <c r="BC66" s="1062">
        <v>0</v>
      </c>
      <c r="BF66" s="1060">
        <f>+ABS(AQ66)</f>
        <v>0</v>
      </c>
      <c r="BG66" s="1060">
        <f>+ABS(AR66)</f>
        <v>0</v>
      </c>
      <c r="BH66" s="1060">
        <f>+ABS(AS66)</f>
        <v>0</v>
      </c>
      <c r="BI66" s="1060">
        <f>+ABS(AT66)</f>
        <v>0</v>
      </c>
      <c r="BJ66" s="1060">
        <f t="shared" si="11"/>
        <v>0</v>
      </c>
      <c r="BK66" s="1060">
        <f t="shared" si="12"/>
        <v>0</v>
      </c>
      <c r="BL66" s="1060">
        <f t="shared" si="13"/>
        <v>0</v>
      </c>
      <c r="BM66" s="1060">
        <f t="shared" si="14"/>
        <v>0</v>
      </c>
      <c r="BN66" s="1060">
        <f t="shared" si="15"/>
        <v>0</v>
      </c>
      <c r="BO66" s="1060">
        <f t="shared" si="16"/>
        <v>0</v>
      </c>
      <c r="BP66" s="1060">
        <f t="shared" si="17"/>
        <v>0</v>
      </c>
      <c r="BQ66" s="1060">
        <f t="shared" si="18"/>
        <v>0</v>
      </c>
      <c r="BR66" s="1060">
        <f t="shared" si="19"/>
        <v>0</v>
      </c>
    </row>
    <row r="67" spans="1:70" ht="25.5" customHeight="1" x14ac:dyDescent="0.2">
      <c r="A67" s="1105" t="str">
        <f t="shared" si="10"/>
        <v>A203509010</v>
      </c>
      <c r="B67" s="1176" t="s">
        <v>361</v>
      </c>
      <c r="C67" s="1176"/>
      <c r="D67" s="1176" t="s">
        <v>741</v>
      </c>
      <c r="E67" s="1176"/>
      <c r="F67" s="1176" t="s">
        <v>739</v>
      </c>
      <c r="G67" s="1176"/>
      <c r="H67" s="1176" t="s">
        <v>748</v>
      </c>
      <c r="I67" s="1176"/>
      <c r="J67" s="1176" t="s">
        <v>756</v>
      </c>
      <c r="K67" s="1176"/>
      <c r="L67" s="1176"/>
      <c r="M67" s="1176" t="s">
        <v>757</v>
      </c>
      <c r="N67" s="1176"/>
      <c r="O67" s="1176"/>
      <c r="P67" s="1176"/>
      <c r="Q67" s="1176"/>
      <c r="R67" s="1176"/>
      <c r="S67" s="1176"/>
      <c r="T67" s="1177" t="s">
        <v>392</v>
      </c>
      <c r="U67" s="1177"/>
      <c r="V67" s="1177"/>
      <c r="W67" s="1177"/>
      <c r="X67" s="1177"/>
      <c r="Y67" s="1177"/>
      <c r="Z67" s="1177"/>
      <c r="AA67" s="1177"/>
      <c r="AB67" s="1176" t="s">
        <v>732</v>
      </c>
      <c r="AC67" s="1176"/>
      <c r="AD67" s="1176"/>
      <c r="AE67" s="1176"/>
      <c r="AF67" s="1176"/>
      <c r="AG67" s="1176" t="s">
        <v>733</v>
      </c>
      <c r="AH67" s="1176"/>
      <c r="AI67" s="1176"/>
      <c r="AJ67" s="1110" t="s">
        <v>417</v>
      </c>
      <c r="AK67" s="1178" t="s">
        <v>734</v>
      </c>
      <c r="AL67" s="1178"/>
      <c r="AM67" s="1178"/>
      <c r="AN67" s="1178"/>
      <c r="AO67" s="1178"/>
      <c r="AP67" s="1178"/>
      <c r="AQ67" s="1063">
        <v>1500000</v>
      </c>
      <c r="AR67" s="1063">
        <v>865920</v>
      </c>
      <c r="AS67" s="1063">
        <v>634080</v>
      </c>
      <c r="AT67" s="1062">
        <v>0</v>
      </c>
      <c r="AU67" s="1063">
        <v>865920</v>
      </c>
      <c r="AV67" s="1062">
        <v>0</v>
      </c>
      <c r="AW67" s="1063">
        <v>865920</v>
      </c>
      <c r="AX67" s="1062">
        <v>0</v>
      </c>
      <c r="AY67" s="1063">
        <v>865920</v>
      </c>
      <c r="AZ67" s="1062">
        <v>0</v>
      </c>
      <c r="BA67" s="1063">
        <v>865920</v>
      </c>
      <c r="BB67" s="1062">
        <v>0</v>
      </c>
      <c r="BC67" s="1062">
        <v>0</v>
      </c>
      <c r="BF67" s="1060">
        <f>+ABS(AQ67)</f>
        <v>1500000</v>
      </c>
      <c r="BG67" s="1060">
        <f>+ABS(AR67)</f>
        <v>865920</v>
      </c>
      <c r="BH67" s="1060">
        <f>+ABS(AS67)</f>
        <v>634080</v>
      </c>
      <c r="BI67" s="1060">
        <f>+ABS(AT67)</f>
        <v>0</v>
      </c>
      <c r="BJ67" s="1060">
        <f t="shared" si="11"/>
        <v>865920</v>
      </c>
      <c r="BK67" s="1060">
        <f t="shared" si="12"/>
        <v>0</v>
      </c>
      <c r="BL67" s="1060">
        <f t="shared" si="13"/>
        <v>865920</v>
      </c>
      <c r="BM67" s="1060">
        <f t="shared" si="14"/>
        <v>0</v>
      </c>
      <c r="BN67" s="1060">
        <f t="shared" si="15"/>
        <v>865920</v>
      </c>
      <c r="BO67" s="1060">
        <f t="shared" si="16"/>
        <v>0</v>
      </c>
      <c r="BP67" s="1060">
        <f t="shared" si="17"/>
        <v>865920</v>
      </c>
      <c r="BQ67" s="1060">
        <f t="shared" si="18"/>
        <v>0</v>
      </c>
      <c r="BR67" s="1060">
        <f t="shared" si="19"/>
        <v>0</v>
      </c>
    </row>
    <row r="68" spans="1:70" ht="12.75" x14ac:dyDescent="0.2">
      <c r="A68" s="1105" t="str">
        <f t="shared" si="10"/>
        <v>A2035110</v>
      </c>
      <c r="B68" s="1180" t="s">
        <v>361</v>
      </c>
      <c r="C68" s="1180"/>
      <c r="D68" s="1180" t="s">
        <v>741</v>
      </c>
      <c r="E68" s="1180"/>
      <c r="F68" s="1180" t="s">
        <v>739</v>
      </c>
      <c r="G68" s="1180"/>
      <c r="H68" s="1180" t="s">
        <v>748</v>
      </c>
      <c r="I68" s="1180"/>
      <c r="J68" s="1180" t="s">
        <v>758</v>
      </c>
      <c r="K68" s="1180"/>
      <c r="L68" s="1180"/>
      <c r="M68" s="1180"/>
      <c r="N68" s="1180"/>
      <c r="O68" s="1180"/>
      <c r="P68" s="1180"/>
      <c r="Q68" s="1180"/>
      <c r="R68" s="1180"/>
      <c r="S68" s="1180"/>
      <c r="T68" s="1179" t="s">
        <v>628</v>
      </c>
      <c r="U68" s="1179"/>
      <c r="V68" s="1179"/>
      <c r="W68" s="1179"/>
      <c r="X68" s="1179"/>
      <c r="Y68" s="1179"/>
      <c r="Z68" s="1179"/>
      <c r="AA68" s="1179"/>
      <c r="AB68" s="1180" t="s">
        <v>732</v>
      </c>
      <c r="AC68" s="1180"/>
      <c r="AD68" s="1180"/>
      <c r="AE68" s="1180"/>
      <c r="AF68" s="1180"/>
      <c r="AG68" s="1180" t="s">
        <v>733</v>
      </c>
      <c r="AH68" s="1180"/>
      <c r="AI68" s="1180"/>
      <c r="AJ68" s="1108" t="s">
        <v>417</v>
      </c>
      <c r="AK68" s="1181" t="s">
        <v>734</v>
      </c>
      <c r="AL68" s="1181"/>
      <c r="AM68" s="1181"/>
      <c r="AN68" s="1181"/>
      <c r="AO68" s="1181"/>
      <c r="AP68" s="1181"/>
      <c r="AQ68" s="1062">
        <v>0</v>
      </c>
      <c r="AR68" s="1062">
        <v>0</v>
      </c>
      <c r="AS68" s="1062">
        <v>0</v>
      </c>
      <c r="AT68" s="1062">
        <v>0</v>
      </c>
      <c r="AU68" s="1062">
        <v>0</v>
      </c>
      <c r="AV68" s="1062">
        <v>0</v>
      </c>
      <c r="AW68" s="1062">
        <v>0</v>
      </c>
      <c r="AX68" s="1062">
        <v>0</v>
      </c>
      <c r="AY68" s="1062">
        <v>0</v>
      </c>
      <c r="AZ68" s="1062">
        <v>0</v>
      </c>
      <c r="BA68" s="1062">
        <v>0</v>
      </c>
      <c r="BB68" s="1062">
        <v>0</v>
      </c>
      <c r="BC68" s="1062">
        <v>0</v>
      </c>
      <c r="BF68" s="1060">
        <f>+ABS(AQ68)</f>
        <v>0</v>
      </c>
      <c r="BG68" s="1060">
        <f>+ABS(AR68)</f>
        <v>0</v>
      </c>
      <c r="BH68" s="1060">
        <f>+ABS(AS68)</f>
        <v>0</v>
      </c>
      <c r="BI68" s="1060">
        <f>+ABS(AT68)</f>
        <v>0</v>
      </c>
      <c r="BJ68" s="1060">
        <f t="shared" si="11"/>
        <v>0</v>
      </c>
      <c r="BK68" s="1060">
        <f t="shared" si="12"/>
        <v>0</v>
      </c>
      <c r="BL68" s="1060">
        <f t="shared" si="13"/>
        <v>0</v>
      </c>
      <c r="BM68" s="1060">
        <f t="shared" si="14"/>
        <v>0</v>
      </c>
      <c r="BN68" s="1060">
        <f t="shared" si="15"/>
        <v>0</v>
      </c>
      <c r="BO68" s="1060">
        <f t="shared" si="16"/>
        <v>0</v>
      </c>
      <c r="BP68" s="1060">
        <f t="shared" si="17"/>
        <v>0</v>
      </c>
      <c r="BQ68" s="1060">
        <f t="shared" si="18"/>
        <v>0</v>
      </c>
      <c r="BR68" s="1060">
        <f t="shared" si="19"/>
        <v>0</v>
      </c>
    </row>
    <row r="69" spans="1:70" ht="25.5" customHeight="1" x14ac:dyDescent="0.2">
      <c r="A69" s="1105" t="str">
        <f t="shared" si="10"/>
        <v>A20351110</v>
      </c>
      <c r="B69" s="1176" t="s">
        <v>361</v>
      </c>
      <c r="C69" s="1176"/>
      <c r="D69" s="1176" t="s">
        <v>741</v>
      </c>
      <c r="E69" s="1176"/>
      <c r="F69" s="1176" t="s">
        <v>739</v>
      </c>
      <c r="G69" s="1176"/>
      <c r="H69" s="1176" t="s">
        <v>748</v>
      </c>
      <c r="I69" s="1176"/>
      <c r="J69" s="1176" t="s">
        <v>758</v>
      </c>
      <c r="K69" s="1176"/>
      <c r="L69" s="1176"/>
      <c r="M69" s="1176" t="s">
        <v>738</v>
      </c>
      <c r="N69" s="1176"/>
      <c r="O69" s="1176"/>
      <c r="P69" s="1176"/>
      <c r="Q69" s="1176"/>
      <c r="R69" s="1176"/>
      <c r="S69" s="1176"/>
      <c r="T69" s="1177" t="s">
        <v>393</v>
      </c>
      <c r="U69" s="1177"/>
      <c r="V69" s="1177"/>
      <c r="W69" s="1177"/>
      <c r="X69" s="1177"/>
      <c r="Y69" s="1177"/>
      <c r="Z69" s="1177"/>
      <c r="AA69" s="1177"/>
      <c r="AB69" s="1176" t="s">
        <v>732</v>
      </c>
      <c r="AC69" s="1176"/>
      <c r="AD69" s="1176"/>
      <c r="AE69" s="1176"/>
      <c r="AF69" s="1176"/>
      <c r="AG69" s="1176" t="s">
        <v>733</v>
      </c>
      <c r="AH69" s="1176"/>
      <c r="AI69" s="1176"/>
      <c r="AJ69" s="1110" t="s">
        <v>417</v>
      </c>
      <c r="AK69" s="1178" t="s">
        <v>734</v>
      </c>
      <c r="AL69" s="1178"/>
      <c r="AM69" s="1178"/>
      <c r="AN69" s="1178"/>
      <c r="AO69" s="1178"/>
      <c r="AP69" s="1178"/>
      <c r="AQ69" s="1062">
        <v>0</v>
      </c>
      <c r="AR69" s="1062">
        <v>0</v>
      </c>
      <c r="AS69" s="1062">
        <v>0</v>
      </c>
      <c r="AT69" s="1062">
        <v>0</v>
      </c>
      <c r="AU69" s="1062">
        <v>0</v>
      </c>
      <c r="AV69" s="1062">
        <v>0</v>
      </c>
      <c r="AW69" s="1062">
        <v>0</v>
      </c>
      <c r="AX69" s="1062">
        <v>0</v>
      </c>
      <c r="AY69" s="1062">
        <v>0</v>
      </c>
      <c r="AZ69" s="1062">
        <v>0</v>
      </c>
      <c r="BA69" s="1062">
        <v>0</v>
      </c>
      <c r="BB69" s="1062">
        <v>0</v>
      </c>
      <c r="BC69" s="1062">
        <v>0</v>
      </c>
      <c r="BF69" s="1060">
        <f>+ABS(AQ69)</f>
        <v>0</v>
      </c>
      <c r="BG69" s="1060">
        <f>+ABS(AR69)</f>
        <v>0</v>
      </c>
      <c r="BH69" s="1060">
        <f>+ABS(AS69)</f>
        <v>0</v>
      </c>
      <c r="BI69" s="1060">
        <f>+ABS(AT69)</f>
        <v>0</v>
      </c>
      <c r="BJ69" s="1060">
        <f t="shared" si="11"/>
        <v>0</v>
      </c>
      <c r="BK69" s="1060">
        <f t="shared" si="12"/>
        <v>0</v>
      </c>
      <c r="BL69" s="1060">
        <f t="shared" si="13"/>
        <v>0</v>
      </c>
      <c r="BM69" s="1060">
        <f t="shared" si="14"/>
        <v>0</v>
      </c>
      <c r="BN69" s="1060">
        <f t="shared" si="15"/>
        <v>0</v>
      </c>
      <c r="BO69" s="1060">
        <f t="shared" si="16"/>
        <v>0</v>
      </c>
      <c r="BP69" s="1060">
        <f t="shared" si="17"/>
        <v>0</v>
      </c>
      <c r="BQ69" s="1060">
        <f t="shared" si="18"/>
        <v>0</v>
      </c>
      <c r="BR69" s="1060">
        <f t="shared" si="19"/>
        <v>0</v>
      </c>
    </row>
    <row r="70" spans="1:70" ht="25.5" customHeight="1" x14ac:dyDescent="0.2">
      <c r="A70" s="1105" t="str">
        <f t="shared" si="10"/>
        <v>A20351210</v>
      </c>
      <c r="B70" s="1176" t="s">
        <v>361</v>
      </c>
      <c r="C70" s="1176"/>
      <c r="D70" s="1176" t="s">
        <v>741</v>
      </c>
      <c r="E70" s="1176"/>
      <c r="F70" s="1176" t="s">
        <v>739</v>
      </c>
      <c r="G70" s="1176"/>
      <c r="H70" s="1176" t="s">
        <v>748</v>
      </c>
      <c r="I70" s="1176"/>
      <c r="J70" s="1176" t="s">
        <v>758</v>
      </c>
      <c r="K70" s="1176"/>
      <c r="L70" s="1176"/>
      <c r="M70" s="1176" t="s">
        <v>741</v>
      </c>
      <c r="N70" s="1176"/>
      <c r="O70" s="1176"/>
      <c r="P70" s="1176"/>
      <c r="Q70" s="1176"/>
      <c r="R70" s="1176"/>
      <c r="S70" s="1176"/>
      <c r="T70" s="1177" t="s">
        <v>394</v>
      </c>
      <c r="U70" s="1177"/>
      <c r="V70" s="1177"/>
      <c r="W70" s="1177"/>
      <c r="X70" s="1177"/>
      <c r="Y70" s="1177"/>
      <c r="Z70" s="1177"/>
      <c r="AA70" s="1177"/>
      <c r="AB70" s="1176" t="s">
        <v>732</v>
      </c>
      <c r="AC70" s="1176"/>
      <c r="AD70" s="1176"/>
      <c r="AE70" s="1176"/>
      <c r="AF70" s="1176"/>
      <c r="AG70" s="1176" t="s">
        <v>733</v>
      </c>
      <c r="AH70" s="1176"/>
      <c r="AI70" s="1176"/>
      <c r="AJ70" s="1110" t="s">
        <v>417</v>
      </c>
      <c r="AK70" s="1178" t="s">
        <v>734</v>
      </c>
      <c r="AL70" s="1178"/>
      <c r="AM70" s="1178"/>
      <c r="AN70" s="1178"/>
      <c r="AO70" s="1178"/>
      <c r="AP70" s="1178"/>
      <c r="AQ70" s="1062">
        <v>0</v>
      </c>
      <c r="AR70" s="1062">
        <v>0</v>
      </c>
      <c r="AS70" s="1062">
        <v>0</v>
      </c>
      <c r="AT70" s="1062">
        <v>0</v>
      </c>
      <c r="AU70" s="1062">
        <v>0</v>
      </c>
      <c r="AV70" s="1062">
        <v>0</v>
      </c>
      <c r="AW70" s="1062">
        <v>0</v>
      </c>
      <c r="AX70" s="1062">
        <v>0</v>
      </c>
      <c r="AY70" s="1062">
        <v>0</v>
      </c>
      <c r="AZ70" s="1062">
        <v>0</v>
      </c>
      <c r="BA70" s="1062">
        <v>0</v>
      </c>
      <c r="BB70" s="1062">
        <v>0</v>
      </c>
      <c r="BC70" s="1062">
        <v>0</v>
      </c>
      <c r="BF70" s="1060">
        <f>+ABS(AQ70)</f>
        <v>0</v>
      </c>
      <c r="BG70" s="1060">
        <f>+ABS(AR70)</f>
        <v>0</v>
      </c>
      <c r="BH70" s="1060">
        <f>+ABS(AS70)</f>
        <v>0</v>
      </c>
      <c r="BI70" s="1060">
        <f>+ABS(AT70)</f>
        <v>0</v>
      </c>
      <c r="BJ70" s="1060">
        <f t="shared" si="11"/>
        <v>0</v>
      </c>
      <c r="BK70" s="1060">
        <f t="shared" si="12"/>
        <v>0</v>
      </c>
      <c r="BL70" s="1060">
        <f t="shared" si="13"/>
        <v>0</v>
      </c>
      <c r="BM70" s="1060">
        <f t="shared" si="14"/>
        <v>0</v>
      </c>
      <c r="BN70" s="1060">
        <f t="shared" si="15"/>
        <v>0</v>
      </c>
      <c r="BO70" s="1060">
        <f t="shared" si="16"/>
        <v>0</v>
      </c>
      <c r="BP70" s="1060">
        <f t="shared" si="17"/>
        <v>0</v>
      </c>
      <c r="BQ70" s="1060">
        <f t="shared" si="18"/>
        <v>0</v>
      </c>
      <c r="BR70" s="1060">
        <f t="shared" si="19"/>
        <v>0</v>
      </c>
    </row>
    <row r="71" spans="1:70" ht="12.75" x14ac:dyDescent="0.2">
      <c r="A71" s="1105" t="str">
        <f t="shared" si="10"/>
        <v>A20410</v>
      </c>
      <c r="B71" s="1176" t="s">
        <v>361</v>
      </c>
      <c r="C71" s="1176"/>
      <c r="D71" s="1176" t="s">
        <v>741</v>
      </c>
      <c r="E71" s="1176"/>
      <c r="F71" s="1176" t="s">
        <v>739</v>
      </c>
      <c r="G71" s="1176"/>
      <c r="H71" s="1176" t="s">
        <v>742</v>
      </c>
      <c r="I71" s="1176"/>
      <c r="J71" s="1176"/>
      <c r="K71" s="1176"/>
      <c r="L71" s="1176"/>
      <c r="M71" s="1176"/>
      <c r="N71" s="1176"/>
      <c r="O71" s="1176"/>
      <c r="P71" s="1176"/>
      <c r="Q71" s="1176"/>
      <c r="R71" s="1176"/>
      <c r="S71" s="1176"/>
      <c r="T71" s="1177" t="s">
        <v>630</v>
      </c>
      <c r="U71" s="1177"/>
      <c r="V71" s="1177"/>
      <c r="W71" s="1177"/>
      <c r="X71" s="1177"/>
      <c r="Y71" s="1177"/>
      <c r="Z71" s="1177"/>
      <c r="AA71" s="1177"/>
      <c r="AB71" s="1176" t="s">
        <v>732</v>
      </c>
      <c r="AC71" s="1176"/>
      <c r="AD71" s="1176"/>
      <c r="AE71" s="1176"/>
      <c r="AF71" s="1176"/>
      <c r="AG71" s="1176" t="s">
        <v>733</v>
      </c>
      <c r="AH71" s="1176"/>
      <c r="AI71" s="1176"/>
      <c r="AJ71" s="1110" t="s">
        <v>417</v>
      </c>
      <c r="AK71" s="1178" t="s">
        <v>734</v>
      </c>
      <c r="AL71" s="1178"/>
      <c r="AM71" s="1178"/>
      <c r="AN71" s="1178"/>
      <c r="AO71" s="1178"/>
      <c r="AP71" s="1178"/>
      <c r="AQ71" s="1063">
        <v>14853497500</v>
      </c>
      <c r="AR71" s="1063">
        <v>14618444784.48</v>
      </c>
      <c r="AS71" s="1063">
        <v>235052715.52000001</v>
      </c>
      <c r="AT71" s="1062">
        <v>0</v>
      </c>
      <c r="AU71" s="1063">
        <v>13423311311.73</v>
      </c>
      <c r="AV71" s="1063">
        <v>1195133472.75</v>
      </c>
      <c r="AW71" s="1063">
        <v>10345036995.860001</v>
      </c>
      <c r="AX71" s="1063">
        <v>3078274315.8699999</v>
      </c>
      <c r="AY71" s="1063">
        <v>10308489167.860001</v>
      </c>
      <c r="AZ71" s="1063">
        <v>36547828</v>
      </c>
      <c r="BA71" s="1063">
        <v>10301966392.860001</v>
      </c>
      <c r="BB71" s="1063">
        <v>6522775</v>
      </c>
      <c r="BC71" s="1063">
        <v>1121981</v>
      </c>
      <c r="BF71" s="1060">
        <f>+ABS(AQ71)</f>
        <v>14853497500</v>
      </c>
      <c r="BG71" s="1060">
        <f>+ABS(AR71)</f>
        <v>14618444784.48</v>
      </c>
      <c r="BH71" s="1060">
        <f>+ABS(AS71)</f>
        <v>235052715.52000001</v>
      </c>
      <c r="BI71" s="1060">
        <f>+ABS(AT71)</f>
        <v>0</v>
      </c>
      <c r="BJ71" s="1060">
        <f t="shared" si="11"/>
        <v>13423311311.73</v>
      </c>
      <c r="BK71" s="1060">
        <f t="shared" si="12"/>
        <v>1195133472.75</v>
      </c>
      <c r="BL71" s="1060">
        <f t="shared" si="13"/>
        <v>10345036995.860001</v>
      </c>
      <c r="BM71" s="1060">
        <f t="shared" si="14"/>
        <v>3078274315.8699999</v>
      </c>
      <c r="BN71" s="1060">
        <f t="shared" si="15"/>
        <v>10308489167.860001</v>
      </c>
      <c r="BO71" s="1060">
        <f t="shared" si="16"/>
        <v>36547828</v>
      </c>
      <c r="BP71" s="1060">
        <f t="shared" si="17"/>
        <v>10301966392.860001</v>
      </c>
      <c r="BQ71" s="1060">
        <f t="shared" si="18"/>
        <v>6522775</v>
      </c>
      <c r="BR71" s="1060">
        <f t="shared" si="19"/>
        <v>1121981</v>
      </c>
    </row>
    <row r="72" spans="1:70" ht="12.75" x14ac:dyDescent="0.2">
      <c r="A72" s="1105" t="str">
        <f t="shared" si="10"/>
        <v>A204110</v>
      </c>
      <c r="B72" s="1180" t="s">
        <v>361</v>
      </c>
      <c r="C72" s="1180"/>
      <c r="D72" s="1180" t="s">
        <v>741</v>
      </c>
      <c r="E72" s="1180"/>
      <c r="F72" s="1180" t="s">
        <v>739</v>
      </c>
      <c r="G72" s="1180"/>
      <c r="H72" s="1180" t="s">
        <v>742</v>
      </c>
      <c r="I72" s="1180"/>
      <c r="J72" s="1180" t="s">
        <v>738</v>
      </c>
      <c r="K72" s="1180"/>
      <c r="L72" s="1180"/>
      <c r="M72" s="1180"/>
      <c r="N72" s="1180"/>
      <c r="O72" s="1180"/>
      <c r="P72" s="1180"/>
      <c r="Q72" s="1180"/>
      <c r="R72" s="1180"/>
      <c r="S72" s="1180"/>
      <c r="T72" s="1179" t="s">
        <v>633</v>
      </c>
      <c r="U72" s="1179"/>
      <c r="V72" s="1179"/>
      <c r="W72" s="1179"/>
      <c r="X72" s="1179"/>
      <c r="Y72" s="1179"/>
      <c r="Z72" s="1179"/>
      <c r="AA72" s="1179"/>
      <c r="AB72" s="1180" t="s">
        <v>732</v>
      </c>
      <c r="AC72" s="1180"/>
      <c r="AD72" s="1180"/>
      <c r="AE72" s="1180"/>
      <c r="AF72" s="1180"/>
      <c r="AG72" s="1180" t="s">
        <v>733</v>
      </c>
      <c r="AH72" s="1180"/>
      <c r="AI72" s="1180"/>
      <c r="AJ72" s="1108" t="s">
        <v>417</v>
      </c>
      <c r="AK72" s="1181" t="s">
        <v>734</v>
      </c>
      <c r="AL72" s="1181"/>
      <c r="AM72" s="1181"/>
      <c r="AN72" s="1181"/>
      <c r="AO72" s="1181"/>
      <c r="AP72" s="1181"/>
      <c r="AQ72" s="1063">
        <v>1214345111</v>
      </c>
      <c r="AR72" s="1063">
        <v>1181537047.4000001</v>
      </c>
      <c r="AS72" s="1063">
        <v>32808063.600000001</v>
      </c>
      <c r="AT72" s="1062">
        <v>0</v>
      </c>
      <c r="AU72" s="1063">
        <v>783836349</v>
      </c>
      <c r="AV72" s="1063">
        <v>397700698.39999998</v>
      </c>
      <c r="AW72" s="1063">
        <v>470893842</v>
      </c>
      <c r="AX72" s="1063">
        <v>312942507</v>
      </c>
      <c r="AY72" s="1063">
        <v>470893842</v>
      </c>
      <c r="AZ72" s="1062">
        <v>0</v>
      </c>
      <c r="BA72" s="1063">
        <v>470893842</v>
      </c>
      <c r="BB72" s="1062">
        <v>0</v>
      </c>
      <c r="BC72" s="1062">
        <v>0</v>
      </c>
      <c r="BF72" s="1060">
        <f>+ABS(AQ72)</f>
        <v>1214345111</v>
      </c>
      <c r="BG72" s="1060">
        <f>+ABS(AR72)</f>
        <v>1181537047.4000001</v>
      </c>
      <c r="BH72" s="1060">
        <f>+ABS(AS72)</f>
        <v>32808063.600000001</v>
      </c>
      <c r="BI72" s="1060">
        <f>+ABS(AT72)</f>
        <v>0</v>
      </c>
      <c r="BJ72" s="1060">
        <f t="shared" si="11"/>
        <v>783836349</v>
      </c>
      <c r="BK72" s="1060">
        <f t="shared" si="12"/>
        <v>397700698.39999998</v>
      </c>
      <c r="BL72" s="1060">
        <f t="shared" si="13"/>
        <v>470893842</v>
      </c>
      <c r="BM72" s="1060">
        <f t="shared" si="14"/>
        <v>312942507</v>
      </c>
      <c r="BN72" s="1060">
        <f t="shared" si="15"/>
        <v>470893842</v>
      </c>
      <c r="BO72" s="1060">
        <f t="shared" si="16"/>
        <v>0</v>
      </c>
      <c r="BP72" s="1060">
        <f t="shared" si="17"/>
        <v>470893842</v>
      </c>
      <c r="BQ72" s="1060">
        <f t="shared" si="18"/>
        <v>0</v>
      </c>
      <c r="BR72" s="1060">
        <f t="shared" si="19"/>
        <v>0</v>
      </c>
    </row>
    <row r="73" spans="1:70" ht="25.5" customHeight="1" x14ac:dyDescent="0.2">
      <c r="A73" s="1105" t="str">
        <f t="shared" si="10"/>
        <v>A2041310</v>
      </c>
      <c r="B73" s="1176" t="s">
        <v>361</v>
      </c>
      <c r="C73" s="1176"/>
      <c r="D73" s="1176" t="s">
        <v>741</v>
      </c>
      <c r="E73" s="1176"/>
      <c r="F73" s="1176" t="s">
        <v>739</v>
      </c>
      <c r="G73" s="1176"/>
      <c r="H73" s="1176" t="s">
        <v>742</v>
      </c>
      <c r="I73" s="1176"/>
      <c r="J73" s="1176" t="s">
        <v>738</v>
      </c>
      <c r="K73" s="1176"/>
      <c r="L73" s="1176"/>
      <c r="M73" s="1176" t="s">
        <v>748</v>
      </c>
      <c r="N73" s="1176"/>
      <c r="O73" s="1176"/>
      <c r="P73" s="1176"/>
      <c r="Q73" s="1176"/>
      <c r="R73" s="1176"/>
      <c r="S73" s="1176"/>
      <c r="T73" s="1177" t="s">
        <v>575</v>
      </c>
      <c r="U73" s="1177"/>
      <c r="V73" s="1177"/>
      <c r="W73" s="1177"/>
      <c r="X73" s="1177"/>
      <c r="Y73" s="1177"/>
      <c r="Z73" s="1177"/>
      <c r="AA73" s="1177"/>
      <c r="AB73" s="1176" t="s">
        <v>732</v>
      </c>
      <c r="AC73" s="1176"/>
      <c r="AD73" s="1176"/>
      <c r="AE73" s="1176"/>
      <c r="AF73" s="1176"/>
      <c r="AG73" s="1176" t="s">
        <v>733</v>
      </c>
      <c r="AH73" s="1176"/>
      <c r="AI73" s="1176"/>
      <c r="AJ73" s="1110" t="s">
        <v>417</v>
      </c>
      <c r="AK73" s="1178" t="s">
        <v>734</v>
      </c>
      <c r="AL73" s="1178"/>
      <c r="AM73" s="1178"/>
      <c r="AN73" s="1178"/>
      <c r="AO73" s="1178"/>
      <c r="AP73" s="1178"/>
      <c r="AQ73" s="1063">
        <v>30000000</v>
      </c>
      <c r="AR73" s="1063">
        <v>620850</v>
      </c>
      <c r="AS73" s="1063">
        <v>29379150</v>
      </c>
      <c r="AT73" s="1062">
        <v>0</v>
      </c>
      <c r="AU73" s="1063">
        <v>620850</v>
      </c>
      <c r="AV73" s="1062">
        <v>0</v>
      </c>
      <c r="AW73" s="1063">
        <v>620850</v>
      </c>
      <c r="AX73" s="1062">
        <v>0</v>
      </c>
      <c r="AY73" s="1063">
        <v>620850</v>
      </c>
      <c r="AZ73" s="1062">
        <v>0</v>
      </c>
      <c r="BA73" s="1063">
        <v>620850</v>
      </c>
      <c r="BB73" s="1062">
        <v>0</v>
      </c>
      <c r="BC73" s="1062">
        <v>0</v>
      </c>
      <c r="BF73" s="1060">
        <f>+ABS(AQ73)</f>
        <v>30000000</v>
      </c>
      <c r="BG73" s="1060">
        <f>+ABS(AR73)</f>
        <v>620850</v>
      </c>
      <c r="BH73" s="1060">
        <f>+ABS(AS73)</f>
        <v>29379150</v>
      </c>
      <c r="BI73" s="1060">
        <f>+ABS(AT73)</f>
        <v>0</v>
      </c>
      <c r="BJ73" s="1060">
        <f t="shared" si="11"/>
        <v>620850</v>
      </c>
      <c r="BK73" s="1060">
        <f t="shared" si="12"/>
        <v>0</v>
      </c>
      <c r="BL73" s="1060">
        <f t="shared" si="13"/>
        <v>620850</v>
      </c>
      <c r="BM73" s="1060">
        <f t="shared" si="14"/>
        <v>0</v>
      </c>
      <c r="BN73" s="1060">
        <f t="shared" si="15"/>
        <v>620850</v>
      </c>
      <c r="BO73" s="1060">
        <f t="shared" si="16"/>
        <v>0</v>
      </c>
      <c r="BP73" s="1060">
        <f t="shared" si="17"/>
        <v>620850</v>
      </c>
      <c r="BQ73" s="1060">
        <f t="shared" si="18"/>
        <v>0</v>
      </c>
      <c r="BR73" s="1060">
        <f t="shared" si="19"/>
        <v>0</v>
      </c>
    </row>
    <row r="74" spans="1:70" ht="25.5" customHeight="1" x14ac:dyDescent="0.2">
      <c r="A74" s="1105" t="str">
        <f t="shared" si="10"/>
        <v>A2041410</v>
      </c>
      <c r="B74" s="1176" t="s">
        <v>361</v>
      </c>
      <c r="C74" s="1176"/>
      <c r="D74" s="1176" t="s">
        <v>741</v>
      </c>
      <c r="E74" s="1176"/>
      <c r="F74" s="1176" t="s">
        <v>739</v>
      </c>
      <c r="G74" s="1176"/>
      <c r="H74" s="1176" t="s">
        <v>742</v>
      </c>
      <c r="I74" s="1176"/>
      <c r="J74" s="1176" t="s">
        <v>738</v>
      </c>
      <c r="K74" s="1176"/>
      <c r="L74" s="1176"/>
      <c r="M74" s="1176" t="s">
        <v>742</v>
      </c>
      <c r="N74" s="1176"/>
      <c r="O74" s="1176"/>
      <c r="P74" s="1176"/>
      <c r="Q74" s="1176"/>
      <c r="R74" s="1176"/>
      <c r="S74" s="1176"/>
      <c r="T74" s="1177" t="s">
        <v>395</v>
      </c>
      <c r="U74" s="1177"/>
      <c r="V74" s="1177"/>
      <c r="W74" s="1177"/>
      <c r="X74" s="1177"/>
      <c r="Y74" s="1177"/>
      <c r="Z74" s="1177"/>
      <c r="AA74" s="1177"/>
      <c r="AB74" s="1176" t="s">
        <v>732</v>
      </c>
      <c r="AC74" s="1176"/>
      <c r="AD74" s="1176"/>
      <c r="AE74" s="1176"/>
      <c r="AF74" s="1176"/>
      <c r="AG74" s="1176" t="s">
        <v>733</v>
      </c>
      <c r="AH74" s="1176"/>
      <c r="AI74" s="1176"/>
      <c r="AJ74" s="1110" t="s">
        <v>417</v>
      </c>
      <c r="AK74" s="1178" t="s">
        <v>734</v>
      </c>
      <c r="AL74" s="1178"/>
      <c r="AM74" s="1178"/>
      <c r="AN74" s="1178"/>
      <c r="AO74" s="1178"/>
      <c r="AP74" s="1178"/>
      <c r="AQ74" s="1063">
        <v>1500000</v>
      </c>
      <c r="AR74" s="1063">
        <v>500000</v>
      </c>
      <c r="AS74" s="1063">
        <v>1000000</v>
      </c>
      <c r="AT74" s="1062">
        <v>0</v>
      </c>
      <c r="AU74" s="1063">
        <v>500000</v>
      </c>
      <c r="AV74" s="1062">
        <v>0</v>
      </c>
      <c r="AW74" s="1063">
        <v>500000</v>
      </c>
      <c r="AX74" s="1062">
        <v>0</v>
      </c>
      <c r="AY74" s="1063">
        <v>500000</v>
      </c>
      <c r="AZ74" s="1062">
        <v>0</v>
      </c>
      <c r="BA74" s="1063">
        <v>500000</v>
      </c>
      <c r="BB74" s="1062">
        <v>0</v>
      </c>
      <c r="BC74" s="1062">
        <v>0</v>
      </c>
      <c r="BF74" s="1060">
        <f>+ABS(AQ74)</f>
        <v>1500000</v>
      </c>
      <c r="BG74" s="1060">
        <f>+ABS(AR74)</f>
        <v>500000</v>
      </c>
      <c r="BH74" s="1060">
        <f>+ABS(AS74)</f>
        <v>1000000</v>
      </c>
      <c r="BI74" s="1060">
        <f>+ABS(AT74)</f>
        <v>0</v>
      </c>
      <c r="BJ74" s="1060">
        <f t="shared" si="11"/>
        <v>500000</v>
      </c>
      <c r="BK74" s="1060">
        <f t="shared" si="12"/>
        <v>0</v>
      </c>
      <c r="BL74" s="1060">
        <f t="shared" si="13"/>
        <v>500000</v>
      </c>
      <c r="BM74" s="1060">
        <f t="shared" si="14"/>
        <v>0</v>
      </c>
      <c r="BN74" s="1060">
        <f t="shared" si="15"/>
        <v>500000</v>
      </c>
      <c r="BO74" s="1060">
        <f t="shared" si="16"/>
        <v>0</v>
      </c>
      <c r="BP74" s="1060">
        <f t="shared" si="17"/>
        <v>500000</v>
      </c>
      <c r="BQ74" s="1060">
        <f t="shared" si="18"/>
        <v>0</v>
      </c>
      <c r="BR74" s="1060">
        <f t="shared" si="19"/>
        <v>0</v>
      </c>
    </row>
    <row r="75" spans="1:70" ht="25.5" customHeight="1" x14ac:dyDescent="0.2">
      <c r="A75" s="1105" t="str">
        <f t="shared" si="10"/>
        <v>A2041610</v>
      </c>
      <c r="B75" s="1176" t="s">
        <v>361</v>
      </c>
      <c r="C75" s="1176"/>
      <c r="D75" s="1176" t="s">
        <v>741</v>
      </c>
      <c r="E75" s="1176"/>
      <c r="F75" s="1176" t="s">
        <v>739</v>
      </c>
      <c r="G75" s="1176"/>
      <c r="H75" s="1176" t="s">
        <v>742</v>
      </c>
      <c r="I75" s="1176"/>
      <c r="J75" s="1176" t="s">
        <v>738</v>
      </c>
      <c r="K75" s="1176"/>
      <c r="L75" s="1176"/>
      <c r="M75" s="1176" t="s">
        <v>753</v>
      </c>
      <c r="N75" s="1176"/>
      <c r="O75" s="1176"/>
      <c r="P75" s="1176"/>
      <c r="Q75" s="1176"/>
      <c r="R75" s="1176"/>
      <c r="S75" s="1176"/>
      <c r="T75" s="1177" t="s">
        <v>396</v>
      </c>
      <c r="U75" s="1177"/>
      <c r="V75" s="1177"/>
      <c r="W75" s="1177"/>
      <c r="X75" s="1177"/>
      <c r="Y75" s="1177"/>
      <c r="Z75" s="1177"/>
      <c r="AA75" s="1177"/>
      <c r="AB75" s="1176" t="s">
        <v>732</v>
      </c>
      <c r="AC75" s="1176"/>
      <c r="AD75" s="1176"/>
      <c r="AE75" s="1176"/>
      <c r="AF75" s="1176"/>
      <c r="AG75" s="1176" t="s">
        <v>733</v>
      </c>
      <c r="AH75" s="1176"/>
      <c r="AI75" s="1176"/>
      <c r="AJ75" s="1110" t="s">
        <v>417</v>
      </c>
      <c r="AK75" s="1178" t="s">
        <v>734</v>
      </c>
      <c r="AL75" s="1178"/>
      <c r="AM75" s="1178"/>
      <c r="AN75" s="1178"/>
      <c r="AO75" s="1178"/>
      <c r="AP75" s="1178"/>
      <c r="AQ75" s="1063">
        <v>407625668</v>
      </c>
      <c r="AR75" s="1063">
        <v>407008534</v>
      </c>
      <c r="AS75" s="1063">
        <v>617134</v>
      </c>
      <c r="AT75" s="1062">
        <v>0</v>
      </c>
      <c r="AU75" s="1063">
        <v>407008534</v>
      </c>
      <c r="AV75" s="1062">
        <v>0</v>
      </c>
      <c r="AW75" s="1063">
        <v>399054248</v>
      </c>
      <c r="AX75" s="1063">
        <v>7954286</v>
      </c>
      <c r="AY75" s="1063">
        <v>399054248</v>
      </c>
      <c r="AZ75" s="1062">
        <v>0</v>
      </c>
      <c r="BA75" s="1063">
        <v>399054248</v>
      </c>
      <c r="BB75" s="1062">
        <v>0</v>
      </c>
      <c r="BC75" s="1062">
        <v>0</v>
      </c>
      <c r="BF75" s="1060">
        <f>+ABS(AQ75)</f>
        <v>407625668</v>
      </c>
      <c r="BG75" s="1060">
        <f>+ABS(AR75)</f>
        <v>407008534</v>
      </c>
      <c r="BH75" s="1060">
        <f>+ABS(AS75)</f>
        <v>617134</v>
      </c>
      <c r="BI75" s="1060">
        <f>+ABS(AT75)</f>
        <v>0</v>
      </c>
      <c r="BJ75" s="1060">
        <f t="shared" si="11"/>
        <v>407008534</v>
      </c>
      <c r="BK75" s="1060">
        <f t="shared" si="12"/>
        <v>0</v>
      </c>
      <c r="BL75" s="1060">
        <f t="shared" si="13"/>
        <v>399054248</v>
      </c>
      <c r="BM75" s="1060">
        <f t="shared" si="14"/>
        <v>7954286</v>
      </c>
      <c r="BN75" s="1060">
        <f t="shared" si="15"/>
        <v>399054248</v>
      </c>
      <c r="BO75" s="1060">
        <f t="shared" si="16"/>
        <v>0</v>
      </c>
      <c r="BP75" s="1060">
        <f t="shared" si="17"/>
        <v>399054248</v>
      </c>
      <c r="BQ75" s="1060">
        <f t="shared" si="18"/>
        <v>0</v>
      </c>
      <c r="BR75" s="1060">
        <f t="shared" si="19"/>
        <v>0</v>
      </c>
    </row>
    <row r="76" spans="1:70" ht="25.5" customHeight="1" x14ac:dyDescent="0.2">
      <c r="A76" s="1105" t="str">
        <f t="shared" si="10"/>
        <v>A2041810</v>
      </c>
      <c r="B76" s="1176" t="s">
        <v>361</v>
      </c>
      <c r="C76" s="1176"/>
      <c r="D76" s="1176" t="s">
        <v>741</v>
      </c>
      <c r="E76" s="1176"/>
      <c r="F76" s="1176" t="s">
        <v>739</v>
      </c>
      <c r="G76" s="1176"/>
      <c r="H76" s="1176" t="s">
        <v>742</v>
      </c>
      <c r="I76" s="1176"/>
      <c r="J76" s="1176" t="s">
        <v>738</v>
      </c>
      <c r="K76" s="1176"/>
      <c r="L76" s="1176"/>
      <c r="M76" s="1176" t="s">
        <v>755</v>
      </c>
      <c r="N76" s="1176"/>
      <c r="O76" s="1176"/>
      <c r="P76" s="1176"/>
      <c r="Q76" s="1176"/>
      <c r="R76" s="1176"/>
      <c r="S76" s="1176"/>
      <c r="T76" s="1177" t="s">
        <v>397</v>
      </c>
      <c r="U76" s="1177"/>
      <c r="V76" s="1177"/>
      <c r="W76" s="1177"/>
      <c r="X76" s="1177"/>
      <c r="Y76" s="1177"/>
      <c r="Z76" s="1177"/>
      <c r="AA76" s="1177"/>
      <c r="AB76" s="1176" t="s">
        <v>732</v>
      </c>
      <c r="AC76" s="1176"/>
      <c r="AD76" s="1176"/>
      <c r="AE76" s="1176"/>
      <c r="AF76" s="1176"/>
      <c r="AG76" s="1176" t="s">
        <v>733</v>
      </c>
      <c r="AH76" s="1176"/>
      <c r="AI76" s="1176"/>
      <c r="AJ76" s="1110" t="s">
        <v>417</v>
      </c>
      <c r="AK76" s="1178" t="s">
        <v>734</v>
      </c>
      <c r="AL76" s="1178"/>
      <c r="AM76" s="1178"/>
      <c r="AN76" s="1178"/>
      <c r="AO76" s="1178"/>
      <c r="AP76" s="1178"/>
      <c r="AQ76" s="1063">
        <v>511719443</v>
      </c>
      <c r="AR76" s="1063">
        <v>511719442.39999998</v>
      </c>
      <c r="AS76" s="1062">
        <v>0.6</v>
      </c>
      <c r="AT76" s="1062">
        <v>0</v>
      </c>
      <c r="AU76" s="1063">
        <v>114018744</v>
      </c>
      <c r="AV76" s="1063">
        <v>397700698.39999998</v>
      </c>
      <c r="AW76" s="1063">
        <v>69718744</v>
      </c>
      <c r="AX76" s="1063">
        <v>44300000</v>
      </c>
      <c r="AY76" s="1063">
        <v>69718744</v>
      </c>
      <c r="AZ76" s="1062">
        <v>0</v>
      </c>
      <c r="BA76" s="1063">
        <v>69718744</v>
      </c>
      <c r="BB76" s="1062">
        <v>0</v>
      </c>
      <c r="BC76" s="1062">
        <v>0</v>
      </c>
      <c r="BF76" s="1060">
        <f>+ABS(AQ76)</f>
        <v>511719443</v>
      </c>
      <c r="BG76" s="1060">
        <f>+ABS(AR76)</f>
        <v>511719442.39999998</v>
      </c>
      <c r="BH76" s="1060">
        <f>+ABS(AS76)</f>
        <v>0.6</v>
      </c>
      <c r="BI76" s="1060">
        <f>+ABS(AT76)</f>
        <v>0</v>
      </c>
      <c r="BJ76" s="1060">
        <f t="shared" si="11"/>
        <v>114018744</v>
      </c>
      <c r="BK76" s="1060">
        <f t="shared" si="12"/>
        <v>397700698.39999998</v>
      </c>
      <c r="BL76" s="1060">
        <f t="shared" si="13"/>
        <v>69718744</v>
      </c>
      <c r="BM76" s="1060">
        <f t="shared" si="14"/>
        <v>44300000</v>
      </c>
      <c r="BN76" s="1060">
        <f t="shared" si="15"/>
        <v>69718744</v>
      </c>
      <c r="BO76" s="1060">
        <f t="shared" si="16"/>
        <v>0</v>
      </c>
      <c r="BP76" s="1060">
        <f t="shared" si="17"/>
        <v>69718744</v>
      </c>
      <c r="BQ76" s="1060">
        <f t="shared" si="18"/>
        <v>0</v>
      </c>
      <c r="BR76" s="1060">
        <f t="shared" si="19"/>
        <v>0</v>
      </c>
    </row>
    <row r="77" spans="1:70" ht="25.5" customHeight="1" x14ac:dyDescent="0.2">
      <c r="A77" s="1105" t="str">
        <f t="shared" si="10"/>
        <v>A2041910</v>
      </c>
      <c r="B77" s="1176" t="s">
        <v>361</v>
      </c>
      <c r="C77" s="1176"/>
      <c r="D77" s="1176" t="s">
        <v>741</v>
      </c>
      <c r="E77" s="1176"/>
      <c r="F77" s="1176" t="s">
        <v>739</v>
      </c>
      <c r="G77" s="1176"/>
      <c r="H77" s="1176" t="s">
        <v>742</v>
      </c>
      <c r="I77" s="1176"/>
      <c r="J77" s="1176" t="s">
        <v>738</v>
      </c>
      <c r="K77" s="1176"/>
      <c r="L77" s="1176"/>
      <c r="M77" s="1176" t="s">
        <v>747</v>
      </c>
      <c r="N77" s="1176"/>
      <c r="O77" s="1176"/>
      <c r="P77" s="1176"/>
      <c r="Q77" s="1176"/>
      <c r="R77" s="1176"/>
      <c r="S77" s="1176"/>
      <c r="T77" s="1177" t="s">
        <v>398</v>
      </c>
      <c r="U77" s="1177"/>
      <c r="V77" s="1177"/>
      <c r="W77" s="1177"/>
      <c r="X77" s="1177"/>
      <c r="Y77" s="1177"/>
      <c r="Z77" s="1177"/>
      <c r="AA77" s="1177"/>
      <c r="AB77" s="1176" t="s">
        <v>732</v>
      </c>
      <c r="AC77" s="1176"/>
      <c r="AD77" s="1176"/>
      <c r="AE77" s="1176"/>
      <c r="AF77" s="1176"/>
      <c r="AG77" s="1176" t="s">
        <v>733</v>
      </c>
      <c r="AH77" s="1176"/>
      <c r="AI77" s="1176"/>
      <c r="AJ77" s="1110" t="s">
        <v>417</v>
      </c>
      <c r="AK77" s="1178" t="s">
        <v>734</v>
      </c>
      <c r="AL77" s="1178"/>
      <c r="AM77" s="1178"/>
      <c r="AN77" s="1178"/>
      <c r="AO77" s="1178"/>
      <c r="AP77" s="1178"/>
      <c r="AQ77" s="1063">
        <v>1000000</v>
      </c>
      <c r="AR77" s="1063">
        <v>500000</v>
      </c>
      <c r="AS77" s="1063">
        <v>500000</v>
      </c>
      <c r="AT77" s="1062">
        <v>0</v>
      </c>
      <c r="AU77" s="1063">
        <v>500000</v>
      </c>
      <c r="AV77" s="1062">
        <v>0</v>
      </c>
      <c r="AW77" s="1063">
        <v>500000</v>
      </c>
      <c r="AX77" s="1062">
        <v>0</v>
      </c>
      <c r="AY77" s="1063">
        <v>500000</v>
      </c>
      <c r="AZ77" s="1062">
        <v>0</v>
      </c>
      <c r="BA77" s="1063">
        <v>500000</v>
      </c>
      <c r="BB77" s="1062">
        <v>0</v>
      </c>
      <c r="BC77" s="1062">
        <v>0</v>
      </c>
      <c r="BF77" s="1060">
        <f>+ABS(AQ77)</f>
        <v>1000000</v>
      </c>
      <c r="BG77" s="1060">
        <f>+ABS(AR77)</f>
        <v>500000</v>
      </c>
      <c r="BH77" s="1060">
        <f>+ABS(AS77)</f>
        <v>500000</v>
      </c>
      <c r="BI77" s="1060">
        <f>+ABS(AT77)</f>
        <v>0</v>
      </c>
      <c r="BJ77" s="1060">
        <f t="shared" si="11"/>
        <v>500000</v>
      </c>
      <c r="BK77" s="1060">
        <f t="shared" si="12"/>
        <v>0</v>
      </c>
      <c r="BL77" s="1060">
        <f t="shared" si="13"/>
        <v>500000</v>
      </c>
      <c r="BM77" s="1060">
        <f t="shared" si="14"/>
        <v>0</v>
      </c>
      <c r="BN77" s="1060">
        <f t="shared" si="15"/>
        <v>500000</v>
      </c>
      <c r="BO77" s="1060">
        <f t="shared" si="16"/>
        <v>0</v>
      </c>
      <c r="BP77" s="1060">
        <f t="shared" si="17"/>
        <v>500000</v>
      </c>
      <c r="BQ77" s="1060">
        <f t="shared" si="18"/>
        <v>0</v>
      </c>
      <c r="BR77" s="1060">
        <f t="shared" si="19"/>
        <v>0</v>
      </c>
    </row>
    <row r="78" spans="1:70" ht="25.5" customHeight="1" x14ac:dyDescent="0.2">
      <c r="A78" s="1105" t="str">
        <f t="shared" si="10"/>
        <v>A20411610</v>
      </c>
      <c r="B78" s="1176" t="s">
        <v>361</v>
      </c>
      <c r="C78" s="1176"/>
      <c r="D78" s="1176" t="s">
        <v>741</v>
      </c>
      <c r="E78" s="1176"/>
      <c r="F78" s="1176" t="s">
        <v>739</v>
      </c>
      <c r="G78" s="1176"/>
      <c r="H78" s="1176" t="s">
        <v>742</v>
      </c>
      <c r="I78" s="1176"/>
      <c r="J78" s="1176" t="s">
        <v>738</v>
      </c>
      <c r="K78" s="1176"/>
      <c r="L78" s="1176"/>
      <c r="M78" s="1176" t="s">
        <v>370</v>
      </c>
      <c r="N78" s="1176"/>
      <c r="O78" s="1176"/>
      <c r="P78" s="1176"/>
      <c r="Q78" s="1176"/>
      <c r="R78" s="1176"/>
      <c r="S78" s="1176"/>
      <c r="T78" s="1177" t="s">
        <v>399</v>
      </c>
      <c r="U78" s="1177"/>
      <c r="V78" s="1177"/>
      <c r="W78" s="1177"/>
      <c r="X78" s="1177"/>
      <c r="Y78" s="1177"/>
      <c r="Z78" s="1177"/>
      <c r="AA78" s="1177"/>
      <c r="AB78" s="1176" t="s">
        <v>732</v>
      </c>
      <c r="AC78" s="1176"/>
      <c r="AD78" s="1176"/>
      <c r="AE78" s="1176"/>
      <c r="AF78" s="1176"/>
      <c r="AG78" s="1176" t="s">
        <v>733</v>
      </c>
      <c r="AH78" s="1176"/>
      <c r="AI78" s="1176"/>
      <c r="AJ78" s="1110" t="s">
        <v>417</v>
      </c>
      <c r="AK78" s="1178" t="s">
        <v>734</v>
      </c>
      <c r="AL78" s="1178"/>
      <c r="AM78" s="1178"/>
      <c r="AN78" s="1178"/>
      <c r="AO78" s="1178"/>
      <c r="AP78" s="1178"/>
      <c r="AQ78" s="1062">
        <v>0</v>
      </c>
      <c r="AR78" s="1062">
        <v>0</v>
      </c>
      <c r="AS78" s="1062">
        <v>0</v>
      </c>
      <c r="AT78" s="1062">
        <v>0</v>
      </c>
      <c r="AU78" s="1062">
        <v>0</v>
      </c>
      <c r="AV78" s="1062">
        <v>0</v>
      </c>
      <c r="AW78" s="1062">
        <v>0</v>
      </c>
      <c r="AX78" s="1062">
        <v>0</v>
      </c>
      <c r="AY78" s="1062">
        <v>0</v>
      </c>
      <c r="AZ78" s="1062">
        <v>0</v>
      </c>
      <c r="BA78" s="1062">
        <v>0</v>
      </c>
      <c r="BB78" s="1062">
        <v>0</v>
      </c>
      <c r="BC78" s="1062">
        <v>0</v>
      </c>
      <c r="BF78" s="1060">
        <f>+ABS(AQ78)</f>
        <v>0</v>
      </c>
      <c r="BG78" s="1060">
        <f>+ABS(AR78)</f>
        <v>0</v>
      </c>
      <c r="BH78" s="1060">
        <f>+ABS(AS78)</f>
        <v>0</v>
      </c>
      <c r="BI78" s="1060">
        <f>+ABS(AT78)</f>
        <v>0</v>
      </c>
      <c r="BJ78" s="1060">
        <f t="shared" si="11"/>
        <v>0</v>
      </c>
      <c r="BK78" s="1060">
        <f t="shared" si="12"/>
        <v>0</v>
      </c>
      <c r="BL78" s="1060">
        <f t="shared" si="13"/>
        <v>0</v>
      </c>
      <c r="BM78" s="1060">
        <f t="shared" si="14"/>
        <v>0</v>
      </c>
      <c r="BN78" s="1060">
        <f t="shared" si="15"/>
        <v>0</v>
      </c>
      <c r="BO78" s="1060">
        <f t="shared" si="16"/>
        <v>0</v>
      </c>
      <c r="BP78" s="1060">
        <f t="shared" si="17"/>
        <v>0</v>
      </c>
      <c r="BQ78" s="1060">
        <f t="shared" si="18"/>
        <v>0</v>
      </c>
      <c r="BR78" s="1060">
        <f t="shared" si="19"/>
        <v>0</v>
      </c>
    </row>
    <row r="79" spans="1:70" ht="12.75" x14ac:dyDescent="0.2">
      <c r="A79" s="1105" t="str">
        <f t="shared" si="10"/>
        <v>A20412510</v>
      </c>
      <c r="B79" s="1176" t="s">
        <v>361</v>
      </c>
      <c r="C79" s="1176"/>
      <c r="D79" s="1176" t="s">
        <v>741</v>
      </c>
      <c r="E79" s="1176"/>
      <c r="F79" s="1176" t="s">
        <v>739</v>
      </c>
      <c r="G79" s="1176"/>
      <c r="H79" s="1176" t="s">
        <v>742</v>
      </c>
      <c r="I79" s="1176"/>
      <c r="J79" s="1176" t="s">
        <v>738</v>
      </c>
      <c r="K79" s="1176"/>
      <c r="L79" s="1176"/>
      <c r="M79" s="1176" t="s">
        <v>759</v>
      </c>
      <c r="N79" s="1176"/>
      <c r="O79" s="1176"/>
      <c r="P79" s="1176"/>
      <c r="Q79" s="1176"/>
      <c r="R79" s="1176"/>
      <c r="S79" s="1176"/>
      <c r="T79" s="1177" t="s">
        <v>400</v>
      </c>
      <c r="U79" s="1177"/>
      <c r="V79" s="1177"/>
      <c r="W79" s="1177"/>
      <c r="X79" s="1177"/>
      <c r="Y79" s="1177"/>
      <c r="Z79" s="1177"/>
      <c r="AA79" s="1177"/>
      <c r="AB79" s="1176" t="s">
        <v>732</v>
      </c>
      <c r="AC79" s="1176"/>
      <c r="AD79" s="1176"/>
      <c r="AE79" s="1176"/>
      <c r="AF79" s="1176"/>
      <c r="AG79" s="1176" t="s">
        <v>733</v>
      </c>
      <c r="AH79" s="1176"/>
      <c r="AI79" s="1176"/>
      <c r="AJ79" s="1110" t="s">
        <v>417</v>
      </c>
      <c r="AK79" s="1178" t="s">
        <v>734</v>
      </c>
      <c r="AL79" s="1178"/>
      <c r="AM79" s="1178"/>
      <c r="AN79" s="1178"/>
      <c r="AO79" s="1178"/>
      <c r="AP79" s="1178"/>
      <c r="AQ79" s="1063">
        <v>262500000</v>
      </c>
      <c r="AR79" s="1063">
        <v>261188221</v>
      </c>
      <c r="AS79" s="1063">
        <v>1311779</v>
      </c>
      <c r="AT79" s="1062">
        <v>0</v>
      </c>
      <c r="AU79" s="1063">
        <v>261188221</v>
      </c>
      <c r="AV79" s="1062">
        <v>0</v>
      </c>
      <c r="AW79" s="1063">
        <v>500000</v>
      </c>
      <c r="AX79" s="1063">
        <v>260688221</v>
      </c>
      <c r="AY79" s="1063">
        <v>500000</v>
      </c>
      <c r="AZ79" s="1062">
        <v>0</v>
      </c>
      <c r="BA79" s="1063">
        <v>500000</v>
      </c>
      <c r="BB79" s="1062">
        <v>0</v>
      </c>
      <c r="BC79" s="1062">
        <v>0</v>
      </c>
      <c r="BF79" s="1060">
        <f>+ABS(AQ79)</f>
        <v>262500000</v>
      </c>
      <c r="BG79" s="1060">
        <f>+ABS(AR79)</f>
        <v>261188221</v>
      </c>
      <c r="BH79" s="1060">
        <f>+ABS(AS79)</f>
        <v>1311779</v>
      </c>
      <c r="BI79" s="1060">
        <f>+ABS(AT79)</f>
        <v>0</v>
      </c>
      <c r="BJ79" s="1060">
        <f t="shared" si="11"/>
        <v>261188221</v>
      </c>
      <c r="BK79" s="1060">
        <f t="shared" si="12"/>
        <v>0</v>
      </c>
      <c r="BL79" s="1060">
        <f t="shared" si="13"/>
        <v>500000</v>
      </c>
      <c r="BM79" s="1060">
        <f t="shared" si="14"/>
        <v>260688221</v>
      </c>
      <c r="BN79" s="1060">
        <f t="shared" si="15"/>
        <v>500000</v>
      </c>
      <c r="BO79" s="1060">
        <f t="shared" si="16"/>
        <v>0</v>
      </c>
      <c r="BP79" s="1060">
        <f t="shared" si="17"/>
        <v>500000</v>
      </c>
      <c r="BQ79" s="1060">
        <f t="shared" si="18"/>
        <v>0</v>
      </c>
      <c r="BR79" s="1060">
        <f t="shared" si="19"/>
        <v>0</v>
      </c>
    </row>
    <row r="80" spans="1:70" ht="12.75" x14ac:dyDescent="0.2">
      <c r="A80" s="1105" t="str">
        <f t="shared" si="10"/>
        <v>A204210</v>
      </c>
      <c r="B80" s="1180" t="s">
        <v>361</v>
      </c>
      <c r="C80" s="1180"/>
      <c r="D80" s="1180" t="s">
        <v>741</v>
      </c>
      <c r="E80" s="1180"/>
      <c r="F80" s="1180" t="s">
        <v>739</v>
      </c>
      <c r="G80" s="1180"/>
      <c r="H80" s="1180" t="s">
        <v>742</v>
      </c>
      <c r="I80" s="1180"/>
      <c r="J80" s="1180" t="s">
        <v>741</v>
      </c>
      <c r="K80" s="1180"/>
      <c r="L80" s="1180"/>
      <c r="M80" s="1180"/>
      <c r="N80" s="1180"/>
      <c r="O80" s="1180"/>
      <c r="P80" s="1180"/>
      <c r="Q80" s="1180"/>
      <c r="R80" s="1180"/>
      <c r="S80" s="1180"/>
      <c r="T80" s="1179" t="s">
        <v>635</v>
      </c>
      <c r="U80" s="1179"/>
      <c r="V80" s="1179"/>
      <c r="W80" s="1179"/>
      <c r="X80" s="1179"/>
      <c r="Y80" s="1179"/>
      <c r="Z80" s="1179"/>
      <c r="AA80" s="1179"/>
      <c r="AB80" s="1180" t="s">
        <v>732</v>
      </c>
      <c r="AC80" s="1180"/>
      <c r="AD80" s="1180"/>
      <c r="AE80" s="1180"/>
      <c r="AF80" s="1180"/>
      <c r="AG80" s="1180" t="s">
        <v>733</v>
      </c>
      <c r="AH80" s="1180"/>
      <c r="AI80" s="1180"/>
      <c r="AJ80" s="1108" t="s">
        <v>417</v>
      </c>
      <c r="AK80" s="1181" t="s">
        <v>734</v>
      </c>
      <c r="AL80" s="1181"/>
      <c r="AM80" s="1181"/>
      <c r="AN80" s="1181"/>
      <c r="AO80" s="1181"/>
      <c r="AP80" s="1181"/>
      <c r="AQ80" s="1063">
        <v>40937304</v>
      </c>
      <c r="AR80" s="1063">
        <v>33820911</v>
      </c>
      <c r="AS80" s="1063">
        <v>7116393</v>
      </c>
      <c r="AT80" s="1062">
        <v>0</v>
      </c>
      <c r="AU80" s="1063">
        <v>8294044</v>
      </c>
      <c r="AV80" s="1063">
        <v>25526867</v>
      </c>
      <c r="AW80" s="1063">
        <v>8294044</v>
      </c>
      <c r="AX80" s="1062">
        <v>0</v>
      </c>
      <c r="AY80" s="1063">
        <v>8294044</v>
      </c>
      <c r="AZ80" s="1062">
        <v>0</v>
      </c>
      <c r="BA80" s="1063">
        <v>8294044</v>
      </c>
      <c r="BB80" s="1062">
        <v>0</v>
      </c>
      <c r="BC80" s="1062">
        <v>0</v>
      </c>
      <c r="BF80" s="1060">
        <f>+ABS(AQ80)</f>
        <v>40937304</v>
      </c>
      <c r="BG80" s="1060">
        <f>+ABS(AR80)</f>
        <v>33820911</v>
      </c>
      <c r="BH80" s="1060">
        <f>+ABS(AS80)</f>
        <v>7116393</v>
      </c>
      <c r="BI80" s="1060">
        <f>+ABS(AT80)</f>
        <v>0</v>
      </c>
      <c r="BJ80" s="1060">
        <f t="shared" si="11"/>
        <v>8294044</v>
      </c>
      <c r="BK80" s="1060">
        <f t="shared" si="12"/>
        <v>25526867</v>
      </c>
      <c r="BL80" s="1060">
        <f t="shared" si="13"/>
        <v>8294044</v>
      </c>
      <c r="BM80" s="1060">
        <f t="shared" si="14"/>
        <v>0</v>
      </c>
      <c r="BN80" s="1060">
        <f t="shared" si="15"/>
        <v>8294044</v>
      </c>
      <c r="BO80" s="1060">
        <f t="shared" si="16"/>
        <v>0</v>
      </c>
      <c r="BP80" s="1060">
        <f t="shared" si="17"/>
        <v>8294044</v>
      </c>
      <c r="BQ80" s="1060">
        <f t="shared" si="18"/>
        <v>0</v>
      </c>
      <c r="BR80" s="1060">
        <f t="shared" si="19"/>
        <v>0</v>
      </c>
    </row>
    <row r="81" spans="1:70" ht="25.5" customHeight="1" x14ac:dyDescent="0.2">
      <c r="A81" s="1105" t="str">
        <f t="shared" si="10"/>
        <v>A2042110</v>
      </c>
      <c r="B81" s="1176" t="s">
        <v>361</v>
      </c>
      <c r="C81" s="1176"/>
      <c r="D81" s="1176" t="s">
        <v>741</v>
      </c>
      <c r="E81" s="1176"/>
      <c r="F81" s="1176" t="s">
        <v>739</v>
      </c>
      <c r="G81" s="1176"/>
      <c r="H81" s="1176" t="s">
        <v>742</v>
      </c>
      <c r="I81" s="1176"/>
      <c r="J81" s="1176" t="s">
        <v>741</v>
      </c>
      <c r="K81" s="1176"/>
      <c r="L81" s="1176"/>
      <c r="M81" s="1176" t="s">
        <v>738</v>
      </c>
      <c r="N81" s="1176"/>
      <c r="O81" s="1176"/>
      <c r="P81" s="1176"/>
      <c r="Q81" s="1176"/>
      <c r="R81" s="1176"/>
      <c r="S81" s="1176"/>
      <c r="T81" s="1177" t="s">
        <v>401</v>
      </c>
      <c r="U81" s="1177"/>
      <c r="V81" s="1177"/>
      <c r="W81" s="1177"/>
      <c r="X81" s="1177"/>
      <c r="Y81" s="1177"/>
      <c r="Z81" s="1177"/>
      <c r="AA81" s="1177"/>
      <c r="AB81" s="1176" t="s">
        <v>732</v>
      </c>
      <c r="AC81" s="1176"/>
      <c r="AD81" s="1176"/>
      <c r="AE81" s="1176"/>
      <c r="AF81" s="1176"/>
      <c r="AG81" s="1176" t="s">
        <v>733</v>
      </c>
      <c r="AH81" s="1176"/>
      <c r="AI81" s="1176"/>
      <c r="AJ81" s="1110" t="s">
        <v>417</v>
      </c>
      <c r="AK81" s="1178" t="s">
        <v>734</v>
      </c>
      <c r="AL81" s="1178"/>
      <c r="AM81" s="1178"/>
      <c r="AN81" s="1178"/>
      <c r="AO81" s="1178"/>
      <c r="AP81" s="1178"/>
      <c r="AQ81" s="1063">
        <v>11780557</v>
      </c>
      <c r="AR81" s="1063">
        <v>6664164</v>
      </c>
      <c r="AS81" s="1063">
        <v>5116393</v>
      </c>
      <c r="AT81" s="1062">
        <v>0</v>
      </c>
      <c r="AU81" s="1063">
        <v>6664164</v>
      </c>
      <c r="AV81" s="1062">
        <v>0</v>
      </c>
      <c r="AW81" s="1063">
        <v>6664164</v>
      </c>
      <c r="AX81" s="1062">
        <v>0</v>
      </c>
      <c r="AY81" s="1063">
        <v>6664164</v>
      </c>
      <c r="AZ81" s="1062">
        <v>0</v>
      </c>
      <c r="BA81" s="1063">
        <v>6664164</v>
      </c>
      <c r="BB81" s="1062">
        <v>0</v>
      </c>
      <c r="BC81" s="1062">
        <v>0</v>
      </c>
      <c r="BF81" s="1060">
        <f>+ABS(AQ81)</f>
        <v>11780557</v>
      </c>
      <c r="BG81" s="1060">
        <f>+ABS(AR81)</f>
        <v>6664164</v>
      </c>
      <c r="BH81" s="1060">
        <f>+ABS(AS81)</f>
        <v>5116393</v>
      </c>
      <c r="BI81" s="1060">
        <f>+ABS(AT81)</f>
        <v>0</v>
      </c>
      <c r="BJ81" s="1060">
        <f t="shared" si="11"/>
        <v>6664164</v>
      </c>
      <c r="BK81" s="1060">
        <f t="shared" si="12"/>
        <v>0</v>
      </c>
      <c r="BL81" s="1060">
        <f t="shared" si="13"/>
        <v>6664164</v>
      </c>
      <c r="BM81" s="1060">
        <f t="shared" si="14"/>
        <v>0</v>
      </c>
      <c r="BN81" s="1060">
        <f t="shared" si="15"/>
        <v>6664164</v>
      </c>
      <c r="BO81" s="1060">
        <f t="shared" si="16"/>
        <v>0</v>
      </c>
      <c r="BP81" s="1060">
        <f t="shared" si="17"/>
        <v>6664164</v>
      </c>
      <c r="BQ81" s="1060">
        <f t="shared" si="18"/>
        <v>0</v>
      </c>
      <c r="BR81" s="1060">
        <f t="shared" si="19"/>
        <v>0</v>
      </c>
    </row>
    <row r="82" spans="1:70" ht="25.5" customHeight="1" x14ac:dyDescent="0.2">
      <c r="A82" s="1105" t="str">
        <f t="shared" si="10"/>
        <v>A2042210</v>
      </c>
      <c r="B82" s="1176" t="s">
        <v>361</v>
      </c>
      <c r="C82" s="1176"/>
      <c r="D82" s="1176" t="s">
        <v>741</v>
      </c>
      <c r="E82" s="1176"/>
      <c r="F82" s="1176" t="s">
        <v>739</v>
      </c>
      <c r="G82" s="1176"/>
      <c r="H82" s="1176" t="s">
        <v>742</v>
      </c>
      <c r="I82" s="1176"/>
      <c r="J82" s="1176" t="s">
        <v>741</v>
      </c>
      <c r="K82" s="1176"/>
      <c r="L82" s="1176"/>
      <c r="M82" s="1176" t="s">
        <v>741</v>
      </c>
      <c r="N82" s="1176"/>
      <c r="O82" s="1176"/>
      <c r="P82" s="1176"/>
      <c r="Q82" s="1176"/>
      <c r="R82" s="1176"/>
      <c r="S82" s="1176"/>
      <c r="T82" s="1177" t="s">
        <v>402</v>
      </c>
      <c r="U82" s="1177"/>
      <c r="V82" s="1177"/>
      <c r="W82" s="1177"/>
      <c r="X82" s="1177"/>
      <c r="Y82" s="1177"/>
      <c r="Z82" s="1177"/>
      <c r="AA82" s="1177"/>
      <c r="AB82" s="1176" t="s">
        <v>732</v>
      </c>
      <c r="AC82" s="1176"/>
      <c r="AD82" s="1176"/>
      <c r="AE82" s="1176"/>
      <c r="AF82" s="1176"/>
      <c r="AG82" s="1176" t="s">
        <v>733</v>
      </c>
      <c r="AH82" s="1176"/>
      <c r="AI82" s="1176"/>
      <c r="AJ82" s="1110" t="s">
        <v>417</v>
      </c>
      <c r="AK82" s="1178" t="s">
        <v>734</v>
      </c>
      <c r="AL82" s="1178"/>
      <c r="AM82" s="1178"/>
      <c r="AN82" s="1178"/>
      <c r="AO82" s="1178"/>
      <c r="AP82" s="1178"/>
      <c r="AQ82" s="1063">
        <v>29156747</v>
      </c>
      <c r="AR82" s="1063">
        <v>27156747</v>
      </c>
      <c r="AS82" s="1063">
        <v>2000000</v>
      </c>
      <c r="AT82" s="1062">
        <v>0</v>
      </c>
      <c r="AU82" s="1063">
        <v>1629880</v>
      </c>
      <c r="AV82" s="1063">
        <v>25526867</v>
      </c>
      <c r="AW82" s="1063">
        <v>1629880</v>
      </c>
      <c r="AX82" s="1062">
        <v>0</v>
      </c>
      <c r="AY82" s="1063">
        <v>1629880</v>
      </c>
      <c r="AZ82" s="1062">
        <v>0</v>
      </c>
      <c r="BA82" s="1063">
        <v>1629880</v>
      </c>
      <c r="BB82" s="1062">
        <v>0</v>
      </c>
      <c r="BC82" s="1062">
        <v>0</v>
      </c>
      <c r="BF82" s="1060">
        <f>+ABS(AQ82)</f>
        <v>29156747</v>
      </c>
      <c r="BG82" s="1060">
        <f>+ABS(AR82)</f>
        <v>27156747</v>
      </c>
      <c r="BH82" s="1060">
        <f>+ABS(AS82)</f>
        <v>2000000</v>
      </c>
      <c r="BI82" s="1060">
        <f>+ABS(AT82)</f>
        <v>0</v>
      </c>
      <c r="BJ82" s="1060">
        <f t="shared" si="11"/>
        <v>1629880</v>
      </c>
      <c r="BK82" s="1060">
        <f t="shared" si="12"/>
        <v>25526867</v>
      </c>
      <c r="BL82" s="1060">
        <f t="shared" si="13"/>
        <v>1629880</v>
      </c>
      <c r="BM82" s="1060">
        <f t="shared" si="14"/>
        <v>0</v>
      </c>
      <c r="BN82" s="1060">
        <f t="shared" si="15"/>
        <v>1629880</v>
      </c>
      <c r="BO82" s="1060">
        <f t="shared" si="16"/>
        <v>0</v>
      </c>
      <c r="BP82" s="1060">
        <f t="shared" si="17"/>
        <v>1629880</v>
      </c>
      <c r="BQ82" s="1060">
        <f t="shared" si="18"/>
        <v>0</v>
      </c>
      <c r="BR82" s="1060">
        <f t="shared" si="19"/>
        <v>0</v>
      </c>
    </row>
    <row r="83" spans="1:70" ht="12.75" x14ac:dyDescent="0.2">
      <c r="A83" s="1105" t="str">
        <f t="shared" si="10"/>
        <v>A204410</v>
      </c>
      <c r="B83" s="1180" t="s">
        <v>361</v>
      </c>
      <c r="C83" s="1180"/>
      <c r="D83" s="1180" t="s">
        <v>741</v>
      </c>
      <c r="E83" s="1180"/>
      <c r="F83" s="1180" t="s">
        <v>739</v>
      </c>
      <c r="G83" s="1180"/>
      <c r="H83" s="1180" t="s">
        <v>742</v>
      </c>
      <c r="I83" s="1180"/>
      <c r="J83" s="1180" t="s">
        <v>742</v>
      </c>
      <c r="K83" s="1180"/>
      <c r="L83" s="1180"/>
      <c r="M83" s="1180"/>
      <c r="N83" s="1180"/>
      <c r="O83" s="1180"/>
      <c r="P83" s="1180"/>
      <c r="Q83" s="1180"/>
      <c r="R83" s="1180"/>
      <c r="S83" s="1180"/>
      <c r="T83" s="1179" t="s">
        <v>637</v>
      </c>
      <c r="U83" s="1179"/>
      <c r="V83" s="1179"/>
      <c r="W83" s="1179"/>
      <c r="X83" s="1179"/>
      <c r="Y83" s="1179"/>
      <c r="Z83" s="1179"/>
      <c r="AA83" s="1179"/>
      <c r="AB83" s="1180" t="s">
        <v>732</v>
      </c>
      <c r="AC83" s="1180"/>
      <c r="AD83" s="1180"/>
      <c r="AE83" s="1180"/>
      <c r="AF83" s="1180"/>
      <c r="AG83" s="1180" t="s">
        <v>733</v>
      </c>
      <c r="AH83" s="1180"/>
      <c r="AI83" s="1180"/>
      <c r="AJ83" s="1108" t="s">
        <v>417</v>
      </c>
      <c r="AK83" s="1181" t="s">
        <v>734</v>
      </c>
      <c r="AL83" s="1181"/>
      <c r="AM83" s="1181"/>
      <c r="AN83" s="1181"/>
      <c r="AO83" s="1181"/>
      <c r="AP83" s="1181"/>
      <c r="AQ83" s="1063">
        <v>1119609341</v>
      </c>
      <c r="AR83" s="1063">
        <v>1109208485</v>
      </c>
      <c r="AS83" s="1063">
        <v>10400856</v>
      </c>
      <c r="AT83" s="1062">
        <v>0</v>
      </c>
      <c r="AU83" s="1063">
        <v>1075999524.6500001</v>
      </c>
      <c r="AV83" s="1063">
        <v>33208960.350000001</v>
      </c>
      <c r="AW83" s="1063">
        <v>624971723.64999998</v>
      </c>
      <c r="AX83" s="1063">
        <v>451027801</v>
      </c>
      <c r="AY83" s="1063">
        <v>624971723.64999998</v>
      </c>
      <c r="AZ83" s="1062">
        <v>0</v>
      </c>
      <c r="BA83" s="1063">
        <v>624971723.64999998</v>
      </c>
      <c r="BB83" s="1062">
        <v>0</v>
      </c>
      <c r="BC83" s="1062">
        <v>0</v>
      </c>
      <c r="BF83" s="1060">
        <f>+ABS(AQ83)</f>
        <v>1119609341</v>
      </c>
      <c r="BG83" s="1060">
        <f>+ABS(AR83)</f>
        <v>1109208485</v>
      </c>
      <c r="BH83" s="1060">
        <f>+ABS(AS83)</f>
        <v>10400856</v>
      </c>
      <c r="BI83" s="1060">
        <f>+ABS(AT83)</f>
        <v>0</v>
      </c>
      <c r="BJ83" s="1060">
        <f t="shared" si="11"/>
        <v>1075999524.6500001</v>
      </c>
      <c r="BK83" s="1060">
        <f t="shared" si="12"/>
        <v>33208960.350000001</v>
      </c>
      <c r="BL83" s="1060">
        <f t="shared" si="13"/>
        <v>624971723.64999998</v>
      </c>
      <c r="BM83" s="1060">
        <f t="shared" si="14"/>
        <v>451027801</v>
      </c>
      <c r="BN83" s="1060">
        <f t="shared" si="15"/>
        <v>624971723.64999998</v>
      </c>
      <c r="BO83" s="1060">
        <f t="shared" si="16"/>
        <v>0</v>
      </c>
      <c r="BP83" s="1060">
        <f t="shared" si="17"/>
        <v>624971723.64999998</v>
      </c>
      <c r="BQ83" s="1060">
        <f t="shared" si="18"/>
        <v>0</v>
      </c>
      <c r="BR83" s="1060">
        <f t="shared" si="19"/>
        <v>0</v>
      </c>
    </row>
    <row r="84" spans="1:70" ht="25.5" customHeight="1" x14ac:dyDescent="0.2">
      <c r="A84" s="1105" t="str">
        <f t="shared" si="10"/>
        <v>A2044110</v>
      </c>
      <c r="B84" s="1176" t="s">
        <v>361</v>
      </c>
      <c r="C84" s="1176"/>
      <c r="D84" s="1176" t="s">
        <v>741</v>
      </c>
      <c r="E84" s="1176"/>
      <c r="F84" s="1176" t="s">
        <v>739</v>
      </c>
      <c r="G84" s="1176"/>
      <c r="H84" s="1176" t="s">
        <v>742</v>
      </c>
      <c r="I84" s="1176"/>
      <c r="J84" s="1176" t="s">
        <v>742</v>
      </c>
      <c r="K84" s="1176"/>
      <c r="L84" s="1176"/>
      <c r="M84" s="1176" t="s">
        <v>738</v>
      </c>
      <c r="N84" s="1176"/>
      <c r="O84" s="1176"/>
      <c r="P84" s="1176"/>
      <c r="Q84" s="1176"/>
      <c r="R84" s="1176"/>
      <c r="S84" s="1176"/>
      <c r="T84" s="1177" t="s">
        <v>403</v>
      </c>
      <c r="U84" s="1177"/>
      <c r="V84" s="1177"/>
      <c r="W84" s="1177"/>
      <c r="X84" s="1177"/>
      <c r="Y84" s="1177"/>
      <c r="Z84" s="1177"/>
      <c r="AA84" s="1177"/>
      <c r="AB84" s="1176" t="s">
        <v>732</v>
      </c>
      <c r="AC84" s="1176"/>
      <c r="AD84" s="1176"/>
      <c r="AE84" s="1176"/>
      <c r="AF84" s="1176"/>
      <c r="AG84" s="1176" t="s">
        <v>733</v>
      </c>
      <c r="AH84" s="1176"/>
      <c r="AI84" s="1176"/>
      <c r="AJ84" s="1110" t="s">
        <v>417</v>
      </c>
      <c r="AK84" s="1178" t="s">
        <v>734</v>
      </c>
      <c r="AL84" s="1178"/>
      <c r="AM84" s="1178"/>
      <c r="AN84" s="1178"/>
      <c r="AO84" s="1178"/>
      <c r="AP84" s="1178"/>
      <c r="AQ84" s="1063">
        <v>400000000</v>
      </c>
      <c r="AR84" s="1063">
        <v>399000000</v>
      </c>
      <c r="AS84" s="1063">
        <v>1000000</v>
      </c>
      <c r="AT84" s="1062">
        <v>0</v>
      </c>
      <c r="AU84" s="1063">
        <v>396991620</v>
      </c>
      <c r="AV84" s="1063">
        <v>2008380</v>
      </c>
      <c r="AW84" s="1063">
        <v>270026819</v>
      </c>
      <c r="AX84" s="1063">
        <v>126964801</v>
      </c>
      <c r="AY84" s="1063">
        <v>270026819</v>
      </c>
      <c r="AZ84" s="1062">
        <v>0</v>
      </c>
      <c r="BA84" s="1063">
        <v>270026819</v>
      </c>
      <c r="BB84" s="1062">
        <v>0</v>
      </c>
      <c r="BC84" s="1062">
        <v>0</v>
      </c>
      <c r="BF84" s="1060">
        <f>+ABS(AQ84)</f>
        <v>400000000</v>
      </c>
      <c r="BG84" s="1060">
        <f>+ABS(AR84)</f>
        <v>399000000</v>
      </c>
      <c r="BH84" s="1060">
        <f>+ABS(AS84)</f>
        <v>1000000</v>
      </c>
      <c r="BI84" s="1060">
        <f>+ABS(AT84)</f>
        <v>0</v>
      </c>
      <c r="BJ84" s="1060">
        <f t="shared" si="11"/>
        <v>396991620</v>
      </c>
      <c r="BK84" s="1060">
        <f t="shared" si="12"/>
        <v>2008380</v>
      </c>
      <c r="BL84" s="1060">
        <f t="shared" si="13"/>
        <v>270026819</v>
      </c>
      <c r="BM84" s="1060">
        <f t="shared" si="14"/>
        <v>126964801</v>
      </c>
      <c r="BN84" s="1060">
        <f t="shared" si="15"/>
        <v>270026819</v>
      </c>
      <c r="BO84" s="1060">
        <f t="shared" si="16"/>
        <v>0</v>
      </c>
      <c r="BP84" s="1060">
        <f t="shared" si="17"/>
        <v>270026819</v>
      </c>
      <c r="BQ84" s="1060">
        <f t="shared" si="18"/>
        <v>0</v>
      </c>
      <c r="BR84" s="1060">
        <f t="shared" si="19"/>
        <v>0</v>
      </c>
    </row>
    <row r="85" spans="1:70" ht="25.5" customHeight="1" x14ac:dyDescent="0.2">
      <c r="A85" s="1105" t="str">
        <f t="shared" si="10"/>
        <v>A2044610</v>
      </c>
      <c r="B85" s="1176" t="s">
        <v>361</v>
      </c>
      <c r="C85" s="1176"/>
      <c r="D85" s="1176" t="s">
        <v>741</v>
      </c>
      <c r="E85" s="1176"/>
      <c r="F85" s="1176" t="s">
        <v>739</v>
      </c>
      <c r="G85" s="1176"/>
      <c r="H85" s="1176" t="s">
        <v>742</v>
      </c>
      <c r="I85" s="1176"/>
      <c r="J85" s="1176" t="s">
        <v>742</v>
      </c>
      <c r="K85" s="1176"/>
      <c r="L85" s="1176"/>
      <c r="M85" s="1176" t="s">
        <v>753</v>
      </c>
      <c r="N85" s="1176"/>
      <c r="O85" s="1176"/>
      <c r="P85" s="1176"/>
      <c r="Q85" s="1176"/>
      <c r="R85" s="1176"/>
      <c r="S85" s="1176"/>
      <c r="T85" s="1177" t="s">
        <v>404</v>
      </c>
      <c r="U85" s="1177"/>
      <c r="V85" s="1177"/>
      <c r="W85" s="1177"/>
      <c r="X85" s="1177"/>
      <c r="Y85" s="1177"/>
      <c r="Z85" s="1177"/>
      <c r="AA85" s="1177"/>
      <c r="AB85" s="1176" t="s">
        <v>732</v>
      </c>
      <c r="AC85" s="1176"/>
      <c r="AD85" s="1176"/>
      <c r="AE85" s="1176"/>
      <c r="AF85" s="1176"/>
      <c r="AG85" s="1176" t="s">
        <v>733</v>
      </c>
      <c r="AH85" s="1176"/>
      <c r="AI85" s="1176"/>
      <c r="AJ85" s="1110" t="s">
        <v>417</v>
      </c>
      <c r="AK85" s="1178" t="s">
        <v>734</v>
      </c>
      <c r="AL85" s="1178"/>
      <c r="AM85" s="1178"/>
      <c r="AN85" s="1178"/>
      <c r="AO85" s="1178"/>
      <c r="AP85" s="1178"/>
      <c r="AQ85" s="1063">
        <v>10000000</v>
      </c>
      <c r="AR85" s="1063">
        <v>10000000</v>
      </c>
      <c r="AS85" s="1062">
        <v>0</v>
      </c>
      <c r="AT85" s="1062">
        <v>0</v>
      </c>
      <c r="AU85" s="1063">
        <v>9483000</v>
      </c>
      <c r="AV85" s="1063">
        <v>517000</v>
      </c>
      <c r="AW85" s="1062">
        <v>0</v>
      </c>
      <c r="AX85" s="1063">
        <v>9483000</v>
      </c>
      <c r="AY85" s="1062">
        <v>0</v>
      </c>
      <c r="AZ85" s="1062">
        <v>0</v>
      </c>
      <c r="BA85" s="1062">
        <v>0</v>
      </c>
      <c r="BB85" s="1062">
        <v>0</v>
      </c>
      <c r="BC85" s="1062">
        <v>0</v>
      </c>
      <c r="BF85" s="1060">
        <f>+ABS(AQ85)</f>
        <v>10000000</v>
      </c>
      <c r="BG85" s="1060">
        <f>+ABS(AR85)</f>
        <v>10000000</v>
      </c>
      <c r="BH85" s="1060">
        <f>+ABS(AS85)</f>
        <v>0</v>
      </c>
      <c r="BI85" s="1060">
        <f>+ABS(AT85)</f>
        <v>0</v>
      </c>
      <c r="BJ85" s="1060">
        <f t="shared" si="11"/>
        <v>9483000</v>
      </c>
      <c r="BK85" s="1060">
        <f t="shared" si="12"/>
        <v>517000</v>
      </c>
      <c r="BL85" s="1060">
        <f t="shared" si="13"/>
        <v>0</v>
      </c>
      <c r="BM85" s="1060">
        <f t="shared" si="14"/>
        <v>9483000</v>
      </c>
      <c r="BN85" s="1060">
        <f t="shared" si="15"/>
        <v>0</v>
      </c>
      <c r="BO85" s="1060">
        <f t="shared" si="16"/>
        <v>0</v>
      </c>
      <c r="BP85" s="1060">
        <f t="shared" si="17"/>
        <v>0</v>
      </c>
      <c r="BQ85" s="1060">
        <f t="shared" si="18"/>
        <v>0</v>
      </c>
      <c r="BR85" s="1060">
        <f t="shared" si="19"/>
        <v>0</v>
      </c>
    </row>
    <row r="86" spans="1:70" ht="25.5" customHeight="1" x14ac:dyDescent="0.2">
      <c r="A86" s="1105" t="str">
        <f t="shared" si="10"/>
        <v>A2044910</v>
      </c>
      <c r="B86" s="1176" t="s">
        <v>361</v>
      </c>
      <c r="C86" s="1176"/>
      <c r="D86" s="1176" t="s">
        <v>741</v>
      </c>
      <c r="E86" s="1176"/>
      <c r="F86" s="1176" t="s">
        <v>739</v>
      </c>
      <c r="G86" s="1176"/>
      <c r="H86" s="1176" t="s">
        <v>742</v>
      </c>
      <c r="I86" s="1176"/>
      <c r="J86" s="1176" t="s">
        <v>742</v>
      </c>
      <c r="K86" s="1176"/>
      <c r="L86" s="1176"/>
      <c r="M86" s="1176" t="s">
        <v>747</v>
      </c>
      <c r="N86" s="1176"/>
      <c r="O86" s="1176"/>
      <c r="P86" s="1176"/>
      <c r="Q86" s="1176"/>
      <c r="R86" s="1176"/>
      <c r="S86" s="1176"/>
      <c r="T86" s="1177" t="s">
        <v>405</v>
      </c>
      <c r="U86" s="1177"/>
      <c r="V86" s="1177"/>
      <c r="W86" s="1177"/>
      <c r="X86" s="1177"/>
      <c r="Y86" s="1177"/>
      <c r="Z86" s="1177"/>
      <c r="AA86" s="1177"/>
      <c r="AB86" s="1176" t="s">
        <v>732</v>
      </c>
      <c r="AC86" s="1176"/>
      <c r="AD86" s="1176"/>
      <c r="AE86" s="1176"/>
      <c r="AF86" s="1176"/>
      <c r="AG86" s="1176" t="s">
        <v>733</v>
      </c>
      <c r="AH86" s="1176"/>
      <c r="AI86" s="1176"/>
      <c r="AJ86" s="1110" t="s">
        <v>417</v>
      </c>
      <c r="AK86" s="1178" t="s">
        <v>734</v>
      </c>
      <c r="AL86" s="1178"/>
      <c r="AM86" s="1178"/>
      <c r="AN86" s="1178"/>
      <c r="AO86" s="1178"/>
      <c r="AP86" s="1178"/>
      <c r="AQ86" s="1063">
        <v>30000000</v>
      </c>
      <c r="AR86" s="1063">
        <v>27042392</v>
      </c>
      <c r="AS86" s="1063">
        <v>2957608</v>
      </c>
      <c r="AT86" s="1062">
        <v>0</v>
      </c>
      <c r="AU86" s="1063">
        <v>3042392</v>
      </c>
      <c r="AV86" s="1063">
        <v>24000000</v>
      </c>
      <c r="AW86" s="1063">
        <v>3042392</v>
      </c>
      <c r="AX86" s="1062">
        <v>0</v>
      </c>
      <c r="AY86" s="1063">
        <v>3042392</v>
      </c>
      <c r="AZ86" s="1062">
        <v>0</v>
      </c>
      <c r="BA86" s="1063">
        <v>3042392</v>
      </c>
      <c r="BB86" s="1062">
        <v>0</v>
      </c>
      <c r="BC86" s="1062">
        <v>0</v>
      </c>
      <c r="BF86" s="1060">
        <f>+ABS(AQ86)</f>
        <v>30000000</v>
      </c>
      <c r="BG86" s="1060">
        <f>+ABS(AR86)</f>
        <v>27042392</v>
      </c>
      <c r="BH86" s="1060">
        <f>+ABS(AS86)</f>
        <v>2957608</v>
      </c>
      <c r="BI86" s="1060">
        <f>+ABS(AT86)</f>
        <v>0</v>
      </c>
      <c r="BJ86" s="1060">
        <f t="shared" si="11"/>
        <v>3042392</v>
      </c>
      <c r="BK86" s="1060">
        <f t="shared" si="12"/>
        <v>24000000</v>
      </c>
      <c r="BL86" s="1060">
        <f t="shared" si="13"/>
        <v>3042392</v>
      </c>
      <c r="BM86" s="1060">
        <f t="shared" si="14"/>
        <v>0</v>
      </c>
      <c r="BN86" s="1060">
        <f t="shared" si="15"/>
        <v>3042392</v>
      </c>
      <c r="BO86" s="1060">
        <f t="shared" si="16"/>
        <v>0</v>
      </c>
      <c r="BP86" s="1060">
        <f t="shared" si="17"/>
        <v>3042392</v>
      </c>
      <c r="BQ86" s="1060">
        <f t="shared" si="18"/>
        <v>0</v>
      </c>
      <c r="BR86" s="1060">
        <f t="shared" si="19"/>
        <v>0</v>
      </c>
    </row>
    <row r="87" spans="1:70" ht="25.5" customHeight="1" x14ac:dyDescent="0.2">
      <c r="A87" s="1105" t="str">
        <f t="shared" si="10"/>
        <v>A20441510</v>
      </c>
      <c r="B87" s="1176" t="s">
        <v>361</v>
      </c>
      <c r="C87" s="1176"/>
      <c r="D87" s="1176" t="s">
        <v>741</v>
      </c>
      <c r="E87" s="1176"/>
      <c r="F87" s="1176" t="s">
        <v>739</v>
      </c>
      <c r="G87" s="1176"/>
      <c r="H87" s="1176" t="s">
        <v>742</v>
      </c>
      <c r="I87" s="1176"/>
      <c r="J87" s="1176" t="s">
        <v>742</v>
      </c>
      <c r="K87" s="1176"/>
      <c r="L87" s="1176"/>
      <c r="M87" s="1176" t="s">
        <v>745</v>
      </c>
      <c r="N87" s="1176"/>
      <c r="O87" s="1176"/>
      <c r="P87" s="1176"/>
      <c r="Q87" s="1176"/>
      <c r="R87" s="1176"/>
      <c r="S87" s="1176"/>
      <c r="T87" s="1177" t="s">
        <v>406</v>
      </c>
      <c r="U87" s="1177"/>
      <c r="V87" s="1177"/>
      <c r="W87" s="1177"/>
      <c r="X87" s="1177"/>
      <c r="Y87" s="1177"/>
      <c r="Z87" s="1177"/>
      <c r="AA87" s="1177"/>
      <c r="AB87" s="1176" t="s">
        <v>732</v>
      </c>
      <c r="AC87" s="1176"/>
      <c r="AD87" s="1176"/>
      <c r="AE87" s="1176"/>
      <c r="AF87" s="1176"/>
      <c r="AG87" s="1176" t="s">
        <v>733</v>
      </c>
      <c r="AH87" s="1176"/>
      <c r="AI87" s="1176"/>
      <c r="AJ87" s="1110" t="s">
        <v>417</v>
      </c>
      <c r="AK87" s="1178" t="s">
        <v>734</v>
      </c>
      <c r="AL87" s="1178"/>
      <c r="AM87" s="1178"/>
      <c r="AN87" s="1178"/>
      <c r="AO87" s="1178"/>
      <c r="AP87" s="1178"/>
      <c r="AQ87" s="1063">
        <v>551000000</v>
      </c>
      <c r="AR87" s="1063">
        <v>549638466</v>
      </c>
      <c r="AS87" s="1063">
        <v>1361534</v>
      </c>
      <c r="AT87" s="1062">
        <v>0</v>
      </c>
      <c r="AU87" s="1063">
        <v>549638465.64999998</v>
      </c>
      <c r="AV87" s="1062">
        <v>0.35</v>
      </c>
      <c r="AW87" s="1063">
        <v>235058465.65000001</v>
      </c>
      <c r="AX87" s="1063">
        <v>314580000</v>
      </c>
      <c r="AY87" s="1063">
        <v>235058465.65000001</v>
      </c>
      <c r="AZ87" s="1062">
        <v>0</v>
      </c>
      <c r="BA87" s="1063">
        <v>235058465.65000001</v>
      </c>
      <c r="BB87" s="1062">
        <v>0</v>
      </c>
      <c r="BC87" s="1062">
        <v>0</v>
      </c>
      <c r="BF87" s="1060">
        <f>+ABS(AQ87)</f>
        <v>551000000</v>
      </c>
      <c r="BG87" s="1060">
        <f>+ABS(AR87)</f>
        <v>549638466</v>
      </c>
      <c r="BH87" s="1060">
        <f>+ABS(AS87)</f>
        <v>1361534</v>
      </c>
      <c r="BI87" s="1060">
        <f>+ABS(AT87)</f>
        <v>0</v>
      </c>
      <c r="BJ87" s="1060">
        <f t="shared" si="11"/>
        <v>549638465.64999998</v>
      </c>
      <c r="BK87" s="1060">
        <f t="shared" si="12"/>
        <v>0.35</v>
      </c>
      <c r="BL87" s="1060">
        <f t="shared" si="13"/>
        <v>235058465.65000001</v>
      </c>
      <c r="BM87" s="1060">
        <f t="shared" si="14"/>
        <v>314580000</v>
      </c>
      <c r="BN87" s="1060">
        <f t="shared" si="15"/>
        <v>235058465.65000001</v>
      </c>
      <c r="BO87" s="1060">
        <f t="shared" si="16"/>
        <v>0</v>
      </c>
      <c r="BP87" s="1060">
        <f t="shared" si="17"/>
        <v>235058465.65000001</v>
      </c>
      <c r="BQ87" s="1060">
        <f t="shared" si="18"/>
        <v>0</v>
      </c>
      <c r="BR87" s="1060">
        <f t="shared" si="19"/>
        <v>0</v>
      </c>
    </row>
    <row r="88" spans="1:70" ht="25.5" customHeight="1" x14ac:dyDescent="0.2">
      <c r="A88" s="1105" t="str">
        <f t="shared" si="10"/>
        <v>A20441710</v>
      </c>
      <c r="B88" s="1176" t="s">
        <v>361</v>
      </c>
      <c r="C88" s="1176"/>
      <c r="D88" s="1176" t="s">
        <v>741</v>
      </c>
      <c r="E88" s="1176"/>
      <c r="F88" s="1176" t="s">
        <v>739</v>
      </c>
      <c r="G88" s="1176"/>
      <c r="H88" s="1176" t="s">
        <v>742</v>
      </c>
      <c r="I88" s="1176"/>
      <c r="J88" s="1176" t="s">
        <v>742</v>
      </c>
      <c r="K88" s="1176"/>
      <c r="L88" s="1176"/>
      <c r="M88" s="1176" t="s">
        <v>760</v>
      </c>
      <c r="N88" s="1176"/>
      <c r="O88" s="1176"/>
      <c r="P88" s="1176"/>
      <c r="Q88" s="1176"/>
      <c r="R88" s="1176"/>
      <c r="S88" s="1176"/>
      <c r="T88" s="1177" t="s">
        <v>407</v>
      </c>
      <c r="U88" s="1177"/>
      <c r="V88" s="1177"/>
      <c r="W88" s="1177"/>
      <c r="X88" s="1177"/>
      <c r="Y88" s="1177"/>
      <c r="Z88" s="1177"/>
      <c r="AA88" s="1177"/>
      <c r="AB88" s="1176" t="s">
        <v>732</v>
      </c>
      <c r="AC88" s="1176"/>
      <c r="AD88" s="1176"/>
      <c r="AE88" s="1176"/>
      <c r="AF88" s="1176"/>
      <c r="AG88" s="1176" t="s">
        <v>733</v>
      </c>
      <c r="AH88" s="1176"/>
      <c r="AI88" s="1176"/>
      <c r="AJ88" s="1110" t="s">
        <v>417</v>
      </c>
      <c r="AK88" s="1178" t="s">
        <v>734</v>
      </c>
      <c r="AL88" s="1178"/>
      <c r="AM88" s="1178"/>
      <c r="AN88" s="1178"/>
      <c r="AO88" s="1178"/>
      <c r="AP88" s="1178"/>
      <c r="AQ88" s="1063">
        <v>44500000</v>
      </c>
      <c r="AR88" s="1063">
        <v>43206658</v>
      </c>
      <c r="AS88" s="1063">
        <v>1293342</v>
      </c>
      <c r="AT88" s="1062">
        <v>0</v>
      </c>
      <c r="AU88" s="1063">
        <v>43206658</v>
      </c>
      <c r="AV88" s="1062">
        <v>0</v>
      </c>
      <c r="AW88" s="1063">
        <v>43206658</v>
      </c>
      <c r="AX88" s="1062">
        <v>0</v>
      </c>
      <c r="AY88" s="1063">
        <v>43206658</v>
      </c>
      <c r="AZ88" s="1062">
        <v>0</v>
      </c>
      <c r="BA88" s="1063">
        <v>43206658</v>
      </c>
      <c r="BB88" s="1062">
        <v>0</v>
      </c>
      <c r="BC88" s="1062">
        <v>0</v>
      </c>
      <c r="BF88" s="1060">
        <f>+ABS(AQ88)</f>
        <v>44500000</v>
      </c>
      <c r="BG88" s="1060">
        <f>+ABS(AR88)</f>
        <v>43206658</v>
      </c>
      <c r="BH88" s="1060">
        <f>+ABS(AS88)</f>
        <v>1293342</v>
      </c>
      <c r="BI88" s="1060">
        <f>+ABS(AT88)</f>
        <v>0</v>
      </c>
      <c r="BJ88" s="1060">
        <f t="shared" si="11"/>
        <v>43206658</v>
      </c>
      <c r="BK88" s="1060">
        <f t="shared" si="12"/>
        <v>0</v>
      </c>
      <c r="BL88" s="1060">
        <f t="shared" si="13"/>
        <v>43206658</v>
      </c>
      <c r="BM88" s="1060">
        <f t="shared" si="14"/>
        <v>0</v>
      </c>
      <c r="BN88" s="1060">
        <f t="shared" si="15"/>
        <v>43206658</v>
      </c>
      <c r="BO88" s="1060">
        <f t="shared" si="16"/>
        <v>0</v>
      </c>
      <c r="BP88" s="1060">
        <f t="shared" si="17"/>
        <v>43206658</v>
      </c>
      <c r="BQ88" s="1060">
        <f t="shared" si="18"/>
        <v>0</v>
      </c>
      <c r="BR88" s="1060">
        <f t="shared" si="19"/>
        <v>0</v>
      </c>
    </row>
    <row r="89" spans="1:70" ht="25.5" customHeight="1" x14ac:dyDescent="0.2">
      <c r="A89" s="1105" t="str">
        <f t="shared" si="10"/>
        <v>A20441810</v>
      </c>
      <c r="B89" s="1176" t="s">
        <v>361</v>
      </c>
      <c r="C89" s="1176"/>
      <c r="D89" s="1176" t="s">
        <v>741</v>
      </c>
      <c r="E89" s="1176"/>
      <c r="F89" s="1176" t="s">
        <v>739</v>
      </c>
      <c r="G89" s="1176"/>
      <c r="H89" s="1176" t="s">
        <v>742</v>
      </c>
      <c r="I89" s="1176"/>
      <c r="J89" s="1176" t="s">
        <v>742</v>
      </c>
      <c r="K89" s="1176"/>
      <c r="L89" s="1176"/>
      <c r="M89" s="1176" t="s">
        <v>761</v>
      </c>
      <c r="N89" s="1176"/>
      <c r="O89" s="1176"/>
      <c r="P89" s="1176"/>
      <c r="Q89" s="1176"/>
      <c r="R89" s="1176"/>
      <c r="S89" s="1176"/>
      <c r="T89" s="1177" t="s">
        <v>408</v>
      </c>
      <c r="U89" s="1177"/>
      <c r="V89" s="1177"/>
      <c r="W89" s="1177"/>
      <c r="X89" s="1177"/>
      <c r="Y89" s="1177"/>
      <c r="Z89" s="1177"/>
      <c r="AA89" s="1177"/>
      <c r="AB89" s="1176" t="s">
        <v>732</v>
      </c>
      <c r="AC89" s="1176"/>
      <c r="AD89" s="1176"/>
      <c r="AE89" s="1176"/>
      <c r="AF89" s="1176"/>
      <c r="AG89" s="1176" t="s">
        <v>733</v>
      </c>
      <c r="AH89" s="1176"/>
      <c r="AI89" s="1176"/>
      <c r="AJ89" s="1110" t="s">
        <v>417</v>
      </c>
      <c r="AK89" s="1178" t="s">
        <v>734</v>
      </c>
      <c r="AL89" s="1178"/>
      <c r="AM89" s="1178"/>
      <c r="AN89" s="1178"/>
      <c r="AO89" s="1178"/>
      <c r="AP89" s="1178"/>
      <c r="AQ89" s="1063">
        <v>46000000</v>
      </c>
      <c r="AR89" s="1063">
        <v>45301479</v>
      </c>
      <c r="AS89" s="1063">
        <v>698521</v>
      </c>
      <c r="AT89" s="1062">
        <v>0</v>
      </c>
      <c r="AU89" s="1063">
        <v>45301479</v>
      </c>
      <c r="AV89" s="1062">
        <v>0</v>
      </c>
      <c r="AW89" s="1063">
        <v>45301479</v>
      </c>
      <c r="AX89" s="1062">
        <v>0</v>
      </c>
      <c r="AY89" s="1063">
        <v>45301479</v>
      </c>
      <c r="AZ89" s="1062">
        <v>0</v>
      </c>
      <c r="BA89" s="1063">
        <v>45301479</v>
      </c>
      <c r="BB89" s="1062">
        <v>0</v>
      </c>
      <c r="BC89" s="1062">
        <v>0</v>
      </c>
      <c r="BF89" s="1060">
        <f>+ABS(AQ89)</f>
        <v>46000000</v>
      </c>
      <c r="BG89" s="1060">
        <f>+ABS(AR89)</f>
        <v>45301479</v>
      </c>
      <c r="BH89" s="1060">
        <f>+ABS(AS89)</f>
        <v>698521</v>
      </c>
      <c r="BI89" s="1060">
        <f>+ABS(AT89)</f>
        <v>0</v>
      </c>
      <c r="BJ89" s="1060">
        <f t="shared" si="11"/>
        <v>45301479</v>
      </c>
      <c r="BK89" s="1060">
        <f t="shared" si="12"/>
        <v>0</v>
      </c>
      <c r="BL89" s="1060">
        <f t="shared" si="13"/>
        <v>45301479</v>
      </c>
      <c r="BM89" s="1060">
        <f t="shared" si="14"/>
        <v>0</v>
      </c>
      <c r="BN89" s="1060">
        <f t="shared" si="15"/>
        <v>45301479</v>
      </c>
      <c r="BO89" s="1060">
        <f t="shared" si="16"/>
        <v>0</v>
      </c>
      <c r="BP89" s="1060">
        <f t="shared" si="17"/>
        <v>45301479</v>
      </c>
      <c r="BQ89" s="1060">
        <f t="shared" si="18"/>
        <v>0</v>
      </c>
      <c r="BR89" s="1060">
        <f t="shared" si="19"/>
        <v>0</v>
      </c>
    </row>
    <row r="90" spans="1:70" ht="25.5" customHeight="1" x14ac:dyDescent="0.2">
      <c r="A90" s="1105" t="str">
        <f t="shared" si="10"/>
        <v>A20442010</v>
      </c>
      <c r="B90" s="1176" t="s">
        <v>361</v>
      </c>
      <c r="C90" s="1176"/>
      <c r="D90" s="1176" t="s">
        <v>741</v>
      </c>
      <c r="E90" s="1176"/>
      <c r="F90" s="1176" t="s">
        <v>739</v>
      </c>
      <c r="G90" s="1176"/>
      <c r="H90" s="1176" t="s">
        <v>742</v>
      </c>
      <c r="I90" s="1176"/>
      <c r="J90" s="1176" t="s">
        <v>742</v>
      </c>
      <c r="K90" s="1176"/>
      <c r="L90" s="1176"/>
      <c r="M90" s="1176" t="s">
        <v>762</v>
      </c>
      <c r="N90" s="1176"/>
      <c r="O90" s="1176"/>
      <c r="P90" s="1176"/>
      <c r="Q90" s="1176"/>
      <c r="R90" s="1176"/>
      <c r="S90" s="1176"/>
      <c r="T90" s="1177" t="s">
        <v>409</v>
      </c>
      <c r="U90" s="1177"/>
      <c r="V90" s="1177"/>
      <c r="W90" s="1177"/>
      <c r="X90" s="1177"/>
      <c r="Y90" s="1177"/>
      <c r="Z90" s="1177"/>
      <c r="AA90" s="1177"/>
      <c r="AB90" s="1176" t="s">
        <v>732</v>
      </c>
      <c r="AC90" s="1176"/>
      <c r="AD90" s="1176"/>
      <c r="AE90" s="1176"/>
      <c r="AF90" s="1176"/>
      <c r="AG90" s="1176" t="s">
        <v>733</v>
      </c>
      <c r="AH90" s="1176"/>
      <c r="AI90" s="1176"/>
      <c r="AJ90" s="1110" t="s">
        <v>417</v>
      </c>
      <c r="AK90" s="1178" t="s">
        <v>734</v>
      </c>
      <c r="AL90" s="1178"/>
      <c r="AM90" s="1178"/>
      <c r="AN90" s="1178"/>
      <c r="AO90" s="1178"/>
      <c r="AP90" s="1178"/>
      <c r="AQ90" s="1063">
        <v>7000000</v>
      </c>
      <c r="AR90" s="1063">
        <v>5040076</v>
      </c>
      <c r="AS90" s="1063">
        <v>1959924</v>
      </c>
      <c r="AT90" s="1062">
        <v>0</v>
      </c>
      <c r="AU90" s="1063">
        <v>5040076</v>
      </c>
      <c r="AV90" s="1062">
        <v>0</v>
      </c>
      <c r="AW90" s="1063">
        <v>5040076</v>
      </c>
      <c r="AX90" s="1062">
        <v>0</v>
      </c>
      <c r="AY90" s="1063">
        <v>5040076</v>
      </c>
      <c r="AZ90" s="1062">
        <v>0</v>
      </c>
      <c r="BA90" s="1063">
        <v>5040076</v>
      </c>
      <c r="BB90" s="1062">
        <v>0</v>
      </c>
      <c r="BC90" s="1062">
        <v>0</v>
      </c>
      <c r="BF90" s="1060">
        <f>+ABS(AQ90)</f>
        <v>7000000</v>
      </c>
      <c r="BG90" s="1060">
        <f>+ABS(AR90)</f>
        <v>5040076</v>
      </c>
      <c r="BH90" s="1060">
        <f>+ABS(AS90)</f>
        <v>1959924</v>
      </c>
      <c r="BI90" s="1060">
        <f>+ABS(AT90)</f>
        <v>0</v>
      </c>
      <c r="BJ90" s="1060">
        <f t="shared" si="11"/>
        <v>5040076</v>
      </c>
      <c r="BK90" s="1060">
        <f t="shared" si="12"/>
        <v>0</v>
      </c>
      <c r="BL90" s="1060">
        <f t="shared" si="13"/>
        <v>5040076</v>
      </c>
      <c r="BM90" s="1060">
        <f t="shared" si="14"/>
        <v>0</v>
      </c>
      <c r="BN90" s="1060">
        <f t="shared" si="15"/>
        <v>5040076</v>
      </c>
      <c r="BO90" s="1060">
        <f t="shared" si="16"/>
        <v>0</v>
      </c>
      <c r="BP90" s="1060">
        <f t="shared" si="17"/>
        <v>5040076</v>
      </c>
      <c r="BQ90" s="1060">
        <f t="shared" si="18"/>
        <v>0</v>
      </c>
      <c r="BR90" s="1060">
        <f t="shared" si="19"/>
        <v>0</v>
      </c>
    </row>
    <row r="91" spans="1:70" ht="25.5" customHeight="1" x14ac:dyDescent="0.2">
      <c r="A91" s="1105" t="str">
        <f t="shared" ref="A91:A154" si="20">+B91&amp;D91&amp;F91&amp;H91&amp;J91&amp;M91&amp;AJ91</f>
        <v>A20442110</v>
      </c>
      <c r="B91" s="1176" t="s">
        <v>361</v>
      </c>
      <c r="C91" s="1176"/>
      <c r="D91" s="1176" t="s">
        <v>741</v>
      </c>
      <c r="E91" s="1176"/>
      <c r="F91" s="1176" t="s">
        <v>739</v>
      </c>
      <c r="G91" s="1176"/>
      <c r="H91" s="1176" t="s">
        <v>742</v>
      </c>
      <c r="I91" s="1176"/>
      <c r="J91" s="1176" t="s">
        <v>742</v>
      </c>
      <c r="K91" s="1176"/>
      <c r="L91" s="1176"/>
      <c r="M91" s="1176" t="s">
        <v>763</v>
      </c>
      <c r="N91" s="1176"/>
      <c r="O91" s="1176"/>
      <c r="P91" s="1176"/>
      <c r="Q91" s="1176"/>
      <c r="R91" s="1176"/>
      <c r="S91" s="1176"/>
      <c r="T91" s="1177" t="s">
        <v>410</v>
      </c>
      <c r="U91" s="1177"/>
      <c r="V91" s="1177"/>
      <c r="W91" s="1177"/>
      <c r="X91" s="1177"/>
      <c r="Y91" s="1177"/>
      <c r="Z91" s="1177"/>
      <c r="AA91" s="1177"/>
      <c r="AB91" s="1176" t="s">
        <v>732</v>
      </c>
      <c r="AC91" s="1176"/>
      <c r="AD91" s="1176"/>
      <c r="AE91" s="1176"/>
      <c r="AF91" s="1176"/>
      <c r="AG91" s="1176" t="s">
        <v>733</v>
      </c>
      <c r="AH91" s="1176"/>
      <c r="AI91" s="1176"/>
      <c r="AJ91" s="1110" t="s">
        <v>417</v>
      </c>
      <c r="AK91" s="1178" t="s">
        <v>734</v>
      </c>
      <c r="AL91" s="1178"/>
      <c r="AM91" s="1178"/>
      <c r="AN91" s="1178"/>
      <c r="AO91" s="1178"/>
      <c r="AP91" s="1178"/>
      <c r="AQ91" s="1063">
        <v>1000000</v>
      </c>
      <c r="AR91" s="1063">
        <v>300000</v>
      </c>
      <c r="AS91" s="1063">
        <v>700000</v>
      </c>
      <c r="AT91" s="1062">
        <v>0</v>
      </c>
      <c r="AU91" s="1063">
        <v>300000</v>
      </c>
      <c r="AV91" s="1062">
        <v>0</v>
      </c>
      <c r="AW91" s="1063">
        <v>300000</v>
      </c>
      <c r="AX91" s="1062">
        <v>0</v>
      </c>
      <c r="AY91" s="1063">
        <v>300000</v>
      </c>
      <c r="AZ91" s="1062">
        <v>0</v>
      </c>
      <c r="BA91" s="1063">
        <v>300000</v>
      </c>
      <c r="BB91" s="1062">
        <v>0</v>
      </c>
      <c r="BC91" s="1062">
        <v>0</v>
      </c>
      <c r="BF91" s="1060">
        <f>+ABS(AQ91)</f>
        <v>1000000</v>
      </c>
      <c r="BG91" s="1060">
        <f>+ABS(AR91)</f>
        <v>300000</v>
      </c>
      <c r="BH91" s="1060">
        <f>+ABS(AS91)</f>
        <v>700000</v>
      </c>
      <c r="BI91" s="1060">
        <f>+ABS(AT91)</f>
        <v>0</v>
      </c>
      <c r="BJ91" s="1060">
        <f t="shared" si="11"/>
        <v>300000</v>
      </c>
      <c r="BK91" s="1060">
        <f t="shared" si="12"/>
        <v>0</v>
      </c>
      <c r="BL91" s="1060">
        <f t="shared" si="13"/>
        <v>300000</v>
      </c>
      <c r="BM91" s="1060">
        <f t="shared" si="14"/>
        <v>0</v>
      </c>
      <c r="BN91" s="1060">
        <f t="shared" si="15"/>
        <v>300000</v>
      </c>
      <c r="BO91" s="1060">
        <f t="shared" si="16"/>
        <v>0</v>
      </c>
      <c r="BP91" s="1060">
        <f t="shared" si="17"/>
        <v>300000</v>
      </c>
      <c r="BQ91" s="1060">
        <f t="shared" si="18"/>
        <v>0</v>
      </c>
      <c r="BR91" s="1060">
        <f t="shared" si="19"/>
        <v>0</v>
      </c>
    </row>
    <row r="92" spans="1:70" ht="25.5" customHeight="1" x14ac:dyDescent="0.2">
      <c r="A92" s="1105" t="str">
        <f t="shared" si="20"/>
        <v>A20442310</v>
      </c>
      <c r="B92" s="1176" t="s">
        <v>361</v>
      </c>
      <c r="C92" s="1176"/>
      <c r="D92" s="1176" t="s">
        <v>741</v>
      </c>
      <c r="E92" s="1176"/>
      <c r="F92" s="1176" t="s">
        <v>739</v>
      </c>
      <c r="G92" s="1176"/>
      <c r="H92" s="1176" t="s">
        <v>742</v>
      </c>
      <c r="I92" s="1176"/>
      <c r="J92" s="1176" t="s">
        <v>742</v>
      </c>
      <c r="K92" s="1176"/>
      <c r="L92" s="1176"/>
      <c r="M92" s="1176" t="s">
        <v>764</v>
      </c>
      <c r="N92" s="1176"/>
      <c r="O92" s="1176"/>
      <c r="P92" s="1176"/>
      <c r="Q92" s="1176"/>
      <c r="R92" s="1176"/>
      <c r="S92" s="1176"/>
      <c r="T92" s="1177" t="s">
        <v>411</v>
      </c>
      <c r="U92" s="1177"/>
      <c r="V92" s="1177"/>
      <c r="W92" s="1177"/>
      <c r="X92" s="1177"/>
      <c r="Y92" s="1177"/>
      <c r="Z92" s="1177"/>
      <c r="AA92" s="1177"/>
      <c r="AB92" s="1176" t="s">
        <v>732</v>
      </c>
      <c r="AC92" s="1176"/>
      <c r="AD92" s="1176"/>
      <c r="AE92" s="1176"/>
      <c r="AF92" s="1176"/>
      <c r="AG92" s="1176" t="s">
        <v>733</v>
      </c>
      <c r="AH92" s="1176"/>
      <c r="AI92" s="1176"/>
      <c r="AJ92" s="1110" t="s">
        <v>417</v>
      </c>
      <c r="AK92" s="1178" t="s">
        <v>734</v>
      </c>
      <c r="AL92" s="1178"/>
      <c r="AM92" s="1178"/>
      <c r="AN92" s="1178"/>
      <c r="AO92" s="1178"/>
      <c r="AP92" s="1178"/>
      <c r="AQ92" s="1063">
        <v>30109341</v>
      </c>
      <c r="AR92" s="1063">
        <v>29679414</v>
      </c>
      <c r="AS92" s="1063">
        <v>429927</v>
      </c>
      <c r="AT92" s="1062">
        <v>0</v>
      </c>
      <c r="AU92" s="1063">
        <v>22995834</v>
      </c>
      <c r="AV92" s="1063">
        <v>6683580</v>
      </c>
      <c r="AW92" s="1063">
        <v>22995834</v>
      </c>
      <c r="AX92" s="1062">
        <v>0</v>
      </c>
      <c r="AY92" s="1063">
        <v>22995834</v>
      </c>
      <c r="AZ92" s="1062">
        <v>0</v>
      </c>
      <c r="BA92" s="1063">
        <v>22995834</v>
      </c>
      <c r="BB92" s="1062">
        <v>0</v>
      </c>
      <c r="BC92" s="1062">
        <v>0</v>
      </c>
      <c r="BF92" s="1060">
        <f>+ABS(AQ92)</f>
        <v>30109341</v>
      </c>
      <c r="BG92" s="1060">
        <f>+ABS(AR92)</f>
        <v>29679414</v>
      </c>
      <c r="BH92" s="1060">
        <f>+ABS(AS92)</f>
        <v>429927</v>
      </c>
      <c r="BI92" s="1060">
        <f>+ABS(AT92)</f>
        <v>0</v>
      </c>
      <c r="BJ92" s="1060">
        <f t="shared" si="11"/>
        <v>22995834</v>
      </c>
      <c r="BK92" s="1060">
        <f t="shared" si="12"/>
        <v>6683580</v>
      </c>
      <c r="BL92" s="1060">
        <f t="shared" si="13"/>
        <v>22995834</v>
      </c>
      <c r="BM92" s="1060">
        <f t="shared" si="14"/>
        <v>0</v>
      </c>
      <c r="BN92" s="1060">
        <f t="shared" si="15"/>
        <v>22995834</v>
      </c>
      <c r="BO92" s="1060">
        <f t="shared" si="16"/>
        <v>0</v>
      </c>
      <c r="BP92" s="1060">
        <f t="shared" si="17"/>
        <v>22995834</v>
      </c>
      <c r="BQ92" s="1060">
        <f t="shared" si="18"/>
        <v>0</v>
      </c>
      <c r="BR92" s="1060">
        <f t="shared" si="19"/>
        <v>0</v>
      </c>
    </row>
    <row r="93" spans="1:70" ht="25.5" customHeight="1" x14ac:dyDescent="0.2">
      <c r="A93" s="1105" t="str">
        <f t="shared" si="20"/>
        <v>A204510</v>
      </c>
      <c r="B93" s="1180" t="s">
        <v>361</v>
      </c>
      <c r="C93" s="1180"/>
      <c r="D93" s="1180" t="s">
        <v>741</v>
      </c>
      <c r="E93" s="1180"/>
      <c r="F93" s="1180" t="s">
        <v>739</v>
      </c>
      <c r="G93" s="1180"/>
      <c r="H93" s="1180" t="s">
        <v>742</v>
      </c>
      <c r="I93" s="1180"/>
      <c r="J93" s="1180" t="s">
        <v>743</v>
      </c>
      <c r="K93" s="1180"/>
      <c r="L93" s="1180"/>
      <c r="M93" s="1180"/>
      <c r="N93" s="1180"/>
      <c r="O93" s="1180"/>
      <c r="P93" s="1180"/>
      <c r="Q93" s="1180"/>
      <c r="R93" s="1180"/>
      <c r="S93" s="1180"/>
      <c r="T93" s="1179" t="s">
        <v>640</v>
      </c>
      <c r="U93" s="1179"/>
      <c r="V93" s="1179"/>
      <c r="W93" s="1179"/>
      <c r="X93" s="1179"/>
      <c r="Y93" s="1179"/>
      <c r="Z93" s="1179"/>
      <c r="AA93" s="1179"/>
      <c r="AB93" s="1180" t="s">
        <v>732</v>
      </c>
      <c r="AC93" s="1180"/>
      <c r="AD93" s="1180"/>
      <c r="AE93" s="1180"/>
      <c r="AF93" s="1180"/>
      <c r="AG93" s="1180" t="s">
        <v>733</v>
      </c>
      <c r="AH93" s="1180"/>
      <c r="AI93" s="1180"/>
      <c r="AJ93" s="1108" t="s">
        <v>417</v>
      </c>
      <c r="AK93" s="1181" t="s">
        <v>734</v>
      </c>
      <c r="AL93" s="1181"/>
      <c r="AM93" s="1181"/>
      <c r="AN93" s="1181"/>
      <c r="AO93" s="1181"/>
      <c r="AP93" s="1181"/>
      <c r="AQ93" s="1063">
        <v>5804683387.96</v>
      </c>
      <c r="AR93" s="1063">
        <v>5761739769.0799999</v>
      </c>
      <c r="AS93" s="1063">
        <v>42943618.880000003</v>
      </c>
      <c r="AT93" s="1062">
        <v>0</v>
      </c>
      <c r="AU93" s="1063">
        <v>5353286052.5799999</v>
      </c>
      <c r="AV93" s="1063">
        <v>408453716.5</v>
      </c>
      <c r="AW93" s="1063">
        <v>3967389634.71</v>
      </c>
      <c r="AX93" s="1063">
        <v>1385896417.8699999</v>
      </c>
      <c r="AY93" s="1063">
        <v>3965837791.71</v>
      </c>
      <c r="AZ93" s="1063">
        <v>1551843</v>
      </c>
      <c r="BA93" s="1063">
        <v>3965837791.71</v>
      </c>
      <c r="BB93" s="1062">
        <v>0</v>
      </c>
      <c r="BC93" s="1062">
        <v>0</v>
      </c>
    </row>
    <row r="94" spans="1:70" ht="25.5" customHeight="1" x14ac:dyDescent="0.2">
      <c r="A94" s="1105" t="str">
        <f t="shared" si="20"/>
        <v>A2045110</v>
      </c>
      <c r="B94" s="1176" t="s">
        <v>361</v>
      </c>
      <c r="C94" s="1176"/>
      <c r="D94" s="1176" t="s">
        <v>741</v>
      </c>
      <c r="E94" s="1176"/>
      <c r="F94" s="1176" t="s">
        <v>739</v>
      </c>
      <c r="G94" s="1176"/>
      <c r="H94" s="1176" t="s">
        <v>742</v>
      </c>
      <c r="I94" s="1176"/>
      <c r="J94" s="1176" t="s">
        <v>743</v>
      </c>
      <c r="K94" s="1176"/>
      <c r="L94" s="1176"/>
      <c r="M94" s="1176" t="s">
        <v>738</v>
      </c>
      <c r="N94" s="1176"/>
      <c r="O94" s="1176"/>
      <c r="P94" s="1176"/>
      <c r="Q94" s="1176"/>
      <c r="R94" s="1176"/>
      <c r="S94" s="1176"/>
      <c r="T94" s="1177" t="s">
        <v>412</v>
      </c>
      <c r="U94" s="1177"/>
      <c r="V94" s="1177"/>
      <c r="W94" s="1177"/>
      <c r="X94" s="1177"/>
      <c r="Y94" s="1177"/>
      <c r="Z94" s="1177"/>
      <c r="AA94" s="1177"/>
      <c r="AB94" s="1176" t="s">
        <v>732</v>
      </c>
      <c r="AC94" s="1176"/>
      <c r="AD94" s="1176"/>
      <c r="AE94" s="1176"/>
      <c r="AF94" s="1176"/>
      <c r="AG94" s="1176" t="s">
        <v>733</v>
      </c>
      <c r="AH94" s="1176"/>
      <c r="AI94" s="1176"/>
      <c r="AJ94" s="1110" t="s">
        <v>417</v>
      </c>
      <c r="AK94" s="1178" t="s">
        <v>734</v>
      </c>
      <c r="AL94" s="1178"/>
      <c r="AM94" s="1178"/>
      <c r="AN94" s="1178"/>
      <c r="AO94" s="1178"/>
      <c r="AP94" s="1178"/>
      <c r="AQ94" s="1063">
        <v>1311685086</v>
      </c>
      <c r="AR94" s="1063">
        <v>1280414239.1199999</v>
      </c>
      <c r="AS94" s="1063">
        <v>31270846.879999999</v>
      </c>
      <c r="AT94" s="1062">
        <v>0</v>
      </c>
      <c r="AU94" s="1063">
        <v>1052436017.12</v>
      </c>
      <c r="AV94" s="1063">
        <v>227978222</v>
      </c>
      <c r="AW94" s="1063">
        <v>660835756</v>
      </c>
      <c r="AX94" s="1063">
        <v>391600261.12</v>
      </c>
      <c r="AY94" s="1063">
        <v>660835756</v>
      </c>
      <c r="AZ94" s="1062">
        <v>0</v>
      </c>
      <c r="BA94" s="1063">
        <v>660835756</v>
      </c>
      <c r="BB94" s="1062">
        <v>0</v>
      </c>
      <c r="BC94" s="1062">
        <v>0</v>
      </c>
      <c r="BF94" s="1060">
        <f>+ABS(AQ94)</f>
        <v>1311685086</v>
      </c>
      <c r="BG94" s="1060">
        <f>+ABS(AR94)</f>
        <v>1280414239.1199999</v>
      </c>
      <c r="BH94" s="1060">
        <f>+ABS(AS94)</f>
        <v>31270846.879999999</v>
      </c>
      <c r="BI94" s="1060">
        <f>+ABS(AT94)</f>
        <v>0</v>
      </c>
      <c r="BJ94" s="1060">
        <f t="shared" ref="BJ94:BJ101" si="21">+ABS(AU94)</f>
        <v>1052436017.12</v>
      </c>
      <c r="BK94" s="1060">
        <f t="shared" ref="BK94:BK101" si="22">+ABS(AV94)</f>
        <v>227978222</v>
      </c>
      <c r="BL94" s="1060">
        <f t="shared" ref="BL94:BL101" si="23">+ABS(AW94)</f>
        <v>660835756</v>
      </c>
      <c r="BM94" s="1060">
        <f t="shared" ref="BM94:BM101" si="24">+ABS(AX94)</f>
        <v>391600261.12</v>
      </c>
      <c r="BN94" s="1060">
        <f t="shared" ref="BN94:BN101" si="25">+ABS(AY94)</f>
        <v>660835756</v>
      </c>
      <c r="BO94" s="1060">
        <f t="shared" ref="BO94:BO101" si="26">+ABS(AZ94)</f>
        <v>0</v>
      </c>
      <c r="BP94" s="1060">
        <f t="shared" ref="BP94:BP101" si="27">+ABS(BA94)</f>
        <v>660835756</v>
      </c>
      <c r="BQ94" s="1060">
        <f t="shared" ref="BQ94:BQ101" si="28">+ABS(BB94)</f>
        <v>0</v>
      </c>
      <c r="BR94" s="1060">
        <f t="shared" ref="BR94:BR101" si="29">+ABS(BC94)</f>
        <v>0</v>
      </c>
    </row>
    <row r="95" spans="1:70" ht="25.5" customHeight="1" x14ac:dyDescent="0.2">
      <c r="A95" s="1105" t="str">
        <f t="shared" si="20"/>
        <v>A2045210</v>
      </c>
      <c r="B95" s="1176" t="s">
        <v>361</v>
      </c>
      <c r="C95" s="1176"/>
      <c r="D95" s="1176" t="s">
        <v>741</v>
      </c>
      <c r="E95" s="1176"/>
      <c r="F95" s="1176" t="s">
        <v>739</v>
      </c>
      <c r="G95" s="1176"/>
      <c r="H95" s="1176" t="s">
        <v>742</v>
      </c>
      <c r="I95" s="1176"/>
      <c r="J95" s="1176" t="s">
        <v>743</v>
      </c>
      <c r="K95" s="1176"/>
      <c r="L95" s="1176"/>
      <c r="M95" s="1176" t="s">
        <v>741</v>
      </c>
      <c r="N95" s="1176"/>
      <c r="O95" s="1176"/>
      <c r="P95" s="1176"/>
      <c r="Q95" s="1176"/>
      <c r="R95" s="1176"/>
      <c r="S95" s="1176"/>
      <c r="T95" s="1177" t="s">
        <v>413</v>
      </c>
      <c r="U95" s="1177"/>
      <c r="V95" s="1177"/>
      <c r="W95" s="1177"/>
      <c r="X95" s="1177"/>
      <c r="Y95" s="1177"/>
      <c r="Z95" s="1177"/>
      <c r="AA95" s="1177"/>
      <c r="AB95" s="1176" t="s">
        <v>732</v>
      </c>
      <c r="AC95" s="1176"/>
      <c r="AD95" s="1176"/>
      <c r="AE95" s="1176"/>
      <c r="AF95" s="1176"/>
      <c r="AG95" s="1176" t="s">
        <v>733</v>
      </c>
      <c r="AH95" s="1176"/>
      <c r="AI95" s="1176"/>
      <c r="AJ95" s="1110" t="s">
        <v>417</v>
      </c>
      <c r="AK95" s="1178" t="s">
        <v>734</v>
      </c>
      <c r="AL95" s="1178"/>
      <c r="AM95" s="1178"/>
      <c r="AN95" s="1178"/>
      <c r="AO95" s="1178"/>
      <c r="AP95" s="1178"/>
      <c r="AQ95" s="1063">
        <v>80232301</v>
      </c>
      <c r="AR95" s="1063">
        <v>80024543</v>
      </c>
      <c r="AS95" s="1063">
        <v>207758</v>
      </c>
      <c r="AT95" s="1062">
        <v>0</v>
      </c>
      <c r="AU95" s="1063">
        <v>79467442</v>
      </c>
      <c r="AV95" s="1063">
        <v>557101</v>
      </c>
      <c r="AW95" s="1063">
        <v>44191916</v>
      </c>
      <c r="AX95" s="1063">
        <v>35275526</v>
      </c>
      <c r="AY95" s="1063">
        <v>44191916</v>
      </c>
      <c r="AZ95" s="1062">
        <v>0</v>
      </c>
      <c r="BA95" s="1063">
        <v>44191916</v>
      </c>
      <c r="BB95" s="1062">
        <v>0</v>
      </c>
      <c r="BC95" s="1062">
        <v>0</v>
      </c>
      <c r="BF95" s="1060">
        <f>+ABS(AQ95)</f>
        <v>80232301</v>
      </c>
      <c r="BG95" s="1060">
        <f>+ABS(AR95)</f>
        <v>80024543</v>
      </c>
      <c r="BH95" s="1060">
        <f>+ABS(AS95)</f>
        <v>207758</v>
      </c>
      <c r="BI95" s="1060">
        <f>+ABS(AT95)</f>
        <v>0</v>
      </c>
      <c r="BJ95" s="1060">
        <f t="shared" si="21"/>
        <v>79467442</v>
      </c>
      <c r="BK95" s="1060">
        <f t="shared" si="22"/>
        <v>557101</v>
      </c>
      <c r="BL95" s="1060">
        <f t="shared" si="23"/>
        <v>44191916</v>
      </c>
      <c r="BM95" s="1060">
        <f t="shared" si="24"/>
        <v>35275526</v>
      </c>
      <c r="BN95" s="1060">
        <f t="shared" si="25"/>
        <v>44191916</v>
      </c>
      <c r="BO95" s="1060">
        <f t="shared" si="26"/>
        <v>0</v>
      </c>
      <c r="BP95" s="1060">
        <f t="shared" si="27"/>
        <v>44191916</v>
      </c>
      <c r="BQ95" s="1060">
        <f t="shared" si="28"/>
        <v>0</v>
      </c>
      <c r="BR95" s="1060">
        <f t="shared" si="29"/>
        <v>0</v>
      </c>
    </row>
    <row r="96" spans="1:70" ht="25.5" customHeight="1" x14ac:dyDescent="0.2">
      <c r="A96" s="1105" t="str">
        <f t="shared" si="20"/>
        <v>A2045510</v>
      </c>
      <c r="B96" s="1176" t="s">
        <v>361</v>
      </c>
      <c r="C96" s="1176"/>
      <c r="D96" s="1176" t="s">
        <v>741</v>
      </c>
      <c r="E96" s="1176"/>
      <c r="F96" s="1176" t="s">
        <v>739</v>
      </c>
      <c r="G96" s="1176"/>
      <c r="H96" s="1176" t="s">
        <v>742</v>
      </c>
      <c r="I96" s="1176"/>
      <c r="J96" s="1176" t="s">
        <v>743</v>
      </c>
      <c r="K96" s="1176"/>
      <c r="L96" s="1176"/>
      <c r="M96" s="1176" t="s">
        <v>743</v>
      </c>
      <c r="N96" s="1176"/>
      <c r="O96" s="1176"/>
      <c r="P96" s="1176"/>
      <c r="Q96" s="1176"/>
      <c r="R96" s="1176"/>
      <c r="S96" s="1176"/>
      <c r="T96" s="1177" t="s">
        <v>414</v>
      </c>
      <c r="U96" s="1177"/>
      <c r="V96" s="1177"/>
      <c r="W96" s="1177"/>
      <c r="X96" s="1177"/>
      <c r="Y96" s="1177"/>
      <c r="Z96" s="1177"/>
      <c r="AA96" s="1177"/>
      <c r="AB96" s="1176" t="s">
        <v>732</v>
      </c>
      <c r="AC96" s="1176"/>
      <c r="AD96" s="1176"/>
      <c r="AE96" s="1176"/>
      <c r="AF96" s="1176"/>
      <c r="AG96" s="1176" t="s">
        <v>733</v>
      </c>
      <c r="AH96" s="1176"/>
      <c r="AI96" s="1176"/>
      <c r="AJ96" s="1110" t="s">
        <v>417</v>
      </c>
      <c r="AK96" s="1178" t="s">
        <v>734</v>
      </c>
      <c r="AL96" s="1178"/>
      <c r="AM96" s="1178"/>
      <c r="AN96" s="1178"/>
      <c r="AO96" s="1178"/>
      <c r="AP96" s="1178"/>
      <c r="AQ96" s="1063">
        <v>162376243</v>
      </c>
      <c r="AR96" s="1063">
        <v>162376243</v>
      </c>
      <c r="AS96" s="1062">
        <v>0</v>
      </c>
      <c r="AT96" s="1062">
        <v>0</v>
      </c>
      <c r="AU96" s="1063">
        <v>162376243</v>
      </c>
      <c r="AV96" s="1062">
        <v>0</v>
      </c>
      <c r="AW96" s="1062">
        <v>0</v>
      </c>
      <c r="AX96" s="1063">
        <v>162376243</v>
      </c>
      <c r="AY96" s="1062">
        <v>0</v>
      </c>
      <c r="AZ96" s="1062">
        <v>0</v>
      </c>
      <c r="BA96" s="1062">
        <v>0</v>
      </c>
      <c r="BB96" s="1062">
        <v>0</v>
      </c>
      <c r="BC96" s="1062">
        <v>0</v>
      </c>
      <c r="BF96" s="1060">
        <f>+ABS(AQ96)</f>
        <v>162376243</v>
      </c>
      <c r="BG96" s="1060">
        <f>+ABS(AR96)</f>
        <v>162376243</v>
      </c>
      <c r="BH96" s="1060">
        <f>+ABS(AS96)</f>
        <v>0</v>
      </c>
      <c r="BI96" s="1060">
        <f>+ABS(AT96)</f>
        <v>0</v>
      </c>
      <c r="BJ96" s="1060">
        <f t="shared" si="21"/>
        <v>162376243</v>
      </c>
      <c r="BK96" s="1060">
        <f t="shared" si="22"/>
        <v>0</v>
      </c>
      <c r="BL96" s="1060">
        <f t="shared" si="23"/>
        <v>0</v>
      </c>
      <c r="BM96" s="1060">
        <f t="shared" si="24"/>
        <v>162376243</v>
      </c>
      <c r="BN96" s="1060">
        <f t="shared" si="25"/>
        <v>0</v>
      </c>
      <c r="BO96" s="1060">
        <f t="shared" si="26"/>
        <v>0</v>
      </c>
      <c r="BP96" s="1060">
        <f t="shared" si="27"/>
        <v>0</v>
      </c>
      <c r="BQ96" s="1060">
        <f t="shared" si="28"/>
        <v>0</v>
      </c>
      <c r="BR96" s="1060">
        <f t="shared" si="29"/>
        <v>0</v>
      </c>
    </row>
    <row r="97" spans="1:70" ht="25.5" customHeight="1" x14ac:dyDescent="0.2">
      <c r="A97" s="1105" t="str">
        <f t="shared" si="20"/>
        <v>A2045610</v>
      </c>
      <c r="B97" s="1176" t="s">
        <v>361</v>
      </c>
      <c r="C97" s="1176"/>
      <c r="D97" s="1176" t="s">
        <v>741</v>
      </c>
      <c r="E97" s="1176"/>
      <c r="F97" s="1176" t="s">
        <v>739</v>
      </c>
      <c r="G97" s="1176"/>
      <c r="H97" s="1176" t="s">
        <v>742</v>
      </c>
      <c r="I97" s="1176"/>
      <c r="J97" s="1176" t="s">
        <v>743</v>
      </c>
      <c r="K97" s="1176"/>
      <c r="L97" s="1176"/>
      <c r="M97" s="1176" t="s">
        <v>753</v>
      </c>
      <c r="N97" s="1176"/>
      <c r="O97" s="1176"/>
      <c r="P97" s="1176"/>
      <c r="Q97" s="1176"/>
      <c r="R97" s="1176"/>
      <c r="S97" s="1176"/>
      <c r="T97" s="1177" t="s">
        <v>415</v>
      </c>
      <c r="U97" s="1177"/>
      <c r="V97" s="1177"/>
      <c r="W97" s="1177"/>
      <c r="X97" s="1177"/>
      <c r="Y97" s="1177"/>
      <c r="Z97" s="1177"/>
      <c r="AA97" s="1177"/>
      <c r="AB97" s="1176" t="s">
        <v>732</v>
      </c>
      <c r="AC97" s="1176"/>
      <c r="AD97" s="1176"/>
      <c r="AE97" s="1176"/>
      <c r="AF97" s="1176"/>
      <c r="AG97" s="1176" t="s">
        <v>733</v>
      </c>
      <c r="AH97" s="1176"/>
      <c r="AI97" s="1176"/>
      <c r="AJ97" s="1110" t="s">
        <v>417</v>
      </c>
      <c r="AK97" s="1178" t="s">
        <v>734</v>
      </c>
      <c r="AL97" s="1178"/>
      <c r="AM97" s="1178"/>
      <c r="AN97" s="1178"/>
      <c r="AO97" s="1178"/>
      <c r="AP97" s="1178"/>
      <c r="AQ97" s="1063">
        <v>304000000</v>
      </c>
      <c r="AR97" s="1063">
        <v>302007520</v>
      </c>
      <c r="AS97" s="1063">
        <v>1992480</v>
      </c>
      <c r="AT97" s="1062">
        <v>0</v>
      </c>
      <c r="AU97" s="1063">
        <v>242930369.59999999</v>
      </c>
      <c r="AV97" s="1063">
        <v>59077150.399999999</v>
      </c>
      <c r="AW97" s="1063">
        <v>145979035</v>
      </c>
      <c r="AX97" s="1063">
        <v>96951334.599999994</v>
      </c>
      <c r="AY97" s="1063">
        <v>145979035</v>
      </c>
      <c r="AZ97" s="1062">
        <v>0</v>
      </c>
      <c r="BA97" s="1063">
        <v>145979035</v>
      </c>
      <c r="BB97" s="1062">
        <v>0</v>
      </c>
      <c r="BC97" s="1062">
        <v>0</v>
      </c>
      <c r="BF97" s="1060">
        <f>+ABS(AQ97)</f>
        <v>304000000</v>
      </c>
      <c r="BG97" s="1060">
        <f>+ABS(AR97)</f>
        <v>302007520</v>
      </c>
      <c r="BH97" s="1060">
        <f>+ABS(AS97)</f>
        <v>1992480</v>
      </c>
      <c r="BI97" s="1060">
        <f>+ABS(AT97)</f>
        <v>0</v>
      </c>
      <c r="BJ97" s="1060">
        <f t="shared" si="21"/>
        <v>242930369.59999999</v>
      </c>
      <c r="BK97" s="1060">
        <f t="shared" si="22"/>
        <v>59077150.399999999</v>
      </c>
      <c r="BL97" s="1060">
        <f t="shared" si="23"/>
        <v>145979035</v>
      </c>
      <c r="BM97" s="1060">
        <f t="shared" si="24"/>
        <v>96951334.599999994</v>
      </c>
      <c r="BN97" s="1060">
        <f t="shared" si="25"/>
        <v>145979035</v>
      </c>
      <c r="BO97" s="1060">
        <f t="shared" si="26"/>
        <v>0</v>
      </c>
      <c r="BP97" s="1060">
        <f t="shared" si="27"/>
        <v>145979035</v>
      </c>
      <c r="BQ97" s="1060">
        <f t="shared" si="28"/>
        <v>0</v>
      </c>
      <c r="BR97" s="1060">
        <f t="shared" si="29"/>
        <v>0</v>
      </c>
    </row>
    <row r="98" spans="1:70" ht="25.5" customHeight="1" x14ac:dyDescent="0.2">
      <c r="A98" s="1105" t="str">
        <f t="shared" si="20"/>
        <v>A2045810</v>
      </c>
      <c r="B98" s="1176" t="s">
        <v>361</v>
      </c>
      <c r="C98" s="1176"/>
      <c r="D98" s="1176" t="s">
        <v>741</v>
      </c>
      <c r="E98" s="1176"/>
      <c r="F98" s="1176" t="s">
        <v>739</v>
      </c>
      <c r="G98" s="1176"/>
      <c r="H98" s="1176" t="s">
        <v>742</v>
      </c>
      <c r="I98" s="1176"/>
      <c r="J98" s="1176" t="s">
        <v>743</v>
      </c>
      <c r="K98" s="1176"/>
      <c r="L98" s="1176"/>
      <c r="M98" s="1176" t="s">
        <v>755</v>
      </c>
      <c r="N98" s="1176"/>
      <c r="O98" s="1176"/>
      <c r="P98" s="1176"/>
      <c r="Q98" s="1176"/>
      <c r="R98" s="1176"/>
      <c r="S98" s="1176"/>
      <c r="T98" s="1177" t="s">
        <v>416</v>
      </c>
      <c r="U98" s="1177"/>
      <c r="V98" s="1177"/>
      <c r="W98" s="1177"/>
      <c r="X98" s="1177"/>
      <c r="Y98" s="1177"/>
      <c r="Z98" s="1177"/>
      <c r="AA98" s="1177"/>
      <c r="AB98" s="1176" t="s">
        <v>732</v>
      </c>
      <c r="AC98" s="1176"/>
      <c r="AD98" s="1176"/>
      <c r="AE98" s="1176"/>
      <c r="AF98" s="1176"/>
      <c r="AG98" s="1176" t="s">
        <v>733</v>
      </c>
      <c r="AH98" s="1176"/>
      <c r="AI98" s="1176"/>
      <c r="AJ98" s="1110" t="s">
        <v>417</v>
      </c>
      <c r="AK98" s="1178" t="s">
        <v>734</v>
      </c>
      <c r="AL98" s="1178"/>
      <c r="AM98" s="1178"/>
      <c r="AN98" s="1178"/>
      <c r="AO98" s="1178"/>
      <c r="AP98" s="1178"/>
      <c r="AQ98" s="1063">
        <v>1440594471.96</v>
      </c>
      <c r="AR98" s="1063">
        <v>1439843261.96</v>
      </c>
      <c r="AS98" s="1063">
        <v>751210</v>
      </c>
      <c r="AT98" s="1062">
        <v>0</v>
      </c>
      <c r="AU98" s="1063">
        <v>1328660342.0999999</v>
      </c>
      <c r="AV98" s="1063">
        <v>111182919.86</v>
      </c>
      <c r="AW98" s="1063">
        <v>1060048758.71</v>
      </c>
      <c r="AX98" s="1063">
        <v>268611583.38999999</v>
      </c>
      <c r="AY98" s="1063">
        <v>1060048758.71</v>
      </c>
      <c r="AZ98" s="1062">
        <v>0</v>
      </c>
      <c r="BA98" s="1063">
        <v>1060048758.71</v>
      </c>
      <c r="BB98" s="1062">
        <v>0</v>
      </c>
      <c r="BC98" s="1062">
        <v>0</v>
      </c>
      <c r="BF98" s="1060">
        <f>+ABS(AQ98)</f>
        <v>1440594471.96</v>
      </c>
      <c r="BG98" s="1060">
        <f>+ABS(AR98)</f>
        <v>1439843261.96</v>
      </c>
      <c r="BH98" s="1060">
        <f>+ABS(AS98)</f>
        <v>751210</v>
      </c>
      <c r="BI98" s="1060">
        <f>+ABS(AT98)</f>
        <v>0</v>
      </c>
      <c r="BJ98" s="1060">
        <f t="shared" si="21"/>
        <v>1328660342.0999999</v>
      </c>
      <c r="BK98" s="1060">
        <f t="shared" si="22"/>
        <v>111182919.86</v>
      </c>
      <c r="BL98" s="1060">
        <f t="shared" si="23"/>
        <v>1060048758.71</v>
      </c>
      <c r="BM98" s="1060">
        <f t="shared" si="24"/>
        <v>268611583.38999999</v>
      </c>
      <c r="BN98" s="1060">
        <f t="shared" si="25"/>
        <v>1060048758.71</v>
      </c>
      <c r="BO98" s="1060">
        <f t="shared" si="26"/>
        <v>0</v>
      </c>
      <c r="BP98" s="1060">
        <f t="shared" si="27"/>
        <v>1060048758.71</v>
      </c>
      <c r="BQ98" s="1060">
        <f t="shared" si="28"/>
        <v>0</v>
      </c>
      <c r="BR98" s="1060">
        <f t="shared" si="29"/>
        <v>0</v>
      </c>
    </row>
    <row r="99" spans="1:70" ht="25.5" customHeight="1" x14ac:dyDescent="0.2">
      <c r="A99" s="1105" t="str">
        <f t="shared" si="20"/>
        <v>A20451010</v>
      </c>
      <c r="B99" s="1176" t="s">
        <v>361</v>
      </c>
      <c r="C99" s="1176"/>
      <c r="D99" s="1176" t="s">
        <v>741</v>
      </c>
      <c r="E99" s="1176"/>
      <c r="F99" s="1176" t="s">
        <v>739</v>
      </c>
      <c r="G99" s="1176"/>
      <c r="H99" s="1176" t="s">
        <v>742</v>
      </c>
      <c r="I99" s="1176"/>
      <c r="J99" s="1176" t="s">
        <v>743</v>
      </c>
      <c r="K99" s="1176"/>
      <c r="L99" s="1176"/>
      <c r="M99" s="1176" t="s">
        <v>417</v>
      </c>
      <c r="N99" s="1176"/>
      <c r="O99" s="1176"/>
      <c r="P99" s="1176"/>
      <c r="Q99" s="1176"/>
      <c r="R99" s="1176"/>
      <c r="S99" s="1176"/>
      <c r="T99" s="1177" t="s">
        <v>418</v>
      </c>
      <c r="U99" s="1177"/>
      <c r="V99" s="1177"/>
      <c r="W99" s="1177"/>
      <c r="X99" s="1177"/>
      <c r="Y99" s="1177"/>
      <c r="Z99" s="1177"/>
      <c r="AA99" s="1177"/>
      <c r="AB99" s="1176" t="s">
        <v>732</v>
      </c>
      <c r="AC99" s="1176"/>
      <c r="AD99" s="1176"/>
      <c r="AE99" s="1176"/>
      <c r="AF99" s="1176"/>
      <c r="AG99" s="1176" t="s">
        <v>733</v>
      </c>
      <c r="AH99" s="1176"/>
      <c r="AI99" s="1176"/>
      <c r="AJ99" s="1110" t="s">
        <v>417</v>
      </c>
      <c r="AK99" s="1178" t="s">
        <v>734</v>
      </c>
      <c r="AL99" s="1178"/>
      <c r="AM99" s="1178"/>
      <c r="AN99" s="1178"/>
      <c r="AO99" s="1178"/>
      <c r="AP99" s="1178"/>
      <c r="AQ99" s="1063">
        <v>2503795286</v>
      </c>
      <c r="AR99" s="1063">
        <v>2496073962</v>
      </c>
      <c r="AS99" s="1063">
        <v>7721324</v>
      </c>
      <c r="AT99" s="1062">
        <v>0</v>
      </c>
      <c r="AU99" s="1063">
        <v>2486415638.7600002</v>
      </c>
      <c r="AV99" s="1063">
        <v>9658323.2400000002</v>
      </c>
      <c r="AW99" s="1063">
        <v>2055334169</v>
      </c>
      <c r="AX99" s="1063">
        <v>431081469.75999999</v>
      </c>
      <c r="AY99" s="1063">
        <v>2053782326</v>
      </c>
      <c r="AZ99" s="1063">
        <v>1551843</v>
      </c>
      <c r="BA99" s="1063">
        <v>2053782326</v>
      </c>
      <c r="BB99" s="1062">
        <v>0</v>
      </c>
      <c r="BC99" s="1062">
        <v>0</v>
      </c>
      <c r="BF99" s="1060">
        <f>+ABS(AQ99)</f>
        <v>2503795286</v>
      </c>
      <c r="BG99" s="1060">
        <f>+ABS(AR99)</f>
        <v>2496073962</v>
      </c>
      <c r="BH99" s="1060">
        <f>+ABS(AS99)</f>
        <v>7721324</v>
      </c>
      <c r="BI99" s="1060">
        <f>+ABS(AT99)</f>
        <v>0</v>
      </c>
      <c r="BJ99" s="1060">
        <f t="shared" si="21"/>
        <v>2486415638.7600002</v>
      </c>
      <c r="BK99" s="1060">
        <f t="shared" si="22"/>
        <v>9658323.2400000002</v>
      </c>
      <c r="BL99" s="1060">
        <f t="shared" si="23"/>
        <v>2055334169</v>
      </c>
      <c r="BM99" s="1060">
        <f t="shared" si="24"/>
        <v>431081469.75999999</v>
      </c>
      <c r="BN99" s="1060">
        <f t="shared" si="25"/>
        <v>2053782326</v>
      </c>
      <c r="BO99" s="1060">
        <f t="shared" si="26"/>
        <v>1551843</v>
      </c>
      <c r="BP99" s="1060">
        <f t="shared" si="27"/>
        <v>2053782326</v>
      </c>
      <c r="BQ99" s="1060">
        <f t="shared" si="28"/>
        <v>0</v>
      </c>
      <c r="BR99" s="1060">
        <f t="shared" si="29"/>
        <v>0</v>
      </c>
    </row>
    <row r="100" spans="1:70" ht="25.5" customHeight="1" x14ac:dyDescent="0.2">
      <c r="A100" s="1105" t="str">
        <f t="shared" si="20"/>
        <v>A20451210</v>
      </c>
      <c r="B100" s="1176" t="s">
        <v>361</v>
      </c>
      <c r="C100" s="1176"/>
      <c r="D100" s="1176" t="s">
        <v>741</v>
      </c>
      <c r="E100" s="1176"/>
      <c r="F100" s="1176" t="s">
        <v>739</v>
      </c>
      <c r="G100" s="1176"/>
      <c r="H100" s="1176" t="s">
        <v>742</v>
      </c>
      <c r="I100" s="1176"/>
      <c r="J100" s="1176" t="s">
        <v>743</v>
      </c>
      <c r="K100" s="1176"/>
      <c r="L100" s="1176"/>
      <c r="M100" s="1176" t="s">
        <v>751</v>
      </c>
      <c r="N100" s="1176"/>
      <c r="O100" s="1176"/>
      <c r="P100" s="1176"/>
      <c r="Q100" s="1176"/>
      <c r="R100" s="1176"/>
      <c r="S100" s="1176"/>
      <c r="T100" s="1177" t="s">
        <v>419</v>
      </c>
      <c r="U100" s="1177"/>
      <c r="V100" s="1177"/>
      <c r="W100" s="1177"/>
      <c r="X100" s="1177"/>
      <c r="Y100" s="1177"/>
      <c r="Z100" s="1177"/>
      <c r="AA100" s="1177"/>
      <c r="AB100" s="1176" t="s">
        <v>732</v>
      </c>
      <c r="AC100" s="1176"/>
      <c r="AD100" s="1176"/>
      <c r="AE100" s="1176"/>
      <c r="AF100" s="1176"/>
      <c r="AG100" s="1176" t="s">
        <v>733</v>
      </c>
      <c r="AH100" s="1176"/>
      <c r="AI100" s="1176"/>
      <c r="AJ100" s="1110" t="s">
        <v>417</v>
      </c>
      <c r="AK100" s="1178" t="s">
        <v>734</v>
      </c>
      <c r="AL100" s="1178"/>
      <c r="AM100" s="1178"/>
      <c r="AN100" s="1178"/>
      <c r="AO100" s="1178"/>
      <c r="AP100" s="1178"/>
      <c r="AQ100" s="1063">
        <v>2000000</v>
      </c>
      <c r="AR100" s="1063">
        <v>1000000</v>
      </c>
      <c r="AS100" s="1063">
        <v>1000000</v>
      </c>
      <c r="AT100" s="1062">
        <v>0</v>
      </c>
      <c r="AU100" s="1063">
        <v>1000000</v>
      </c>
      <c r="AV100" s="1062">
        <v>0</v>
      </c>
      <c r="AW100" s="1063">
        <v>1000000</v>
      </c>
      <c r="AX100" s="1062">
        <v>0</v>
      </c>
      <c r="AY100" s="1063">
        <v>1000000</v>
      </c>
      <c r="AZ100" s="1062">
        <v>0</v>
      </c>
      <c r="BA100" s="1063">
        <v>1000000</v>
      </c>
      <c r="BB100" s="1062">
        <v>0</v>
      </c>
      <c r="BC100" s="1062">
        <v>0</v>
      </c>
      <c r="BF100" s="1060">
        <f>+ABS(AQ100)</f>
        <v>2000000</v>
      </c>
      <c r="BG100" s="1060">
        <f>+ABS(AR100)</f>
        <v>1000000</v>
      </c>
      <c r="BH100" s="1060">
        <f>+ABS(AS100)</f>
        <v>1000000</v>
      </c>
      <c r="BI100" s="1060">
        <f>+ABS(AT100)</f>
        <v>0</v>
      </c>
      <c r="BJ100" s="1060">
        <f t="shared" si="21"/>
        <v>1000000</v>
      </c>
      <c r="BK100" s="1060">
        <f t="shared" si="22"/>
        <v>0</v>
      </c>
      <c r="BL100" s="1060">
        <f t="shared" si="23"/>
        <v>1000000</v>
      </c>
      <c r="BM100" s="1060">
        <f t="shared" si="24"/>
        <v>0</v>
      </c>
      <c r="BN100" s="1060">
        <f t="shared" si="25"/>
        <v>1000000</v>
      </c>
      <c r="BO100" s="1060">
        <f t="shared" si="26"/>
        <v>0</v>
      </c>
      <c r="BP100" s="1060">
        <f t="shared" si="27"/>
        <v>1000000</v>
      </c>
      <c r="BQ100" s="1060">
        <f t="shared" si="28"/>
        <v>0</v>
      </c>
      <c r="BR100" s="1060">
        <f t="shared" si="29"/>
        <v>0</v>
      </c>
    </row>
    <row r="101" spans="1:70" ht="25.5" customHeight="1" x14ac:dyDescent="0.2">
      <c r="A101" s="1105" t="str">
        <f t="shared" si="20"/>
        <v>A20451310</v>
      </c>
      <c r="B101" s="1176" t="s">
        <v>361</v>
      </c>
      <c r="C101" s="1176"/>
      <c r="D101" s="1176" t="s">
        <v>741</v>
      </c>
      <c r="E101" s="1176"/>
      <c r="F101" s="1176" t="s">
        <v>739</v>
      </c>
      <c r="G101" s="1176"/>
      <c r="H101" s="1176" t="s">
        <v>742</v>
      </c>
      <c r="I101" s="1176"/>
      <c r="J101" s="1176" t="s">
        <v>743</v>
      </c>
      <c r="K101" s="1176"/>
      <c r="L101" s="1176"/>
      <c r="M101" s="1176" t="s">
        <v>765</v>
      </c>
      <c r="N101" s="1176"/>
      <c r="O101" s="1176"/>
      <c r="P101" s="1176"/>
      <c r="Q101" s="1176"/>
      <c r="R101" s="1176"/>
      <c r="S101" s="1176"/>
      <c r="T101" s="1177" t="s">
        <v>420</v>
      </c>
      <c r="U101" s="1177"/>
      <c r="V101" s="1177"/>
      <c r="W101" s="1177"/>
      <c r="X101" s="1177"/>
      <c r="Y101" s="1177"/>
      <c r="Z101" s="1177"/>
      <c r="AA101" s="1177"/>
      <c r="AB101" s="1176" t="s">
        <v>732</v>
      </c>
      <c r="AC101" s="1176"/>
      <c r="AD101" s="1176"/>
      <c r="AE101" s="1176"/>
      <c r="AF101" s="1176"/>
      <c r="AG101" s="1176" t="s">
        <v>733</v>
      </c>
      <c r="AH101" s="1176"/>
      <c r="AI101" s="1176"/>
      <c r="AJ101" s="1110" t="s">
        <v>417</v>
      </c>
      <c r="AK101" s="1178" t="s">
        <v>734</v>
      </c>
      <c r="AL101" s="1178"/>
      <c r="AM101" s="1178"/>
      <c r="AN101" s="1178"/>
      <c r="AO101" s="1178"/>
      <c r="AP101" s="1178"/>
      <c r="AQ101" s="1062">
        <v>0</v>
      </c>
      <c r="AR101" s="1062">
        <v>0</v>
      </c>
      <c r="AS101" s="1062">
        <v>0</v>
      </c>
      <c r="AT101" s="1062">
        <v>0</v>
      </c>
      <c r="AU101" s="1062">
        <v>0</v>
      </c>
      <c r="AV101" s="1062">
        <v>0</v>
      </c>
      <c r="AW101" s="1062">
        <v>0</v>
      </c>
      <c r="AX101" s="1062">
        <v>0</v>
      </c>
      <c r="AY101" s="1062">
        <v>0</v>
      </c>
      <c r="AZ101" s="1062">
        <v>0</v>
      </c>
      <c r="BA101" s="1062">
        <v>0</v>
      </c>
      <c r="BB101" s="1062">
        <v>0</v>
      </c>
      <c r="BC101" s="1062">
        <v>0</v>
      </c>
      <c r="BF101" s="1060">
        <f>+ABS(AQ101)</f>
        <v>0</v>
      </c>
      <c r="BG101" s="1060">
        <f>+ABS(AR101)</f>
        <v>0</v>
      </c>
      <c r="BH101" s="1060">
        <f>+ABS(AS101)</f>
        <v>0</v>
      </c>
      <c r="BI101" s="1060">
        <f>+ABS(AT101)</f>
        <v>0</v>
      </c>
      <c r="BJ101" s="1060">
        <f t="shared" si="21"/>
        <v>0</v>
      </c>
      <c r="BK101" s="1060">
        <f t="shared" si="22"/>
        <v>0</v>
      </c>
      <c r="BL101" s="1060">
        <f t="shared" si="23"/>
        <v>0</v>
      </c>
      <c r="BM101" s="1060">
        <f t="shared" si="24"/>
        <v>0</v>
      </c>
      <c r="BN101" s="1060">
        <f t="shared" si="25"/>
        <v>0</v>
      </c>
      <c r="BO101" s="1060">
        <f t="shared" si="26"/>
        <v>0</v>
      </c>
      <c r="BP101" s="1060">
        <f t="shared" si="27"/>
        <v>0</v>
      </c>
      <c r="BQ101" s="1060">
        <f t="shared" si="28"/>
        <v>0</v>
      </c>
      <c r="BR101" s="1060">
        <f t="shared" si="29"/>
        <v>0</v>
      </c>
    </row>
    <row r="102" spans="1:70" ht="25.5" customHeight="1" x14ac:dyDescent="0.2">
      <c r="A102" s="1105" t="str">
        <f t="shared" si="20"/>
        <v>A204610</v>
      </c>
      <c r="B102" s="1180" t="s">
        <v>361</v>
      </c>
      <c r="C102" s="1180"/>
      <c r="D102" s="1180" t="s">
        <v>741</v>
      </c>
      <c r="E102" s="1180"/>
      <c r="F102" s="1180" t="s">
        <v>739</v>
      </c>
      <c r="G102" s="1180"/>
      <c r="H102" s="1180" t="s">
        <v>742</v>
      </c>
      <c r="I102" s="1180"/>
      <c r="J102" s="1180" t="s">
        <v>753</v>
      </c>
      <c r="K102" s="1180"/>
      <c r="L102" s="1180"/>
      <c r="M102" s="1180"/>
      <c r="N102" s="1180"/>
      <c r="O102" s="1180"/>
      <c r="P102" s="1180"/>
      <c r="Q102" s="1180"/>
      <c r="R102" s="1180"/>
      <c r="S102" s="1180"/>
      <c r="T102" s="1179" t="s">
        <v>766</v>
      </c>
      <c r="U102" s="1179"/>
      <c r="V102" s="1179"/>
      <c r="W102" s="1179"/>
      <c r="X102" s="1179"/>
      <c r="Y102" s="1179"/>
      <c r="Z102" s="1179"/>
      <c r="AA102" s="1179"/>
      <c r="AB102" s="1180" t="s">
        <v>732</v>
      </c>
      <c r="AC102" s="1180"/>
      <c r="AD102" s="1180"/>
      <c r="AE102" s="1180"/>
      <c r="AF102" s="1180"/>
      <c r="AG102" s="1180" t="s">
        <v>733</v>
      </c>
      <c r="AH102" s="1180"/>
      <c r="AI102" s="1180"/>
      <c r="AJ102" s="1108" t="s">
        <v>417</v>
      </c>
      <c r="AK102" s="1181" t="s">
        <v>734</v>
      </c>
      <c r="AL102" s="1181"/>
      <c r="AM102" s="1181"/>
      <c r="AN102" s="1181"/>
      <c r="AO102" s="1181"/>
      <c r="AP102" s="1181"/>
      <c r="AQ102" s="1063">
        <v>2379558591.04</v>
      </c>
      <c r="AR102" s="1063">
        <v>2370210388</v>
      </c>
      <c r="AS102" s="1063">
        <v>9348203.0399999991</v>
      </c>
      <c r="AT102" s="1062">
        <v>0</v>
      </c>
      <c r="AU102" s="1063">
        <v>2370210388</v>
      </c>
      <c r="AV102" s="1062">
        <v>0</v>
      </c>
      <c r="AW102" s="1063">
        <v>1679215275</v>
      </c>
      <c r="AX102" s="1063">
        <v>690995113</v>
      </c>
      <c r="AY102" s="1063">
        <v>1679215275</v>
      </c>
      <c r="AZ102" s="1062">
        <v>0</v>
      </c>
      <c r="BA102" s="1063">
        <v>1679215275</v>
      </c>
      <c r="BB102" s="1062">
        <v>0</v>
      </c>
      <c r="BC102" s="1062">
        <v>0</v>
      </c>
    </row>
    <row r="103" spans="1:70" ht="25.5" customHeight="1" x14ac:dyDescent="0.2">
      <c r="A103" s="1105" t="str">
        <f t="shared" si="20"/>
        <v>A2046210</v>
      </c>
      <c r="B103" s="1176" t="s">
        <v>361</v>
      </c>
      <c r="C103" s="1176"/>
      <c r="D103" s="1176" t="s">
        <v>741</v>
      </c>
      <c r="E103" s="1176"/>
      <c r="F103" s="1176" t="s">
        <v>739</v>
      </c>
      <c r="G103" s="1176"/>
      <c r="H103" s="1176" t="s">
        <v>742</v>
      </c>
      <c r="I103" s="1176"/>
      <c r="J103" s="1176" t="s">
        <v>753</v>
      </c>
      <c r="K103" s="1176"/>
      <c r="L103" s="1176"/>
      <c r="M103" s="1176" t="s">
        <v>741</v>
      </c>
      <c r="N103" s="1176"/>
      <c r="O103" s="1176"/>
      <c r="P103" s="1176"/>
      <c r="Q103" s="1176"/>
      <c r="R103" s="1176"/>
      <c r="S103" s="1176"/>
      <c r="T103" s="1177" t="s">
        <v>421</v>
      </c>
      <c r="U103" s="1177"/>
      <c r="V103" s="1177"/>
      <c r="W103" s="1177"/>
      <c r="X103" s="1177"/>
      <c r="Y103" s="1177"/>
      <c r="Z103" s="1177"/>
      <c r="AA103" s="1177"/>
      <c r="AB103" s="1176" t="s">
        <v>732</v>
      </c>
      <c r="AC103" s="1176"/>
      <c r="AD103" s="1176"/>
      <c r="AE103" s="1176"/>
      <c r="AF103" s="1176"/>
      <c r="AG103" s="1176" t="s">
        <v>733</v>
      </c>
      <c r="AH103" s="1176"/>
      <c r="AI103" s="1176"/>
      <c r="AJ103" s="1110" t="s">
        <v>417</v>
      </c>
      <c r="AK103" s="1178" t="s">
        <v>734</v>
      </c>
      <c r="AL103" s="1178"/>
      <c r="AM103" s="1178"/>
      <c r="AN103" s="1178"/>
      <c r="AO103" s="1178"/>
      <c r="AP103" s="1178"/>
      <c r="AQ103" s="1063">
        <v>1247737438.04</v>
      </c>
      <c r="AR103" s="1063">
        <v>1245589235</v>
      </c>
      <c r="AS103" s="1063">
        <v>2148203.04</v>
      </c>
      <c r="AT103" s="1062">
        <v>0</v>
      </c>
      <c r="AU103" s="1063">
        <v>1245589235</v>
      </c>
      <c r="AV103" s="1062">
        <v>0</v>
      </c>
      <c r="AW103" s="1063">
        <v>967198878</v>
      </c>
      <c r="AX103" s="1063">
        <v>278390357</v>
      </c>
      <c r="AY103" s="1063">
        <v>967198878</v>
      </c>
      <c r="AZ103" s="1062">
        <v>0</v>
      </c>
      <c r="BA103" s="1063">
        <v>967198878</v>
      </c>
      <c r="BB103" s="1062">
        <v>0</v>
      </c>
      <c r="BC103" s="1062">
        <v>0</v>
      </c>
      <c r="BF103" s="1060">
        <f>+ABS(AQ103)</f>
        <v>1247737438.04</v>
      </c>
      <c r="BG103" s="1060">
        <f>+ABS(AR103)</f>
        <v>1245589235</v>
      </c>
      <c r="BH103" s="1060">
        <f>+ABS(AS103)</f>
        <v>2148203.04</v>
      </c>
      <c r="BI103" s="1060">
        <f>+ABS(AT103)</f>
        <v>0</v>
      </c>
      <c r="BJ103" s="1060">
        <f t="shared" ref="BJ103:BJ166" si="30">+ABS(AU103)</f>
        <v>1245589235</v>
      </c>
      <c r="BK103" s="1060">
        <f t="shared" ref="BK103:BK166" si="31">+ABS(AV103)</f>
        <v>0</v>
      </c>
      <c r="BL103" s="1060">
        <f t="shared" ref="BL103:BL166" si="32">+ABS(AW103)</f>
        <v>967198878</v>
      </c>
      <c r="BM103" s="1060">
        <f t="shared" ref="BM103:BM166" si="33">+ABS(AX103)</f>
        <v>278390357</v>
      </c>
      <c r="BN103" s="1060">
        <f t="shared" ref="BN103:BN166" si="34">+ABS(AY103)</f>
        <v>967198878</v>
      </c>
      <c r="BO103" s="1060">
        <f t="shared" ref="BO103:BO166" si="35">+ABS(AZ103)</f>
        <v>0</v>
      </c>
      <c r="BP103" s="1060">
        <f t="shared" ref="BP103:BP166" si="36">+ABS(BA103)</f>
        <v>967198878</v>
      </c>
      <c r="BQ103" s="1060">
        <f t="shared" ref="BQ103:BQ166" si="37">+ABS(BB103)</f>
        <v>0</v>
      </c>
      <c r="BR103" s="1060">
        <f t="shared" ref="BR103:BR166" si="38">+ABS(BC103)</f>
        <v>0</v>
      </c>
    </row>
    <row r="104" spans="1:70" ht="25.5" customHeight="1" x14ac:dyDescent="0.2">
      <c r="A104" s="1105" t="str">
        <f t="shared" si="20"/>
        <v>A2046310</v>
      </c>
      <c r="B104" s="1176" t="s">
        <v>361</v>
      </c>
      <c r="C104" s="1176"/>
      <c r="D104" s="1176" t="s">
        <v>741</v>
      </c>
      <c r="E104" s="1176"/>
      <c r="F104" s="1176" t="s">
        <v>739</v>
      </c>
      <c r="G104" s="1176"/>
      <c r="H104" s="1176" t="s">
        <v>742</v>
      </c>
      <c r="I104" s="1176"/>
      <c r="J104" s="1176" t="s">
        <v>753</v>
      </c>
      <c r="K104" s="1176"/>
      <c r="L104" s="1176"/>
      <c r="M104" s="1176" t="s">
        <v>748</v>
      </c>
      <c r="N104" s="1176"/>
      <c r="O104" s="1176"/>
      <c r="P104" s="1176"/>
      <c r="Q104" s="1176"/>
      <c r="R104" s="1176"/>
      <c r="S104" s="1176"/>
      <c r="T104" s="1177" t="s">
        <v>422</v>
      </c>
      <c r="U104" s="1177"/>
      <c r="V104" s="1177"/>
      <c r="W104" s="1177"/>
      <c r="X104" s="1177"/>
      <c r="Y104" s="1177"/>
      <c r="Z104" s="1177"/>
      <c r="AA104" s="1177"/>
      <c r="AB104" s="1176" t="s">
        <v>732</v>
      </c>
      <c r="AC104" s="1176"/>
      <c r="AD104" s="1176"/>
      <c r="AE104" s="1176"/>
      <c r="AF104" s="1176"/>
      <c r="AG104" s="1176" t="s">
        <v>733</v>
      </c>
      <c r="AH104" s="1176"/>
      <c r="AI104" s="1176"/>
      <c r="AJ104" s="1110" t="s">
        <v>417</v>
      </c>
      <c r="AK104" s="1178" t="s">
        <v>734</v>
      </c>
      <c r="AL104" s="1178"/>
      <c r="AM104" s="1178"/>
      <c r="AN104" s="1178"/>
      <c r="AO104" s="1178"/>
      <c r="AP104" s="1178"/>
      <c r="AQ104" s="1063">
        <v>7500000</v>
      </c>
      <c r="AR104" s="1063">
        <v>300000</v>
      </c>
      <c r="AS104" s="1063">
        <v>7200000</v>
      </c>
      <c r="AT104" s="1062">
        <v>0</v>
      </c>
      <c r="AU104" s="1063">
        <v>300000</v>
      </c>
      <c r="AV104" s="1062">
        <v>0</v>
      </c>
      <c r="AW104" s="1063">
        <v>300000</v>
      </c>
      <c r="AX104" s="1062">
        <v>0</v>
      </c>
      <c r="AY104" s="1063">
        <v>300000</v>
      </c>
      <c r="AZ104" s="1062">
        <v>0</v>
      </c>
      <c r="BA104" s="1063">
        <v>300000</v>
      </c>
      <c r="BB104" s="1062">
        <v>0</v>
      </c>
      <c r="BC104" s="1062">
        <v>0</v>
      </c>
      <c r="BF104" s="1060">
        <f>+ABS(AQ104)</f>
        <v>7500000</v>
      </c>
      <c r="BG104" s="1060">
        <f>+ABS(AR104)</f>
        <v>300000</v>
      </c>
      <c r="BH104" s="1060">
        <f>+ABS(AS104)</f>
        <v>7200000</v>
      </c>
      <c r="BI104" s="1060">
        <f>+ABS(AT104)</f>
        <v>0</v>
      </c>
      <c r="BJ104" s="1060">
        <f t="shared" si="30"/>
        <v>300000</v>
      </c>
      <c r="BK104" s="1060">
        <f t="shared" si="31"/>
        <v>0</v>
      </c>
      <c r="BL104" s="1060">
        <f t="shared" si="32"/>
        <v>300000</v>
      </c>
      <c r="BM104" s="1060">
        <f t="shared" si="33"/>
        <v>0</v>
      </c>
      <c r="BN104" s="1060">
        <f t="shared" si="34"/>
        <v>300000</v>
      </c>
      <c r="BO104" s="1060">
        <f t="shared" si="35"/>
        <v>0</v>
      </c>
      <c r="BP104" s="1060">
        <f t="shared" si="36"/>
        <v>300000</v>
      </c>
      <c r="BQ104" s="1060">
        <f t="shared" si="37"/>
        <v>0</v>
      </c>
      <c r="BR104" s="1060">
        <f t="shared" si="38"/>
        <v>0</v>
      </c>
    </row>
    <row r="105" spans="1:70" ht="25.5" customHeight="1" x14ac:dyDescent="0.2">
      <c r="A105" s="1105" t="str">
        <f t="shared" si="20"/>
        <v>A2046510</v>
      </c>
      <c r="B105" s="1176" t="s">
        <v>361</v>
      </c>
      <c r="C105" s="1176"/>
      <c r="D105" s="1176" t="s">
        <v>741</v>
      </c>
      <c r="E105" s="1176"/>
      <c r="F105" s="1176" t="s">
        <v>739</v>
      </c>
      <c r="G105" s="1176"/>
      <c r="H105" s="1176" t="s">
        <v>742</v>
      </c>
      <c r="I105" s="1176"/>
      <c r="J105" s="1176" t="s">
        <v>753</v>
      </c>
      <c r="K105" s="1176"/>
      <c r="L105" s="1176"/>
      <c r="M105" s="1176" t="s">
        <v>743</v>
      </c>
      <c r="N105" s="1176"/>
      <c r="O105" s="1176"/>
      <c r="P105" s="1176"/>
      <c r="Q105" s="1176"/>
      <c r="R105" s="1176"/>
      <c r="S105" s="1176"/>
      <c r="T105" s="1177" t="s">
        <v>423</v>
      </c>
      <c r="U105" s="1177"/>
      <c r="V105" s="1177"/>
      <c r="W105" s="1177"/>
      <c r="X105" s="1177"/>
      <c r="Y105" s="1177"/>
      <c r="Z105" s="1177"/>
      <c r="AA105" s="1177"/>
      <c r="AB105" s="1176" t="s">
        <v>732</v>
      </c>
      <c r="AC105" s="1176"/>
      <c r="AD105" s="1176"/>
      <c r="AE105" s="1176"/>
      <c r="AF105" s="1176"/>
      <c r="AG105" s="1176" t="s">
        <v>733</v>
      </c>
      <c r="AH105" s="1176"/>
      <c r="AI105" s="1176"/>
      <c r="AJ105" s="1110" t="s">
        <v>417</v>
      </c>
      <c r="AK105" s="1178" t="s">
        <v>734</v>
      </c>
      <c r="AL105" s="1178"/>
      <c r="AM105" s="1178"/>
      <c r="AN105" s="1178"/>
      <c r="AO105" s="1178"/>
      <c r="AP105" s="1178"/>
      <c r="AQ105" s="1063">
        <v>1124321153</v>
      </c>
      <c r="AR105" s="1063">
        <v>1124321153</v>
      </c>
      <c r="AS105" s="1062">
        <v>0</v>
      </c>
      <c r="AT105" s="1062">
        <v>0</v>
      </c>
      <c r="AU105" s="1063">
        <v>1124321153</v>
      </c>
      <c r="AV105" s="1062">
        <v>0</v>
      </c>
      <c r="AW105" s="1063">
        <v>711716397</v>
      </c>
      <c r="AX105" s="1063">
        <v>412604756</v>
      </c>
      <c r="AY105" s="1063">
        <v>711716397</v>
      </c>
      <c r="AZ105" s="1062">
        <v>0</v>
      </c>
      <c r="BA105" s="1063">
        <v>711716397</v>
      </c>
      <c r="BB105" s="1062">
        <v>0</v>
      </c>
      <c r="BC105" s="1062">
        <v>0</v>
      </c>
      <c r="BF105" s="1060">
        <f>+ABS(AQ105)</f>
        <v>1124321153</v>
      </c>
      <c r="BG105" s="1060">
        <f>+ABS(AR105)</f>
        <v>1124321153</v>
      </c>
      <c r="BH105" s="1060">
        <f>+ABS(AS105)</f>
        <v>0</v>
      </c>
      <c r="BI105" s="1060">
        <f>+ABS(AT105)</f>
        <v>0</v>
      </c>
      <c r="BJ105" s="1060">
        <f t="shared" si="30"/>
        <v>1124321153</v>
      </c>
      <c r="BK105" s="1060">
        <f t="shared" si="31"/>
        <v>0</v>
      </c>
      <c r="BL105" s="1060">
        <f t="shared" si="32"/>
        <v>711716397</v>
      </c>
      <c r="BM105" s="1060">
        <f t="shared" si="33"/>
        <v>412604756</v>
      </c>
      <c r="BN105" s="1060">
        <f t="shared" si="34"/>
        <v>711716397</v>
      </c>
      <c r="BO105" s="1060">
        <f t="shared" si="35"/>
        <v>0</v>
      </c>
      <c r="BP105" s="1060">
        <f t="shared" si="36"/>
        <v>711716397</v>
      </c>
      <c r="BQ105" s="1060">
        <f t="shared" si="37"/>
        <v>0</v>
      </c>
      <c r="BR105" s="1060">
        <f t="shared" si="38"/>
        <v>0</v>
      </c>
    </row>
    <row r="106" spans="1:70" ht="12.75" x14ac:dyDescent="0.2">
      <c r="A106" s="1105" t="str">
        <f t="shared" si="20"/>
        <v>A204710</v>
      </c>
      <c r="B106" s="1180" t="s">
        <v>361</v>
      </c>
      <c r="C106" s="1180"/>
      <c r="D106" s="1180" t="s">
        <v>741</v>
      </c>
      <c r="E106" s="1180"/>
      <c r="F106" s="1180" t="s">
        <v>739</v>
      </c>
      <c r="G106" s="1180"/>
      <c r="H106" s="1180" t="s">
        <v>742</v>
      </c>
      <c r="I106" s="1180"/>
      <c r="J106" s="1180" t="s">
        <v>754</v>
      </c>
      <c r="K106" s="1180"/>
      <c r="L106" s="1180"/>
      <c r="M106" s="1180"/>
      <c r="N106" s="1180"/>
      <c r="O106" s="1180"/>
      <c r="P106" s="1180"/>
      <c r="Q106" s="1180"/>
      <c r="R106" s="1180"/>
      <c r="S106" s="1180"/>
      <c r="T106" s="1179" t="s">
        <v>644</v>
      </c>
      <c r="U106" s="1179"/>
      <c r="V106" s="1179"/>
      <c r="W106" s="1179"/>
      <c r="X106" s="1179"/>
      <c r="Y106" s="1179"/>
      <c r="Z106" s="1179"/>
      <c r="AA106" s="1179"/>
      <c r="AB106" s="1180" t="s">
        <v>732</v>
      </c>
      <c r="AC106" s="1180"/>
      <c r="AD106" s="1180"/>
      <c r="AE106" s="1180"/>
      <c r="AF106" s="1180"/>
      <c r="AG106" s="1180" t="s">
        <v>733</v>
      </c>
      <c r="AH106" s="1180"/>
      <c r="AI106" s="1180"/>
      <c r="AJ106" s="1108" t="s">
        <v>417</v>
      </c>
      <c r="AK106" s="1181" t="s">
        <v>734</v>
      </c>
      <c r="AL106" s="1181"/>
      <c r="AM106" s="1181"/>
      <c r="AN106" s="1181"/>
      <c r="AO106" s="1181"/>
      <c r="AP106" s="1181"/>
      <c r="AQ106" s="1063">
        <v>25000000</v>
      </c>
      <c r="AR106" s="1063">
        <v>14582357</v>
      </c>
      <c r="AS106" s="1063">
        <v>10417643</v>
      </c>
      <c r="AT106" s="1062">
        <v>0</v>
      </c>
      <c r="AU106" s="1063">
        <v>10385357</v>
      </c>
      <c r="AV106" s="1063">
        <v>4197000</v>
      </c>
      <c r="AW106" s="1063">
        <v>3075677</v>
      </c>
      <c r="AX106" s="1063">
        <v>7309680</v>
      </c>
      <c r="AY106" s="1063">
        <v>3075677</v>
      </c>
      <c r="AZ106" s="1062">
        <v>0</v>
      </c>
      <c r="BA106" s="1063">
        <v>3075677</v>
      </c>
      <c r="BB106" s="1062">
        <v>0</v>
      </c>
      <c r="BC106" s="1062">
        <v>0</v>
      </c>
      <c r="BF106" s="1060">
        <f>+ABS(AQ106)</f>
        <v>25000000</v>
      </c>
      <c r="BG106" s="1060">
        <f>+ABS(AR106)</f>
        <v>14582357</v>
      </c>
      <c r="BH106" s="1060">
        <f>+ABS(AS106)</f>
        <v>10417643</v>
      </c>
      <c r="BI106" s="1060">
        <f>+ABS(AT106)</f>
        <v>0</v>
      </c>
      <c r="BJ106" s="1060">
        <f t="shared" si="30"/>
        <v>10385357</v>
      </c>
      <c r="BK106" s="1060">
        <f t="shared" si="31"/>
        <v>4197000</v>
      </c>
      <c r="BL106" s="1060">
        <f t="shared" si="32"/>
        <v>3075677</v>
      </c>
      <c r="BM106" s="1060">
        <f t="shared" si="33"/>
        <v>7309680</v>
      </c>
      <c r="BN106" s="1060">
        <f t="shared" si="34"/>
        <v>3075677</v>
      </c>
      <c r="BO106" s="1060">
        <f t="shared" si="35"/>
        <v>0</v>
      </c>
      <c r="BP106" s="1060">
        <f t="shared" si="36"/>
        <v>3075677</v>
      </c>
      <c r="BQ106" s="1060">
        <f t="shared" si="37"/>
        <v>0</v>
      </c>
      <c r="BR106" s="1060">
        <f t="shared" si="38"/>
        <v>0</v>
      </c>
    </row>
    <row r="107" spans="1:70" ht="25.5" customHeight="1" x14ac:dyDescent="0.2">
      <c r="A107" s="1105" t="str">
        <f t="shared" si="20"/>
        <v>A2047510</v>
      </c>
      <c r="B107" s="1176" t="s">
        <v>361</v>
      </c>
      <c r="C107" s="1176"/>
      <c r="D107" s="1176" t="s">
        <v>741</v>
      </c>
      <c r="E107" s="1176"/>
      <c r="F107" s="1176" t="s">
        <v>739</v>
      </c>
      <c r="G107" s="1176"/>
      <c r="H107" s="1176" t="s">
        <v>742</v>
      </c>
      <c r="I107" s="1176"/>
      <c r="J107" s="1176" t="s">
        <v>754</v>
      </c>
      <c r="K107" s="1176"/>
      <c r="L107" s="1176"/>
      <c r="M107" s="1176" t="s">
        <v>743</v>
      </c>
      <c r="N107" s="1176"/>
      <c r="O107" s="1176"/>
      <c r="P107" s="1176"/>
      <c r="Q107" s="1176"/>
      <c r="R107" s="1176"/>
      <c r="S107" s="1176"/>
      <c r="T107" s="1177" t="s">
        <v>424</v>
      </c>
      <c r="U107" s="1177"/>
      <c r="V107" s="1177"/>
      <c r="W107" s="1177"/>
      <c r="X107" s="1177"/>
      <c r="Y107" s="1177"/>
      <c r="Z107" s="1177"/>
      <c r="AA107" s="1177"/>
      <c r="AB107" s="1176" t="s">
        <v>732</v>
      </c>
      <c r="AC107" s="1176"/>
      <c r="AD107" s="1176"/>
      <c r="AE107" s="1176"/>
      <c r="AF107" s="1176"/>
      <c r="AG107" s="1176" t="s">
        <v>733</v>
      </c>
      <c r="AH107" s="1176"/>
      <c r="AI107" s="1176"/>
      <c r="AJ107" s="1110" t="s">
        <v>417</v>
      </c>
      <c r="AK107" s="1178" t="s">
        <v>734</v>
      </c>
      <c r="AL107" s="1178"/>
      <c r="AM107" s="1178"/>
      <c r="AN107" s="1178"/>
      <c r="AO107" s="1178"/>
      <c r="AP107" s="1178"/>
      <c r="AQ107" s="1063">
        <v>20000000</v>
      </c>
      <c r="AR107" s="1063">
        <v>10200000</v>
      </c>
      <c r="AS107" s="1063">
        <v>9800000</v>
      </c>
      <c r="AT107" s="1062">
        <v>0</v>
      </c>
      <c r="AU107" s="1063">
        <v>6003000</v>
      </c>
      <c r="AV107" s="1063">
        <v>4197000</v>
      </c>
      <c r="AW107" s="1063">
        <v>1575000</v>
      </c>
      <c r="AX107" s="1063">
        <v>4428000</v>
      </c>
      <c r="AY107" s="1063">
        <v>1575000</v>
      </c>
      <c r="AZ107" s="1062">
        <v>0</v>
      </c>
      <c r="BA107" s="1063">
        <v>1575000</v>
      </c>
      <c r="BB107" s="1062">
        <v>0</v>
      </c>
      <c r="BC107" s="1062">
        <v>0</v>
      </c>
      <c r="BF107" s="1060">
        <f>+ABS(AQ107)</f>
        <v>20000000</v>
      </c>
      <c r="BG107" s="1060">
        <f>+ABS(AR107)</f>
        <v>10200000</v>
      </c>
      <c r="BH107" s="1060">
        <f>+ABS(AS107)</f>
        <v>9800000</v>
      </c>
      <c r="BI107" s="1060">
        <f>+ABS(AT107)</f>
        <v>0</v>
      </c>
      <c r="BJ107" s="1060">
        <f t="shared" si="30"/>
        <v>6003000</v>
      </c>
      <c r="BK107" s="1060">
        <f t="shared" si="31"/>
        <v>4197000</v>
      </c>
      <c r="BL107" s="1060">
        <f t="shared" si="32"/>
        <v>1575000</v>
      </c>
      <c r="BM107" s="1060">
        <f t="shared" si="33"/>
        <v>4428000</v>
      </c>
      <c r="BN107" s="1060">
        <f t="shared" si="34"/>
        <v>1575000</v>
      </c>
      <c r="BO107" s="1060">
        <f t="shared" si="35"/>
        <v>0</v>
      </c>
      <c r="BP107" s="1060">
        <f t="shared" si="36"/>
        <v>1575000</v>
      </c>
      <c r="BQ107" s="1060">
        <f t="shared" si="37"/>
        <v>0</v>
      </c>
      <c r="BR107" s="1060">
        <f t="shared" si="38"/>
        <v>0</v>
      </c>
    </row>
    <row r="108" spans="1:70" ht="25.5" customHeight="1" x14ac:dyDescent="0.2">
      <c r="A108" s="1105" t="str">
        <f t="shared" si="20"/>
        <v>A2047610</v>
      </c>
      <c r="B108" s="1176" t="s">
        <v>361</v>
      </c>
      <c r="C108" s="1176"/>
      <c r="D108" s="1176" t="s">
        <v>741</v>
      </c>
      <c r="E108" s="1176"/>
      <c r="F108" s="1176" t="s">
        <v>739</v>
      </c>
      <c r="G108" s="1176"/>
      <c r="H108" s="1176" t="s">
        <v>742</v>
      </c>
      <c r="I108" s="1176"/>
      <c r="J108" s="1176" t="s">
        <v>754</v>
      </c>
      <c r="K108" s="1176"/>
      <c r="L108" s="1176"/>
      <c r="M108" s="1176" t="s">
        <v>753</v>
      </c>
      <c r="N108" s="1176"/>
      <c r="O108" s="1176"/>
      <c r="P108" s="1176"/>
      <c r="Q108" s="1176"/>
      <c r="R108" s="1176"/>
      <c r="S108" s="1176"/>
      <c r="T108" s="1177" t="s">
        <v>425</v>
      </c>
      <c r="U108" s="1177"/>
      <c r="V108" s="1177"/>
      <c r="W108" s="1177"/>
      <c r="X108" s="1177"/>
      <c r="Y108" s="1177"/>
      <c r="Z108" s="1177"/>
      <c r="AA108" s="1177"/>
      <c r="AB108" s="1176" t="s">
        <v>732</v>
      </c>
      <c r="AC108" s="1176"/>
      <c r="AD108" s="1176"/>
      <c r="AE108" s="1176"/>
      <c r="AF108" s="1176"/>
      <c r="AG108" s="1176" t="s">
        <v>733</v>
      </c>
      <c r="AH108" s="1176"/>
      <c r="AI108" s="1176"/>
      <c r="AJ108" s="1110" t="s">
        <v>417</v>
      </c>
      <c r="AK108" s="1178" t="s">
        <v>734</v>
      </c>
      <c r="AL108" s="1178"/>
      <c r="AM108" s="1178"/>
      <c r="AN108" s="1178"/>
      <c r="AO108" s="1178"/>
      <c r="AP108" s="1178"/>
      <c r="AQ108" s="1063">
        <v>5000000</v>
      </c>
      <c r="AR108" s="1063">
        <v>4382357</v>
      </c>
      <c r="AS108" s="1063">
        <v>617643</v>
      </c>
      <c r="AT108" s="1062">
        <v>0</v>
      </c>
      <c r="AU108" s="1063">
        <v>4382357</v>
      </c>
      <c r="AV108" s="1062">
        <v>0</v>
      </c>
      <c r="AW108" s="1063">
        <v>1500677</v>
      </c>
      <c r="AX108" s="1063">
        <v>2881680</v>
      </c>
      <c r="AY108" s="1063">
        <v>1500677</v>
      </c>
      <c r="AZ108" s="1062">
        <v>0</v>
      </c>
      <c r="BA108" s="1063">
        <v>1500677</v>
      </c>
      <c r="BB108" s="1062">
        <v>0</v>
      </c>
      <c r="BC108" s="1062">
        <v>0</v>
      </c>
      <c r="BF108" s="1060">
        <f>+ABS(AQ108)</f>
        <v>5000000</v>
      </c>
      <c r="BG108" s="1060">
        <f>+ABS(AR108)</f>
        <v>4382357</v>
      </c>
      <c r="BH108" s="1060">
        <f>+ABS(AS108)</f>
        <v>617643</v>
      </c>
      <c r="BI108" s="1060">
        <f>+ABS(AT108)</f>
        <v>0</v>
      </c>
      <c r="BJ108" s="1060">
        <f t="shared" si="30"/>
        <v>4382357</v>
      </c>
      <c r="BK108" s="1060">
        <f t="shared" si="31"/>
        <v>0</v>
      </c>
      <c r="BL108" s="1060">
        <f t="shared" si="32"/>
        <v>1500677</v>
      </c>
      <c r="BM108" s="1060">
        <f t="shared" si="33"/>
        <v>2881680</v>
      </c>
      <c r="BN108" s="1060">
        <f t="shared" si="34"/>
        <v>1500677</v>
      </c>
      <c r="BO108" s="1060">
        <f t="shared" si="35"/>
        <v>0</v>
      </c>
      <c r="BP108" s="1060">
        <f t="shared" si="36"/>
        <v>1500677</v>
      </c>
      <c r="BQ108" s="1060">
        <f t="shared" si="37"/>
        <v>0</v>
      </c>
      <c r="BR108" s="1060">
        <f t="shared" si="38"/>
        <v>0</v>
      </c>
    </row>
    <row r="109" spans="1:70" ht="12.75" x14ac:dyDescent="0.2">
      <c r="A109" s="1105" t="str">
        <f t="shared" si="20"/>
        <v>A204810</v>
      </c>
      <c r="B109" s="1180" t="s">
        <v>361</v>
      </c>
      <c r="C109" s="1180"/>
      <c r="D109" s="1180" t="s">
        <v>741</v>
      </c>
      <c r="E109" s="1180"/>
      <c r="F109" s="1180" t="s">
        <v>739</v>
      </c>
      <c r="G109" s="1180"/>
      <c r="H109" s="1180" t="s">
        <v>742</v>
      </c>
      <c r="I109" s="1180"/>
      <c r="J109" s="1180" t="s">
        <v>755</v>
      </c>
      <c r="K109" s="1180"/>
      <c r="L109" s="1180"/>
      <c r="M109" s="1180"/>
      <c r="N109" s="1180"/>
      <c r="O109" s="1180"/>
      <c r="P109" s="1180"/>
      <c r="Q109" s="1180"/>
      <c r="R109" s="1180"/>
      <c r="S109" s="1180"/>
      <c r="T109" s="1179" t="s">
        <v>767</v>
      </c>
      <c r="U109" s="1179"/>
      <c r="V109" s="1179"/>
      <c r="W109" s="1179"/>
      <c r="X109" s="1179"/>
      <c r="Y109" s="1179"/>
      <c r="Z109" s="1179"/>
      <c r="AA109" s="1179"/>
      <c r="AB109" s="1180" t="s">
        <v>732</v>
      </c>
      <c r="AC109" s="1180"/>
      <c r="AD109" s="1180"/>
      <c r="AE109" s="1180"/>
      <c r="AF109" s="1180"/>
      <c r="AG109" s="1180" t="s">
        <v>733</v>
      </c>
      <c r="AH109" s="1180"/>
      <c r="AI109" s="1180"/>
      <c r="AJ109" s="1108" t="s">
        <v>417</v>
      </c>
      <c r="AK109" s="1181" t="s">
        <v>734</v>
      </c>
      <c r="AL109" s="1181"/>
      <c r="AM109" s="1181"/>
      <c r="AN109" s="1181"/>
      <c r="AO109" s="1181"/>
      <c r="AP109" s="1181"/>
      <c r="AQ109" s="1063">
        <v>1456300000</v>
      </c>
      <c r="AR109" s="1063">
        <v>1445300000</v>
      </c>
      <c r="AS109" s="1063">
        <v>11000000</v>
      </c>
      <c r="AT109" s="1062">
        <v>0</v>
      </c>
      <c r="AU109" s="1063">
        <v>1273663799</v>
      </c>
      <c r="AV109" s="1063">
        <v>171636201</v>
      </c>
      <c r="AW109" s="1063">
        <v>1272637229</v>
      </c>
      <c r="AX109" s="1063">
        <v>1026570</v>
      </c>
      <c r="AY109" s="1063">
        <v>1269223459</v>
      </c>
      <c r="AZ109" s="1063">
        <v>3413770</v>
      </c>
      <c r="BA109" s="1063">
        <v>1262700684</v>
      </c>
      <c r="BB109" s="1063">
        <v>6522775</v>
      </c>
      <c r="BC109" s="1063">
        <v>67500</v>
      </c>
      <c r="BF109" s="1060">
        <f>+ABS(AQ109)</f>
        <v>1456300000</v>
      </c>
      <c r="BG109" s="1060">
        <f>+ABS(AR109)</f>
        <v>1445300000</v>
      </c>
      <c r="BH109" s="1060">
        <f>+ABS(AS109)</f>
        <v>11000000</v>
      </c>
      <c r="BI109" s="1060">
        <f>+ABS(AT109)</f>
        <v>0</v>
      </c>
      <c r="BJ109" s="1060">
        <f t="shared" si="30"/>
        <v>1273663799</v>
      </c>
      <c r="BK109" s="1060">
        <f t="shared" si="31"/>
        <v>171636201</v>
      </c>
      <c r="BL109" s="1060">
        <f t="shared" si="32"/>
        <v>1272637229</v>
      </c>
      <c r="BM109" s="1060">
        <f t="shared" si="33"/>
        <v>1026570</v>
      </c>
      <c r="BN109" s="1060">
        <f t="shared" si="34"/>
        <v>1269223459</v>
      </c>
      <c r="BO109" s="1060">
        <f t="shared" si="35"/>
        <v>3413770</v>
      </c>
      <c r="BP109" s="1060">
        <f t="shared" si="36"/>
        <v>1262700684</v>
      </c>
      <c r="BQ109" s="1060">
        <f t="shared" si="37"/>
        <v>6522775</v>
      </c>
      <c r="BR109" s="1060">
        <f t="shared" si="38"/>
        <v>67500</v>
      </c>
    </row>
    <row r="110" spans="1:70" ht="25.5" customHeight="1" x14ac:dyDescent="0.2">
      <c r="A110" s="1105" t="str">
        <f t="shared" si="20"/>
        <v>A2048110</v>
      </c>
      <c r="B110" s="1176" t="s">
        <v>361</v>
      </c>
      <c r="C110" s="1176"/>
      <c r="D110" s="1176" t="s">
        <v>741</v>
      </c>
      <c r="E110" s="1176"/>
      <c r="F110" s="1176" t="s">
        <v>739</v>
      </c>
      <c r="G110" s="1176"/>
      <c r="H110" s="1176" t="s">
        <v>742</v>
      </c>
      <c r="I110" s="1176"/>
      <c r="J110" s="1176" t="s">
        <v>755</v>
      </c>
      <c r="K110" s="1176"/>
      <c r="L110" s="1176"/>
      <c r="M110" s="1176" t="s">
        <v>738</v>
      </c>
      <c r="N110" s="1176"/>
      <c r="O110" s="1176"/>
      <c r="P110" s="1176"/>
      <c r="Q110" s="1176"/>
      <c r="R110" s="1176"/>
      <c r="S110" s="1176"/>
      <c r="T110" s="1177" t="s">
        <v>426</v>
      </c>
      <c r="U110" s="1177"/>
      <c r="V110" s="1177"/>
      <c r="W110" s="1177"/>
      <c r="X110" s="1177"/>
      <c r="Y110" s="1177"/>
      <c r="Z110" s="1177"/>
      <c r="AA110" s="1177"/>
      <c r="AB110" s="1176" t="s">
        <v>732</v>
      </c>
      <c r="AC110" s="1176"/>
      <c r="AD110" s="1176"/>
      <c r="AE110" s="1176"/>
      <c r="AF110" s="1176"/>
      <c r="AG110" s="1176" t="s">
        <v>733</v>
      </c>
      <c r="AH110" s="1176"/>
      <c r="AI110" s="1176"/>
      <c r="AJ110" s="1110" t="s">
        <v>417</v>
      </c>
      <c r="AK110" s="1178" t="s">
        <v>734</v>
      </c>
      <c r="AL110" s="1178"/>
      <c r="AM110" s="1178"/>
      <c r="AN110" s="1178"/>
      <c r="AO110" s="1178"/>
      <c r="AP110" s="1178"/>
      <c r="AQ110" s="1063">
        <v>159000000</v>
      </c>
      <c r="AR110" s="1063">
        <v>148000000</v>
      </c>
      <c r="AS110" s="1063">
        <v>11000000</v>
      </c>
      <c r="AT110" s="1062">
        <v>0</v>
      </c>
      <c r="AU110" s="1063">
        <v>142028311</v>
      </c>
      <c r="AV110" s="1063">
        <v>5971689</v>
      </c>
      <c r="AW110" s="1063">
        <v>142028311</v>
      </c>
      <c r="AX110" s="1062">
        <v>0</v>
      </c>
      <c r="AY110" s="1063">
        <v>142028311</v>
      </c>
      <c r="AZ110" s="1062">
        <v>0</v>
      </c>
      <c r="BA110" s="1063">
        <v>141958611</v>
      </c>
      <c r="BB110" s="1063">
        <v>69700</v>
      </c>
      <c r="BC110" s="1063">
        <v>1000</v>
      </c>
      <c r="BF110" s="1060">
        <f>+ABS(AQ110)</f>
        <v>159000000</v>
      </c>
      <c r="BG110" s="1060">
        <f>+ABS(AR110)</f>
        <v>148000000</v>
      </c>
      <c r="BH110" s="1060">
        <f>+ABS(AS110)</f>
        <v>11000000</v>
      </c>
      <c r="BI110" s="1060">
        <f>+ABS(AT110)</f>
        <v>0</v>
      </c>
      <c r="BJ110" s="1060">
        <f t="shared" si="30"/>
        <v>142028311</v>
      </c>
      <c r="BK110" s="1060">
        <f t="shared" si="31"/>
        <v>5971689</v>
      </c>
      <c r="BL110" s="1060">
        <f t="shared" si="32"/>
        <v>142028311</v>
      </c>
      <c r="BM110" s="1060">
        <f t="shared" si="33"/>
        <v>0</v>
      </c>
      <c r="BN110" s="1060">
        <f t="shared" si="34"/>
        <v>142028311</v>
      </c>
      <c r="BO110" s="1060">
        <f t="shared" si="35"/>
        <v>0</v>
      </c>
      <c r="BP110" s="1060">
        <f t="shared" si="36"/>
        <v>141958611</v>
      </c>
      <c r="BQ110" s="1060">
        <f t="shared" si="37"/>
        <v>69700</v>
      </c>
      <c r="BR110" s="1060">
        <f t="shared" si="38"/>
        <v>1000</v>
      </c>
    </row>
    <row r="111" spans="1:70" ht="25.5" customHeight="1" x14ac:dyDescent="0.2">
      <c r="A111" s="1105" t="str">
        <f t="shared" si="20"/>
        <v>A2048210</v>
      </c>
      <c r="B111" s="1176" t="s">
        <v>361</v>
      </c>
      <c r="C111" s="1176"/>
      <c r="D111" s="1176" t="s">
        <v>741</v>
      </c>
      <c r="E111" s="1176"/>
      <c r="F111" s="1176" t="s">
        <v>739</v>
      </c>
      <c r="G111" s="1176"/>
      <c r="H111" s="1176" t="s">
        <v>742</v>
      </c>
      <c r="I111" s="1176"/>
      <c r="J111" s="1176" t="s">
        <v>755</v>
      </c>
      <c r="K111" s="1176"/>
      <c r="L111" s="1176"/>
      <c r="M111" s="1176" t="s">
        <v>741</v>
      </c>
      <c r="N111" s="1176"/>
      <c r="O111" s="1176"/>
      <c r="P111" s="1176"/>
      <c r="Q111" s="1176"/>
      <c r="R111" s="1176"/>
      <c r="S111" s="1176"/>
      <c r="T111" s="1177" t="s">
        <v>427</v>
      </c>
      <c r="U111" s="1177"/>
      <c r="V111" s="1177"/>
      <c r="W111" s="1177"/>
      <c r="X111" s="1177"/>
      <c r="Y111" s="1177"/>
      <c r="Z111" s="1177"/>
      <c r="AA111" s="1177"/>
      <c r="AB111" s="1176" t="s">
        <v>732</v>
      </c>
      <c r="AC111" s="1176"/>
      <c r="AD111" s="1176"/>
      <c r="AE111" s="1176"/>
      <c r="AF111" s="1176"/>
      <c r="AG111" s="1176" t="s">
        <v>733</v>
      </c>
      <c r="AH111" s="1176"/>
      <c r="AI111" s="1176"/>
      <c r="AJ111" s="1110" t="s">
        <v>417</v>
      </c>
      <c r="AK111" s="1178" t="s">
        <v>734</v>
      </c>
      <c r="AL111" s="1178"/>
      <c r="AM111" s="1178"/>
      <c r="AN111" s="1178"/>
      <c r="AO111" s="1178"/>
      <c r="AP111" s="1178"/>
      <c r="AQ111" s="1063">
        <v>848000000</v>
      </c>
      <c r="AR111" s="1063">
        <v>848000000</v>
      </c>
      <c r="AS111" s="1062">
        <v>0</v>
      </c>
      <c r="AT111" s="1062">
        <v>0</v>
      </c>
      <c r="AU111" s="1063">
        <v>754448673</v>
      </c>
      <c r="AV111" s="1063">
        <v>93551327</v>
      </c>
      <c r="AW111" s="1063">
        <v>754448673</v>
      </c>
      <c r="AX111" s="1062">
        <v>0</v>
      </c>
      <c r="AY111" s="1063">
        <v>751938173</v>
      </c>
      <c r="AZ111" s="1063">
        <v>2510500</v>
      </c>
      <c r="BA111" s="1063">
        <v>745485098</v>
      </c>
      <c r="BB111" s="1063">
        <v>6453075</v>
      </c>
      <c r="BC111" s="1062">
        <v>0</v>
      </c>
      <c r="BF111" s="1060">
        <f>+ABS(AQ111)</f>
        <v>848000000</v>
      </c>
      <c r="BG111" s="1060">
        <f>+ABS(AR111)</f>
        <v>848000000</v>
      </c>
      <c r="BH111" s="1060">
        <f>+ABS(AS111)</f>
        <v>0</v>
      </c>
      <c r="BI111" s="1060">
        <f>+ABS(AT111)</f>
        <v>0</v>
      </c>
      <c r="BJ111" s="1060">
        <f t="shared" si="30"/>
        <v>754448673</v>
      </c>
      <c r="BK111" s="1060">
        <f t="shared" si="31"/>
        <v>93551327</v>
      </c>
      <c r="BL111" s="1060">
        <f t="shared" si="32"/>
        <v>754448673</v>
      </c>
      <c r="BM111" s="1060">
        <f t="shared" si="33"/>
        <v>0</v>
      </c>
      <c r="BN111" s="1060">
        <f t="shared" si="34"/>
        <v>751938173</v>
      </c>
      <c r="BO111" s="1060">
        <f t="shared" si="35"/>
        <v>2510500</v>
      </c>
      <c r="BP111" s="1060">
        <f t="shared" si="36"/>
        <v>745485098</v>
      </c>
      <c r="BQ111" s="1060">
        <f t="shared" si="37"/>
        <v>6453075</v>
      </c>
      <c r="BR111" s="1060">
        <f t="shared" si="38"/>
        <v>0</v>
      </c>
    </row>
    <row r="112" spans="1:70" ht="25.5" customHeight="1" x14ac:dyDescent="0.2">
      <c r="A112" s="1105" t="str">
        <f t="shared" si="20"/>
        <v>A2048310</v>
      </c>
      <c r="B112" s="1176" t="s">
        <v>361</v>
      </c>
      <c r="C112" s="1176"/>
      <c r="D112" s="1176" t="s">
        <v>741</v>
      </c>
      <c r="E112" s="1176"/>
      <c r="F112" s="1176" t="s">
        <v>739</v>
      </c>
      <c r="G112" s="1176"/>
      <c r="H112" s="1176" t="s">
        <v>742</v>
      </c>
      <c r="I112" s="1176"/>
      <c r="J112" s="1176" t="s">
        <v>755</v>
      </c>
      <c r="K112" s="1176"/>
      <c r="L112" s="1176"/>
      <c r="M112" s="1176" t="s">
        <v>748</v>
      </c>
      <c r="N112" s="1176"/>
      <c r="O112" s="1176"/>
      <c r="P112" s="1176"/>
      <c r="Q112" s="1176"/>
      <c r="R112" s="1176"/>
      <c r="S112" s="1176"/>
      <c r="T112" s="1177" t="s">
        <v>428</v>
      </c>
      <c r="U112" s="1177"/>
      <c r="V112" s="1177"/>
      <c r="W112" s="1177"/>
      <c r="X112" s="1177"/>
      <c r="Y112" s="1177"/>
      <c r="Z112" s="1177"/>
      <c r="AA112" s="1177"/>
      <c r="AB112" s="1176" t="s">
        <v>732</v>
      </c>
      <c r="AC112" s="1176"/>
      <c r="AD112" s="1176"/>
      <c r="AE112" s="1176"/>
      <c r="AF112" s="1176"/>
      <c r="AG112" s="1176" t="s">
        <v>733</v>
      </c>
      <c r="AH112" s="1176"/>
      <c r="AI112" s="1176"/>
      <c r="AJ112" s="1110" t="s">
        <v>417</v>
      </c>
      <c r="AK112" s="1178" t="s">
        <v>734</v>
      </c>
      <c r="AL112" s="1178"/>
      <c r="AM112" s="1178"/>
      <c r="AN112" s="1178"/>
      <c r="AO112" s="1178"/>
      <c r="AP112" s="1178"/>
      <c r="AQ112" s="1063">
        <v>300000</v>
      </c>
      <c r="AR112" s="1063">
        <v>300000</v>
      </c>
      <c r="AS112" s="1062">
        <v>0</v>
      </c>
      <c r="AT112" s="1062">
        <v>0</v>
      </c>
      <c r="AU112" s="1063">
        <v>270343</v>
      </c>
      <c r="AV112" s="1063">
        <v>29657</v>
      </c>
      <c r="AW112" s="1063">
        <v>270343</v>
      </c>
      <c r="AX112" s="1062">
        <v>0</v>
      </c>
      <c r="AY112" s="1063">
        <v>270343</v>
      </c>
      <c r="AZ112" s="1062">
        <v>0</v>
      </c>
      <c r="BA112" s="1063">
        <v>270343</v>
      </c>
      <c r="BB112" s="1062">
        <v>0</v>
      </c>
      <c r="BC112" s="1062">
        <v>0</v>
      </c>
      <c r="BF112" s="1060">
        <f>+ABS(AQ112)</f>
        <v>300000</v>
      </c>
      <c r="BG112" s="1060">
        <f>+ABS(AR112)</f>
        <v>300000</v>
      </c>
      <c r="BH112" s="1060">
        <f>+ABS(AS112)</f>
        <v>0</v>
      </c>
      <c r="BI112" s="1060">
        <f>+ABS(AT112)</f>
        <v>0</v>
      </c>
      <c r="BJ112" s="1060">
        <f t="shared" si="30"/>
        <v>270343</v>
      </c>
      <c r="BK112" s="1060">
        <f t="shared" si="31"/>
        <v>29657</v>
      </c>
      <c r="BL112" s="1060">
        <f t="shared" si="32"/>
        <v>270343</v>
      </c>
      <c r="BM112" s="1060">
        <f t="shared" si="33"/>
        <v>0</v>
      </c>
      <c r="BN112" s="1060">
        <f t="shared" si="34"/>
        <v>270343</v>
      </c>
      <c r="BO112" s="1060">
        <f t="shared" si="35"/>
        <v>0</v>
      </c>
      <c r="BP112" s="1060">
        <f t="shared" si="36"/>
        <v>270343</v>
      </c>
      <c r="BQ112" s="1060">
        <f t="shared" si="37"/>
        <v>0</v>
      </c>
      <c r="BR112" s="1060">
        <f t="shared" si="38"/>
        <v>0</v>
      </c>
    </row>
    <row r="113" spans="1:70" ht="25.5" customHeight="1" x14ac:dyDescent="0.2">
      <c r="A113" s="1105" t="str">
        <f t="shared" si="20"/>
        <v>A2048510</v>
      </c>
      <c r="B113" s="1176" t="s">
        <v>361</v>
      </c>
      <c r="C113" s="1176"/>
      <c r="D113" s="1176" t="s">
        <v>741</v>
      </c>
      <c r="E113" s="1176"/>
      <c r="F113" s="1176" t="s">
        <v>739</v>
      </c>
      <c r="G113" s="1176"/>
      <c r="H113" s="1176" t="s">
        <v>742</v>
      </c>
      <c r="I113" s="1176"/>
      <c r="J113" s="1176" t="s">
        <v>755</v>
      </c>
      <c r="K113" s="1176"/>
      <c r="L113" s="1176"/>
      <c r="M113" s="1176" t="s">
        <v>743</v>
      </c>
      <c r="N113" s="1176"/>
      <c r="O113" s="1176"/>
      <c r="P113" s="1176"/>
      <c r="Q113" s="1176"/>
      <c r="R113" s="1176"/>
      <c r="S113" s="1176"/>
      <c r="T113" s="1177" t="s">
        <v>429</v>
      </c>
      <c r="U113" s="1177"/>
      <c r="V113" s="1177"/>
      <c r="W113" s="1177"/>
      <c r="X113" s="1177"/>
      <c r="Y113" s="1177"/>
      <c r="Z113" s="1177"/>
      <c r="AA113" s="1177"/>
      <c r="AB113" s="1176" t="s">
        <v>732</v>
      </c>
      <c r="AC113" s="1176"/>
      <c r="AD113" s="1176"/>
      <c r="AE113" s="1176"/>
      <c r="AF113" s="1176"/>
      <c r="AG113" s="1176" t="s">
        <v>733</v>
      </c>
      <c r="AH113" s="1176"/>
      <c r="AI113" s="1176"/>
      <c r="AJ113" s="1110" t="s">
        <v>417</v>
      </c>
      <c r="AK113" s="1178" t="s">
        <v>734</v>
      </c>
      <c r="AL113" s="1178"/>
      <c r="AM113" s="1178"/>
      <c r="AN113" s="1178"/>
      <c r="AO113" s="1178"/>
      <c r="AP113" s="1178"/>
      <c r="AQ113" s="1063">
        <v>179000000</v>
      </c>
      <c r="AR113" s="1063">
        <v>179000000</v>
      </c>
      <c r="AS113" s="1062">
        <v>0</v>
      </c>
      <c r="AT113" s="1062">
        <v>0</v>
      </c>
      <c r="AU113" s="1063">
        <v>151932881</v>
      </c>
      <c r="AV113" s="1063">
        <v>27067119</v>
      </c>
      <c r="AW113" s="1063">
        <v>150906311</v>
      </c>
      <c r="AX113" s="1063">
        <v>1026570</v>
      </c>
      <c r="AY113" s="1063">
        <v>150003041</v>
      </c>
      <c r="AZ113" s="1063">
        <v>903270</v>
      </c>
      <c r="BA113" s="1063">
        <v>150003041</v>
      </c>
      <c r="BB113" s="1062">
        <v>0</v>
      </c>
      <c r="BC113" s="1063">
        <v>30500</v>
      </c>
      <c r="BF113" s="1060">
        <f>+ABS(AQ113)</f>
        <v>179000000</v>
      </c>
      <c r="BG113" s="1060">
        <f>+ABS(AR113)</f>
        <v>179000000</v>
      </c>
      <c r="BH113" s="1060">
        <f>+ABS(AS113)</f>
        <v>0</v>
      </c>
      <c r="BI113" s="1060">
        <f>+ABS(AT113)</f>
        <v>0</v>
      </c>
      <c r="BJ113" s="1060">
        <f t="shared" si="30"/>
        <v>151932881</v>
      </c>
      <c r="BK113" s="1060">
        <f t="shared" si="31"/>
        <v>27067119</v>
      </c>
      <c r="BL113" s="1060">
        <f t="shared" si="32"/>
        <v>150906311</v>
      </c>
      <c r="BM113" s="1060">
        <f t="shared" si="33"/>
        <v>1026570</v>
      </c>
      <c r="BN113" s="1060">
        <f t="shared" si="34"/>
        <v>150003041</v>
      </c>
      <c r="BO113" s="1060">
        <f t="shared" si="35"/>
        <v>903270</v>
      </c>
      <c r="BP113" s="1060">
        <f t="shared" si="36"/>
        <v>150003041</v>
      </c>
      <c r="BQ113" s="1060">
        <f t="shared" si="37"/>
        <v>0</v>
      </c>
      <c r="BR113" s="1060">
        <f t="shared" si="38"/>
        <v>30500</v>
      </c>
    </row>
    <row r="114" spans="1:70" ht="25.5" customHeight="1" x14ac:dyDescent="0.2">
      <c r="A114" s="1105" t="str">
        <f t="shared" si="20"/>
        <v>A2048610</v>
      </c>
      <c r="B114" s="1176" t="s">
        <v>361</v>
      </c>
      <c r="C114" s="1176"/>
      <c r="D114" s="1176" t="s">
        <v>741</v>
      </c>
      <c r="E114" s="1176"/>
      <c r="F114" s="1176" t="s">
        <v>739</v>
      </c>
      <c r="G114" s="1176"/>
      <c r="H114" s="1176" t="s">
        <v>742</v>
      </c>
      <c r="I114" s="1176"/>
      <c r="J114" s="1176" t="s">
        <v>755</v>
      </c>
      <c r="K114" s="1176"/>
      <c r="L114" s="1176"/>
      <c r="M114" s="1176" t="s">
        <v>753</v>
      </c>
      <c r="N114" s="1176"/>
      <c r="O114" s="1176"/>
      <c r="P114" s="1176"/>
      <c r="Q114" s="1176"/>
      <c r="R114" s="1176"/>
      <c r="S114" s="1176"/>
      <c r="T114" s="1177" t="s">
        <v>430</v>
      </c>
      <c r="U114" s="1177"/>
      <c r="V114" s="1177"/>
      <c r="W114" s="1177"/>
      <c r="X114" s="1177"/>
      <c r="Y114" s="1177"/>
      <c r="Z114" s="1177"/>
      <c r="AA114" s="1177"/>
      <c r="AB114" s="1176" t="s">
        <v>732</v>
      </c>
      <c r="AC114" s="1176"/>
      <c r="AD114" s="1176"/>
      <c r="AE114" s="1176"/>
      <c r="AF114" s="1176"/>
      <c r="AG114" s="1176" t="s">
        <v>733</v>
      </c>
      <c r="AH114" s="1176"/>
      <c r="AI114" s="1176"/>
      <c r="AJ114" s="1110" t="s">
        <v>417</v>
      </c>
      <c r="AK114" s="1178" t="s">
        <v>734</v>
      </c>
      <c r="AL114" s="1178"/>
      <c r="AM114" s="1178"/>
      <c r="AN114" s="1178"/>
      <c r="AO114" s="1178"/>
      <c r="AP114" s="1178"/>
      <c r="AQ114" s="1063">
        <v>270000000</v>
      </c>
      <c r="AR114" s="1063">
        <v>270000000</v>
      </c>
      <c r="AS114" s="1062">
        <v>0</v>
      </c>
      <c r="AT114" s="1062">
        <v>0</v>
      </c>
      <c r="AU114" s="1063">
        <v>224983591</v>
      </c>
      <c r="AV114" s="1063">
        <v>45016409</v>
      </c>
      <c r="AW114" s="1063">
        <v>224983591</v>
      </c>
      <c r="AX114" s="1062">
        <v>0</v>
      </c>
      <c r="AY114" s="1063">
        <v>224983591</v>
      </c>
      <c r="AZ114" s="1062">
        <v>0</v>
      </c>
      <c r="BA114" s="1063">
        <v>224983591</v>
      </c>
      <c r="BB114" s="1062">
        <v>0</v>
      </c>
      <c r="BC114" s="1063">
        <v>36000</v>
      </c>
      <c r="BF114" s="1060">
        <f>+ABS(AQ114)</f>
        <v>270000000</v>
      </c>
      <c r="BG114" s="1060">
        <f>+ABS(AR114)</f>
        <v>270000000</v>
      </c>
      <c r="BH114" s="1060">
        <f>+ABS(AS114)</f>
        <v>0</v>
      </c>
      <c r="BI114" s="1060">
        <f>+ABS(AT114)</f>
        <v>0</v>
      </c>
      <c r="BJ114" s="1060">
        <f t="shared" si="30"/>
        <v>224983591</v>
      </c>
      <c r="BK114" s="1060">
        <f t="shared" si="31"/>
        <v>45016409</v>
      </c>
      <c r="BL114" s="1060">
        <f t="shared" si="32"/>
        <v>224983591</v>
      </c>
      <c r="BM114" s="1060">
        <f t="shared" si="33"/>
        <v>0</v>
      </c>
      <c r="BN114" s="1060">
        <f t="shared" si="34"/>
        <v>224983591</v>
      </c>
      <c r="BO114" s="1060">
        <f t="shared" si="35"/>
        <v>0</v>
      </c>
      <c r="BP114" s="1060">
        <f t="shared" si="36"/>
        <v>224983591</v>
      </c>
      <c r="BQ114" s="1060">
        <f t="shared" si="37"/>
        <v>0</v>
      </c>
      <c r="BR114" s="1060">
        <f t="shared" si="38"/>
        <v>36000</v>
      </c>
    </row>
    <row r="115" spans="1:70" ht="12.75" x14ac:dyDescent="0.2">
      <c r="A115" s="1105" t="str">
        <f t="shared" si="20"/>
        <v>A204910</v>
      </c>
      <c r="B115" s="1180" t="s">
        <v>361</v>
      </c>
      <c r="C115" s="1180"/>
      <c r="D115" s="1180" t="s">
        <v>741</v>
      </c>
      <c r="E115" s="1180"/>
      <c r="F115" s="1180" t="s">
        <v>739</v>
      </c>
      <c r="G115" s="1180"/>
      <c r="H115" s="1180" t="s">
        <v>742</v>
      </c>
      <c r="I115" s="1180"/>
      <c r="J115" s="1180" t="s">
        <v>747</v>
      </c>
      <c r="K115" s="1180"/>
      <c r="L115" s="1180"/>
      <c r="M115" s="1180"/>
      <c r="N115" s="1180"/>
      <c r="O115" s="1180"/>
      <c r="P115" s="1180"/>
      <c r="Q115" s="1180"/>
      <c r="R115" s="1180"/>
      <c r="S115" s="1180"/>
      <c r="T115" s="1179" t="s">
        <v>648</v>
      </c>
      <c r="U115" s="1179"/>
      <c r="V115" s="1179"/>
      <c r="W115" s="1179"/>
      <c r="X115" s="1179"/>
      <c r="Y115" s="1179"/>
      <c r="Z115" s="1179"/>
      <c r="AA115" s="1179"/>
      <c r="AB115" s="1180" t="s">
        <v>732</v>
      </c>
      <c r="AC115" s="1180"/>
      <c r="AD115" s="1180"/>
      <c r="AE115" s="1180"/>
      <c r="AF115" s="1180"/>
      <c r="AG115" s="1180" t="s">
        <v>733</v>
      </c>
      <c r="AH115" s="1180"/>
      <c r="AI115" s="1180"/>
      <c r="AJ115" s="1108" t="s">
        <v>417</v>
      </c>
      <c r="AK115" s="1181" t="s">
        <v>734</v>
      </c>
      <c r="AL115" s="1181"/>
      <c r="AM115" s="1181"/>
      <c r="AN115" s="1181"/>
      <c r="AO115" s="1181"/>
      <c r="AP115" s="1181"/>
      <c r="AQ115" s="1063">
        <v>95000000</v>
      </c>
      <c r="AR115" s="1063">
        <v>87766922</v>
      </c>
      <c r="AS115" s="1063">
        <v>7233078</v>
      </c>
      <c r="AT115" s="1062">
        <v>0</v>
      </c>
      <c r="AU115" s="1063">
        <v>52672744</v>
      </c>
      <c r="AV115" s="1063">
        <v>35094178</v>
      </c>
      <c r="AW115" s="1063">
        <v>52672744</v>
      </c>
      <c r="AX115" s="1062">
        <v>0</v>
      </c>
      <c r="AY115" s="1063">
        <v>52672744</v>
      </c>
      <c r="AZ115" s="1062">
        <v>0</v>
      </c>
      <c r="BA115" s="1063">
        <v>52672744</v>
      </c>
      <c r="BB115" s="1062">
        <v>0</v>
      </c>
      <c r="BC115" s="1062">
        <v>0</v>
      </c>
      <c r="BF115" s="1060">
        <f>+ABS(AQ115)</f>
        <v>95000000</v>
      </c>
      <c r="BG115" s="1060">
        <f>+ABS(AR115)</f>
        <v>87766922</v>
      </c>
      <c r="BH115" s="1060">
        <f>+ABS(AS115)</f>
        <v>7233078</v>
      </c>
      <c r="BI115" s="1060">
        <f>+ABS(AT115)</f>
        <v>0</v>
      </c>
      <c r="BJ115" s="1060">
        <f t="shared" si="30"/>
        <v>52672744</v>
      </c>
      <c r="BK115" s="1060">
        <f t="shared" si="31"/>
        <v>35094178</v>
      </c>
      <c r="BL115" s="1060">
        <f t="shared" si="32"/>
        <v>52672744</v>
      </c>
      <c r="BM115" s="1060">
        <f t="shared" si="33"/>
        <v>0</v>
      </c>
      <c r="BN115" s="1060">
        <f t="shared" si="34"/>
        <v>52672744</v>
      </c>
      <c r="BO115" s="1060">
        <f t="shared" si="35"/>
        <v>0</v>
      </c>
      <c r="BP115" s="1060">
        <f t="shared" si="36"/>
        <v>52672744</v>
      </c>
      <c r="BQ115" s="1060">
        <f t="shared" si="37"/>
        <v>0</v>
      </c>
      <c r="BR115" s="1060">
        <f t="shared" si="38"/>
        <v>0</v>
      </c>
    </row>
    <row r="116" spans="1:70" ht="25.5" customHeight="1" x14ac:dyDescent="0.2">
      <c r="A116" s="1105" t="str">
        <f t="shared" si="20"/>
        <v>A2049110</v>
      </c>
      <c r="B116" s="1176" t="s">
        <v>361</v>
      </c>
      <c r="C116" s="1176"/>
      <c r="D116" s="1176" t="s">
        <v>741</v>
      </c>
      <c r="E116" s="1176"/>
      <c r="F116" s="1176" t="s">
        <v>739</v>
      </c>
      <c r="G116" s="1176"/>
      <c r="H116" s="1176" t="s">
        <v>742</v>
      </c>
      <c r="I116" s="1176"/>
      <c r="J116" s="1176" t="s">
        <v>747</v>
      </c>
      <c r="K116" s="1176"/>
      <c r="L116" s="1176"/>
      <c r="M116" s="1176" t="s">
        <v>738</v>
      </c>
      <c r="N116" s="1176"/>
      <c r="O116" s="1176"/>
      <c r="P116" s="1176"/>
      <c r="Q116" s="1176"/>
      <c r="R116" s="1176"/>
      <c r="S116" s="1176"/>
      <c r="T116" s="1177" t="s">
        <v>431</v>
      </c>
      <c r="U116" s="1177"/>
      <c r="V116" s="1177"/>
      <c r="W116" s="1177"/>
      <c r="X116" s="1177"/>
      <c r="Y116" s="1177"/>
      <c r="Z116" s="1177"/>
      <c r="AA116" s="1177"/>
      <c r="AB116" s="1176" t="s">
        <v>732</v>
      </c>
      <c r="AC116" s="1176"/>
      <c r="AD116" s="1176"/>
      <c r="AE116" s="1176"/>
      <c r="AF116" s="1176"/>
      <c r="AG116" s="1176" t="s">
        <v>733</v>
      </c>
      <c r="AH116" s="1176"/>
      <c r="AI116" s="1176"/>
      <c r="AJ116" s="1110" t="s">
        <v>417</v>
      </c>
      <c r="AK116" s="1178" t="s">
        <v>734</v>
      </c>
      <c r="AL116" s="1178"/>
      <c r="AM116" s="1178"/>
      <c r="AN116" s="1178"/>
      <c r="AO116" s="1178"/>
      <c r="AP116" s="1178"/>
      <c r="AQ116" s="1063">
        <v>50000000</v>
      </c>
      <c r="AR116" s="1063">
        <v>45036508</v>
      </c>
      <c r="AS116" s="1063">
        <v>4963492</v>
      </c>
      <c r="AT116" s="1062">
        <v>0</v>
      </c>
      <c r="AU116" s="1063">
        <v>45036508</v>
      </c>
      <c r="AV116" s="1062">
        <v>0</v>
      </c>
      <c r="AW116" s="1063">
        <v>45036508</v>
      </c>
      <c r="AX116" s="1062">
        <v>0</v>
      </c>
      <c r="AY116" s="1063">
        <v>45036508</v>
      </c>
      <c r="AZ116" s="1062">
        <v>0</v>
      </c>
      <c r="BA116" s="1063">
        <v>45036508</v>
      </c>
      <c r="BB116" s="1062">
        <v>0</v>
      </c>
      <c r="BC116" s="1062">
        <v>0</v>
      </c>
      <c r="BF116" s="1060">
        <f>+ABS(AQ116)</f>
        <v>50000000</v>
      </c>
      <c r="BG116" s="1060">
        <f>+ABS(AR116)</f>
        <v>45036508</v>
      </c>
      <c r="BH116" s="1060">
        <f>+ABS(AS116)</f>
        <v>4963492</v>
      </c>
      <c r="BI116" s="1060">
        <f>+ABS(AT116)</f>
        <v>0</v>
      </c>
      <c r="BJ116" s="1060">
        <f t="shared" si="30"/>
        <v>45036508</v>
      </c>
      <c r="BK116" s="1060">
        <f t="shared" si="31"/>
        <v>0</v>
      </c>
      <c r="BL116" s="1060">
        <f t="shared" si="32"/>
        <v>45036508</v>
      </c>
      <c r="BM116" s="1060">
        <f t="shared" si="33"/>
        <v>0</v>
      </c>
      <c r="BN116" s="1060">
        <f t="shared" si="34"/>
        <v>45036508</v>
      </c>
      <c r="BO116" s="1060">
        <f t="shared" si="35"/>
        <v>0</v>
      </c>
      <c r="BP116" s="1060">
        <f t="shared" si="36"/>
        <v>45036508</v>
      </c>
      <c r="BQ116" s="1060">
        <f t="shared" si="37"/>
        <v>0</v>
      </c>
      <c r="BR116" s="1060">
        <f t="shared" si="38"/>
        <v>0</v>
      </c>
    </row>
    <row r="117" spans="1:70" ht="25.5" customHeight="1" x14ac:dyDescent="0.2">
      <c r="A117" s="1105" t="str">
        <f t="shared" si="20"/>
        <v>A2049810</v>
      </c>
      <c r="B117" s="1176" t="s">
        <v>361</v>
      </c>
      <c r="C117" s="1176"/>
      <c r="D117" s="1176" t="s">
        <v>741</v>
      </c>
      <c r="E117" s="1176"/>
      <c r="F117" s="1176" t="s">
        <v>739</v>
      </c>
      <c r="G117" s="1176"/>
      <c r="H117" s="1176" t="s">
        <v>742</v>
      </c>
      <c r="I117" s="1176"/>
      <c r="J117" s="1176" t="s">
        <v>747</v>
      </c>
      <c r="K117" s="1176"/>
      <c r="L117" s="1176"/>
      <c r="M117" s="1176" t="s">
        <v>755</v>
      </c>
      <c r="N117" s="1176"/>
      <c r="O117" s="1176"/>
      <c r="P117" s="1176"/>
      <c r="Q117" s="1176"/>
      <c r="R117" s="1176"/>
      <c r="S117" s="1176"/>
      <c r="T117" s="1177" t="s">
        <v>432</v>
      </c>
      <c r="U117" s="1177"/>
      <c r="V117" s="1177"/>
      <c r="W117" s="1177"/>
      <c r="X117" s="1177"/>
      <c r="Y117" s="1177"/>
      <c r="Z117" s="1177"/>
      <c r="AA117" s="1177"/>
      <c r="AB117" s="1176" t="s">
        <v>732</v>
      </c>
      <c r="AC117" s="1176"/>
      <c r="AD117" s="1176"/>
      <c r="AE117" s="1176"/>
      <c r="AF117" s="1176"/>
      <c r="AG117" s="1176" t="s">
        <v>733</v>
      </c>
      <c r="AH117" s="1176"/>
      <c r="AI117" s="1176"/>
      <c r="AJ117" s="1110" t="s">
        <v>417</v>
      </c>
      <c r="AK117" s="1178" t="s">
        <v>734</v>
      </c>
      <c r="AL117" s="1178"/>
      <c r="AM117" s="1178"/>
      <c r="AN117" s="1178"/>
      <c r="AO117" s="1178"/>
      <c r="AP117" s="1178"/>
      <c r="AQ117" s="1062">
        <v>0</v>
      </c>
      <c r="AR117" s="1062">
        <v>0</v>
      </c>
      <c r="AS117" s="1062">
        <v>0</v>
      </c>
      <c r="AT117" s="1062">
        <v>0</v>
      </c>
      <c r="AU117" s="1062">
        <v>0</v>
      </c>
      <c r="AV117" s="1062">
        <v>0</v>
      </c>
      <c r="AW117" s="1062">
        <v>0</v>
      </c>
      <c r="AX117" s="1062">
        <v>0</v>
      </c>
      <c r="AY117" s="1062">
        <v>0</v>
      </c>
      <c r="AZ117" s="1062">
        <v>0</v>
      </c>
      <c r="BA117" s="1062">
        <v>0</v>
      </c>
      <c r="BB117" s="1062">
        <v>0</v>
      </c>
      <c r="BC117" s="1062">
        <v>0</v>
      </c>
      <c r="BF117" s="1060">
        <f>+ABS(AQ117)</f>
        <v>0</v>
      </c>
      <c r="BG117" s="1060">
        <f>+ABS(AR117)</f>
        <v>0</v>
      </c>
      <c r="BH117" s="1060">
        <f>+ABS(AS117)</f>
        <v>0</v>
      </c>
      <c r="BI117" s="1060">
        <f>+ABS(AT117)</f>
        <v>0</v>
      </c>
      <c r="BJ117" s="1060">
        <f t="shared" si="30"/>
        <v>0</v>
      </c>
      <c r="BK117" s="1060">
        <f t="shared" si="31"/>
        <v>0</v>
      </c>
      <c r="BL117" s="1060">
        <f t="shared" si="32"/>
        <v>0</v>
      </c>
      <c r="BM117" s="1060">
        <f t="shared" si="33"/>
        <v>0</v>
      </c>
      <c r="BN117" s="1060">
        <f t="shared" si="34"/>
        <v>0</v>
      </c>
      <c r="BO117" s="1060">
        <f t="shared" si="35"/>
        <v>0</v>
      </c>
      <c r="BP117" s="1060">
        <f t="shared" si="36"/>
        <v>0</v>
      </c>
      <c r="BQ117" s="1060">
        <f t="shared" si="37"/>
        <v>0</v>
      </c>
      <c r="BR117" s="1060">
        <f t="shared" si="38"/>
        <v>0</v>
      </c>
    </row>
    <row r="118" spans="1:70" ht="25.5" customHeight="1" x14ac:dyDescent="0.2">
      <c r="A118" s="1105" t="str">
        <f t="shared" si="20"/>
        <v>A20491110</v>
      </c>
      <c r="B118" s="1176" t="s">
        <v>361</v>
      </c>
      <c r="C118" s="1176"/>
      <c r="D118" s="1176" t="s">
        <v>741</v>
      </c>
      <c r="E118" s="1176"/>
      <c r="F118" s="1176" t="s">
        <v>739</v>
      </c>
      <c r="G118" s="1176"/>
      <c r="H118" s="1176" t="s">
        <v>742</v>
      </c>
      <c r="I118" s="1176"/>
      <c r="J118" s="1176" t="s">
        <v>747</v>
      </c>
      <c r="K118" s="1176"/>
      <c r="L118" s="1176"/>
      <c r="M118" s="1176" t="s">
        <v>433</v>
      </c>
      <c r="N118" s="1176"/>
      <c r="O118" s="1176"/>
      <c r="P118" s="1176"/>
      <c r="Q118" s="1176"/>
      <c r="R118" s="1176"/>
      <c r="S118" s="1176"/>
      <c r="T118" s="1177" t="s">
        <v>434</v>
      </c>
      <c r="U118" s="1177"/>
      <c r="V118" s="1177"/>
      <c r="W118" s="1177"/>
      <c r="X118" s="1177"/>
      <c r="Y118" s="1177"/>
      <c r="Z118" s="1177"/>
      <c r="AA118" s="1177"/>
      <c r="AB118" s="1176" t="s">
        <v>732</v>
      </c>
      <c r="AC118" s="1176"/>
      <c r="AD118" s="1176"/>
      <c r="AE118" s="1176"/>
      <c r="AF118" s="1176"/>
      <c r="AG118" s="1176" t="s">
        <v>733</v>
      </c>
      <c r="AH118" s="1176"/>
      <c r="AI118" s="1176"/>
      <c r="AJ118" s="1110" t="s">
        <v>417</v>
      </c>
      <c r="AK118" s="1178" t="s">
        <v>734</v>
      </c>
      <c r="AL118" s="1178"/>
      <c r="AM118" s="1178"/>
      <c r="AN118" s="1178"/>
      <c r="AO118" s="1178"/>
      <c r="AP118" s="1178"/>
      <c r="AQ118" s="1063">
        <v>45000000</v>
      </c>
      <c r="AR118" s="1063">
        <v>42730414</v>
      </c>
      <c r="AS118" s="1063">
        <v>2269586</v>
      </c>
      <c r="AT118" s="1062">
        <v>0</v>
      </c>
      <c r="AU118" s="1063">
        <v>7636236</v>
      </c>
      <c r="AV118" s="1063">
        <v>35094178</v>
      </c>
      <c r="AW118" s="1063">
        <v>7636236</v>
      </c>
      <c r="AX118" s="1062">
        <v>0</v>
      </c>
      <c r="AY118" s="1063">
        <v>7636236</v>
      </c>
      <c r="AZ118" s="1062">
        <v>0</v>
      </c>
      <c r="BA118" s="1063">
        <v>7636236</v>
      </c>
      <c r="BB118" s="1062">
        <v>0</v>
      </c>
      <c r="BC118" s="1062">
        <v>0</v>
      </c>
      <c r="BF118" s="1060">
        <f>+ABS(AQ118)</f>
        <v>45000000</v>
      </c>
      <c r="BG118" s="1060">
        <f>+ABS(AR118)</f>
        <v>42730414</v>
      </c>
      <c r="BH118" s="1060">
        <f>+ABS(AS118)</f>
        <v>2269586</v>
      </c>
      <c r="BI118" s="1060">
        <f>+ABS(AT118)</f>
        <v>0</v>
      </c>
      <c r="BJ118" s="1060">
        <f t="shared" si="30"/>
        <v>7636236</v>
      </c>
      <c r="BK118" s="1060">
        <f t="shared" si="31"/>
        <v>35094178</v>
      </c>
      <c r="BL118" s="1060">
        <f t="shared" si="32"/>
        <v>7636236</v>
      </c>
      <c r="BM118" s="1060">
        <f t="shared" si="33"/>
        <v>0</v>
      </c>
      <c r="BN118" s="1060">
        <f t="shared" si="34"/>
        <v>7636236</v>
      </c>
      <c r="BO118" s="1060">
        <f t="shared" si="35"/>
        <v>0</v>
      </c>
      <c r="BP118" s="1060">
        <f t="shared" si="36"/>
        <v>7636236</v>
      </c>
      <c r="BQ118" s="1060">
        <f t="shared" si="37"/>
        <v>0</v>
      </c>
      <c r="BR118" s="1060">
        <f t="shared" si="38"/>
        <v>0</v>
      </c>
    </row>
    <row r="119" spans="1:70" ht="12.75" x14ac:dyDescent="0.2">
      <c r="A119" s="1105" t="str">
        <f t="shared" si="20"/>
        <v>A2041010</v>
      </c>
      <c r="B119" s="1180" t="s">
        <v>361</v>
      </c>
      <c r="C119" s="1180"/>
      <c r="D119" s="1180" t="s">
        <v>741</v>
      </c>
      <c r="E119" s="1180"/>
      <c r="F119" s="1180" t="s">
        <v>739</v>
      </c>
      <c r="G119" s="1180"/>
      <c r="H119" s="1180" t="s">
        <v>742</v>
      </c>
      <c r="I119" s="1180"/>
      <c r="J119" s="1180" t="s">
        <v>417</v>
      </c>
      <c r="K119" s="1180"/>
      <c r="L119" s="1180"/>
      <c r="M119" s="1180"/>
      <c r="N119" s="1180"/>
      <c r="O119" s="1180"/>
      <c r="P119" s="1180"/>
      <c r="Q119" s="1180"/>
      <c r="R119" s="1180"/>
      <c r="S119" s="1180"/>
      <c r="T119" s="1179" t="s">
        <v>650</v>
      </c>
      <c r="U119" s="1179"/>
      <c r="V119" s="1179"/>
      <c r="W119" s="1179"/>
      <c r="X119" s="1179"/>
      <c r="Y119" s="1179"/>
      <c r="Z119" s="1179"/>
      <c r="AA119" s="1179"/>
      <c r="AB119" s="1180" t="s">
        <v>732</v>
      </c>
      <c r="AC119" s="1180"/>
      <c r="AD119" s="1180"/>
      <c r="AE119" s="1180"/>
      <c r="AF119" s="1180"/>
      <c r="AG119" s="1180" t="s">
        <v>733</v>
      </c>
      <c r="AH119" s="1180"/>
      <c r="AI119" s="1180"/>
      <c r="AJ119" s="1108" t="s">
        <v>417</v>
      </c>
      <c r="AK119" s="1181" t="s">
        <v>734</v>
      </c>
      <c r="AL119" s="1181"/>
      <c r="AM119" s="1181"/>
      <c r="AN119" s="1181"/>
      <c r="AO119" s="1181"/>
      <c r="AP119" s="1181"/>
      <c r="AQ119" s="1063">
        <v>1168363765</v>
      </c>
      <c r="AR119" s="1063">
        <v>1134400428</v>
      </c>
      <c r="AS119" s="1063">
        <v>33963337</v>
      </c>
      <c r="AT119" s="1062">
        <v>0</v>
      </c>
      <c r="AU119" s="1063">
        <v>1110904735</v>
      </c>
      <c r="AV119" s="1063">
        <v>23495693</v>
      </c>
      <c r="AW119" s="1063">
        <v>1019138161</v>
      </c>
      <c r="AX119" s="1063">
        <v>91766574</v>
      </c>
      <c r="AY119" s="1063">
        <v>1012127428</v>
      </c>
      <c r="AZ119" s="1063">
        <v>7010733</v>
      </c>
      <c r="BA119" s="1063">
        <v>1012127428</v>
      </c>
      <c r="BB119" s="1062">
        <v>0</v>
      </c>
      <c r="BC119" s="1062">
        <v>0</v>
      </c>
      <c r="BF119" s="1060">
        <f>+ABS(AQ119)</f>
        <v>1168363765</v>
      </c>
      <c r="BG119" s="1060">
        <f>+ABS(AR119)</f>
        <v>1134400428</v>
      </c>
      <c r="BH119" s="1060">
        <f>+ABS(AS119)</f>
        <v>33963337</v>
      </c>
      <c r="BI119" s="1060">
        <f>+ABS(AT119)</f>
        <v>0</v>
      </c>
      <c r="BJ119" s="1060">
        <f t="shared" si="30"/>
        <v>1110904735</v>
      </c>
      <c r="BK119" s="1060">
        <f t="shared" si="31"/>
        <v>23495693</v>
      </c>
      <c r="BL119" s="1060">
        <f t="shared" si="32"/>
        <v>1019138161</v>
      </c>
      <c r="BM119" s="1060">
        <f t="shared" si="33"/>
        <v>91766574</v>
      </c>
      <c r="BN119" s="1060">
        <f t="shared" si="34"/>
        <v>1012127428</v>
      </c>
      <c r="BO119" s="1060">
        <f t="shared" si="35"/>
        <v>7010733</v>
      </c>
      <c r="BP119" s="1060">
        <f t="shared" si="36"/>
        <v>1012127428</v>
      </c>
      <c r="BQ119" s="1060">
        <f t="shared" si="37"/>
        <v>0</v>
      </c>
      <c r="BR119" s="1060">
        <f t="shared" si="38"/>
        <v>0</v>
      </c>
    </row>
    <row r="120" spans="1:70" ht="25.5" customHeight="1" x14ac:dyDescent="0.2">
      <c r="A120" s="1105" t="str">
        <f t="shared" si="20"/>
        <v>A20410210</v>
      </c>
      <c r="B120" s="1176" t="s">
        <v>361</v>
      </c>
      <c r="C120" s="1176"/>
      <c r="D120" s="1176" t="s">
        <v>741</v>
      </c>
      <c r="E120" s="1176"/>
      <c r="F120" s="1176" t="s">
        <v>739</v>
      </c>
      <c r="G120" s="1176"/>
      <c r="H120" s="1176" t="s">
        <v>742</v>
      </c>
      <c r="I120" s="1176"/>
      <c r="J120" s="1176" t="s">
        <v>417</v>
      </c>
      <c r="K120" s="1176"/>
      <c r="L120" s="1176"/>
      <c r="M120" s="1176" t="s">
        <v>741</v>
      </c>
      <c r="N120" s="1176"/>
      <c r="O120" s="1176"/>
      <c r="P120" s="1176"/>
      <c r="Q120" s="1176"/>
      <c r="R120" s="1176"/>
      <c r="S120" s="1176"/>
      <c r="T120" s="1177" t="s">
        <v>435</v>
      </c>
      <c r="U120" s="1177"/>
      <c r="V120" s="1177"/>
      <c r="W120" s="1177"/>
      <c r="X120" s="1177"/>
      <c r="Y120" s="1177"/>
      <c r="Z120" s="1177"/>
      <c r="AA120" s="1177"/>
      <c r="AB120" s="1176" t="s">
        <v>732</v>
      </c>
      <c r="AC120" s="1176"/>
      <c r="AD120" s="1176"/>
      <c r="AE120" s="1176"/>
      <c r="AF120" s="1176"/>
      <c r="AG120" s="1176" t="s">
        <v>733</v>
      </c>
      <c r="AH120" s="1176"/>
      <c r="AI120" s="1176"/>
      <c r="AJ120" s="1110" t="s">
        <v>417</v>
      </c>
      <c r="AK120" s="1178" t="s">
        <v>734</v>
      </c>
      <c r="AL120" s="1178"/>
      <c r="AM120" s="1178"/>
      <c r="AN120" s="1178"/>
      <c r="AO120" s="1178"/>
      <c r="AP120" s="1178"/>
      <c r="AQ120" s="1063">
        <v>1168363765</v>
      </c>
      <c r="AR120" s="1063">
        <v>1134400428</v>
      </c>
      <c r="AS120" s="1063">
        <v>33963337</v>
      </c>
      <c r="AT120" s="1062">
        <v>0</v>
      </c>
      <c r="AU120" s="1063">
        <v>1110904735</v>
      </c>
      <c r="AV120" s="1063">
        <v>23495693</v>
      </c>
      <c r="AW120" s="1063">
        <v>1019138161</v>
      </c>
      <c r="AX120" s="1063">
        <v>91766574</v>
      </c>
      <c r="AY120" s="1063">
        <v>1012127428</v>
      </c>
      <c r="AZ120" s="1063">
        <v>7010733</v>
      </c>
      <c r="BA120" s="1063">
        <v>1012127428</v>
      </c>
      <c r="BB120" s="1062">
        <v>0</v>
      </c>
      <c r="BC120" s="1062">
        <v>0</v>
      </c>
      <c r="BF120" s="1060">
        <f>+ABS(AQ120)</f>
        <v>1168363765</v>
      </c>
      <c r="BG120" s="1060">
        <f>+ABS(AR120)</f>
        <v>1134400428</v>
      </c>
      <c r="BH120" s="1060">
        <f>+ABS(AS120)</f>
        <v>33963337</v>
      </c>
      <c r="BI120" s="1060">
        <f>+ABS(AT120)</f>
        <v>0</v>
      </c>
      <c r="BJ120" s="1060">
        <f t="shared" si="30"/>
        <v>1110904735</v>
      </c>
      <c r="BK120" s="1060">
        <f t="shared" si="31"/>
        <v>23495693</v>
      </c>
      <c r="BL120" s="1060">
        <f t="shared" si="32"/>
        <v>1019138161</v>
      </c>
      <c r="BM120" s="1060">
        <f t="shared" si="33"/>
        <v>91766574</v>
      </c>
      <c r="BN120" s="1060">
        <f t="shared" si="34"/>
        <v>1012127428</v>
      </c>
      <c r="BO120" s="1060">
        <f t="shared" si="35"/>
        <v>7010733</v>
      </c>
      <c r="BP120" s="1060">
        <f t="shared" si="36"/>
        <v>1012127428</v>
      </c>
      <c r="BQ120" s="1060">
        <f t="shared" si="37"/>
        <v>0</v>
      </c>
      <c r="BR120" s="1060">
        <f t="shared" si="38"/>
        <v>0</v>
      </c>
    </row>
    <row r="121" spans="1:70" ht="12.75" x14ac:dyDescent="0.2">
      <c r="A121" s="1105" t="str">
        <f t="shared" si="20"/>
        <v>A2041110</v>
      </c>
      <c r="B121" s="1180" t="s">
        <v>361</v>
      </c>
      <c r="C121" s="1180"/>
      <c r="D121" s="1180" t="s">
        <v>741</v>
      </c>
      <c r="E121" s="1180"/>
      <c r="F121" s="1180" t="s">
        <v>739</v>
      </c>
      <c r="G121" s="1180"/>
      <c r="H121" s="1180" t="s">
        <v>742</v>
      </c>
      <c r="I121" s="1180"/>
      <c r="J121" s="1180" t="s">
        <v>433</v>
      </c>
      <c r="K121" s="1180"/>
      <c r="L121" s="1180"/>
      <c r="M121" s="1180"/>
      <c r="N121" s="1180"/>
      <c r="O121" s="1180"/>
      <c r="P121" s="1180"/>
      <c r="Q121" s="1180"/>
      <c r="R121" s="1180"/>
      <c r="S121" s="1180"/>
      <c r="T121" s="1179" t="s">
        <v>651</v>
      </c>
      <c r="U121" s="1179"/>
      <c r="V121" s="1179"/>
      <c r="W121" s="1179"/>
      <c r="X121" s="1179"/>
      <c r="Y121" s="1179"/>
      <c r="Z121" s="1179"/>
      <c r="AA121" s="1179"/>
      <c r="AB121" s="1180" t="s">
        <v>732</v>
      </c>
      <c r="AC121" s="1180"/>
      <c r="AD121" s="1180"/>
      <c r="AE121" s="1180"/>
      <c r="AF121" s="1180"/>
      <c r="AG121" s="1180" t="s">
        <v>733</v>
      </c>
      <c r="AH121" s="1180"/>
      <c r="AI121" s="1180"/>
      <c r="AJ121" s="1108" t="s">
        <v>417</v>
      </c>
      <c r="AK121" s="1181" t="s">
        <v>734</v>
      </c>
      <c r="AL121" s="1181"/>
      <c r="AM121" s="1181"/>
      <c r="AN121" s="1181"/>
      <c r="AO121" s="1181"/>
      <c r="AP121" s="1181"/>
      <c r="AQ121" s="1063">
        <v>1250404308</v>
      </c>
      <c r="AR121" s="1063">
        <v>1237056525</v>
      </c>
      <c r="AS121" s="1063">
        <v>13347783</v>
      </c>
      <c r="AT121" s="1062">
        <v>0</v>
      </c>
      <c r="AU121" s="1063">
        <v>1232141332.5</v>
      </c>
      <c r="AV121" s="1063">
        <v>4915192.5</v>
      </c>
      <c r="AW121" s="1063">
        <v>1171558545.5</v>
      </c>
      <c r="AX121" s="1063">
        <v>60582787</v>
      </c>
      <c r="AY121" s="1063">
        <v>1163813480.5</v>
      </c>
      <c r="AZ121" s="1063">
        <v>7745065</v>
      </c>
      <c r="BA121" s="1063">
        <v>1163813480.5</v>
      </c>
      <c r="BB121" s="1062">
        <v>0</v>
      </c>
      <c r="BC121" s="1063">
        <v>1054481</v>
      </c>
      <c r="BF121" s="1060">
        <f>+ABS(AQ121)</f>
        <v>1250404308</v>
      </c>
      <c r="BG121" s="1060">
        <f>+ABS(AR121)</f>
        <v>1237056525</v>
      </c>
      <c r="BH121" s="1060">
        <f>+ABS(AS121)</f>
        <v>13347783</v>
      </c>
      <c r="BI121" s="1060">
        <f>+ABS(AT121)</f>
        <v>0</v>
      </c>
      <c r="BJ121" s="1060">
        <f t="shared" si="30"/>
        <v>1232141332.5</v>
      </c>
      <c r="BK121" s="1060">
        <f t="shared" si="31"/>
        <v>4915192.5</v>
      </c>
      <c r="BL121" s="1060">
        <f t="shared" si="32"/>
        <v>1171558545.5</v>
      </c>
      <c r="BM121" s="1060">
        <f t="shared" si="33"/>
        <v>60582787</v>
      </c>
      <c r="BN121" s="1060">
        <f t="shared" si="34"/>
        <v>1163813480.5</v>
      </c>
      <c r="BO121" s="1060">
        <f t="shared" si="35"/>
        <v>7745065</v>
      </c>
      <c r="BP121" s="1060">
        <f t="shared" si="36"/>
        <v>1163813480.5</v>
      </c>
      <c r="BQ121" s="1060">
        <f t="shared" si="37"/>
        <v>0</v>
      </c>
      <c r="BR121" s="1060">
        <f t="shared" si="38"/>
        <v>1054481</v>
      </c>
    </row>
    <row r="122" spans="1:70" ht="12.75" x14ac:dyDescent="0.2">
      <c r="A122" s="1105" t="str">
        <f t="shared" si="20"/>
        <v>A20411110</v>
      </c>
      <c r="B122" s="1176" t="s">
        <v>361</v>
      </c>
      <c r="C122" s="1176"/>
      <c r="D122" s="1176" t="s">
        <v>741</v>
      </c>
      <c r="E122" s="1176"/>
      <c r="F122" s="1176" t="s">
        <v>739</v>
      </c>
      <c r="G122" s="1176"/>
      <c r="H122" s="1176" t="s">
        <v>742</v>
      </c>
      <c r="I122" s="1176"/>
      <c r="J122" s="1176" t="s">
        <v>433</v>
      </c>
      <c r="K122" s="1176"/>
      <c r="L122" s="1176"/>
      <c r="M122" s="1176" t="s">
        <v>738</v>
      </c>
      <c r="N122" s="1176"/>
      <c r="O122" s="1176"/>
      <c r="P122" s="1176"/>
      <c r="Q122" s="1176"/>
      <c r="R122" s="1176"/>
      <c r="S122" s="1176"/>
      <c r="T122" s="1177" t="s">
        <v>436</v>
      </c>
      <c r="U122" s="1177"/>
      <c r="V122" s="1177"/>
      <c r="W122" s="1177"/>
      <c r="X122" s="1177"/>
      <c r="Y122" s="1177"/>
      <c r="Z122" s="1177"/>
      <c r="AA122" s="1177"/>
      <c r="AB122" s="1176" t="s">
        <v>732</v>
      </c>
      <c r="AC122" s="1176"/>
      <c r="AD122" s="1176"/>
      <c r="AE122" s="1176"/>
      <c r="AF122" s="1176"/>
      <c r="AG122" s="1176" t="s">
        <v>733</v>
      </c>
      <c r="AH122" s="1176"/>
      <c r="AI122" s="1176"/>
      <c r="AJ122" s="1110" t="s">
        <v>417</v>
      </c>
      <c r="AK122" s="1178" t="s">
        <v>734</v>
      </c>
      <c r="AL122" s="1178"/>
      <c r="AM122" s="1178"/>
      <c r="AN122" s="1178"/>
      <c r="AO122" s="1178"/>
      <c r="AP122" s="1178"/>
      <c r="AQ122" s="1063">
        <v>95000000</v>
      </c>
      <c r="AR122" s="1063">
        <v>91950000</v>
      </c>
      <c r="AS122" s="1063">
        <v>3050000</v>
      </c>
      <c r="AT122" s="1062">
        <v>0</v>
      </c>
      <c r="AU122" s="1063">
        <v>88603172.5</v>
      </c>
      <c r="AV122" s="1063">
        <v>3346827.5</v>
      </c>
      <c r="AW122" s="1063">
        <v>85407012.5</v>
      </c>
      <c r="AX122" s="1063">
        <v>3196160</v>
      </c>
      <c r="AY122" s="1063">
        <v>85407012.5</v>
      </c>
      <c r="AZ122" s="1062">
        <v>0</v>
      </c>
      <c r="BA122" s="1063">
        <v>85407012.5</v>
      </c>
      <c r="BB122" s="1062">
        <v>0</v>
      </c>
      <c r="BC122" s="1062">
        <v>0</v>
      </c>
      <c r="BF122" s="1060">
        <f>+ABS(AQ122)</f>
        <v>95000000</v>
      </c>
      <c r="BG122" s="1060">
        <f>+ABS(AR122)</f>
        <v>91950000</v>
      </c>
      <c r="BH122" s="1060">
        <f>+ABS(AS122)</f>
        <v>3050000</v>
      </c>
      <c r="BI122" s="1060">
        <f>+ABS(AT122)</f>
        <v>0</v>
      </c>
      <c r="BJ122" s="1060">
        <f t="shared" si="30"/>
        <v>88603172.5</v>
      </c>
      <c r="BK122" s="1060">
        <f t="shared" si="31"/>
        <v>3346827.5</v>
      </c>
      <c r="BL122" s="1060">
        <f t="shared" si="32"/>
        <v>85407012.5</v>
      </c>
      <c r="BM122" s="1060">
        <f t="shared" si="33"/>
        <v>3196160</v>
      </c>
      <c r="BN122" s="1060">
        <f t="shared" si="34"/>
        <v>85407012.5</v>
      </c>
      <c r="BO122" s="1060">
        <f t="shared" si="35"/>
        <v>0</v>
      </c>
      <c r="BP122" s="1060">
        <f t="shared" si="36"/>
        <v>85407012.5</v>
      </c>
      <c r="BQ122" s="1060">
        <f t="shared" si="37"/>
        <v>0</v>
      </c>
      <c r="BR122" s="1060">
        <f t="shared" si="38"/>
        <v>0</v>
      </c>
    </row>
    <row r="123" spans="1:70" ht="25.5" customHeight="1" x14ac:dyDescent="0.2">
      <c r="A123" s="1105" t="str">
        <f t="shared" si="20"/>
        <v>A20411210</v>
      </c>
      <c r="B123" s="1176" t="s">
        <v>361</v>
      </c>
      <c r="C123" s="1176"/>
      <c r="D123" s="1176" t="s">
        <v>741</v>
      </c>
      <c r="E123" s="1176"/>
      <c r="F123" s="1176" t="s">
        <v>739</v>
      </c>
      <c r="G123" s="1176"/>
      <c r="H123" s="1176" t="s">
        <v>742</v>
      </c>
      <c r="I123" s="1176"/>
      <c r="J123" s="1176" t="s">
        <v>433</v>
      </c>
      <c r="K123" s="1176"/>
      <c r="L123" s="1176"/>
      <c r="M123" s="1176" t="s">
        <v>741</v>
      </c>
      <c r="N123" s="1176"/>
      <c r="O123" s="1176"/>
      <c r="P123" s="1176"/>
      <c r="Q123" s="1176"/>
      <c r="R123" s="1176"/>
      <c r="S123" s="1176"/>
      <c r="T123" s="1177" t="s">
        <v>437</v>
      </c>
      <c r="U123" s="1177"/>
      <c r="V123" s="1177"/>
      <c r="W123" s="1177"/>
      <c r="X123" s="1177"/>
      <c r="Y123" s="1177"/>
      <c r="Z123" s="1177"/>
      <c r="AA123" s="1177"/>
      <c r="AB123" s="1176" t="s">
        <v>732</v>
      </c>
      <c r="AC123" s="1176"/>
      <c r="AD123" s="1176"/>
      <c r="AE123" s="1176"/>
      <c r="AF123" s="1176"/>
      <c r="AG123" s="1176" t="s">
        <v>733</v>
      </c>
      <c r="AH123" s="1176"/>
      <c r="AI123" s="1176"/>
      <c r="AJ123" s="1110" t="s">
        <v>417</v>
      </c>
      <c r="AK123" s="1178" t="s">
        <v>734</v>
      </c>
      <c r="AL123" s="1178"/>
      <c r="AM123" s="1178"/>
      <c r="AN123" s="1178"/>
      <c r="AO123" s="1178"/>
      <c r="AP123" s="1178"/>
      <c r="AQ123" s="1063">
        <v>1155404308</v>
      </c>
      <c r="AR123" s="1063">
        <v>1145106525</v>
      </c>
      <c r="AS123" s="1063">
        <v>10297783</v>
      </c>
      <c r="AT123" s="1062">
        <v>0</v>
      </c>
      <c r="AU123" s="1063">
        <v>1143538160</v>
      </c>
      <c r="AV123" s="1063">
        <v>1568365</v>
      </c>
      <c r="AW123" s="1063">
        <v>1086151533</v>
      </c>
      <c r="AX123" s="1063">
        <v>57386627</v>
      </c>
      <c r="AY123" s="1063">
        <v>1078406468</v>
      </c>
      <c r="AZ123" s="1063">
        <v>7745065</v>
      </c>
      <c r="BA123" s="1063">
        <v>1078406468</v>
      </c>
      <c r="BB123" s="1062">
        <v>0</v>
      </c>
      <c r="BC123" s="1063">
        <v>1054481</v>
      </c>
      <c r="BF123" s="1060">
        <f>+ABS(AQ123)</f>
        <v>1155404308</v>
      </c>
      <c r="BG123" s="1060">
        <f>+ABS(AR123)</f>
        <v>1145106525</v>
      </c>
      <c r="BH123" s="1060">
        <f>+ABS(AS123)</f>
        <v>10297783</v>
      </c>
      <c r="BI123" s="1060">
        <f>+ABS(AT123)</f>
        <v>0</v>
      </c>
      <c r="BJ123" s="1060">
        <f t="shared" si="30"/>
        <v>1143538160</v>
      </c>
      <c r="BK123" s="1060">
        <f t="shared" si="31"/>
        <v>1568365</v>
      </c>
      <c r="BL123" s="1060">
        <f t="shared" si="32"/>
        <v>1086151533</v>
      </c>
      <c r="BM123" s="1060">
        <f t="shared" si="33"/>
        <v>57386627</v>
      </c>
      <c r="BN123" s="1060">
        <f t="shared" si="34"/>
        <v>1078406468</v>
      </c>
      <c r="BO123" s="1060">
        <f t="shared" si="35"/>
        <v>7745065</v>
      </c>
      <c r="BP123" s="1060">
        <f t="shared" si="36"/>
        <v>1078406468</v>
      </c>
      <c r="BQ123" s="1060">
        <f t="shared" si="37"/>
        <v>0</v>
      </c>
      <c r="BR123" s="1060">
        <f t="shared" si="38"/>
        <v>1054481</v>
      </c>
    </row>
    <row r="124" spans="1:70" ht="12.75" x14ac:dyDescent="0.2">
      <c r="A124" s="1105" t="str">
        <f t="shared" si="20"/>
        <v>A2042110</v>
      </c>
      <c r="B124" s="1180" t="s">
        <v>361</v>
      </c>
      <c r="C124" s="1180"/>
      <c r="D124" s="1180" t="s">
        <v>741</v>
      </c>
      <c r="E124" s="1180"/>
      <c r="F124" s="1180" t="s">
        <v>739</v>
      </c>
      <c r="G124" s="1180"/>
      <c r="H124" s="1180" t="s">
        <v>742</v>
      </c>
      <c r="I124" s="1180"/>
      <c r="J124" s="1180" t="s">
        <v>763</v>
      </c>
      <c r="K124" s="1180"/>
      <c r="L124" s="1180"/>
      <c r="M124" s="1180"/>
      <c r="N124" s="1180"/>
      <c r="O124" s="1180"/>
      <c r="P124" s="1180"/>
      <c r="Q124" s="1180"/>
      <c r="R124" s="1180"/>
      <c r="S124" s="1180"/>
      <c r="T124" s="1179" t="s">
        <v>768</v>
      </c>
      <c r="U124" s="1179"/>
      <c r="V124" s="1179"/>
      <c r="W124" s="1179"/>
      <c r="X124" s="1179"/>
      <c r="Y124" s="1179"/>
      <c r="Z124" s="1179"/>
      <c r="AA124" s="1179"/>
      <c r="AB124" s="1180" t="s">
        <v>732</v>
      </c>
      <c r="AC124" s="1180"/>
      <c r="AD124" s="1180"/>
      <c r="AE124" s="1180"/>
      <c r="AF124" s="1180"/>
      <c r="AG124" s="1180" t="s">
        <v>733</v>
      </c>
      <c r="AH124" s="1180"/>
      <c r="AI124" s="1180"/>
      <c r="AJ124" s="1108" t="s">
        <v>417</v>
      </c>
      <c r="AK124" s="1181" t="s">
        <v>734</v>
      </c>
      <c r="AL124" s="1181"/>
      <c r="AM124" s="1181"/>
      <c r="AN124" s="1181"/>
      <c r="AO124" s="1181"/>
      <c r="AP124" s="1181"/>
      <c r="AQ124" s="1063">
        <v>153000000</v>
      </c>
      <c r="AR124" s="1063">
        <v>123560540</v>
      </c>
      <c r="AS124" s="1063">
        <v>29439460</v>
      </c>
      <c r="AT124" s="1062">
        <v>0</v>
      </c>
      <c r="AU124" s="1063">
        <v>41860540</v>
      </c>
      <c r="AV124" s="1063">
        <v>81700000</v>
      </c>
      <c r="AW124" s="1063">
        <v>3485500</v>
      </c>
      <c r="AX124" s="1063">
        <v>38375040</v>
      </c>
      <c r="AY124" s="1063">
        <v>3485500</v>
      </c>
      <c r="AZ124" s="1062">
        <v>0</v>
      </c>
      <c r="BA124" s="1063">
        <v>3485500</v>
      </c>
      <c r="BB124" s="1062">
        <v>0</v>
      </c>
      <c r="BC124" s="1062">
        <v>0</v>
      </c>
      <c r="BF124" s="1060">
        <f>+ABS(AQ124)</f>
        <v>153000000</v>
      </c>
      <c r="BG124" s="1060">
        <f>+ABS(AR124)</f>
        <v>123560540</v>
      </c>
      <c r="BH124" s="1060">
        <f>+ABS(AS124)</f>
        <v>29439460</v>
      </c>
      <c r="BI124" s="1060">
        <f>+ABS(AT124)</f>
        <v>0</v>
      </c>
      <c r="BJ124" s="1060">
        <f t="shared" si="30"/>
        <v>41860540</v>
      </c>
      <c r="BK124" s="1060">
        <f t="shared" si="31"/>
        <v>81700000</v>
      </c>
      <c r="BL124" s="1060">
        <f t="shared" si="32"/>
        <v>3485500</v>
      </c>
      <c r="BM124" s="1060">
        <f t="shared" si="33"/>
        <v>38375040</v>
      </c>
      <c r="BN124" s="1060">
        <f t="shared" si="34"/>
        <v>3485500</v>
      </c>
      <c r="BO124" s="1060">
        <f t="shared" si="35"/>
        <v>0</v>
      </c>
      <c r="BP124" s="1060">
        <f t="shared" si="36"/>
        <v>3485500</v>
      </c>
      <c r="BQ124" s="1060">
        <f t="shared" si="37"/>
        <v>0</v>
      </c>
      <c r="BR124" s="1060">
        <f t="shared" si="38"/>
        <v>0</v>
      </c>
    </row>
    <row r="125" spans="1:70" ht="25.5" customHeight="1" x14ac:dyDescent="0.2">
      <c r="A125" s="1105" t="str">
        <f t="shared" si="20"/>
        <v>A20421110</v>
      </c>
      <c r="B125" s="1176" t="s">
        <v>361</v>
      </c>
      <c r="C125" s="1176"/>
      <c r="D125" s="1176" t="s">
        <v>741</v>
      </c>
      <c r="E125" s="1176"/>
      <c r="F125" s="1176" t="s">
        <v>739</v>
      </c>
      <c r="G125" s="1176"/>
      <c r="H125" s="1176" t="s">
        <v>742</v>
      </c>
      <c r="I125" s="1176"/>
      <c r="J125" s="1176" t="s">
        <v>763</v>
      </c>
      <c r="K125" s="1176"/>
      <c r="L125" s="1176"/>
      <c r="M125" s="1176" t="s">
        <v>738</v>
      </c>
      <c r="N125" s="1176"/>
      <c r="O125" s="1176"/>
      <c r="P125" s="1176"/>
      <c r="Q125" s="1176"/>
      <c r="R125" s="1176"/>
      <c r="S125" s="1176"/>
      <c r="T125" s="1177" t="s">
        <v>438</v>
      </c>
      <c r="U125" s="1177"/>
      <c r="V125" s="1177"/>
      <c r="W125" s="1177"/>
      <c r="X125" s="1177"/>
      <c r="Y125" s="1177"/>
      <c r="Z125" s="1177"/>
      <c r="AA125" s="1177"/>
      <c r="AB125" s="1176" t="s">
        <v>732</v>
      </c>
      <c r="AC125" s="1176"/>
      <c r="AD125" s="1176"/>
      <c r="AE125" s="1176"/>
      <c r="AF125" s="1176"/>
      <c r="AG125" s="1176" t="s">
        <v>733</v>
      </c>
      <c r="AH125" s="1176"/>
      <c r="AI125" s="1176"/>
      <c r="AJ125" s="1110" t="s">
        <v>417</v>
      </c>
      <c r="AK125" s="1178" t="s">
        <v>734</v>
      </c>
      <c r="AL125" s="1178"/>
      <c r="AM125" s="1178"/>
      <c r="AN125" s="1178"/>
      <c r="AO125" s="1178"/>
      <c r="AP125" s="1178"/>
      <c r="AQ125" s="1063">
        <v>82400000</v>
      </c>
      <c r="AR125" s="1063">
        <v>82269000</v>
      </c>
      <c r="AS125" s="1063">
        <v>131000</v>
      </c>
      <c r="AT125" s="1062">
        <v>0</v>
      </c>
      <c r="AU125" s="1063">
        <v>569000</v>
      </c>
      <c r="AV125" s="1063">
        <v>81700000</v>
      </c>
      <c r="AW125" s="1063">
        <v>569000</v>
      </c>
      <c r="AX125" s="1062">
        <v>0</v>
      </c>
      <c r="AY125" s="1063">
        <v>569000</v>
      </c>
      <c r="AZ125" s="1062">
        <v>0</v>
      </c>
      <c r="BA125" s="1063">
        <v>569000</v>
      </c>
      <c r="BB125" s="1062">
        <v>0</v>
      </c>
      <c r="BC125" s="1062">
        <v>0</v>
      </c>
      <c r="BF125" s="1060">
        <f>+ABS(AQ125)</f>
        <v>82400000</v>
      </c>
      <c r="BG125" s="1060">
        <f>+ABS(AR125)</f>
        <v>82269000</v>
      </c>
      <c r="BH125" s="1060">
        <f>+ABS(AS125)</f>
        <v>131000</v>
      </c>
      <c r="BI125" s="1060">
        <f>+ABS(AT125)</f>
        <v>0</v>
      </c>
      <c r="BJ125" s="1060">
        <f t="shared" si="30"/>
        <v>569000</v>
      </c>
      <c r="BK125" s="1060">
        <f t="shared" si="31"/>
        <v>81700000</v>
      </c>
      <c r="BL125" s="1060">
        <f t="shared" si="32"/>
        <v>569000</v>
      </c>
      <c r="BM125" s="1060">
        <f t="shared" si="33"/>
        <v>0</v>
      </c>
      <c r="BN125" s="1060">
        <f t="shared" si="34"/>
        <v>569000</v>
      </c>
      <c r="BO125" s="1060">
        <f t="shared" si="35"/>
        <v>0</v>
      </c>
      <c r="BP125" s="1060">
        <f t="shared" si="36"/>
        <v>569000</v>
      </c>
      <c r="BQ125" s="1060">
        <f t="shared" si="37"/>
        <v>0</v>
      </c>
      <c r="BR125" s="1060">
        <f t="shared" si="38"/>
        <v>0</v>
      </c>
    </row>
    <row r="126" spans="1:70" ht="25.5" customHeight="1" x14ac:dyDescent="0.2">
      <c r="A126" s="1105" t="str">
        <f t="shared" si="20"/>
        <v>A20421410</v>
      </c>
      <c r="B126" s="1176" t="s">
        <v>361</v>
      </c>
      <c r="C126" s="1176"/>
      <c r="D126" s="1176" t="s">
        <v>741</v>
      </c>
      <c r="E126" s="1176"/>
      <c r="F126" s="1176" t="s">
        <v>739</v>
      </c>
      <c r="G126" s="1176"/>
      <c r="H126" s="1176" t="s">
        <v>742</v>
      </c>
      <c r="I126" s="1176"/>
      <c r="J126" s="1176" t="s">
        <v>763</v>
      </c>
      <c r="K126" s="1176"/>
      <c r="L126" s="1176"/>
      <c r="M126" s="1176" t="s">
        <v>742</v>
      </c>
      <c r="N126" s="1176"/>
      <c r="O126" s="1176"/>
      <c r="P126" s="1176"/>
      <c r="Q126" s="1176"/>
      <c r="R126" s="1176"/>
      <c r="S126" s="1176"/>
      <c r="T126" s="1177" t="s">
        <v>439</v>
      </c>
      <c r="U126" s="1177"/>
      <c r="V126" s="1177"/>
      <c r="W126" s="1177"/>
      <c r="X126" s="1177"/>
      <c r="Y126" s="1177"/>
      <c r="Z126" s="1177"/>
      <c r="AA126" s="1177"/>
      <c r="AB126" s="1176" t="s">
        <v>732</v>
      </c>
      <c r="AC126" s="1176"/>
      <c r="AD126" s="1176"/>
      <c r="AE126" s="1176"/>
      <c r="AF126" s="1176"/>
      <c r="AG126" s="1176" t="s">
        <v>733</v>
      </c>
      <c r="AH126" s="1176"/>
      <c r="AI126" s="1176"/>
      <c r="AJ126" s="1110" t="s">
        <v>417</v>
      </c>
      <c r="AK126" s="1178" t="s">
        <v>734</v>
      </c>
      <c r="AL126" s="1178"/>
      <c r="AM126" s="1178"/>
      <c r="AN126" s="1178"/>
      <c r="AO126" s="1178"/>
      <c r="AP126" s="1178"/>
      <c r="AQ126" s="1063">
        <v>28100000</v>
      </c>
      <c r="AR126" s="1063">
        <v>20360000</v>
      </c>
      <c r="AS126" s="1063">
        <v>7740000</v>
      </c>
      <c r="AT126" s="1062">
        <v>0</v>
      </c>
      <c r="AU126" s="1063">
        <v>20360000</v>
      </c>
      <c r="AV126" s="1062">
        <v>0</v>
      </c>
      <c r="AW126" s="1063">
        <v>500000</v>
      </c>
      <c r="AX126" s="1063">
        <v>19860000</v>
      </c>
      <c r="AY126" s="1063">
        <v>500000</v>
      </c>
      <c r="AZ126" s="1062">
        <v>0</v>
      </c>
      <c r="BA126" s="1063">
        <v>500000</v>
      </c>
      <c r="BB126" s="1062">
        <v>0</v>
      </c>
      <c r="BC126" s="1062">
        <v>0</v>
      </c>
      <c r="BF126" s="1060">
        <f>+ABS(AQ126)</f>
        <v>28100000</v>
      </c>
      <c r="BG126" s="1060">
        <f>+ABS(AR126)</f>
        <v>20360000</v>
      </c>
      <c r="BH126" s="1060">
        <f>+ABS(AS126)</f>
        <v>7740000</v>
      </c>
      <c r="BI126" s="1060">
        <f>+ABS(AT126)</f>
        <v>0</v>
      </c>
      <c r="BJ126" s="1060">
        <f t="shared" si="30"/>
        <v>20360000</v>
      </c>
      <c r="BK126" s="1060">
        <f t="shared" si="31"/>
        <v>0</v>
      </c>
      <c r="BL126" s="1060">
        <f t="shared" si="32"/>
        <v>500000</v>
      </c>
      <c r="BM126" s="1060">
        <f t="shared" si="33"/>
        <v>19860000</v>
      </c>
      <c r="BN126" s="1060">
        <f t="shared" si="34"/>
        <v>500000</v>
      </c>
      <c r="BO126" s="1060">
        <f t="shared" si="35"/>
        <v>0</v>
      </c>
      <c r="BP126" s="1060">
        <f t="shared" si="36"/>
        <v>500000</v>
      </c>
      <c r="BQ126" s="1060">
        <f t="shared" si="37"/>
        <v>0</v>
      </c>
      <c r="BR126" s="1060">
        <f t="shared" si="38"/>
        <v>0</v>
      </c>
    </row>
    <row r="127" spans="1:70" ht="25.5" customHeight="1" x14ac:dyDescent="0.2">
      <c r="A127" s="1105" t="str">
        <f t="shared" si="20"/>
        <v>A20421510</v>
      </c>
      <c r="B127" s="1176" t="s">
        <v>361</v>
      </c>
      <c r="C127" s="1176"/>
      <c r="D127" s="1176" t="s">
        <v>741</v>
      </c>
      <c r="E127" s="1176"/>
      <c r="F127" s="1176" t="s">
        <v>739</v>
      </c>
      <c r="G127" s="1176"/>
      <c r="H127" s="1176" t="s">
        <v>742</v>
      </c>
      <c r="I127" s="1176"/>
      <c r="J127" s="1176" t="s">
        <v>763</v>
      </c>
      <c r="K127" s="1176"/>
      <c r="L127" s="1176"/>
      <c r="M127" s="1176" t="s">
        <v>743</v>
      </c>
      <c r="N127" s="1176"/>
      <c r="O127" s="1176"/>
      <c r="P127" s="1176"/>
      <c r="Q127" s="1176"/>
      <c r="R127" s="1176"/>
      <c r="S127" s="1176"/>
      <c r="T127" s="1177" t="s">
        <v>440</v>
      </c>
      <c r="U127" s="1177"/>
      <c r="V127" s="1177"/>
      <c r="W127" s="1177"/>
      <c r="X127" s="1177"/>
      <c r="Y127" s="1177"/>
      <c r="Z127" s="1177"/>
      <c r="AA127" s="1177"/>
      <c r="AB127" s="1176" t="s">
        <v>732</v>
      </c>
      <c r="AC127" s="1176"/>
      <c r="AD127" s="1176"/>
      <c r="AE127" s="1176"/>
      <c r="AF127" s="1176"/>
      <c r="AG127" s="1176" t="s">
        <v>733</v>
      </c>
      <c r="AH127" s="1176"/>
      <c r="AI127" s="1176"/>
      <c r="AJ127" s="1110" t="s">
        <v>417</v>
      </c>
      <c r="AK127" s="1178" t="s">
        <v>734</v>
      </c>
      <c r="AL127" s="1178"/>
      <c r="AM127" s="1178"/>
      <c r="AN127" s="1178"/>
      <c r="AO127" s="1178"/>
      <c r="AP127" s="1178"/>
      <c r="AQ127" s="1063">
        <v>22500000</v>
      </c>
      <c r="AR127" s="1063">
        <v>20931540</v>
      </c>
      <c r="AS127" s="1063">
        <v>1568460</v>
      </c>
      <c r="AT127" s="1062">
        <v>0</v>
      </c>
      <c r="AU127" s="1063">
        <v>20931540</v>
      </c>
      <c r="AV127" s="1062">
        <v>0</v>
      </c>
      <c r="AW127" s="1063">
        <v>2416500</v>
      </c>
      <c r="AX127" s="1063">
        <v>18515040</v>
      </c>
      <c r="AY127" s="1063">
        <v>2416500</v>
      </c>
      <c r="AZ127" s="1062">
        <v>0</v>
      </c>
      <c r="BA127" s="1063">
        <v>2416500</v>
      </c>
      <c r="BB127" s="1062">
        <v>0</v>
      </c>
      <c r="BC127" s="1062">
        <v>0</v>
      </c>
      <c r="BF127" s="1060">
        <f>+ABS(AQ127)</f>
        <v>22500000</v>
      </c>
      <c r="BG127" s="1060">
        <f>+ABS(AR127)</f>
        <v>20931540</v>
      </c>
      <c r="BH127" s="1060">
        <f>+ABS(AS127)</f>
        <v>1568460</v>
      </c>
      <c r="BI127" s="1060">
        <f>+ABS(AT127)</f>
        <v>0</v>
      </c>
      <c r="BJ127" s="1060">
        <f t="shared" si="30"/>
        <v>20931540</v>
      </c>
      <c r="BK127" s="1060">
        <f t="shared" si="31"/>
        <v>0</v>
      </c>
      <c r="BL127" s="1060">
        <f t="shared" si="32"/>
        <v>2416500</v>
      </c>
      <c r="BM127" s="1060">
        <f t="shared" si="33"/>
        <v>18515040</v>
      </c>
      <c r="BN127" s="1060">
        <f t="shared" si="34"/>
        <v>2416500</v>
      </c>
      <c r="BO127" s="1060">
        <f t="shared" si="35"/>
        <v>0</v>
      </c>
      <c r="BP127" s="1060">
        <f t="shared" si="36"/>
        <v>2416500</v>
      </c>
      <c r="BQ127" s="1060">
        <f t="shared" si="37"/>
        <v>0</v>
      </c>
      <c r="BR127" s="1060">
        <f t="shared" si="38"/>
        <v>0</v>
      </c>
    </row>
    <row r="128" spans="1:70" ht="25.5" customHeight="1" x14ac:dyDescent="0.2">
      <c r="A128" s="1105" t="str">
        <f t="shared" si="20"/>
        <v>A20421810</v>
      </c>
      <c r="B128" s="1176" t="s">
        <v>361</v>
      </c>
      <c r="C128" s="1176"/>
      <c r="D128" s="1176" t="s">
        <v>741</v>
      </c>
      <c r="E128" s="1176"/>
      <c r="F128" s="1176" t="s">
        <v>739</v>
      </c>
      <c r="G128" s="1176"/>
      <c r="H128" s="1176" t="s">
        <v>742</v>
      </c>
      <c r="I128" s="1176"/>
      <c r="J128" s="1176" t="s">
        <v>763</v>
      </c>
      <c r="K128" s="1176"/>
      <c r="L128" s="1176"/>
      <c r="M128" s="1176" t="s">
        <v>755</v>
      </c>
      <c r="N128" s="1176"/>
      <c r="O128" s="1176"/>
      <c r="P128" s="1176"/>
      <c r="Q128" s="1176"/>
      <c r="R128" s="1176"/>
      <c r="S128" s="1176"/>
      <c r="T128" s="1177" t="s">
        <v>441</v>
      </c>
      <c r="U128" s="1177"/>
      <c r="V128" s="1177"/>
      <c r="W128" s="1177"/>
      <c r="X128" s="1177"/>
      <c r="Y128" s="1177"/>
      <c r="Z128" s="1177"/>
      <c r="AA128" s="1177"/>
      <c r="AB128" s="1176" t="s">
        <v>732</v>
      </c>
      <c r="AC128" s="1176"/>
      <c r="AD128" s="1176"/>
      <c r="AE128" s="1176"/>
      <c r="AF128" s="1176"/>
      <c r="AG128" s="1176" t="s">
        <v>733</v>
      </c>
      <c r="AH128" s="1176"/>
      <c r="AI128" s="1176"/>
      <c r="AJ128" s="1110" t="s">
        <v>417</v>
      </c>
      <c r="AK128" s="1178" t="s">
        <v>734</v>
      </c>
      <c r="AL128" s="1178"/>
      <c r="AM128" s="1178"/>
      <c r="AN128" s="1178"/>
      <c r="AO128" s="1178"/>
      <c r="AP128" s="1178"/>
      <c r="AQ128" s="1063">
        <v>20000000</v>
      </c>
      <c r="AR128" s="1062">
        <v>0</v>
      </c>
      <c r="AS128" s="1063">
        <v>20000000</v>
      </c>
      <c r="AT128" s="1062">
        <v>0</v>
      </c>
      <c r="AU128" s="1062">
        <v>0</v>
      </c>
      <c r="AV128" s="1062">
        <v>0</v>
      </c>
      <c r="AW128" s="1062">
        <v>0</v>
      </c>
      <c r="AX128" s="1062">
        <v>0</v>
      </c>
      <c r="AY128" s="1062">
        <v>0</v>
      </c>
      <c r="AZ128" s="1062">
        <v>0</v>
      </c>
      <c r="BA128" s="1062">
        <v>0</v>
      </c>
      <c r="BB128" s="1062">
        <v>0</v>
      </c>
      <c r="BC128" s="1062">
        <v>0</v>
      </c>
      <c r="BF128" s="1060">
        <f>+ABS(AQ128)</f>
        <v>20000000</v>
      </c>
      <c r="BG128" s="1060">
        <f>+ABS(AR128)</f>
        <v>0</v>
      </c>
      <c r="BH128" s="1060">
        <f>+ABS(AS128)</f>
        <v>20000000</v>
      </c>
      <c r="BI128" s="1060">
        <f>+ABS(AT128)</f>
        <v>0</v>
      </c>
      <c r="BJ128" s="1060">
        <f t="shared" si="30"/>
        <v>0</v>
      </c>
      <c r="BK128" s="1060">
        <f t="shared" si="31"/>
        <v>0</v>
      </c>
      <c r="BL128" s="1060">
        <f t="shared" si="32"/>
        <v>0</v>
      </c>
      <c r="BM128" s="1060">
        <f t="shared" si="33"/>
        <v>0</v>
      </c>
      <c r="BN128" s="1060">
        <f t="shared" si="34"/>
        <v>0</v>
      </c>
      <c r="BO128" s="1060">
        <f t="shared" si="35"/>
        <v>0</v>
      </c>
      <c r="BP128" s="1060">
        <f t="shared" si="36"/>
        <v>0</v>
      </c>
      <c r="BQ128" s="1060">
        <f t="shared" si="37"/>
        <v>0</v>
      </c>
      <c r="BR128" s="1060">
        <f t="shared" si="38"/>
        <v>0</v>
      </c>
    </row>
    <row r="129" spans="1:70" ht="12.75" x14ac:dyDescent="0.2">
      <c r="A129" s="1105" t="str">
        <f t="shared" si="20"/>
        <v>A2044010</v>
      </c>
      <c r="B129" s="1180" t="s">
        <v>361</v>
      </c>
      <c r="C129" s="1180"/>
      <c r="D129" s="1180" t="s">
        <v>741</v>
      </c>
      <c r="E129" s="1180"/>
      <c r="F129" s="1180" t="s">
        <v>739</v>
      </c>
      <c r="G129" s="1180"/>
      <c r="H129" s="1180" t="s">
        <v>742</v>
      </c>
      <c r="I129" s="1180"/>
      <c r="J129" s="1180" t="s">
        <v>769</v>
      </c>
      <c r="K129" s="1180"/>
      <c r="L129" s="1180"/>
      <c r="M129" s="1180"/>
      <c r="N129" s="1180"/>
      <c r="O129" s="1180"/>
      <c r="P129" s="1180"/>
      <c r="Q129" s="1180"/>
      <c r="R129" s="1180"/>
      <c r="S129" s="1180"/>
      <c r="T129" s="1179" t="s">
        <v>770</v>
      </c>
      <c r="U129" s="1179"/>
      <c r="V129" s="1179"/>
      <c r="W129" s="1179"/>
      <c r="X129" s="1179"/>
      <c r="Y129" s="1179"/>
      <c r="Z129" s="1179"/>
      <c r="AA129" s="1179"/>
      <c r="AB129" s="1180" t="s">
        <v>732</v>
      </c>
      <c r="AC129" s="1180"/>
      <c r="AD129" s="1180"/>
      <c r="AE129" s="1180"/>
      <c r="AF129" s="1180"/>
      <c r="AG129" s="1180" t="s">
        <v>733</v>
      </c>
      <c r="AH129" s="1180"/>
      <c r="AI129" s="1180"/>
      <c r="AJ129" s="1108" t="s">
        <v>417</v>
      </c>
      <c r="AK129" s="1181" t="s">
        <v>734</v>
      </c>
      <c r="AL129" s="1181"/>
      <c r="AM129" s="1181"/>
      <c r="AN129" s="1181"/>
      <c r="AO129" s="1181"/>
      <c r="AP129" s="1181"/>
      <c r="AQ129" s="1063">
        <v>15000000</v>
      </c>
      <c r="AR129" s="1063">
        <v>669900</v>
      </c>
      <c r="AS129" s="1063">
        <v>14330100</v>
      </c>
      <c r="AT129" s="1062">
        <v>0</v>
      </c>
      <c r="AU129" s="1063">
        <v>669900</v>
      </c>
      <c r="AV129" s="1062">
        <v>0</v>
      </c>
      <c r="AW129" s="1063">
        <v>669900</v>
      </c>
      <c r="AX129" s="1062">
        <v>0</v>
      </c>
      <c r="AY129" s="1063">
        <v>669900</v>
      </c>
      <c r="AZ129" s="1062">
        <v>0</v>
      </c>
      <c r="BA129" s="1063">
        <v>669900</v>
      </c>
      <c r="BB129" s="1062">
        <v>0</v>
      </c>
      <c r="BC129" s="1062">
        <v>0</v>
      </c>
      <c r="BF129" s="1060">
        <f>+ABS(AQ129)</f>
        <v>15000000</v>
      </c>
      <c r="BG129" s="1060">
        <f>+ABS(AR129)</f>
        <v>669900</v>
      </c>
      <c r="BH129" s="1060">
        <f>+ABS(AS129)</f>
        <v>14330100</v>
      </c>
      <c r="BI129" s="1060">
        <f>+ABS(AT129)</f>
        <v>0</v>
      </c>
      <c r="BJ129" s="1060">
        <f t="shared" si="30"/>
        <v>669900</v>
      </c>
      <c r="BK129" s="1060">
        <f t="shared" si="31"/>
        <v>0</v>
      </c>
      <c r="BL129" s="1060">
        <f t="shared" si="32"/>
        <v>669900</v>
      </c>
      <c r="BM129" s="1060">
        <f t="shared" si="33"/>
        <v>0</v>
      </c>
      <c r="BN129" s="1060">
        <f t="shared" si="34"/>
        <v>669900</v>
      </c>
      <c r="BO129" s="1060">
        <f t="shared" si="35"/>
        <v>0</v>
      </c>
      <c r="BP129" s="1060">
        <f t="shared" si="36"/>
        <v>669900</v>
      </c>
      <c r="BQ129" s="1060">
        <f t="shared" si="37"/>
        <v>0</v>
      </c>
      <c r="BR129" s="1060">
        <f t="shared" si="38"/>
        <v>0</v>
      </c>
    </row>
    <row r="130" spans="1:70" ht="25.5" customHeight="1" x14ac:dyDescent="0.2">
      <c r="A130" s="1105" t="str">
        <f t="shared" si="20"/>
        <v>A204401510</v>
      </c>
      <c r="B130" s="1176" t="s">
        <v>361</v>
      </c>
      <c r="C130" s="1176"/>
      <c r="D130" s="1176" t="s">
        <v>741</v>
      </c>
      <c r="E130" s="1176"/>
      <c r="F130" s="1176" t="s">
        <v>739</v>
      </c>
      <c r="G130" s="1176"/>
      <c r="H130" s="1176" t="s">
        <v>742</v>
      </c>
      <c r="I130" s="1176"/>
      <c r="J130" s="1176" t="s">
        <v>769</v>
      </c>
      <c r="K130" s="1176"/>
      <c r="L130" s="1176"/>
      <c r="M130" s="1176" t="s">
        <v>745</v>
      </c>
      <c r="N130" s="1176"/>
      <c r="O130" s="1176"/>
      <c r="P130" s="1176"/>
      <c r="Q130" s="1176"/>
      <c r="R130" s="1176"/>
      <c r="S130" s="1176"/>
      <c r="T130" s="1177" t="s">
        <v>576</v>
      </c>
      <c r="U130" s="1177"/>
      <c r="V130" s="1177"/>
      <c r="W130" s="1177"/>
      <c r="X130" s="1177"/>
      <c r="Y130" s="1177"/>
      <c r="Z130" s="1177"/>
      <c r="AA130" s="1177"/>
      <c r="AB130" s="1176" t="s">
        <v>732</v>
      </c>
      <c r="AC130" s="1176"/>
      <c r="AD130" s="1176"/>
      <c r="AE130" s="1176"/>
      <c r="AF130" s="1176"/>
      <c r="AG130" s="1176" t="s">
        <v>733</v>
      </c>
      <c r="AH130" s="1176"/>
      <c r="AI130" s="1176"/>
      <c r="AJ130" s="1110" t="s">
        <v>417</v>
      </c>
      <c r="AK130" s="1178" t="s">
        <v>734</v>
      </c>
      <c r="AL130" s="1178"/>
      <c r="AM130" s="1178"/>
      <c r="AN130" s="1178"/>
      <c r="AO130" s="1178"/>
      <c r="AP130" s="1178"/>
      <c r="AQ130" s="1063">
        <v>15000000</v>
      </c>
      <c r="AR130" s="1063">
        <v>669900</v>
      </c>
      <c r="AS130" s="1063">
        <v>14330100</v>
      </c>
      <c r="AT130" s="1062">
        <v>0</v>
      </c>
      <c r="AU130" s="1063">
        <v>669900</v>
      </c>
      <c r="AV130" s="1062">
        <v>0</v>
      </c>
      <c r="AW130" s="1063">
        <v>669900</v>
      </c>
      <c r="AX130" s="1062">
        <v>0</v>
      </c>
      <c r="AY130" s="1063">
        <v>669900</v>
      </c>
      <c r="AZ130" s="1062">
        <v>0</v>
      </c>
      <c r="BA130" s="1063">
        <v>669900</v>
      </c>
      <c r="BB130" s="1062">
        <v>0</v>
      </c>
      <c r="BC130" s="1062">
        <v>0</v>
      </c>
      <c r="BF130" s="1060">
        <f>+ABS(AQ130)</f>
        <v>15000000</v>
      </c>
      <c r="BG130" s="1060">
        <f>+ABS(AR130)</f>
        <v>669900</v>
      </c>
      <c r="BH130" s="1060">
        <f>+ABS(AS130)</f>
        <v>14330100</v>
      </c>
      <c r="BI130" s="1060">
        <f>+ABS(AT130)</f>
        <v>0</v>
      </c>
      <c r="BJ130" s="1060">
        <f t="shared" si="30"/>
        <v>669900</v>
      </c>
      <c r="BK130" s="1060">
        <f t="shared" si="31"/>
        <v>0</v>
      </c>
      <c r="BL130" s="1060">
        <f t="shared" si="32"/>
        <v>669900</v>
      </c>
      <c r="BM130" s="1060">
        <f t="shared" si="33"/>
        <v>0</v>
      </c>
      <c r="BN130" s="1060">
        <f t="shared" si="34"/>
        <v>669900</v>
      </c>
      <c r="BO130" s="1060">
        <f t="shared" si="35"/>
        <v>0</v>
      </c>
      <c r="BP130" s="1060">
        <f t="shared" si="36"/>
        <v>669900</v>
      </c>
      <c r="BQ130" s="1060">
        <f t="shared" si="37"/>
        <v>0</v>
      </c>
      <c r="BR130" s="1060">
        <f t="shared" si="38"/>
        <v>0</v>
      </c>
    </row>
    <row r="131" spans="1:70" ht="12.75" x14ac:dyDescent="0.2">
      <c r="A131" s="1105" t="str">
        <f t="shared" si="20"/>
        <v>A2044110</v>
      </c>
      <c r="B131" s="1180" t="s">
        <v>361</v>
      </c>
      <c r="C131" s="1180"/>
      <c r="D131" s="1180" t="s">
        <v>741</v>
      </c>
      <c r="E131" s="1180"/>
      <c r="F131" s="1180" t="s">
        <v>739</v>
      </c>
      <c r="G131" s="1180"/>
      <c r="H131" s="1180" t="s">
        <v>742</v>
      </c>
      <c r="I131" s="1180"/>
      <c r="J131" s="1180" t="s">
        <v>771</v>
      </c>
      <c r="K131" s="1180"/>
      <c r="L131" s="1180"/>
      <c r="M131" s="1180"/>
      <c r="N131" s="1180"/>
      <c r="O131" s="1180"/>
      <c r="P131" s="1180"/>
      <c r="Q131" s="1180"/>
      <c r="R131" s="1180"/>
      <c r="S131" s="1180"/>
      <c r="T131" s="1179" t="s">
        <v>442</v>
      </c>
      <c r="U131" s="1179"/>
      <c r="V131" s="1179"/>
      <c r="W131" s="1179"/>
      <c r="X131" s="1179"/>
      <c r="Y131" s="1179"/>
      <c r="Z131" s="1179"/>
      <c r="AA131" s="1179"/>
      <c r="AB131" s="1180" t="s">
        <v>732</v>
      </c>
      <c r="AC131" s="1180"/>
      <c r="AD131" s="1180"/>
      <c r="AE131" s="1180"/>
      <c r="AF131" s="1180"/>
      <c r="AG131" s="1180" t="s">
        <v>733</v>
      </c>
      <c r="AH131" s="1180"/>
      <c r="AI131" s="1180"/>
      <c r="AJ131" s="1108" t="s">
        <v>417</v>
      </c>
      <c r="AK131" s="1181" t="s">
        <v>734</v>
      </c>
      <c r="AL131" s="1181"/>
      <c r="AM131" s="1181"/>
      <c r="AN131" s="1181"/>
      <c r="AO131" s="1181"/>
      <c r="AP131" s="1181"/>
      <c r="AQ131" s="1063">
        <v>127000000</v>
      </c>
      <c r="AR131" s="1063">
        <v>114295820</v>
      </c>
      <c r="AS131" s="1063">
        <v>12704180</v>
      </c>
      <c r="AT131" s="1062">
        <v>0</v>
      </c>
      <c r="AU131" s="1063">
        <v>105090854</v>
      </c>
      <c r="AV131" s="1063">
        <v>9204966</v>
      </c>
      <c r="AW131" s="1063">
        <v>67083937</v>
      </c>
      <c r="AX131" s="1063">
        <v>38006917</v>
      </c>
      <c r="AY131" s="1063">
        <v>50257520</v>
      </c>
      <c r="AZ131" s="1063">
        <v>16826417</v>
      </c>
      <c r="BA131" s="1063">
        <v>50257520</v>
      </c>
      <c r="BB131" s="1062">
        <v>0</v>
      </c>
      <c r="BC131" s="1062">
        <v>0</v>
      </c>
      <c r="BF131" s="1060">
        <f>+ABS(AQ131)</f>
        <v>127000000</v>
      </c>
      <c r="BG131" s="1060">
        <f>+ABS(AR131)</f>
        <v>114295820</v>
      </c>
      <c r="BH131" s="1060">
        <f>+ABS(AS131)</f>
        <v>12704180</v>
      </c>
      <c r="BI131" s="1060">
        <f>+ABS(AT131)</f>
        <v>0</v>
      </c>
      <c r="BJ131" s="1060">
        <f t="shared" si="30"/>
        <v>105090854</v>
      </c>
      <c r="BK131" s="1060">
        <f t="shared" si="31"/>
        <v>9204966</v>
      </c>
      <c r="BL131" s="1060">
        <f t="shared" si="32"/>
        <v>67083937</v>
      </c>
      <c r="BM131" s="1060">
        <f t="shared" si="33"/>
        <v>38006917</v>
      </c>
      <c r="BN131" s="1060">
        <f t="shared" si="34"/>
        <v>50257520</v>
      </c>
      <c r="BO131" s="1060">
        <f t="shared" si="35"/>
        <v>16826417</v>
      </c>
      <c r="BP131" s="1060">
        <f t="shared" si="36"/>
        <v>50257520</v>
      </c>
      <c r="BQ131" s="1060">
        <f t="shared" si="37"/>
        <v>0</v>
      </c>
      <c r="BR131" s="1060">
        <f t="shared" si="38"/>
        <v>0</v>
      </c>
    </row>
    <row r="132" spans="1:70" ht="25.5" customHeight="1" x14ac:dyDescent="0.2">
      <c r="A132" s="1105" t="str">
        <f t="shared" si="20"/>
        <v>A20441210</v>
      </c>
      <c r="B132" s="1176" t="s">
        <v>361</v>
      </c>
      <c r="C132" s="1176"/>
      <c r="D132" s="1176" t="s">
        <v>741</v>
      </c>
      <c r="E132" s="1176"/>
      <c r="F132" s="1176" t="s">
        <v>739</v>
      </c>
      <c r="G132" s="1176"/>
      <c r="H132" s="1176" t="s">
        <v>742</v>
      </c>
      <c r="I132" s="1176"/>
      <c r="J132" s="1176" t="s">
        <v>771</v>
      </c>
      <c r="K132" s="1176"/>
      <c r="L132" s="1176"/>
      <c r="M132" s="1176" t="s">
        <v>741</v>
      </c>
      <c r="N132" s="1176"/>
      <c r="O132" s="1176"/>
      <c r="P132" s="1176"/>
      <c r="Q132" s="1176"/>
      <c r="R132" s="1176"/>
      <c r="S132" s="1176"/>
      <c r="T132" s="1177" t="s">
        <v>443</v>
      </c>
      <c r="U132" s="1177"/>
      <c r="V132" s="1177"/>
      <c r="W132" s="1177"/>
      <c r="X132" s="1177"/>
      <c r="Y132" s="1177"/>
      <c r="Z132" s="1177"/>
      <c r="AA132" s="1177"/>
      <c r="AB132" s="1176" t="s">
        <v>732</v>
      </c>
      <c r="AC132" s="1176"/>
      <c r="AD132" s="1176"/>
      <c r="AE132" s="1176"/>
      <c r="AF132" s="1176"/>
      <c r="AG132" s="1176" t="s">
        <v>733</v>
      </c>
      <c r="AH132" s="1176"/>
      <c r="AI132" s="1176"/>
      <c r="AJ132" s="1110" t="s">
        <v>417</v>
      </c>
      <c r="AK132" s="1178" t="s">
        <v>734</v>
      </c>
      <c r="AL132" s="1178"/>
      <c r="AM132" s="1178"/>
      <c r="AN132" s="1178"/>
      <c r="AO132" s="1178"/>
      <c r="AP132" s="1178"/>
      <c r="AQ132" s="1063">
        <v>87000000</v>
      </c>
      <c r="AR132" s="1063">
        <v>87000000</v>
      </c>
      <c r="AS132" s="1062">
        <v>0</v>
      </c>
      <c r="AT132" s="1062">
        <v>0</v>
      </c>
      <c r="AU132" s="1063">
        <v>83698834</v>
      </c>
      <c r="AV132" s="1063">
        <v>3301166</v>
      </c>
      <c r="AW132" s="1063">
        <v>45691917</v>
      </c>
      <c r="AX132" s="1063">
        <v>38006917</v>
      </c>
      <c r="AY132" s="1063">
        <v>28865500</v>
      </c>
      <c r="AZ132" s="1063">
        <v>16826417</v>
      </c>
      <c r="BA132" s="1063">
        <v>28865500</v>
      </c>
      <c r="BB132" s="1062">
        <v>0</v>
      </c>
      <c r="BC132" s="1062">
        <v>0</v>
      </c>
      <c r="BF132" s="1060">
        <f>+ABS(AQ132)</f>
        <v>87000000</v>
      </c>
      <c r="BG132" s="1060">
        <f>+ABS(AR132)</f>
        <v>87000000</v>
      </c>
      <c r="BH132" s="1060">
        <f>+ABS(AS132)</f>
        <v>0</v>
      </c>
      <c r="BI132" s="1060">
        <f>+ABS(AT132)</f>
        <v>0</v>
      </c>
      <c r="BJ132" s="1060">
        <f t="shared" si="30"/>
        <v>83698834</v>
      </c>
      <c r="BK132" s="1060">
        <f t="shared" si="31"/>
        <v>3301166</v>
      </c>
      <c r="BL132" s="1060">
        <f t="shared" si="32"/>
        <v>45691917</v>
      </c>
      <c r="BM132" s="1060">
        <f t="shared" si="33"/>
        <v>38006917</v>
      </c>
      <c r="BN132" s="1060">
        <f t="shared" si="34"/>
        <v>28865500</v>
      </c>
      <c r="BO132" s="1060">
        <f t="shared" si="35"/>
        <v>16826417</v>
      </c>
      <c r="BP132" s="1060">
        <f t="shared" si="36"/>
        <v>28865500</v>
      </c>
      <c r="BQ132" s="1060">
        <f t="shared" si="37"/>
        <v>0</v>
      </c>
      <c r="BR132" s="1060">
        <f t="shared" si="38"/>
        <v>0</v>
      </c>
    </row>
    <row r="133" spans="1:70" ht="25.5" customHeight="1" x14ac:dyDescent="0.2">
      <c r="A133" s="1105" t="str">
        <f t="shared" si="20"/>
        <v>A20441510</v>
      </c>
      <c r="B133" s="1176" t="s">
        <v>361</v>
      </c>
      <c r="C133" s="1176"/>
      <c r="D133" s="1176" t="s">
        <v>741</v>
      </c>
      <c r="E133" s="1176"/>
      <c r="F133" s="1176" t="s">
        <v>739</v>
      </c>
      <c r="G133" s="1176"/>
      <c r="H133" s="1176" t="s">
        <v>742</v>
      </c>
      <c r="I133" s="1176"/>
      <c r="J133" s="1176" t="s">
        <v>771</v>
      </c>
      <c r="K133" s="1176"/>
      <c r="L133" s="1176"/>
      <c r="M133" s="1176" t="s">
        <v>743</v>
      </c>
      <c r="N133" s="1176"/>
      <c r="O133" s="1176"/>
      <c r="P133" s="1176"/>
      <c r="Q133" s="1176"/>
      <c r="R133" s="1176"/>
      <c r="S133" s="1176"/>
      <c r="T133" s="1177" t="s">
        <v>444</v>
      </c>
      <c r="U133" s="1177"/>
      <c r="V133" s="1177"/>
      <c r="W133" s="1177"/>
      <c r="X133" s="1177"/>
      <c r="Y133" s="1177"/>
      <c r="Z133" s="1177"/>
      <c r="AA133" s="1177"/>
      <c r="AB133" s="1176" t="s">
        <v>732</v>
      </c>
      <c r="AC133" s="1176"/>
      <c r="AD133" s="1176"/>
      <c r="AE133" s="1176"/>
      <c r="AF133" s="1176"/>
      <c r="AG133" s="1176" t="s">
        <v>733</v>
      </c>
      <c r="AH133" s="1176"/>
      <c r="AI133" s="1176"/>
      <c r="AJ133" s="1110" t="s">
        <v>417</v>
      </c>
      <c r="AK133" s="1178" t="s">
        <v>734</v>
      </c>
      <c r="AL133" s="1178"/>
      <c r="AM133" s="1178"/>
      <c r="AN133" s="1178"/>
      <c r="AO133" s="1178"/>
      <c r="AP133" s="1178"/>
      <c r="AQ133" s="1063">
        <v>25000000</v>
      </c>
      <c r="AR133" s="1063">
        <v>14591960</v>
      </c>
      <c r="AS133" s="1063">
        <v>10408040</v>
      </c>
      <c r="AT133" s="1062">
        <v>0</v>
      </c>
      <c r="AU133" s="1063">
        <v>14591960</v>
      </c>
      <c r="AV133" s="1062">
        <v>0</v>
      </c>
      <c r="AW133" s="1063">
        <v>14591960</v>
      </c>
      <c r="AX133" s="1062">
        <v>0</v>
      </c>
      <c r="AY133" s="1063">
        <v>14591960</v>
      </c>
      <c r="AZ133" s="1062">
        <v>0</v>
      </c>
      <c r="BA133" s="1063">
        <v>14591960</v>
      </c>
      <c r="BB133" s="1062">
        <v>0</v>
      </c>
      <c r="BC133" s="1062">
        <v>0</v>
      </c>
      <c r="BF133" s="1060">
        <f>+ABS(AQ133)</f>
        <v>25000000</v>
      </c>
      <c r="BG133" s="1060">
        <f>+ABS(AR133)</f>
        <v>14591960</v>
      </c>
      <c r="BH133" s="1060">
        <f>+ABS(AS133)</f>
        <v>10408040</v>
      </c>
      <c r="BI133" s="1060">
        <f>+ABS(AT133)</f>
        <v>0</v>
      </c>
      <c r="BJ133" s="1060">
        <f t="shared" si="30"/>
        <v>14591960</v>
      </c>
      <c r="BK133" s="1060">
        <f t="shared" si="31"/>
        <v>0</v>
      </c>
      <c r="BL133" s="1060">
        <f t="shared" si="32"/>
        <v>14591960</v>
      </c>
      <c r="BM133" s="1060">
        <f t="shared" si="33"/>
        <v>0</v>
      </c>
      <c r="BN133" s="1060">
        <f t="shared" si="34"/>
        <v>14591960</v>
      </c>
      <c r="BO133" s="1060">
        <f t="shared" si="35"/>
        <v>0</v>
      </c>
      <c r="BP133" s="1060">
        <f t="shared" si="36"/>
        <v>14591960</v>
      </c>
      <c r="BQ133" s="1060">
        <f t="shared" si="37"/>
        <v>0</v>
      </c>
      <c r="BR133" s="1060">
        <f t="shared" si="38"/>
        <v>0</v>
      </c>
    </row>
    <row r="134" spans="1:70" ht="12.75" x14ac:dyDescent="0.2">
      <c r="A134" s="1105" t="str">
        <f t="shared" si="20"/>
        <v>A204411310</v>
      </c>
      <c r="B134" s="1176" t="s">
        <v>361</v>
      </c>
      <c r="C134" s="1176"/>
      <c r="D134" s="1176" t="s">
        <v>741</v>
      </c>
      <c r="E134" s="1176"/>
      <c r="F134" s="1176" t="s">
        <v>739</v>
      </c>
      <c r="G134" s="1176"/>
      <c r="H134" s="1176" t="s">
        <v>742</v>
      </c>
      <c r="I134" s="1176"/>
      <c r="J134" s="1176" t="s">
        <v>771</v>
      </c>
      <c r="K134" s="1176"/>
      <c r="L134" s="1176"/>
      <c r="M134" s="1176" t="s">
        <v>765</v>
      </c>
      <c r="N134" s="1176"/>
      <c r="O134" s="1176"/>
      <c r="P134" s="1176"/>
      <c r="Q134" s="1176"/>
      <c r="R134" s="1176"/>
      <c r="S134" s="1176"/>
      <c r="T134" s="1177" t="s">
        <v>442</v>
      </c>
      <c r="U134" s="1177"/>
      <c r="V134" s="1177"/>
      <c r="W134" s="1177"/>
      <c r="X134" s="1177"/>
      <c r="Y134" s="1177"/>
      <c r="Z134" s="1177"/>
      <c r="AA134" s="1177"/>
      <c r="AB134" s="1176" t="s">
        <v>732</v>
      </c>
      <c r="AC134" s="1176"/>
      <c r="AD134" s="1176"/>
      <c r="AE134" s="1176"/>
      <c r="AF134" s="1176"/>
      <c r="AG134" s="1176" t="s">
        <v>733</v>
      </c>
      <c r="AH134" s="1176"/>
      <c r="AI134" s="1176"/>
      <c r="AJ134" s="1110" t="s">
        <v>417</v>
      </c>
      <c r="AK134" s="1178" t="s">
        <v>734</v>
      </c>
      <c r="AL134" s="1178"/>
      <c r="AM134" s="1178"/>
      <c r="AN134" s="1178"/>
      <c r="AO134" s="1178"/>
      <c r="AP134" s="1178"/>
      <c r="AQ134" s="1063">
        <v>15000000</v>
      </c>
      <c r="AR134" s="1063">
        <v>12703860</v>
      </c>
      <c r="AS134" s="1063">
        <v>2296140</v>
      </c>
      <c r="AT134" s="1062">
        <v>0</v>
      </c>
      <c r="AU134" s="1063">
        <v>6800060</v>
      </c>
      <c r="AV134" s="1063">
        <v>5903800</v>
      </c>
      <c r="AW134" s="1063">
        <v>6800060</v>
      </c>
      <c r="AX134" s="1062">
        <v>0</v>
      </c>
      <c r="AY134" s="1063">
        <v>6800060</v>
      </c>
      <c r="AZ134" s="1062">
        <v>0</v>
      </c>
      <c r="BA134" s="1063">
        <v>6800060</v>
      </c>
      <c r="BB134" s="1062">
        <v>0</v>
      </c>
      <c r="BC134" s="1062">
        <v>0</v>
      </c>
      <c r="BF134" s="1060">
        <f>+ABS(AQ134)</f>
        <v>15000000</v>
      </c>
      <c r="BG134" s="1060">
        <f>+ABS(AR134)</f>
        <v>12703860</v>
      </c>
      <c r="BH134" s="1060">
        <f>+ABS(AS134)</f>
        <v>2296140</v>
      </c>
      <c r="BI134" s="1060">
        <f>+ABS(AT134)</f>
        <v>0</v>
      </c>
      <c r="BJ134" s="1060">
        <f t="shared" si="30"/>
        <v>6800060</v>
      </c>
      <c r="BK134" s="1060">
        <f t="shared" si="31"/>
        <v>5903800</v>
      </c>
      <c r="BL134" s="1060">
        <f t="shared" si="32"/>
        <v>6800060</v>
      </c>
      <c r="BM134" s="1060">
        <f t="shared" si="33"/>
        <v>0</v>
      </c>
      <c r="BN134" s="1060">
        <f t="shared" si="34"/>
        <v>6800060</v>
      </c>
      <c r="BO134" s="1060">
        <f t="shared" si="35"/>
        <v>0</v>
      </c>
      <c r="BP134" s="1060">
        <f t="shared" si="36"/>
        <v>6800060</v>
      </c>
      <c r="BQ134" s="1060">
        <f t="shared" si="37"/>
        <v>0</v>
      </c>
      <c r="BR134" s="1060">
        <f t="shared" si="38"/>
        <v>0</v>
      </c>
    </row>
    <row r="135" spans="1:70" ht="12.75" x14ac:dyDescent="0.2">
      <c r="A135" s="1105" t="str">
        <f t="shared" si="20"/>
        <v>A20499910</v>
      </c>
      <c r="B135" s="1176" t="s">
        <v>361</v>
      </c>
      <c r="C135" s="1176"/>
      <c r="D135" s="1176" t="s">
        <v>741</v>
      </c>
      <c r="E135" s="1176"/>
      <c r="F135" s="1176" t="s">
        <v>739</v>
      </c>
      <c r="G135" s="1176"/>
      <c r="H135" s="1176" t="s">
        <v>742</v>
      </c>
      <c r="I135" s="1176"/>
      <c r="J135" s="1176" t="s">
        <v>749</v>
      </c>
      <c r="K135" s="1176"/>
      <c r="L135" s="1176"/>
      <c r="M135" s="1176"/>
      <c r="N135" s="1176"/>
      <c r="O135" s="1176"/>
      <c r="P135" s="1176"/>
      <c r="Q135" s="1176"/>
      <c r="R135" s="1176"/>
      <c r="S135" s="1176"/>
      <c r="T135" s="1177" t="s">
        <v>750</v>
      </c>
      <c r="U135" s="1177"/>
      <c r="V135" s="1177"/>
      <c r="W135" s="1177"/>
      <c r="X135" s="1177"/>
      <c r="Y135" s="1177"/>
      <c r="Z135" s="1177"/>
      <c r="AA135" s="1177"/>
      <c r="AB135" s="1176" t="s">
        <v>732</v>
      </c>
      <c r="AC135" s="1176"/>
      <c r="AD135" s="1176"/>
      <c r="AE135" s="1176"/>
      <c r="AF135" s="1176"/>
      <c r="AG135" s="1176" t="s">
        <v>733</v>
      </c>
      <c r="AH135" s="1176"/>
      <c r="AI135" s="1176"/>
      <c r="AJ135" s="1110" t="s">
        <v>417</v>
      </c>
      <c r="AK135" s="1178" t="s">
        <v>734</v>
      </c>
      <c r="AL135" s="1178"/>
      <c r="AM135" s="1178"/>
      <c r="AN135" s="1178"/>
      <c r="AO135" s="1178"/>
      <c r="AP135" s="1178"/>
      <c r="AQ135" s="1063">
        <v>4295692</v>
      </c>
      <c r="AR135" s="1063">
        <v>4295692</v>
      </c>
      <c r="AS135" s="1062">
        <v>0</v>
      </c>
      <c r="AT135" s="1062">
        <v>0</v>
      </c>
      <c r="AU135" s="1063">
        <v>4295692</v>
      </c>
      <c r="AV135" s="1062">
        <v>0</v>
      </c>
      <c r="AW135" s="1063">
        <v>3950783</v>
      </c>
      <c r="AX135" s="1063">
        <v>344909</v>
      </c>
      <c r="AY135" s="1063">
        <v>3950783</v>
      </c>
      <c r="AZ135" s="1062">
        <v>0</v>
      </c>
      <c r="BA135" s="1063">
        <v>3950783</v>
      </c>
      <c r="BB135" s="1062">
        <v>0</v>
      </c>
      <c r="BC135" s="1062">
        <v>0</v>
      </c>
      <c r="BF135" s="1060">
        <f>+ABS(AQ135)</f>
        <v>4295692</v>
      </c>
      <c r="BG135" s="1060">
        <f>+ABS(AR135)</f>
        <v>4295692</v>
      </c>
      <c r="BH135" s="1060">
        <f>+ABS(AS135)</f>
        <v>0</v>
      </c>
      <c r="BI135" s="1060">
        <f>+ABS(AT135)</f>
        <v>0</v>
      </c>
      <c r="BJ135" s="1060">
        <f t="shared" si="30"/>
        <v>4295692</v>
      </c>
      <c r="BK135" s="1060">
        <f t="shared" si="31"/>
        <v>0</v>
      </c>
      <c r="BL135" s="1060">
        <f t="shared" si="32"/>
        <v>3950783</v>
      </c>
      <c r="BM135" s="1060">
        <f t="shared" si="33"/>
        <v>344909</v>
      </c>
      <c r="BN135" s="1060">
        <f t="shared" si="34"/>
        <v>3950783</v>
      </c>
      <c r="BO135" s="1060">
        <f t="shared" si="35"/>
        <v>0</v>
      </c>
      <c r="BP135" s="1060">
        <f t="shared" si="36"/>
        <v>3950783</v>
      </c>
      <c r="BQ135" s="1060">
        <f t="shared" si="37"/>
        <v>0</v>
      </c>
      <c r="BR135" s="1060">
        <f t="shared" si="38"/>
        <v>0</v>
      </c>
    </row>
    <row r="136" spans="1:70" s="1020" customFormat="1" ht="12.75" x14ac:dyDescent="0.2">
      <c r="A136" s="1105" t="str">
        <f t="shared" si="20"/>
        <v>A310</v>
      </c>
      <c r="B136" s="1183" t="s">
        <v>361</v>
      </c>
      <c r="C136" s="1183"/>
      <c r="D136" s="1183" t="s">
        <v>748</v>
      </c>
      <c r="E136" s="1183"/>
      <c r="F136" s="1183"/>
      <c r="G136" s="1183"/>
      <c r="H136" s="1183"/>
      <c r="I136" s="1183"/>
      <c r="J136" s="1183"/>
      <c r="K136" s="1183"/>
      <c r="L136" s="1183"/>
      <c r="M136" s="1183"/>
      <c r="N136" s="1183"/>
      <c r="O136" s="1183"/>
      <c r="P136" s="1183"/>
      <c r="Q136" s="1183"/>
      <c r="R136" s="1183"/>
      <c r="S136" s="1183"/>
      <c r="T136" s="1182" t="s">
        <v>60</v>
      </c>
      <c r="U136" s="1182"/>
      <c r="V136" s="1182"/>
      <c r="W136" s="1182"/>
      <c r="X136" s="1182"/>
      <c r="Y136" s="1182"/>
      <c r="Z136" s="1182"/>
      <c r="AA136" s="1182"/>
      <c r="AB136" s="1183" t="s">
        <v>732</v>
      </c>
      <c r="AC136" s="1183"/>
      <c r="AD136" s="1183"/>
      <c r="AE136" s="1183"/>
      <c r="AF136" s="1183"/>
      <c r="AG136" s="1183" t="s">
        <v>733</v>
      </c>
      <c r="AH136" s="1183"/>
      <c r="AI136" s="1183"/>
      <c r="AJ136" s="1111" t="s">
        <v>417</v>
      </c>
      <c r="AK136" s="1184" t="s">
        <v>734</v>
      </c>
      <c r="AL136" s="1184"/>
      <c r="AM136" s="1184"/>
      <c r="AN136" s="1184"/>
      <c r="AO136" s="1184"/>
      <c r="AP136" s="1184"/>
      <c r="AQ136" s="1063">
        <v>194456797449</v>
      </c>
      <c r="AR136" s="1063">
        <v>193983611872</v>
      </c>
      <c r="AS136" s="1063">
        <v>473185577</v>
      </c>
      <c r="AT136" s="1062">
        <v>0</v>
      </c>
      <c r="AU136" s="1063">
        <v>183199357187</v>
      </c>
      <c r="AV136" s="1063">
        <v>10784254685</v>
      </c>
      <c r="AW136" s="1063">
        <v>158863761748</v>
      </c>
      <c r="AX136" s="1063">
        <v>24335595439</v>
      </c>
      <c r="AY136" s="1063">
        <v>158848961748</v>
      </c>
      <c r="AZ136" s="1063">
        <v>14800000</v>
      </c>
      <c r="BA136" s="1063">
        <v>158848637748</v>
      </c>
      <c r="BB136" s="1063">
        <v>324000</v>
      </c>
      <c r="BC136" s="1063">
        <v>2133333</v>
      </c>
      <c r="BF136" s="1060">
        <f>+ABS(AQ136)</f>
        <v>194456797449</v>
      </c>
      <c r="BG136" s="1060">
        <f>+ABS(AR136)</f>
        <v>193983611872</v>
      </c>
      <c r="BH136" s="1060">
        <f>+ABS(AS136)</f>
        <v>473185577</v>
      </c>
      <c r="BI136" s="1060">
        <f>+ABS(AT136)</f>
        <v>0</v>
      </c>
      <c r="BJ136" s="1060">
        <f t="shared" si="30"/>
        <v>183199357187</v>
      </c>
      <c r="BK136" s="1060">
        <f t="shared" si="31"/>
        <v>10784254685</v>
      </c>
      <c r="BL136" s="1060">
        <f t="shared" si="32"/>
        <v>158863761748</v>
      </c>
      <c r="BM136" s="1060">
        <f t="shared" si="33"/>
        <v>24335595439</v>
      </c>
      <c r="BN136" s="1060">
        <f t="shared" si="34"/>
        <v>158848961748</v>
      </c>
      <c r="BO136" s="1060">
        <f t="shared" si="35"/>
        <v>14800000</v>
      </c>
      <c r="BP136" s="1060">
        <f t="shared" si="36"/>
        <v>158848637748</v>
      </c>
      <c r="BQ136" s="1060">
        <f t="shared" si="37"/>
        <v>324000</v>
      </c>
      <c r="BR136" s="1060">
        <f t="shared" si="38"/>
        <v>2133333</v>
      </c>
    </row>
    <row r="137" spans="1:70" s="1020" customFormat="1" ht="12.75" x14ac:dyDescent="0.2">
      <c r="A137" s="1105" t="str">
        <f t="shared" si="20"/>
        <v>A310</v>
      </c>
      <c r="B137" s="1183" t="s">
        <v>361</v>
      </c>
      <c r="C137" s="1183"/>
      <c r="D137" s="1183" t="s">
        <v>748</v>
      </c>
      <c r="E137" s="1183"/>
      <c r="F137" s="1183"/>
      <c r="G137" s="1183"/>
      <c r="H137" s="1183"/>
      <c r="I137" s="1183"/>
      <c r="J137" s="1183"/>
      <c r="K137" s="1183"/>
      <c r="L137" s="1183"/>
      <c r="M137" s="1183"/>
      <c r="N137" s="1183"/>
      <c r="O137" s="1183"/>
      <c r="P137" s="1183"/>
      <c r="Q137" s="1183"/>
      <c r="R137" s="1183"/>
      <c r="S137" s="1183"/>
      <c r="T137" s="1182" t="s">
        <v>60</v>
      </c>
      <c r="U137" s="1182"/>
      <c r="V137" s="1182"/>
      <c r="W137" s="1182"/>
      <c r="X137" s="1182"/>
      <c r="Y137" s="1182"/>
      <c r="Z137" s="1182"/>
      <c r="AA137" s="1182"/>
      <c r="AB137" s="1183" t="s">
        <v>732</v>
      </c>
      <c r="AC137" s="1183"/>
      <c r="AD137" s="1183"/>
      <c r="AE137" s="1183"/>
      <c r="AF137" s="1183"/>
      <c r="AG137" s="1183" t="s">
        <v>735</v>
      </c>
      <c r="AH137" s="1183"/>
      <c r="AI137" s="1183"/>
      <c r="AJ137" s="1111" t="s">
        <v>417</v>
      </c>
      <c r="AK137" s="1184" t="s">
        <v>734</v>
      </c>
      <c r="AL137" s="1184"/>
      <c r="AM137" s="1184"/>
      <c r="AN137" s="1184"/>
      <c r="AO137" s="1184"/>
      <c r="AP137" s="1184"/>
      <c r="AQ137" s="1063">
        <v>129817132</v>
      </c>
      <c r="AR137" s="1063">
        <v>129817132</v>
      </c>
      <c r="AS137" s="1062">
        <v>0</v>
      </c>
      <c r="AT137" s="1062">
        <v>0</v>
      </c>
      <c r="AU137" s="1063">
        <v>129817132</v>
      </c>
      <c r="AV137" s="1062">
        <v>0</v>
      </c>
      <c r="AW137" s="1063">
        <v>129817132</v>
      </c>
      <c r="AX137" s="1062">
        <v>0</v>
      </c>
      <c r="AY137" s="1063">
        <v>129817132</v>
      </c>
      <c r="AZ137" s="1062">
        <v>0</v>
      </c>
      <c r="BA137" s="1063">
        <v>129817132</v>
      </c>
      <c r="BB137" s="1062">
        <v>0</v>
      </c>
      <c r="BC137" s="1062">
        <v>0</v>
      </c>
      <c r="BF137" s="1060">
        <f>+ABS(AQ137)</f>
        <v>129817132</v>
      </c>
      <c r="BG137" s="1060">
        <f>+ABS(AR137)</f>
        <v>129817132</v>
      </c>
      <c r="BH137" s="1060">
        <f>+ABS(AS137)</f>
        <v>0</v>
      </c>
      <c r="BI137" s="1060">
        <f>+ABS(AT137)</f>
        <v>0</v>
      </c>
      <c r="BJ137" s="1060">
        <f t="shared" si="30"/>
        <v>129817132</v>
      </c>
      <c r="BK137" s="1060">
        <f t="shared" si="31"/>
        <v>0</v>
      </c>
      <c r="BL137" s="1060">
        <f t="shared" si="32"/>
        <v>129817132</v>
      </c>
      <c r="BM137" s="1060">
        <f t="shared" si="33"/>
        <v>0</v>
      </c>
      <c r="BN137" s="1060">
        <f t="shared" si="34"/>
        <v>129817132</v>
      </c>
      <c r="BO137" s="1060">
        <f t="shared" si="35"/>
        <v>0</v>
      </c>
      <c r="BP137" s="1060">
        <f t="shared" si="36"/>
        <v>129817132</v>
      </c>
      <c r="BQ137" s="1060">
        <f t="shared" si="37"/>
        <v>0</v>
      </c>
      <c r="BR137" s="1060">
        <f t="shared" si="38"/>
        <v>0</v>
      </c>
    </row>
    <row r="138" spans="1:70" s="1020" customFormat="1" ht="12.75" x14ac:dyDescent="0.2">
      <c r="A138" s="1105" t="str">
        <f t="shared" si="20"/>
        <v>A311</v>
      </c>
      <c r="B138" s="1183" t="s">
        <v>361</v>
      </c>
      <c r="C138" s="1183"/>
      <c r="D138" s="1183" t="s">
        <v>748</v>
      </c>
      <c r="E138" s="1183"/>
      <c r="F138" s="1183"/>
      <c r="G138" s="1183"/>
      <c r="H138" s="1183"/>
      <c r="I138" s="1183"/>
      <c r="J138" s="1183"/>
      <c r="K138" s="1183"/>
      <c r="L138" s="1183"/>
      <c r="M138" s="1183"/>
      <c r="N138" s="1183"/>
      <c r="O138" s="1183"/>
      <c r="P138" s="1183"/>
      <c r="Q138" s="1183"/>
      <c r="R138" s="1183"/>
      <c r="S138" s="1183"/>
      <c r="T138" s="1182" t="s">
        <v>60</v>
      </c>
      <c r="U138" s="1182"/>
      <c r="V138" s="1182"/>
      <c r="W138" s="1182"/>
      <c r="X138" s="1182"/>
      <c r="Y138" s="1182"/>
      <c r="Z138" s="1182"/>
      <c r="AA138" s="1182"/>
      <c r="AB138" s="1183" t="s">
        <v>732</v>
      </c>
      <c r="AC138" s="1183"/>
      <c r="AD138" s="1183"/>
      <c r="AE138" s="1183"/>
      <c r="AF138" s="1183"/>
      <c r="AG138" s="1183" t="s">
        <v>735</v>
      </c>
      <c r="AH138" s="1183"/>
      <c r="AI138" s="1183"/>
      <c r="AJ138" s="1111" t="s">
        <v>433</v>
      </c>
      <c r="AK138" s="1184" t="s">
        <v>736</v>
      </c>
      <c r="AL138" s="1184"/>
      <c r="AM138" s="1184"/>
      <c r="AN138" s="1184"/>
      <c r="AO138" s="1184"/>
      <c r="AP138" s="1184"/>
      <c r="AQ138" s="1063">
        <v>519000000</v>
      </c>
      <c r="AR138" s="1063">
        <v>519000000</v>
      </c>
      <c r="AS138" s="1062">
        <v>0</v>
      </c>
      <c r="AT138" s="1062">
        <v>0</v>
      </c>
      <c r="AU138" s="1063">
        <v>519000000</v>
      </c>
      <c r="AV138" s="1062">
        <v>0</v>
      </c>
      <c r="AW138" s="1063">
        <v>519000000</v>
      </c>
      <c r="AX138" s="1062">
        <v>0</v>
      </c>
      <c r="AY138" s="1063">
        <v>519000000</v>
      </c>
      <c r="AZ138" s="1062">
        <v>0</v>
      </c>
      <c r="BA138" s="1063">
        <v>519000000</v>
      </c>
      <c r="BB138" s="1062">
        <v>0</v>
      </c>
      <c r="BC138" s="1062">
        <v>0</v>
      </c>
      <c r="BF138" s="1060">
        <f>+ABS(AQ138)</f>
        <v>519000000</v>
      </c>
      <c r="BG138" s="1060">
        <f>+ABS(AR138)</f>
        <v>519000000</v>
      </c>
      <c r="BH138" s="1060">
        <f>+ABS(AS138)</f>
        <v>0</v>
      </c>
      <c r="BI138" s="1060">
        <f>+ABS(AT138)</f>
        <v>0</v>
      </c>
      <c r="BJ138" s="1060">
        <f t="shared" si="30"/>
        <v>519000000</v>
      </c>
      <c r="BK138" s="1060">
        <f t="shared" si="31"/>
        <v>0</v>
      </c>
      <c r="BL138" s="1060">
        <f t="shared" si="32"/>
        <v>519000000</v>
      </c>
      <c r="BM138" s="1060">
        <f t="shared" si="33"/>
        <v>0</v>
      </c>
      <c r="BN138" s="1060">
        <f t="shared" si="34"/>
        <v>519000000</v>
      </c>
      <c r="BO138" s="1060">
        <f t="shared" si="35"/>
        <v>0</v>
      </c>
      <c r="BP138" s="1060">
        <f t="shared" si="36"/>
        <v>519000000</v>
      </c>
      <c r="BQ138" s="1060">
        <f t="shared" si="37"/>
        <v>0</v>
      </c>
      <c r="BR138" s="1060">
        <f t="shared" si="38"/>
        <v>0</v>
      </c>
    </row>
    <row r="139" spans="1:70" s="1020" customFormat="1" ht="12.75" x14ac:dyDescent="0.2">
      <c r="A139" s="1105" t="str">
        <f t="shared" si="20"/>
        <v>A316</v>
      </c>
      <c r="B139" s="1183" t="s">
        <v>361</v>
      </c>
      <c r="C139" s="1183"/>
      <c r="D139" s="1183" t="s">
        <v>748</v>
      </c>
      <c r="E139" s="1183"/>
      <c r="F139" s="1183"/>
      <c r="G139" s="1183"/>
      <c r="H139" s="1183"/>
      <c r="I139" s="1183"/>
      <c r="J139" s="1183"/>
      <c r="K139" s="1183"/>
      <c r="L139" s="1183"/>
      <c r="M139" s="1183"/>
      <c r="N139" s="1183"/>
      <c r="O139" s="1183"/>
      <c r="P139" s="1183"/>
      <c r="Q139" s="1183"/>
      <c r="R139" s="1183"/>
      <c r="S139" s="1183"/>
      <c r="T139" s="1182" t="s">
        <v>60</v>
      </c>
      <c r="U139" s="1182"/>
      <c r="V139" s="1182"/>
      <c r="W139" s="1182"/>
      <c r="X139" s="1182"/>
      <c r="Y139" s="1182"/>
      <c r="Z139" s="1182"/>
      <c r="AA139" s="1182"/>
      <c r="AB139" s="1183" t="s">
        <v>732</v>
      </c>
      <c r="AC139" s="1183"/>
      <c r="AD139" s="1183"/>
      <c r="AE139" s="1183"/>
      <c r="AF139" s="1183"/>
      <c r="AG139" s="1183" t="s">
        <v>735</v>
      </c>
      <c r="AH139" s="1183"/>
      <c r="AI139" s="1183"/>
      <c r="AJ139" s="1111" t="s">
        <v>370</v>
      </c>
      <c r="AK139" s="1184" t="s">
        <v>737</v>
      </c>
      <c r="AL139" s="1184"/>
      <c r="AM139" s="1184"/>
      <c r="AN139" s="1184"/>
      <c r="AO139" s="1184"/>
      <c r="AP139" s="1184"/>
      <c r="AQ139" s="1063">
        <v>64533630000</v>
      </c>
      <c r="AR139" s="1063">
        <v>43203128656</v>
      </c>
      <c r="AS139" s="1063">
        <v>21330501344</v>
      </c>
      <c r="AT139" s="1062">
        <v>0</v>
      </c>
      <c r="AU139" s="1063">
        <v>37310257266</v>
      </c>
      <c r="AV139" s="1063">
        <v>5892871390</v>
      </c>
      <c r="AW139" s="1063">
        <v>28046208780</v>
      </c>
      <c r="AX139" s="1063">
        <v>9264048486</v>
      </c>
      <c r="AY139" s="1063">
        <v>27527478235</v>
      </c>
      <c r="AZ139" s="1063">
        <v>518730545</v>
      </c>
      <c r="BA139" s="1063">
        <v>27527478235</v>
      </c>
      <c r="BB139" s="1062">
        <v>0</v>
      </c>
      <c r="BC139" s="1062">
        <v>0</v>
      </c>
      <c r="BF139" s="1060">
        <f>+ABS(AQ139)</f>
        <v>64533630000</v>
      </c>
      <c r="BG139" s="1060">
        <f>+ABS(AR139)</f>
        <v>43203128656</v>
      </c>
      <c r="BH139" s="1060">
        <f>+ABS(AS139)</f>
        <v>21330501344</v>
      </c>
      <c r="BI139" s="1060">
        <f>+ABS(AT139)</f>
        <v>0</v>
      </c>
      <c r="BJ139" s="1060">
        <f t="shared" si="30"/>
        <v>37310257266</v>
      </c>
      <c r="BK139" s="1060">
        <f t="shared" si="31"/>
        <v>5892871390</v>
      </c>
      <c r="BL139" s="1060">
        <f t="shared" si="32"/>
        <v>28046208780</v>
      </c>
      <c r="BM139" s="1060">
        <f t="shared" si="33"/>
        <v>9264048486</v>
      </c>
      <c r="BN139" s="1060">
        <f t="shared" si="34"/>
        <v>27527478235</v>
      </c>
      <c r="BO139" s="1060">
        <f t="shared" si="35"/>
        <v>518730545</v>
      </c>
      <c r="BP139" s="1060">
        <f t="shared" si="36"/>
        <v>27527478235</v>
      </c>
      <c r="BQ139" s="1060">
        <f t="shared" si="37"/>
        <v>0</v>
      </c>
      <c r="BR139" s="1060">
        <f t="shared" si="38"/>
        <v>0</v>
      </c>
    </row>
    <row r="140" spans="1:70" ht="12.75" x14ac:dyDescent="0.2">
      <c r="A140" s="1105" t="str">
        <f t="shared" si="20"/>
        <v>A3210</v>
      </c>
      <c r="B140" s="1180" t="s">
        <v>361</v>
      </c>
      <c r="C140" s="1180"/>
      <c r="D140" s="1180" t="s">
        <v>748</v>
      </c>
      <c r="E140" s="1180"/>
      <c r="F140" s="1180" t="s">
        <v>741</v>
      </c>
      <c r="G140" s="1180"/>
      <c r="H140" s="1180"/>
      <c r="I140" s="1180"/>
      <c r="J140" s="1180"/>
      <c r="K140" s="1180"/>
      <c r="L140" s="1180"/>
      <c r="M140" s="1180"/>
      <c r="N140" s="1180"/>
      <c r="O140" s="1180"/>
      <c r="P140" s="1180"/>
      <c r="Q140" s="1180"/>
      <c r="R140" s="1180"/>
      <c r="S140" s="1180"/>
      <c r="T140" s="1179" t="s">
        <v>772</v>
      </c>
      <c r="U140" s="1179"/>
      <c r="V140" s="1179"/>
      <c r="W140" s="1179"/>
      <c r="X140" s="1179"/>
      <c r="Y140" s="1179"/>
      <c r="Z140" s="1179"/>
      <c r="AA140" s="1179"/>
      <c r="AB140" s="1180" t="s">
        <v>732</v>
      </c>
      <c r="AC140" s="1180"/>
      <c r="AD140" s="1180"/>
      <c r="AE140" s="1180"/>
      <c r="AF140" s="1180"/>
      <c r="AG140" s="1180" t="s">
        <v>733</v>
      </c>
      <c r="AH140" s="1180"/>
      <c r="AI140" s="1180"/>
      <c r="AJ140" s="1108" t="s">
        <v>417</v>
      </c>
      <c r="AK140" s="1181" t="s">
        <v>734</v>
      </c>
      <c r="AL140" s="1181"/>
      <c r="AM140" s="1181"/>
      <c r="AN140" s="1181"/>
      <c r="AO140" s="1181"/>
      <c r="AP140" s="1181"/>
      <c r="AQ140" s="1062">
        <v>0</v>
      </c>
      <c r="AR140" s="1062">
        <v>0</v>
      </c>
      <c r="AS140" s="1062">
        <v>0</v>
      </c>
      <c r="AT140" s="1062">
        <v>0</v>
      </c>
      <c r="AU140" s="1062">
        <v>0</v>
      </c>
      <c r="AV140" s="1062">
        <v>0</v>
      </c>
      <c r="AW140" s="1062">
        <v>0</v>
      </c>
      <c r="AX140" s="1062">
        <v>0</v>
      </c>
      <c r="AY140" s="1062">
        <v>0</v>
      </c>
      <c r="AZ140" s="1062">
        <v>0</v>
      </c>
      <c r="BA140" s="1062">
        <v>0</v>
      </c>
      <c r="BB140" s="1062">
        <v>0</v>
      </c>
      <c r="BC140" s="1062">
        <v>0</v>
      </c>
      <c r="BF140" s="1060">
        <f>+ABS(AQ140)</f>
        <v>0</v>
      </c>
      <c r="BG140" s="1060">
        <f>+ABS(AR140)</f>
        <v>0</v>
      </c>
      <c r="BH140" s="1060">
        <f>+ABS(AS140)</f>
        <v>0</v>
      </c>
      <c r="BI140" s="1060">
        <f>+ABS(AT140)</f>
        <v>0</v>
      </c>
      <c r="BJ140" s="1060">
        <f t="shared" si="30"/>
        <v>0</v>
      </c>
      <c r="BK140" s="1060">
        <f t="shared" si="31"/>
        <v>0</v>
      </c>
      <c r="BL140" s="1060">
        <f t="shared" si="32"/>
        <v>0</v>
      </c>
      <c r="BM140" s="1060">
        <f t="shared" si="33"/>
        <v>0</v>
      </c>
      <c r="BN140" s="1060">
        <f t="shared" si="34"/>
        <v>0</v>
      </c>
      <c r="BO140" s="1060">
        <f t="shared" si="35"/>
        <v>0</v>
      </c>
      <c r="BP140" s="1060">
        <f t="shared" si="36"/>
        <v>0</v>
      </c>
      <c r="BQ140" s="1060">
        <f t="shared" si="37"/>
        <v>0</v>
      </c>
      <c r="BR140" s="1060">
        <f t="shared" si="38"/>
        <v>0</v>
      </c>
    </row>
    <row r="141" spans="1:70" ht="12.75" x14ac:dyDescent="0.2">
      <c r="A141" s="1105" t="str">
        <f t="shared" si="20"/>
        <v>A3210</v>
      </c>
      <c r="B141" s="1180" t="s">
        <v>361</v>
      </c>
      <c r="C141" s="1180"/>
      <c r="D141" s="1180" t="s">
        <v>748</v>
      </c>
      <c r="E141" s="1180"/>
      <c r="F141" s="1180" t="s">
        <v>741</v>
      </c>
      <c r="G141" s="1180"/>
      <c r="H141" s="1180"/>
      <c r="I141" s="1180"/>
      <c r="J141" s="1180"/>
      <c r="K141" s="1180"/>
      <c r="L141" s="1180"/>
      <c r="M141" s="1180"/>
      <c r="N141" s="1180"/>
      <c r="O141" s="1180"/>
      <c r="P141" s="1180"/>
      <c r="Q141" s="1180"/>
      <c r="R141" s="1180"/>
      <c r="S141" s="1180"/>
      <c r="T141" s="1179" t="s">
        <v>772</v>
      </c>
      <c r="U141" s="1179"/>
      <c r="V141" s="1179"/>
      <c r="W141" s="1179"/>
      <c r="X141" s="1179"/>
      <c r="Y141" s="1179"/>
      <c r="Z141" s="1179"/>
      <c r="AA141" s="1179"/>
      <c r="AB141" s="1180" t="s">
        <v>732</v>
      </c>
      <c r="AC141" s="1180"/>
      <c r="AD141" s="1180"/>
      <c r="AE141" s="1180"/>
      <c r="AF141" s="1180"/>
      <c r="AG141" s="1180" t="s">
        <v>735</v>
      </c>
      <c r="AH141" s="1180"/>
      <c r="AI141" s="1180"/>
      <c r="AJ141" s="1108" t="s">
        <v>417</v>
      </c>
      <c r="AK141" s="1181" t="s">
        <v>734</v>
      </c>
      <c r="AL141" s="1181"/>
      <c r="AM141" s="1181"/>
      <c r="AN141" s="1181"/>
      <c r="AO141" s="1181"/>
      <c r="AP141" s="1181"/>
      <c r="AQ141" s="1063">
        <v>129817132</v>
      </c>
      <c r="AR141" s="1063">
        <v>129817132</v>
      </c>
      <c r="AS141" s="1062">
        <v>0</v>
      </c>
      <c r="AT141" s="1062">
        <v>0</v>
      </c>
      <c r="AU141" s="1063">
        <v>129817132</v>
      </c>
      <c r="AV141" s="1062">
        <v>0</v>
      </c>
      <c r="AW141" s="1063">
        <v>129817132</v>
      </c>
      <c r="AX141" s="1062">
        <v>0</v>
      </c>
      <c r="AY141" s="1063">
        <v>129817132</v>
      </c>
      <c r="AZ141" s="1062">
        <v>0</v>
      </c>
      <c r="BA141" s="1063">
        <v>129817132</v>
      </c>
      <c r="BB141" s="1062">
        <v>0</v>
      </c>
      <c r="BC141" s="1062">
        <v>0</v>
      </c>
      <c r="BF141" s="1060">
        <f>+ABS(AQ141)</f>
        <v>129817132</v>
      </c>
      <c r="BG141" s="1060">
        <f>+ABS(AR141)</f>
        <v>129817132</v>
      </c>
      <c r="BH141" s="1060">
        <f>+ABS(AS141)</f>
        <v>0</v>
      </c>
      <c r="BI141" s="1060">
        <f>+ABS(AT141)</f>
        <v>0</v>
      </c>
      <c r="BJ141" s="1060">
        <f t="shared" si="30"/>
        <v>129817132</v>
      </c>
      <c r="BK141" s="1060">
        <f t="shared" si="31"/>
        <v>0</v>
      </c>
      <c r="BL141" s="1060">
        <f t="shared" si="32"/>
        <v>129817132</v>
      </c>
      <c r="BM141" s="1060">
        <f t="shared" si="33"/>
        <v>0</v>
      </c>
      <c r="BN141" s="1060">
        <f t="shared" si="34"/>
        <v>129817132</v>
      </c>
      <c r="BO141" s="1060">
        <f t="shared" si="35"/>
        <v>0</v>
      </c>
      <c r="BP141" s="1060">
        <f t="shared" si="36"/>
        <v>129817132</v>
      </c>
      <c r="BQ141" s="1060">
        <f t="shared" si="37"/>
        <v>0</v>
      </c>
      <c r="BR141" s="1060">
        <f t="shared" si="38"/>
        <v>0</v>
      </c>
    </row>
    <row r="142" spans="1:70" ht="12.75" x14ac:dyDescent="0.2">
      <c r="A142" s="1105" t="str">
        <f t="shared" si="20"/>
        <v>A3211</v>
      </c>
      <c r="B142" s="1180" t="s">
        <v>361</v>
      </c>
      <c r="C142" s="1180"/>
      <c r="D142" s="1180" t="s">
        <v>748</v>
      </c>
      <c r="E142" s="1180"/>
      <c r="F142" s="1180" t="s">
        <v>741</v>
      </c>
      <c r="G142" s="1180"/>
      <c r="H142" s="1180"/>
      <c r="I142" s="1180"/>
      <c r="J142" s="1180"/>
      <c r="K142" s="1180"/>
      <c r="L142" s="1180"/>
      <c r="M142" s="1180"/>
      <c r="N142" s="1180"/>
      <c r="O142" s="1180"/>
      <c r="P142" s="1180"/>
      <c r="Q142" s="1180"/>
      <c r="R142" s="1180"/>
      <c r="S142" s="1180"/>
      <c r="T142" s="1179" t="s">
        <v>772</v>
      </c>
      <c r="U142" s="1179"/>
      <c r="V142" s="1179"/>
      <c r="W142" s="1179"/>
      <c r="X142" s="1179"/>
      <c r="Y142" s="1179"/>
      <c r="Z142" s="1179"/>
      <c r="AA142" s="1179"/>
      <c r="AB142" s="1180" t="s">
        <v>732</v>
      </c>
      <c r="AC142" s="1180"/>
      <c r="AD142" s="1180"/>
      <c r="AE142" s="1180"/>
      <c r="AF142" s="1180"/>
      <c r="AG142" s="1180" t="s">
        <v>735</v>
      </c>
      <c r="AH142" s="1180"/>
      <c r="AI142" s="1180"/>
      <c r="AJ142" s="1108" t="s">
        <v>433</v>
      </c>
      <c r="AK142" s="1181" t="s">
        <v>736</v>
      </c>
      <c r="AL142" s="1181"/>
      <c r="AM142" s="1181"/>
      <c r="AN142" s="1181"/>
      <c r="AO142" s="1181"/>
      <c r="AP142" s="1181"/>
      <c r="AQ142" s="1063">
        <v>519000000</v>
      </c>
      <c r="AR142" s="1063">
        <v>519000000</v>
      </c>
      <c r="AS142" s="1062">
        <v>0</v>
      </c>
      <c r="AT142" s="1062">
        <v>0</v>
      </c>
      <c r="AU142" s="1063">
        <v>519000000</v>
      </c>
      <c r="AV142" s="1062">
        <v>0</v>
      </c>
      <c r="AW142" s="1063">
        <v>519000000</v>
      </c>
      <c r="AX142" s="1062">
        <v>0</v>
      </c>
      <c r="AY142" s="1063">
        <v>519000000</v>
      </c>
      <c r="AZ142" s="1062">
        <v>0</v>
      </c>
      <c r="BA142" s="1063">
        <v>519000000</v>
      </c>
      <c r="BB142" s="1062">
        <v>0</v>
      </c>
      <c r="BC142" s="1062">
        <v>0</v>
      </c>
      <c r="BF142" s="1060">
        <f>+ABS(AQ142)</f>
        <v>519000000</v>
      </c>
      <c r="BG142" s="1060">
        <f>+ABS(AR142)</f>
        <v>519000000</v>
      </c>
      <c r="BH142" s="1060">
        <f>+ABS(AS142)</f>
        <v>0</v>
      </c>
      <c r="BI142" s="1060">
        <f>+ABS(AT142)</f>
        <v>0</v>
      </c>
      <c r="BJ142" s="1060">
        <f t="shared" si="30"/>
        <v>519000000</v>
      </c>
      <c r="BK142" s="1060">
        <f t="shared" si="31"/>
        <v>0</v>
      </c>
      <c r="BL142" s="1060">
        <f t="shared" si="32"/>
        <v>519000000</v>
      </c>
      <c r="BM142" s="1060">
        <f t="shared" si="33"/>
        <v>0</v>
      </c>
      <c r="BN142" s="1060">
        <f t="shared" si="34"/>
        <v>519000000</v>
      </c>
      <c r="BO142" s="1060">
        <f t="shared" si="35"/>
        <v>0</v>
      </c>
      <c r="BP142" s="1060">
        <f t="shared" si="36"/>
        <v>519000000</v>
      </c>
      <c r="BQ142" s="1060">
        <f t="shared" si="37"/>
        <v>0</v>
      </c>
      <c r="BR142" s="1060">
        <f t="shared" si="38"/>
        <v>0</v>
      </c>
    </row>
    <row r="143" spans="1:70" ht="12.75" x14ac:dyDescent="0.2">
      <c r="A143" s="1105" t="str">
        <f t="shared" si="20"/>
        <v>A32110</v>
      </c>
      <c r="B143" s="1180" t="s">
        <v>361</v>
      </c>
      <c r="C143" s="1180"/>
      <c r="D143" s="1180" t="s">
        <v>748</v>
      </c>
      <c r="E143" s="1180"/>
      <c r="F143" s="1180" t="s">
        <v>741</v>
      </c>
      <c r="G143" s="1180"/>
      <c r="H143" s="1180" t="s">
        <v>738</v>
      </c>
      <c r="I143" s="1180"/>
      <c r="J143" s="1180"/>
      <c r="K143" s="1180"/>
      <c r="L143" s="1180"/>
      <c r="M143" s="1180"/>
      <c r="N143" s="1180"/>
      <c r="O143" s="1180"/>
      <c r="P143" s="1180"/>
      <c r="Q143" s="1180"/>
      <c r="R143" s="1180"/>
      <c r="S143" s="1180"/>
      <c r="T143" s="1179" t="s">
        <v>773</v>
      </c>
      <c r="U143" s="1179"/>
      <c r="V143" s="1179"/>
      <c r="W143" s="1179"/>
      <c r="X143" s="1179"/>
      <c r="Y143" s="1179"/>
      <c r="Z143" s="1179"/>
      <c r="AA143" s="1179"/>
      <c r="AB143" s="1180" t="s">
        <v>732</v>
      </c>
      <c r="AC143" s="1180"/>
      <c r="AD143" s="1180"/>
      <c r="AE143" s="1180"/>
      <c r="AF143" s="1180"/>
      <c r="AG143" s="1180" t="s">
        <v>733</v>
      </c>
      <c r="AH143" s="1180"/>
      <c r="AI143" s="1180"/>
      <c r="AJ143" s="1108" t="s">
        <v>417</v>
      </c>
      <c r="AK143" s="1181" t="s">
        <v>734</v>
      </c>
      <c r="AL143" s="1181"/>
      <c r="AM143" s="1181"/>
      <c r="AN143" s="1181"/>
      <c r="AO143" s="1181"/>
      <c r="AP143" s="1181"/>
      <c r="AQ143" s="1062">
        <v>0</v>
      </c>
      <c r="AR143" s="1062">
        <v>0</v>
      </c>
      <c r="AS143" s="1062">
        <v>0</v>
      </c>
      <c r="AT143" s="1062">
        <v>0</v>
      </c>
      <c r="AU143" s="1062">
        <v>0</v>
      </c>
      <c r="AV143" s="1062">
        <v>0</v>
      </c>
      <c r="AW143" s="1062">
        <v>0</v>
      </c>
      <c r="AX143" s="1062">
        <v>0</v>
      </c>
      <c r="AY143" s="1062">
        <v>0</v>
      </c>
      <c r="AZ143" s="1062">
        <v>0</v>
      </c>
      <c r="BA143" s="1062">
        <v>0</v>
      </c>
      <c r="BB143" s="1062">
        <v>0</v>
      </c>
      <c r="BC143" s="1062">
        <v>0</v>
      </c>
      <c r="BF143" s="1060">
        <f>+ABS(AQ143)</f>
        <v>0</v>
      </c>
      <c r="BG143" s="1060">
        <f>+ABS(AR143)</f>
        <v>0</v>
      </c>
      <c r="BH143" s="1060">
        <f>+ABS(AS143)</f>
        <v>0</v>
      </c>
      <c r="BI143" s="1060">
        <f>+ABS(AT143)</f>
        <v>0</v>
      </c>
      <c r="BJ143" s="1060">
        <f t="shared" si="30"/>
        <v>0</v>
      </c>
      <c r="BK143" s="1060">
        <f t="shared" si="31"/>
        <v>0</v>
      </c>
      <c r="BL143" s="1060">
        <f t="shared" si="32"/>
        <v>0</v>
      </c>
      <c r="BM143" s="1060">
        <f t="shared" si="33"/>
        <v>0</v>
      </c>
      <c r="BN143" s="1060">
        <f t="shared" si="34"/>
        <v>0</v>
      </c>
      <c r="BO143" s="1060">
        <f t="shared" si="35"/>
        <v>0</v>
      </c>
      <c r="BP143" s="1060">
        <f t="shared" si="36"/>
        <v>0</v>
      </c>
      <c r="BQ143" s="1060">
        <f t="shared" si="37"/>
        <v>0</v>
      </c>
      <c r="BR143" s="1060">
        <f t="shared" si="38"/>
        <v>0</v>
      </c>
    </row>
    <row r="144" spans="1:70" ht="12.75" x14ac:dyDescent="0.2">
      <c r="A144" s="1105" t="str">
        <f t="shared" si="20"/>
        <v>A32110</v>
      </c>
      <c r="B144" s="1180" t="s">
        <v>361</v>
      </c>
      <c r="C144" s="1180"/>
      <c r="D144" s="1180" t="s">
        <v>748</v>
      </c>
      <c r="E144" s="1180"/>
      <c r="F144" s="1180" t="s">
        <v>741</v>
      </c>
      <c r="G144" s="1180"/>
      <c r="H144" s="1180" t="s">
        <v>738</v>
      </c>
      <c r="I144" s="1180"/>
      <c r="J144" s="1180"/>
      <c r="K144" s="1180"/>
      <c r="L144" s="1180"/>
      <c r="M144" s="1180"/>
      <c r="N144" s="1180"/>
      <c r="O144" s="1180"/>
      <c r="P144" s="1180"/>
      <c r="Q144" s="1180"/>
      <c r="R144" s="1180"/>
      <c r="S144" s="1180"/>
      <c r="T144" s="1179" t="s">
        <v>773</v>
      </c>
      <c r="U144" s="1179"/>
      <c r="V144" s="1179"/>
      <c r="W144" s="1179"/>
      <c r="X144" s="1179"/>
      <c r="Y144" s="1179"/>
      <c r="Z144" s="1179"/>
      <c r="AA144" s="1179"/>
      <c r="AB144" s="1180" t="s">
        <v>732</v>
      </c>
      <c r="AC144" s="1180"/>
      <c r="AD144" s="1180"/>
      <c r="AE144" s="1180"/>
      <c r="AF144" s="1180"/>
      <c r="AG144" s="1180" t="s">
        <v>735</v>
      </c>
      <c r="AH144" s="1180"/>
      <c r="AI144" s="1180"/>
      <c r="AJ144" s="1108" t="s">
        <v>417</v>
      </c>
      <c r="AK144" s="1181" t="s">
        <v>734</v>
      </c>
      <c r="AL144" s="1181"/>
      <c r="AM144" s="1181"/>
      <c r="AN144" s="1181"/>
      <c r="AO144" s="1181"/>
      <c r="AP144" s="1181"/>
      <c r="AQ144" s="1063">
        <v>129817132</v>
      </c>
      <c r="AR144" s="1063">
        <v>129817132</v>
      </c>
      <c r="AS144" s="1062">
        <v>0</v>
      </c>
      <c r="AT144" s="1062">
        <v>0</v>
      </c>
      <c r="AU144" s="1063">
        <v>129817132</v>
      </c>
      <c r="AV144" s="1062">
        <v>0</v>
      </c>
      <c r="AW144" s="1063">
        <v>129817132</v>
      </c>
      <c r="AX144" s="1062">
        <v>0</v>
      </c>
      <c r="AY144" s="1063">
        <v>129817132</v>
      </c>
      <c r="AZ144" s="1062">
        <v>0</v>
      </c>
      <c r="BA144" s="1063">
        <v>129817132</v>
      </c>
      <c r="BB144" s="1062">
        <v>0</v>
      </c>
      <c r="BC144" s="1062">
        <v>0</v>
      </c>
      <c r="BF144" s="1060">
        <f>+ABS(AQ144)</f>
        <v>129817132</v>
      </c>
      <c r="BG144" s="1060">
        <f>+ABS(AR144)</f>
        <v>129817132</v>
      </c>
      <c r="BH144" s="1060">
        <f>+ABS(AS144)</f>
        <v>0</v>
      </c>
      <c r="BI144" s="1060">
        <f>+ABS(AT144)</f>
        <v>0</v>
      </c>
      <c r="BJ144" s="1060">
        <f t="shared" si="30"/>
        <v>129817132</v>
      </c>
      <c r="BK144" s="1060">
        <f t="shared" si="31"/>
        <v>0</v>
      </c>
      <c r="BL144" s="1060">
        <f t="shared" si="32"/>
        <v>129817132</v>
      </c>
      <c r="BM144" s="1060">
        <f t="shared" si="33"/>
        <v>0</v>
      </c>
      <c r="BN144" s="1060">
        <f t="shared" si="34"/>
        <v>129817132</v>
      </c>
      <c r="BO144" s="1060">
        <f t="shared" si="35"/>
        <v>0</v>
      </c>
      <c r="BP144" s="1060">
        <f t="shared" si="36"/>
        <v>129817132</v>
      </c>
      <c r="BQ144" s="1060">
        <f t="shared" si="37"/>
        <v>0</v>
      </c>
      <c r="BR144" s="1060">
        <f t="shared" si="38"/>
        <v>0</v>
      </c>
    </row>
    <row r="145" spans="1:70" ht="12.75" x14ac:dyDescent="0.2">
      <c r="A145" s="1105" t="str">
        <f t="shared" si="20"/>
        <v>A32111</v>
      </c>
      <c r="B145" s="1180" t="s">
        <v>361</v>
      </c>
      <c r="C145" s="1180"/>
      <c r="D145" s="1180" t="s">
        <v>748</v>
      </c>
      <c r="E145" s="1180"/>
      <c r="F145" s="1180" t="s">
        <v>741</v>
      </c>
      <c r="G145" s="1180"/>
      <c r="H145" s="1180" t="s">
        <v>738</v>
      </c>
      <c r="I145" s="1180"/>
      <c r="J145" s="1180"/>
      <c r="K145" s="1180"/>
      <c r="L145" s="1180"/>
      <c r="M145" s="1180"/>
      <c r="N145" s="1180"/>
      <c r="O145" s="1180"/>
      <c r="P145" s="1180"/>
      <c r="Q145" s="1180"/>
      <c r="R145" s="1180"/>
      <c r="S145" s="1180"/>
      <c r="T145" s="1179" t="s">
        <v>773</v>
      </c>
      <c r="U145" s="1179"/>
      <c r="V145" s="1179"/>
      <c r="W145" s="1179"/>
      <c r="X145" s="1179"/>
      <c r="Y145" s="1179"/>
      <c r="Z145" s="1179"/>
      <c r="AA145" s="1179"/>
      <c r="AB145" s="1180" t="s">
        <v>732</v>
      </c>
      <c r="AC145" s="1180"/>
      <c r="AD145" s="1180"/>
      <c r="AE145" s="1180"/>
      <c r="AF145" s="1180"/>
      <c r="AG145" s="1180" t="s">
        <v>735</v>
      </c>
      <c r="AH145" s="1180"/>
      <c r="AI145" s="1180"/>
      <c r="AJ145" s="1108" t="s">
        <v>433</v>
      </c>
      <c r="AK145" s="1181" t="s">
        <v>736</v>
      </c>
      <c r="AL145" s="1181"/>
      <c r="AM145" s="1181"/>
      <c r="AN145" s="1181"/>
      <c r="AO145" s="1181"/>
      <c r="AP145" s="1181"/>
      <c r="AQ145" s="1063">
        <v>519000000</v>
      </c>
      <c r="AR145" s="1063">
        <v>519000000</v>
      </c>
      <c r="AS145" s="1062">
        <v>0</v>
      </c>
      <c r="AT145" s="1062">
        <v>0</v>
      </c>
      <c r="AU145" s="1063">
        <v>519000000</v>
      </c>
      <c r="AV145" s="1062">
        <v>0</v>
      </c>
      <c r="AW145" s="1063">
        <v>519000000</v>
      </c>
      <c r="AX145" s="1062">
        <v>0</v>
      </c>
      <c r="AY145" s="1063">
        <v>519000000</v>
      </c>
      <c r="AZ145" s="1062">
        <v>0</v>
      </c>
      <c r="BA145" s="1063">
        <v>519000000</v>
      </c>
      <c r="BB145" s="1062">
        <v>0</v>
      </c>
      <c r="BC145" s="1062">
        <v>0</v>
      </c>
      <c r="BF145" s="1060">
        <f>+ABS(AQ145)</f>
        <v>519000000</v>
      </c>
      <c r="BG145" s="1060">
        <f>+ABS(AR145)</f>
        <v>519000000</v>
      </c>
      <c r="BH145" s="1060">
        <f>+ABS(AS145)</f>
        <v>0</v>
      </c>
      <c r="BI145" s="1060">
        <f>+ABS(AT145)</f>
        <v>0</v>
      </c>
      <c r="BJ145" s="1060">
        <f t="shared" si="30"/>
        <v>519000000</v>
      </c>
      <c r="BK145" s="1060">
        <f t="shared" si="31"/>
        <v>0</v>
      </c>
      <c r="BL145" s="1060">
        <f t="shared" si="32"/>
        <v>519000000</v>
      </c>
      <c r="BM145" s="1060">
        <f t="shared" si="33"/>
        <v>0</v>
      </c>
      <c r="BN145" s="1060">
        <f t="shared" si="34"/>
        <v>519000000</v>
      </c>
      <c r="BO145" s="1060">
        <f t="shared" si="35"/>
        <v>0</v>
      </c>
      <c r="BP145" s="1060">
        <f t="shared" si="36"/>
        <v>519000000</v>
      </c>
      <c r="BQ145" s="1060">
        <f t="shared" si="37"/>
        <v>0</v>
      </c>
      <c r="BR145" s="1060">
        <f t="shared" si="38"/>
        <v>0</v>
      </c>
    </row>
    <row r="146" spans="1:70" ht="12.75" x14ac:dyDescent="0.2">
      <c r="A146" s="1105" t="str">
        <f t="shared" si="20"/>
        <v>A321110</v>
      </c>
      <c r="B146" s="1176" t="s">
        <v>361</v>
      </c>
      <c r="C146" s="1176"/>
      <c r="D146" s="1176" t="s">
        <v>748</v>
      </c>
      <c r="E146" s="1176"/>
      <c r="F146" s="1176" t="s">
        <v>741</v>
      </c>
      <c r="G146" s="1176"/>
      <c r="H146" s="1176" t="s">
        <v>738</v>
      </c>
      <c r="I146" s="1176"/>
      <c r="J146" s="1176" t="s">
        <v>738</v>
      </c>
      <c r="K146" s="1176"/>
      <c r="L146" s="1176"/>
      <c r="M146" s="1176"/>
      <c r="N146" s="1176"/>
      <c r="O146" s="1176"/>
      <c r="P146" s="1176"/>
      <c r="Q146" s="1176"/>
      <c r="R146" s="1176"/>
      <c r="S146" s="1176"/>
      <c r="T146" s="1177" t="s">
        <v>445</v>
      </c>
      <c r="U146" s="1177"/>
      <c r="V146" s="1177"/>
      <c r="W146" s="1177"/>
      <c r="X146" s="1177"/>
      <c r="Y146" s="1177"/>
      <c r="Z146" s="1177"/>
      <c r="AA146" s="1177"/>
      <c r="AB146" s="1176" t="s">
        <v>732</v>
      </c>
      <c r="AC146" s="1176"/>
      <c r="AD146" s="1176"/>
      <c r="AE146" s="1176"/>
      <c r="AF146" s="1176"/>
      <c r="AG146" s="1176" t="s">
        <v>733</v>
      </c>
      <c r="AH146" s="1176"/>
      <c r="AI146" s="1176"/>
      <c r="AJ146" s="1110" t="s">
        <v>417</v>
      </c>
      <c r="AK146" s="1178" t="s">
        <v>734</v>
      </c>
      <c r="AL146" s="1178"/>
      <c r="AM146" s="1178"/>
      <c r="AN146" s="1178"/>
      <c r="AO146" s="1178"/>
      <c r="AP146" s="1178"/>
      <c r="AQ146" s="1062">
        <v>0</v>
      </c>
      <c r="AR146" s="1062">
        <v>0</v>
      </c>
      <c r="AS146" s="1062">
        <v>0</v>
      </c>
      <c r="AT146" s="1062">
        <v>0</v>
      </c>
      <c r="AU146" s="1062">
        <v>0</v>
      </c>
      <c r="AV146" s="1062">
        <v>0</v>
      </c>
      <c r="AW146" s="1062">
        <v>0</v>
      </c>
      <c r="AX146" s="1062">
        <v>0</v>
      </c>
      <c r="AY146" s="1062">
        <v>0</v>
      </c>
      <c r="AZ146" s="1062">
        <v>0</v>
      </c>
      <c r="BA146" s="1062">
        <v>0</v>
      </c>
      <c r="BB146" s="1062">
        <v>0</v>
      </c>
      <c r="BC146" s="1062">
        <v>0</v>
      </c>
      <c r="BF146" s="1060">
        <f>+ABS(AQ146)</f>
        <v>0</v>
      </c>
      <c r="BG146" s="1060">
        <f>+ABS(AR146)</f>
        <v>0</v>
      </c>
      <c r="BH146" s="1060">
        <f>+ABS(AS146)</f>
        <v>0</v>
      </c>
      <c r="BI146" s="1060">
        <f>+ABS(AT146)</f>
        <v>0</v>
      </c>
      <c r="BJ146" s="1060">
        <f t="shared" si="30"/>
        <v>0</v>
      </c>
      <c r="BK146" s="1060">
        <f t="shared" si="31"/>
        <v>0</v>
      </c>
      <c r="BL146" s="1060">
        <f t="shared" si="32"/>
        <v>0</v>
      </c>
      <c r="BM146" s="1060">
        <f t="shared" si="33"/>
        <v>0</v>
      </c>
      <c r="BN146" s="1060">
        <f t="shared" si="34"/>
        <v>0</v>
      </c>
      <c r="BO146" s="1060">
        <f t="shared" si="35"/>
        <v>0</v>
      </c>
      <c r="BP146" s="1060">
        <f t="shared" si="36"/>
        <v>0</v>
      </c>
      <c r="BQ146" s="1060">
        <f t="shared" si="37"/>
        <v>0</v>
      </c>
      <c r="BR146" s="1060">
        <f t="shared" si="38"/>
        <v>0</v>
      </c>
    </row>
    <row r="147" spans="1:70" ht="12.75" x14ac:dyDescent="0.2">
      <c r="A147" s="1105" t="str">
        <f t="shared" si="20"/>
        <v>A321110</v>
      </c>
      <c r="B147" s="1176" t="s">
        <v>361</v>
      </c>
      <c r="C147" s="1176"/>
      <c r="D147" s="1176" t="s">
        <v>748</v>
      </c>
      <c r="E147" s="1176"/>
      <c r="F147" s="1176" t="s">
        <v>741</v>
      </c>
      <c r="G147" s="1176"/>
      <c r="H147" s="1176" t="s">
        <v>738</v>
      </c>
      <c r="I147" s="1176"/>
      <c r="J147" s="1176" t="s">
        <v>738</v>
      </c>
      <c r="K147" s="1176"/>
      <c r="L147" s="1176"/>
      <c r="M147" s="1176"/>
      <c r="N147" s="1176"/>
      <c r="O147" s="1176"/>
      <c r="P147" s="1176"/>
      <c r="Q147" s="1176"/>
      <c r="R147" s="1176"/>
      <c r="S147" s="1176"/>
      <c r="T147" s="1177" t="s">
        <v>445</v>
      </c>
      <c r="U147" s="1177"/>
      <c r="V147" s="1177"/>
      <c r="W147" s="1177"/>
      <c r="X147" s="1177"/>
      <c r="Y147" s="1177"/>
      <c r="Z147" s="1177"/>
      <c r="AA147" s="1177"/>
      <c r="AB147" s="1176" t="s">
        <v>732</v>
      </c>
      <c r="AC147" s="1176"/>
      <c r="AD147" s="1176"/>
      <c r="AE147" s="1176"/>
      <c r="AF147" s="1176"/>
      <c r="AG147" s="1176" t="s">
        <v>735</v>
      </c>
      <c r="AH147" s="1176"/>
      <c r="AI147" s="1176"/>
      <c r="AJ147" s="1110" t="s">
        <v>417</v>
      </c>
      <c r="AK147" s="1178" t="s">
        <v>734</v>
      </c>
      <c r="AL147" s="1178"/>
      <c r="AM147" s="1178"/>
      <c r="AN147" s="1178"/>
      <c r="AO147" s="1178"/>
      <c r="AP147" s="1178"/>
      <c r="AQ147" s="1063">
        <v>129817132</v>
      </c>
      <c r="AR147" s="1063">
        <v>129817132</v>
      </c>
      <c r="AS147" s="1062">
        <v>0</v>
      </c>
      <c r="AT147" s="1062">
        <v>0</v>
      </c>
      <c r="AU147" s="1063">
        <v>129817132</v>
      </c>
      <c r="AV147" s="1062">
        <v>0</v>
      </c>
      <c r="AW147" s="1063">
        <v>129817132</v>
      </c>
      <c r="AX147" s="1062">
        <v>0</v>
      </c>
      <c r="AY147" s="1063">
        <v>129817132</v>
      </c>
      <c r="AZ147" s="1062">
        <v>0</v>
      </c>
      <c r="BA147" s="1063">
        <v>129817132</v>
      </c>
      <c r="BB147" s="1062">
        <v>0</v>
      </c>
      <c r="BC147" s="1062">
        <v>0</v>
      </c>
      <c r="BF147" s="1060">
        <f>+ABS(AQ147)</f>
        <v>129817132</v>
      </c>
      <c r="BG147" s="1060">
        <f>+ABS(AR147)</f>
        <v>129817132</v>
      </c>
      <c r="BH147" s="1060">
        <f>+ABS(AS147)</f>
        <v>0</v>
      </c>
      <c r="BI147" s="1060">
        <f>+ABS(AT147)</f>
        <v>0</v>
      </c>
      <c r="BJ147" s="1060">
        <f t="shared" si="30"/>
        <v>129817132</v>
      </c>
      <c r="BK147" s="1060">
        <f t="shared" si="31"/>
        <v>0</v>
      </c>
      <c r="BL147" s="1060">
        <f t="shared" si="32"/>
        <v>129817132</v>
      </c>
      <c r="BM147" s="1060">
        <f t="shared" si="33"/>
        <v>0</v>
      </c>
      <c r="BN147" s="1060">
        <f t="shared" si="34"/>
        <v>129817132</v>
      </c>
      <c r="BO147" s="1060">
        <f t="shared" si="35"/>
        <v>0</v>
      </c>
      <c r="BP147" s="1060">
        <f t="shared" si="36"/>
        <v>129817132</v>
      </c>
      <c r="BQ147" s="1060">
        <f t="shared" si="37"/>
        <v>0</v>
      </c>
      <c r="BR147" s="1060">
        <f t="shared" si="38"/>
        <v>0</v>
      </c>
    </row>
    <row r="148" spans="1:70" ht="12.75" x14ac:dyDescent="0.2">
      <c r="A148" s="1105" t="str">
        <f t="shared" si="20"/>
        <v>A321111</v>
      </c>
      <c r="B148" s="1176" t="s">
        <v>361</v>
      </c>
      <c r="C148" s="1176"/>
      <c r="D148" s="1176" t="s">
        <v>748</v>
      </c>
      <c r="E148" s="1176"/>
      <c r="F148" s="1176" t="s">
        <v>741</v>
      </c>
      <c r="G148" s="1176"/>
      <c r="H148" s="1176" t="s">
        <v>738</v>
      </c>
      <c r="I148" s="1176"/>
      <c r="J148" s="1176" t="s">
        <v>738</v>
      </c>
      <c r="K148" s="1176"/>
      <c r="L148" s="1176"/>
      <c r="M148" s="1176"/>
      <c r="N148" s="1176"/>
      <c r="O148" s="1176"/>
      <c r="P148" s="1176"/>
      <c r="Q148" s="1176"/>
      <c r="R148" s="1176"/>
      <c r="S148" s="1176"/>
      <c r="T148" s="1177" t="s">
        <v>445</v>
      </c>
      <c r="U148" s="1177"/>
      <c r="V148" s="1177"/>
      <c r="W148" s="1177"/>
      <c r="X148" s="1177"/>
      <c r="Y148" s="1177"/>
      <c r="Z148" s="1177"/>
      <c r="AA148" s="1177"/>
      <c r="AB148" s="1176" t="s">
        <v>732</v>
      </c>
      <c r="AC148" s="1176"/>
      <c r="AD148" s="1176"/>
      <c r="AE148" s="1176"/>
      <c r="AF148" s="1176"/>
      <c r="AG148" s="1176" t="s">
        <v>735</v>
      </c>
      <c r="AH148" s="1176"/>
      <c r="AI148" s="1176"/>
      <c r="AJ148" s="1110" t="s">
        <v>433</v>
      </c>
      <c r="AK148" s="1178" t="s">
        <v>736</v>
      </c>
      <c r="AL148" s="1178"/>
      <c r="AM148" s="1178"/>
      <c r="AN148" s="1178"/>
      <c r="AO148" s="1178"/>
      <c r="AP148" s="1178"/>
      <c r="AQ148" s="1063">
        <v>519000000</v>
      </c>
      <c r="AR148" s="1063">
        <v>519000000</v>
      </c>
      <c r="AS148" s="1062">
        <v>0</v>
      </c>
      <c r="AT148" s="1062">
        <v>0</v>
      </c>
      <c r="AU148" s="1063">
        <v>519000000</v>
      </c>
      <c r="AV148" s="1062">
        <v>0</v>
      </c>
      <c r="AW148" s="1063">
        <v>519000000</v>
      </c>
      <c r="AX148" s="1062">
        <v>0</v>
      </c>
      <c r="AY148" s="1063">
        <v>519000000</v>
      </c>
      <c r="AZ148" s="1062">
        <v>0</v>
      </c>
      <c r="BA148" s="1063">
        <v>519000000</v>
      </c>
      <c r="BB148" s="1062">
        <v>0</v>
      </c>
      <c r="BC148" s="1062">
        <v>0</v>
      </c>
      <c r="BF148" s="1060">
        <f>+ABS(AQ148)</f>
        <v>519000000</v>
      </c>
      <c r="BG148" s="1060">
        <f>+ABS(AR148)</f>
        <v>519000000</v>
      </c>
      <c r="BH148" s="1060">
        <f>+ABS(AS148)</f>
        <v>0</v>
      </c>
      <c r="BI148" s="1060">
        <f>+ABS(AT148)</f>
        <v>0</v>
      </c>
      <c r="BJ148" s="1060">
        <f t="shared" si="30"/>
        <v>519000000</v>
      </c>
      <c r="BK148" s="1060">
        <f t="shared" si="31"/>
        <v>0</v>
      </c>
      <c r="BL148" s="1060">
        <f t="shared" si="32"/>
        <v>519000000</v>
      </c>
      <c r="BM148" s="1060">
        <f t="shared" si="33"/>
        <v>0</v>
      </c>
      <c r="BN148" s="1060">
        <f t="shared" si="34"/>
        <v>519000000</v>
      </c>
      <c r="BO148" s="1060">
        <f t="shared" si="35"/>
        <v>0</v>
      </c>
      <c r="BP148" s="1060">
        <f t="shared" si="36"/>
        <v>519000000</v>
      </c>
      <c r="BQ148" s="1060">
        <f t="shared" si="37"/>
        <v>0</v>
      </c>
      <c r="BR148" s="1060">
        <f t="shared" si="38"/>
        <v>0</v>
      </c>
    </row>
    <row r="149" spans="1:70" ht="12.75" x14ac:dyDescent="0.2">
      <c r="A149" s="1105" t="str">
        <f t="shared" si="20"/>
        <v>A3510</v>
      </c>
      <c r="B149" s="1180" t="s">
        <v>361</v>
      </c>
      <c r="C149" s="1180"/>
      <c r="D149" s="1180" t="s">
        <v>748</v>
      </c>
      <c r="E149" s="1180"/>
      <c r="F149" s="1180" t="s">
        <v>743</v>
      </c>
      <c r="G149" s="1180"/>
      <c r="H149" s="1180"/>
      <c r="I149" s="1180"/>
      <c r="J149" s="1180"/>
      <c r="K149" s="1180"/>
      <c r="L149" s="1180"/>
      <c r="M149" s="1180"/>
      <c r="N149" s="1180"/>
      <c r="O149" s="1180"/>
      <c r="P149" s="1180"/>
      <c r="Q149" s="1180"/>
      <c r="R149" s="1180"/>
      <c r="S149" s="1180"/>
      <c r="T149" s="1179" t="s">
        <v>774</v>
      </c>
      <c r="U149" s="1179"/>
      <c r="V149" s="1179"/>
      <c r="W149" s="1179"/>
      <c r="X149" s="1179"/>
      <c r="Y149" s="1179"/>
      <c r="Z149" s="1179"/>
      <c r="AA149" s="1179"/>
      <c r="AB149" s="1180" t="s">
        <v>732</v>
      </c>
      <c r="AC149" s="1180"/>
      <c r="AD149" s="1180"/>
      <c r="AE149" s="1180"/>
      <c r="AF149" s="1180"/>
      <c r="AG149" s="1180" t="s">
        <v>733</v>
      </c>
      <c r="AH149" s="1180"/>
      <c r="AI149" s="1180"/>
      <c r="AJ149" s="1108" t="s">
        <v>417</v>
      </c>
      <c r="AK149" s="1181" t="s">
        <v>734</v>
      </c>
      <c r="AL149" s="1181"/>
      <c r="AM149" s="1181"/>
      <c r="AN149" s="1181"/>
      <c r="AO149" s="1181"/>
      <c r="AP149" s="1181"/>
      <c r="AQ149" s="1063">
        <v>6200000</v>
      </c>
      <c r="AR149" s="1062">
        <v>0</v>
      </c>
      <c r="AS149" s="1063">
        <v>6200000</v>
      </c>
      <c r="AT149" s="1062">
        <v>0</v>
      </c>
      <c r="AU149" s="1062">
        <v>0</v>
      </c>
      <c r="AV149" s="1062">
        <v>0</v>
      </c>
      <c r="AW149" s="1062">
        <v>0</v>
      </c>
      <c r="AX149" s="1062">
        <v>0</v>
      </c>
      <c r="AY149" s="1062">
        <v>0</v>
      </c>
      <c r="AZ149" s="1062">
        <v>0</v>
      </c>
      <c r="BA149" s="1062">
        <v>0</v>
      </c>
      <c r="BB149" s="1062">
        <v>0</v>
      </c>
      <c r="BC149" s="1062">
        <v>0</v>
      </c>
      <c r="BF149" s="1060">
        <f>+ABS(AQ149)</f>
        <v>6200000</v>
      </c>
      <c r="BG149" s="1060">
        <f>+ABS(AR149)</f>
        <v>0</v>
      </c>
      <c r="BH149" s="1060">
        <f>+ABS(AS149)</f>
        <v>6200000</v>
      </c>
      <c r="BI149" s="1060">
        <f>+ABS(AT149)</f>
        <v>0</v>
      </c>
      <c r="BJ149" s="1060">
        <f t="shared" si="30"/>
        <v>0</v>
      </c>
      <c r="BK149" s="1060">
        <f t="shared" si="31"/>
        <v>0</v>
      </c>
      <c r="BL149" s="1060">
        <f t="shared" si="32"/>
        <v>0</v>
      </c>
      <c r="BM149" s="1060">
        <f t="shared" si="33"/>
        <v>0</v>
      </c>
      <c r="BN149" s="1060">
        <f t="shared" si="34"/>
        <v>0</v>
      </c>
      <c r="BO149" s="1060">
        <f t="shared" si="35"/>
        <v>0</v>
      </c>
      <c r="BP149" s="1060">
        <f t="shared" si="36"/>
        <v>0</v>
      </c>
      <c r="BQ149" s="1060">
        <f t="shared" si="37"/>
        <v>0</v>
      </c>
      <c r="BR149" s="1060">
        <f t="shared" si="38"/>
        <v>0</v>
      </c>
    </row>
    <row r="150" spans="1:70" ht="12.75" x14ac:dyDescent="0.2">
      <c r="A150" s="1105" t="str">
        <f t="shared" si="20"/>
        <v>A35310</v>
      </c>
      <c r="B150" s="1180" t="s">
        <v>361</v>
      </c>
      <c r="C150" s="1180"/>
      <c r="D150" s="1180" t="s">
        <v>748</v>
      </c>
      <c r="E150" s="1180"/>
      <c r="F150" s="1180" t="s">
        <v>743</v>
      </c>
      <c r="G150" s="1180"/>
      <c r="H150" s="1180" t="s">
        <v>748</v>
      </c>
      <c r="I150" s="1180"/>
      <c r="J150" s="1180"/>
      <c r="K150" s="1180"/>
      <c r="L150" s="1180"/>
      <c r="M150" s="1180"/>
      <c r="N150" s="1180"/>
      <c r="O150" s="1180"/>
      <c r="P150" s="1180"/>
      <c r="Q150" s="1180"/>
      <c r="R150" s="1180"/>
      <c r="S150" s="1180"/>
      <c r="T150" s="1179" t="s">
        <v>775</v>
      </c>
      <c r="U150" s="1179"/>
      <c r="V150" s="1179"/>
      <c r="W150" s="1179"/>
      <c r="X150" s="1179"/>
      <c r="Y150" s="1179"/>
      <c r="Z150" s="1179"/>
      <c r="AA150" s="1179"/>
      <c r="AB150" s="1180" t="s">
        <v>732</v>
      </c>
      <c r="AC150" s="1180"/>
      <c r="AD150" s="1180"/>
      <c r="AE150" s="1180"/>
      <c r="AF150" s="1180"/>
      <c r="AG150" s="1180" t="s">
        <v>733</v>
      </c>
      <c r="AH150" s="1180"/>
      <c r="AI150" s="1180"/>
      <c r="AJ150" s="1108" t="s">
        <v>417</v>
      </c>
      <c r="AK150" s="1181" t="s">
        <v>734</v>
      </c>
      <c r="AL150" s="1181"/>
      <c r="AM150" s="1181"/>
      <c r="AN150" s="1181"/>
      <c r="AO150" s="1181"/>
      <c r="AP150" s="1181"/>
      <c r="AQ150" s="1063">
        <v>6200000</v>
      </c>
      <c r="AR150" s="1062">
        <v>0</v>
      </c>
      <c r="AS150" s="1063">
        <v>6200000</v>
      </c>
      <c r="AT150" s="1062">
        <v>0</v>
      </c>
      <c r="AU150" s="1062">
        <v>0</v>
      </c>
      <c r="AV150" s="1062">
        <v>0</v>
      </c>
      <c r="AW150" s="1062">
        <v>0</v>
      </c>
      <c r="AX150" s="1062">
        <v>0</v>
      </c>
      <c r="AY150" s="1062">
        <v>0</v>
      </c>
      <c r="AZ150" s="1062">
        <v>0</v>
      </c>
      <c r="BA150" s="1062">
        <v>0</v>
      </c>
      <c r="BB150" s="1062">
        <v>0</v>
      </c>
      <c r="BC150" s="1062">
        <v>0</v>
      </c>
      <c r="BF150" s="1060">
        <f>+ABS(AQ150)</f>
        <v>6200000</v>
      </c>
      <c r="BG150" s="1060">
        <f>+ABS(AR150)</f>
        <v>0</v>
      </c>
      <c r="BH150" s="1060">
        <f>+ABS(AS150)</f>
        <v>6200000</v>
      </c>
      <c r="BI150" s="1060">
        <f>+ABS(AT150)</f>
        <v>0</v>
      </c>
      <c r="BJ150" s="1060">
        <f t="shared" si="30"/>
        <v>0</v>
      </c>
      <c r="BK150" s="1060">
        <f t="shared" si="31"/>
        <v>0</v>
      </c>
      <c r="BL150" s="1060">
        <f t="shared" si="32"/>
        <v>0</v>
      </c>
      <c r="BM150" s="1060">
        <f t="shared" si="33"/>
        <v>0</v>
      </c>
      <c r="BN150" s="1060">
        <f t="shared" si="34"/>
        <v>0</v>
      </c>
      <c r="BO150" s="1060">
        <f t="shared" si="35"/>
        <v>0</v>
      </c>
      <c r="BP150" s="1060">
        <f t="shared" si="36"/>
        <v>0</v>
      </c>
      <c r="BQ150" s="1060">
        <f t="shared" si="37"/>
        <v>0</v>
      </c>
      <c r="BR150" s="1060">
        <f t="shared" si="38"/>
        <v>0</v>
      </c>
    </row>
    <row r="151" spans="1:70" ht="12.75" x14ac:dyDescent="0.2">
      <c r="A151" s="1105" t="str">
        <f t="shared" si="20"/>
        <v>A3534410</v>
      </c>
      <c r="B151" s="1176" t="s">
        <v>361</v>
      </c>
      <c r="C151" s="1176"/>
      <c r="D151" s="1176" t="s">
        <v>748</v>
      </c>
      <c r="E151" s="1176"/>
      <c r="F151" s="1176" t="s">
        <v>743</v>
      </c>
      <c r="G151" s="1176"/>
      <c r="H151" s="1176" t="s">
        <v>748</v>
      </c>
      <c r="I151" s="1176"/>
      <c r="J151" s="1176" t="s">
        <v>776</v>
      </c>
      <c r="K151" s="1176"/>
      <c r="L151" s="1176"/>
      <c r="M151" s="1176"/>
      <c r="N151" s="1176"/>
      <c r="O151" s="1176"/>
      <c r="P151" s="1176"/>
      <c r="Q151" s="1176"/>
      <c r="R151" s="1176"/>
      <c r="S151" s="1176"/>
      <c r="T151" s="1177" t="s">
        <v>446</v>
      </c>
      <c r="U151" s="1177"/>
      <c r="V151" s="1177"/>
      <c r="W151" s="1177"/>
      <c r="X151" s="1177"/>
      <c r="Y151" s="1177"/>
      <c r="Z151" s="1177"/>
      <c r="AA151" s="1177"/>
      <c r="AB151" s="1176" t="s">
        <v>732</v>
      </c>
      <c r="AC151" s="1176"/>
      <c r="AD151" s="1176"/>
      <c r="AE151" s="1176"/>
      <c r="AF151" s="1176"/>
      <c r="AG151" s="1176" t="s">
        <v>733</v>
      </c>
      <c r="AH151" s="1176"/>
      <c r="AI151" s="1176"/>
      <c r="AJ151" s="1110" t="s">
        <v>417</v>
      </c>
      <c r="AK151" s="1178" t="s">
        <v>734</v>
      </c>
      <c r="AL151" s="1178"/>
      <c r="AM151" s="1178"/>
      <c r="AN151" s="1178"/>
      <c r="AO151" s="1178"/>
      <c r="AP151" s="1178"/>
      <c r="AQ151" s="1063">
        <v>6200000</v>
      </c>
      <c r="AR151" s="1062">
        <v>0</v>
      </c>
      <c r="AS151" s="1063">
        <v>6200000</v>
      </c>
      <c r="AT151" s="1062">
        <v>0</v>
      </c>
      <c r="AU151" s="1062">
        <v>0</v>
      </c>
      <c r="AV151" s="1062">
        <v>0</v>
      </c>
      <c r="AW151" s="1062">
        <v>0</v>
      </c>
      <c r="AX151" s="1062">
        <v>0</v>
      </c>
      <c r="AY151" s="1062">
        <v>0</v>
      </c>
      <c r="AZ151" s="1062">
        <v>0</v>
      </c>
      <c r="BA151" s="1062">
        <v>0</v>
      </c>
      <c r="BB151" s="1062">
        <v>0</v>
      </c>
      <c r="BC151" s="1062">
        <v>0</v>
      </c>
      <c r="BF151" s="1060">
        <f>+ABS(AQ151)</f>
        <v>6200000</v>
      </c>
      <c r="BG151" s="1060">
        <f>+ABS(AR151)</f>
        <v>0</v>
      </c>
      <c r="BH151" s="1060">
        <f>+ABS(AS151)</f>
        <v>6200000</v>
      </c>
      <c r="BI151" s="1060">
        <f>+ABS(AT151)</f>
        <v>0</v>
      </c>
      <c r="BJ151" s="1060">
        <f t="shared" si="30"/>
        <v>0</v>
      </c>
      <c r="BK151" s="1060">
        <f t="shared" si="31"/>
        <v>0</v>
      </c>
      <c r="BL151" s="1060">
        <f t="shared" si="32"/>
        <v>0</v>
      </c>
      <c r="BM151" s="1060">
        <f t="shared" si="33"/>
        <v>0</v>
      </c>
      <c r="BN151" s="1060">
        <f t="shared" si="34"/>
        <v>0</v>
      </c>
      <c r="BO151" s="1060">
        <f t="shared" si="35"/>
        <v>0</v>
      </c>
      <c r="BP151" s="1060">
        <f t="shared" si="36"/>
        <v>0</v>
      </c>
      <c r="BQ151" s="1060">
        <f t="shared" si="37"/>
        <v>0</v>
      </c>
      <c r="BR151" s="1060">
        <f t="shared" si="38"/>
        <v>0</v>
      </c>
    </row>
    <row r="152" spans="1:70" ht="12.75" x14ac:dyDescent="0.2">
      <c r="A152" s="1105" t="str">
        <f t="shared" si="20"/>
        <v>A3610</v>
      </c>
      <c r="B152" s="1180" t="s">
        <v>361</v>
      </c>
      <c r="C152" s="1180"/>
      <c r="D152" s="1180" t="s">
        <v>748</v>
      </c>
      <c r="E152" s="1180"/>
      <c r="F152" s="1180" t="s">
        <v>753</v>
      </c>
      <c r="G152" s="1180"/>
      <c r="H152" s="1180"/>
      <c r="I152" s="1180"/>
      <c r="J152" s="1180"/>
      <c r="K152" s="1180"/>
      <c r="L152" s="1180"/>
      <c r="M152" s="1180"/>
      <c r="N152" s="1180"/>
      <c r="O152" s="1180"/>
      <c r="P152" s="1180"/>
      <c r="Q152" s="1180"/>
      <c r="R152" s="1180"/>
      <c r="S152" s="1180"/>
      <c r="T152" s="1179" t="s">
        <v>777</v>
      </c>
      <c r="U152" s="1179"/>
      <c r="V152" s="1179"/>
      <c r="W152" s="1179"/>
      <c r="X152" s="1179"/>
      <c r="Y152" s="1179"/>
      <c r="Z152" s="1179"/>
      <c r="AA152" s="1179"/>
      <c r="AB152" s="1180" t="s">
        <v>732</v>
      </c>
      <c r="AC152" s="1180"/>
      <c r="AD152" s="1180"/>
      <c r="AE152" s="1180"/>
      <c r="AF152" s="1180"/>
      <c r="AG152" s="1180" t="s">
        <v>733</v>
      </c>
      <c r="AH152" s="1180"/>
      <c r="AI152" s="1180"/>
      <c r="AJ152" s="1108" t="s">
        <v>417</v>
      </c>
      <c r="AK152" s="1181" t="s">
        <v>734</v>
      </c>
      <c r="AL152" s="1181"/>
      <c r="AM152" s="1181"/>
      <c r="AN152" s="1181"/>
      <c r="AO152" s="1181"/>
      <c r="AP152" s="1181"/>
      <c r="AQ152" s="1063">
        <v>194450597449</v>
      </c>
      <c r="AR152" s="1063">
        <v>193983611872</v>
      </c>
      <c r="AS152" s="1063">
        <v>466985577</v>
      </c>
      <c r="AT152" s="1062">
        <v>0</v>
      </c>
      <c r="AU152" s="1063">
        <v>183199357187</v>
      </c>
      <c r="AV152" s="1063">
        <v>10784254685</v>
      </c>
      <c r="AW152" s="1063">
        <v>158863761748</v>
      </c>
      <c r="AX152" s="1063">
        <v>24335595439</v>
      </c>
      <c r="AY152" s="1063">
        <v>158848961748</v>
      </c>
      <c r="AZ152" s="1063">
        <v>14800000</v>
      </c>
      <c r="BA152" s="1063">
        <v>158848637748</v>
      </c>
      <c r="BB152" s="1063">
        <v>324000</v>
      </c>
      <c r="BC152" s="1063">
        <v>2133333</v>
      </c>
      <c r="BF152" s="1060">
        <f>+ABS(AQ152)</f>
        <v>194450597449</v>
      </c>
      <c r="BG152" s="1060">
        <f>+ABS(AR152)</f>
        <v>193983611872</v>
      </c>
      <c r="BH152" s="1060">
        <f>+ABS(AS152)</f>
        <v>466985577</v>
      </c>
      <c r="BI152" s="1060">
        <f>+ABS(AT152)</f>
        <v>0</v>
      </c>
      <c r="BJ152" s="1060">
        <f t="shared" si="30"/>
        <v>183199357187</v>
      </c>
      <c r="BK152" s="1060">
        <f t="shared" si="31"/>
        <v>10784254685</v>
      </c>
      <c r="BL152" s="1060">
        <f t="shared" si="32"/>
        <v>158863761748</v>
      </c>
      <c r="BM152" s="1060">
        <f t="shared" si="33"/>
        <v>24335595439</v>
      </c>
      <c r="BN152" s="1060">
        <f t="shared" si="34"/>
        <v>158848961748</v>
      </c>
      <c r="BO152" s="1060">
        <f t="shared" si="35"/>
        <v>14800000</v>
      </c>
      <c r="BP152" s="1060">
        <f t="shared" si="36"/>
        <v>158848637748</v>
      </c>
      <c r="BQ152" s="1060">
        <f t="shared" si="37"/>
        <v>324000</v>
      </c>
      <c r="BR152" s="1060">
        <f t="shared" si="38"/>
        <v>2133333</v>
      </c>
    </row>
    <row r="153" spans="1:70" ht="12.75" x14ac:dyDescent="0.2">
      <c r="A153" s="1105" t="str">
        <f t="shared" si="20"/>
        <v>A3616</v>
      </c>
      <c r="B153" s="1180" t="s">
        <v>361</v>
      </c>
      <c r="C153" s="1180"/>
      <c r="D153" s="1180" t="s">
        <v>748</v>
      </c>
      <c r="E153" s="1180"/>
      <c r="F153" s="1180" t="s">
        <v>753</v>
      </c>
      <c r="G153" s="1180"/>
      <c r="H153" s="1180"/>
      <c r="I153" s="1180"/>
      <c r="J153" s="1180"/>
      <c r="K153" s="1180"/>
      <c r="L153" s="1180"/>
      <c r="M153" s="1180"/>
      <c r="N153" s="1180"/>
      <c r="O153" s="1180"/>
      <c r="P153" s="1180"/>
      <c r="Q153" s="1180"/>
      <c r="R153" s="1180"/>
      <c r="S153" s="1180"/>
      <c r="T153" s="1179" t="s">
        <v>777</v>
      </c>
      <c r="U153" s="1179"/>
      <c r="V153" s="1179"/>
      <c r="W153" s="1179"/>
      <c r="X153" s="1179"/>
      <c r="Y153" s="1179"/>
      <c r="Z153" s="1179"/>
      <c r="AA153" s="1179"/>
      <c r="AB153" s="1180" t="s">
        <v>732</v>
      </c>
      <c r="AC153" s="1180"/>
      <c r="AD153" s="1180"/>
      <c r="AE153" s="1180"/>
      <c r="AF153" s="1180"/>
      <c r="AG153" s="1180" t="s">
        <v>735</v>
      </c>
      <c r="AH153" s="1180"/>
      <c r="AI153" s="1180"/>
      <c r="AJ153" s="1108" t="s">
        <v>370</v>
      </c>
      <c r="AK153" s="1181" t="s">
        <v>737</v>
      </c>
      <c r="AL153" s="1181"/>
      <c r="AM153" s="1181"/>
      <c r="AN153" s="1181"/>
      <c r="AO153" s="1181"/>
      <c r="AP153" s="1181"/>
      <c r="AQ153" s="1063">
        <v>64533630000</v>
      </c>
      <c r="AR153" s="1063">
        <v>43203128656</v>
      </c>
      <c r="AS153" s="1063">
        <v>21330501344</v>
      </c>
      <c r="AT153" s="1062">
        <v>0</v>
      </c>
      <c r="AU153" s="1063">
        <v>37310257266</v>
      </c>
      <c r="AV153" s="1063">
        <v>5892871390</v>
      </c>
      <c r="AW153" s="1063">
        <v>28046208780</v>
      </c>
      <c r="AX153" s="1063">
        <v>9264048486</v>
      </c>
      <c r="AY153" s="1063">
        <v>27527478235</v>
      </c>
      <c r="AZ153" s="1063">
        <v>518730545</v>
      </c>
      <c r="BA153" s="1063">
        <v>27527478235</v>
      </c>
      <c r="BB153" s="1062">
        <v>0</v>
      </c>
      <c r="BC153" s="1062">
        <v>0</v>
      </c>
      <c r="BF153" s="1060">
        <f>+ABS(AQ153)</f>
        <v>64533630000</v>
      </c>
      <c r="BG153" s="1060">
        <f>+ABS(AR153)</f>
        <v>43203128656</v>
      </c>
      <c r="BH153" s="1060">
        <f>+ABS(AS153)</f>
        <v>21330501344</v>
      </c>
      <c r="BI153" s="1060">
        <f>+ABS(AT153)</f>
        <v>0</v>
      </c>
      <c r="BJ153" s="1060">
        <f t="shared" si="30"/>
        <v>37310257266</v>
      </c>
      <c r="BK153" s="1060">
        <f t="shared" si="31"/>
        <v>5892871390</v>
      </c>
      <c r="BL153" s="1060">
        <f t="shared" si="32"/>
        <v>28046208780</v>
      </c>
      <c r="BM153" s="1060">
        <f t="shared" si="33"/>
        <v>9264048486</v>
      </c>
      <c r="BN153" s="1060">
        <f t="shared" si="34"/>
        <v>27527478235</v>
      </c>
      <c r="BO153" s="1060">
        <f t="shared" si="35"/>
        <v>518730545</v>
      </c>
      <c r="BP153" s="1060">
        <f t="shared" si="36"/>
        <v>27527478235</v>
      </c>
      <c r="BQ153" s="1060">
        <f t="shared" si="37"/>
        <v>0</v>
      </c>
      <c r="BR153" s="1060">
        <f t="shared" si="38"/>
        <v>0</v>
      </c>
    </row>
    <row r="154" spans="1:70" ht="12.75" x14ac:dyDescent="0.2">
      <c r="A154" s="1105" t="str">
        <f t="shared" si="20"/>
        <v>A36110</v>
      </c>
      <c r="B154" s="1180" t="s">
        <v>361</v>
      </c>
      <c r="C154" s="1180"/>
      <c r="D154" s="1180" t="s">
        <v>748</v>
      </c>
      <c r="E154" s="1180"/>
      <c r="F154" s="1180" t="s">
        <v>753</v>
      </c>
      <c r="G154" s="1180"/>
      <c r="H154" s="1180" t="s">
        <v>738</v>
      </c>
      <c r="I154" s="1180"/>
      <c r="J154" s="1180"/>
      <c r="K154" s="1180"/>
      <c r="L154" s="1180"/>
      <c r="M154" s="1180"/>
      <c r="N154" s="1180"/>
      <c r="O154" s="1180"/>
      <c r="P154" s="1180"/>
      <c r="Q154" s="1180"/>
      <c r="R154" s="1180"/>
      <c r="S154" s="1180"/>
      <c r="T154" s="1179" t="s">
        <v>447</v>
      </c>
      <c r="U154" s="1179"/>
      <c r="V154" s="1179"/>
      <c r="W154" s="1179"/>
      <c r="X154" s="1179"/>
      <c r="Y154" s="1179"/>
      <c r="Z154" s="1179"/>
      <c r="AA154" s="1179"/>
      <c r="AB154" s="1180" t="s">
        <v>732</v>
      </c>
      <c r="AC154" s="1180"/>
      <c r="AD154" s="1180"/>
      <c r="AE154" s="1180"/>
      <c r="AF154" s="1180"/>
      <c r="AG154" s="1180" t="s">
        <v>733</v>
      </c>
      <c r="AH154" s="1180"/>
      <c r="AI154" s="1180"/>
      <c r="AJ154" s="1108" t="s">
        <v>417</v>
      </c>
      <c r="AK154" s="1181" t="s">
        <v>734</v>
      </c>
      <c r="AL154" s="1181"/>
      <c r="AM154" s="1181"/>
      <c r="AN154" s="1181"/>
      <c r="AO154" s="1181"/>
      <c r="AP154" s="1181"/>
      <c r="AQ154" s="1063">
        <v>764000000</v>
      </c>
      <c r="AR154" s="1063">
        <v>301395206</v>
      </c>
      <c r="AS154" s="1063">
        <v>462604794</v>
      </c>
      <c r="AT154" s="1062">
        <v>0</v>
      </c>
      <c r="AU154" s="1063">
        <v>288737050</v>
      </c>
      <c r="AV154" s="1063">
        <v>12658156</v>
      </c>
      <c r="AW154" s="1063">
        <v>288737050</v>
      </c>
      <c r="AX154" s="1062">
        <v>0</v>
      </c>
      <c r="AY154" s="1063">
        <v>288737050</v>
      </c>
      <c r="AZ154" s="1062">
        <v>0</v>
      </c>
      <c r="BA154" s="1063">
        <v>288737050</v>
      </c>
      <c r="BB154" s="1062">
        <v>0</v>
      </c>
      <c r="BC154" s="1062">
        <v>0</v>
      </c>
      <c r="BF154" s="1060">
        <f>+ABS(AQ154)</f>
        <v>764000000</v>
      </c>
      <c r="BG154" s="1060">
        <f>+ABS(AR154)</f>
        <v>301395206</v>
      </c>
      <c r="BH154" s="1060">
        <f>+ABS(AS154)</f>
        <v>462604794</v>
      </c>
      <c r="BI154" s="1060">
        <f>+ABS(AT154)</f>
        <v>0</v>
      </c>
      <c r="BJ154" s="1060">
        <f t="shared" si="30"/>
        <v>288737050</v>
      </c>
      <c r="BK154" s="1060">
        <f t="shared" si="31"/>
        <v>12658156</v>
      </c>
      <c r="BL154" s="1060">
        <f t="shared" si="32"/>
        <v>288737050</v>
      </c>
      <c r="BM154" s="1060">
        <f t="shared" si="33"/>
        <v>0</v>
      </c>
      <c r="BN154" s="1060">
        <f t="shared" si="34"/>
        <v>288737050</v>
      </c>
      <c r="BO154" s="1060">
        <f t="shared" si="35"/>
        <v>0</v>
      </c>
      <c r="BP154" s="1060">
        <f t="shared" si="36"/>
        <v>288737050</v>
      </c>
      <c r="BQ154" s="1060">
        <f t="shared" si="37"/>
        <v>0</v>
      </c>
      <c r="BR154" s="1060">
        <f t="shared" si="38"/>
        <v>0</v>
      </c>
    </row>
    <row r="155" spans="1:70" ht="12.75" x14ac:dyDescent="0.2">
      <c r="A155" s="1105" t="str">
        <f t="shared" ref="A155:A218" si="39">+B155&amp;D155&amp;F155&amp;H155&amp;J155&amp;M155&amp;AJ155</f>
        <v>A361110</v>
      </c>
      <c r="B155" s="1176" t="s">
        <v>361</v>
      </c>
      <c r="C155" s="1176"/>
      <c r="D155" s="1176" t="s">
        <v>748</v>
      </c>
      <c r="E155" s="1176"/>
      <c r="F155" s="1176" t="s">
        <v>753</v>
      </c>
      <c r="G155" s="1176"/>
      <c r="H155" s="1176" t="s">
        <v>738</v>
      </c>
      <c r="I155" s="1176"/>
      <c r="J155" s="1176" t="s">
        <v>738</v>
      </c>
      <c r="K155" s="1176"/>
      <c r="L155" s="1176"/>
      <c r="M155" s="1176"/>
      <c r="N155" s="1176"/>
      <c r="O155" s="1176"/>
      <c r="P155" s="1176"/>
      <c r="Q155" s="1176"/>
      <c r="R155" s="1176"/>
      <c r="S155" s="1176"/>
      <c r="T155" s="1177" t="s">
        <v>447</v>
      </c>
      <c r="U155" s="1177"/>
      <c r="V155" s="1177"/>
      <c r="W155" s="1177"/>
      <c r="X155" s="1177"/>
      <c r="Y155" s="1177"/>
      <c r="Z155" s="1177"/>
      <c r="AA155" s="1177"/>
      <c r="AB155" s="1176" t="s">
        <v>732</v>
      </c>
      <c r="AC155" s="1176"/>
      <c r="AD155" s="1176"/>
      <c r="AE155" s="1176"/>
      <c r="AF155" s="1176"/>
      <c r="AG155" s="1176" t="s">
        <v>733</v>
      </c>
      <c r="AH155" s="1176"/>
      <c r="AI155" s="1176"/>
      <c r="AJ155" s="1110" t="s">
        <v>417</v>
      </c>
      <c r="AK155" s="1178" t="s">
        <v>734</v>
      </c>
      <c r="AL155" s="1178"/>
      <c r="AM155" s="1178"/>
      <c r="AN155" s="1178"/>
      <c r="AO155" s="1178"/>
      <c r="AP155" s="1178"/>
      <c r="AQ155" s="1063">
        <v>764000000</v>
      </c>
      <c r="AR155" s="1063">
        <v>301395206</v>
      </c>
      <c r="AS155" s="1063">
        <v>462604794</v>
      </c>
      <c r="AT155" s="1062">
        <v>0</v>
      </c>
      <c r="AU155" s="1063">
        <v>288737050</v>
      </c>
      <c r="AV155" s="1063">
        <v>12658156</v>
      </c>
      <c r="AW155" s="1063">
        <v>288737050</v>
      </c>
      <c r="AX155" s="1062">
        <v>0</v>
      </c>
      <c r="AY155" s="1063">
        <v>288737050</v>
      </c>
      <c r="AZ155" s="1062">
        <v>0</v>
      </c>
      <c r="BA155" s="1063">
        <v>288737050</v>
      </c>
      <c r="BB155" s="1062">
        <v>0</v>
      </c>
      <c r="BC155" s="1062">
        <v>0</v>
      </c>
      <c r="BF155" s="1060">
        <f>+ABS(AQ155)</f>
        <v>764000000</v>
      </c>
      <c r="BG155" s="1060">
        <f>+ABS(AR155)</f>
        <v>301395206</v>
      </c>
      <c r="BH155" s="1060">
        <f>+ABS(AS155)</f>
        <v>462604794</v>
      </c>
      <c r="BI155" s="1060">
        <f>+ABS(AT155)</f>
        <v>0</v>
      </c>
      <c r="BJ155" s="1060">
        <f t="shared" si="30"/>
        <v>288737050</v>
      </c>
      <c r="BK155" s="1060">
        <f t="shared" si="31"/>
        <v>12658156</v>
      </c>
      <c r="BL155" s="1060">
        <f t="shared" si="32"/>
        <v>288737050</v>
      </c>
      <c r="BM155" s="1060">
        <f t="shared" si="33"/>
        <v>0</v>
      </c>
      <c r="BN155" s="1060">
        <f t="shared" si="34"/>
        <v>288737050</v>
      </c>
      <c r="BO155" s="1060">
        <f t="shared" si="35"/>
        <v>0</v>
      </c>
      <c r="BP155" s="1060">
        <f t="shared" si="36"/>
        <v>288737050</v>
      </c>
      <c r="BQ155" s="1060">
        <f t="shared" si="37"/>
        <v>0</v>
      </c>
      <c r="BR155" s="1060">
        <f t="shared" si="38"/>
        <v>0</v>
      </c>
    </row>
    <row r="156" spans="1:70" ht="12.75" x14ac:dyDescent="0.2">
      <c r="A156" s="1105" t="str">
        <f t="shared" si="39"/>
        <v>A3611210</v>
      </c>
      <c r="B156" s="1176" t="s">
        <v>361</v>
      </c>
      <c r="C156" s="1176"/>
      <c r="D156" s="1176" t="s">
        <v>748</v>
      </c>
      <c r="E156" s="1176"/>
      <c r="F156" s="1176" t="s">
        <v>753</v>
      </c>
      <c r="G156" s="1176"/>
      <c r="H156" s="1176" t="s">
        <v>738</v>
      </c>
      <c r="I156" s="1176"/>
      <c r="J156" s="1176" t="s">
        <v>738</v>
      </c>
      <c r="K156" s="1176"/>
      <c r="L156" s="1176"/>
      <c r="M156" s="1176" t="s">
        <v>741</v>
      </c>
      <c r="N156" s="1176"/>
      <c r="O156" s="1176"/>
      <c r="P156" s="1176"/>
      <c r="Q156" s="1176"/>
      <c r="R156" s="1176"/>
      <c r="S156" s="1176"/>
      <c r="T156" s="1177" t="s">
        <v>577</v>
      </c>
      <c r="U156" s="1177"/>
      <c r="V156" s="1177"/>
      <c r="W156" s="1177"/>
      <c r="X156" s="1177"/>
      <c r="Y156" s="1177"/>
      <c r="Z156" s="1177"/>
      <c r="AA156" s="1177"/>
      <c r="AB156" s="1176" t="s">
        <v>732</v>
      </c>
      <c r="AC156" s="1176"/>
      <c r="AD156" s="1176"/>
      <c r="AE156" s="1176"/>
      <c r="AF156" s="1176"/>
      <c r="AG156" s="1176" t="s">
        <v>733</v>
      </c>
      <c r="AH156" s="1176"/>
      <c r="AI156" s="1176"/>
      <c r="AJ156" s="1110" t="s">
        <v>417</v>
      </c>
      <c r="AK156" s="1178" t="s">
        <v>734</v>
      </c>
      <c r="AL156" s="1178"/>
      <c r="AM156" s="1178"/>
      <c r="AN156" s="1178"/>
      <c r="AO156" s="1178"/>
      <c r="AP156" s="1178"/>
      <c r="AQ156" s="1063">
        <v>764000000</v>
      </c>
      <c r="AR156" s="1063">
        <v>301395206</v>
      </c>
      <c r="AS156" s="1063">
        <v>462604794</v>
      </c>
      <c r="AT156" s="1062">
        <v>0</v>
      </c>
      <c r="AU156" s="1063">
        <v>288737050</v>
      </c>
      <c r="AV156" s="1063">
        <v>12658156</v>
      </c>
      <c r="AW156" s="1063">
        <v>288737050</v>
      </c>
      <c r="AX156" s="1062">
        <v>0</v>
      </c>
      <c r="AY156" s="1063">
        <v>288737050</v>
      </c>
      <c r="AZ156" s="1062">
        <v>0</v>
      </c>
      <c r="BA156" s="1063">
        <v>288737050</v>
      </c>
      <c r="BB156" s="1062">
        <v>0</v>
      </c>
      <c r="BC156" s="1062">
        <v>0</v>
      </c>
      <c r="BF156" s="1060">
        <f>+ABS(AQ156)</f>
        <v>764000000</v>
      </c>
      <c r="BG156" s="1060">
        <f>+ABS(AR156)</f>
        <v>301395206</v>
      </c>
      <c r="BH156" s="1060">
        <f>+ABS(AS156)</f>
        <v>462604794</v>
      </c>
      <c r="BI156" s="1060">
        <f>+ABS(AT156)</f>
        <v>0</v>
      </c>
      <c r="BJ156" s="1060">
        <f t="shared" si="30"/>
        <v>288737050</v>
      </c>
      <c r="BK156" s="1060">
        <f t="shared" si="31"/>
        <v>12658156</v>
      </c>
      <c r="BL156" s="1060">
        <f t="shared" si="32"/>
        <v>288737050</v>
      </c>
      <c r="BM156" s="1060">
        <f t="shared" si="33"/>
        <v>0</v>
      </c>
      <c r="BN156" s="1060">
        <f t="shared" si="34"/>
        <v>288737050</v>
      </c>
      <c r="BO156" s="1060">
        <f t="shared" si="35"/>
        <v>0</v>
      </c>
      <c r="BP156" s="1060">
        <f t="shared" si="36"/>
        <v>288737050</v>
      </c>
      <c r="BQ156" s="1060">
        <f t="shared" si="37"/>
        <v>0</v>
      </c>
      <c r="BR156" s="1060">
        <f t="shared" si="38"/>
        <v>0</v>
      </c>
    </row>
    <row r="157" spans="1:70" ht="12.75" x14ac:dyDescent="0.2">
      <c r="A157" s="1105" t="str">
        <f t="shared" si="39"/>
        <v>A36310</v>
      </c>
      <c r="B157" s="1180" t="s">
        <v>361</v>
      </c>
      <c r="C157" s="1180"/>
      <c r="D157" s="1180" t="s">
        <v>748</v>
      </c>
      <c r="E157" s="1180"/>
      <c r="F157" s="1180" t="s">
        <v>753</v>
      </c>
      <c r="G157" s="1180"/>
      <c r="H157" s="1180" t="s">
        <v>748</v>
      </c>
      <c r="I157" s="1180"/>
      <c r="J157" s="1180"/>
      <c r="K157" s="1180"/>
      <c r="L157" s="1180"/>
      <c r="M157" s="1180"/>
      <c r="N157" s="1180"/>
      <c r="O157" s="1180"/>
      <c r="P157" s="1180"/>
      <c r="Q157" s="1180"/>
      <c r="R157" s="1180"/>
      <c r="S157" s="1180"/>
      <c r="T157" s="1179" t="s">
        <v>778</v>
      </c>
      <c r="U157" s="1179"/>
      <c r="V157" s="1179"/>
      <c r="W157" s="1179"/>
      <c r="X157" s="1179"/>
      <c r="Y157" s="1179"/>
      <c r="Z157" s="1179"/>
      <c r="AA157" s="1179"/>
      <c r="AB157" s="1180" t="s">
        <v>732</v>
      </c>
      <c r="AC157" s="1180"/>
      <c r="AD157" s="1180"/>
      <c r="AE157" s="1180"/>
      <c r="AF157" s="1180"/>
      <c r="AG157" s="1180" t="s">
        <v>733</v>
      </c>
      <c r="AH157" s="1180"/>
      <c r="AI157" s="1180"/>
      <c r="AJ157" s="1108" t="s">
        <v>417</v>
      </c>
      <c r="AK157" s="1181" t="s">
        <v>734</v>
      </c>
      <c r="AL157" s="1181"/>
      <c r="AM157" s="1181"/>
      <c r="AN157" s="1181"/>
      <c r="AO157" s="1181"/>
      <c r="AP157" s="1181"/>
      <c r="AQ157" s="1063">
        <v>193686597449</v>
      </c>
      <c r="AR157" s="1063">
        <v>193682216666</v>
      </c>
      <c r="AS157" s="1063">
        <v>4380783</v>
      </c>
      <c r="AT157" s="1062">
        <v>0</v>
      </c>
      <c r="AU157" s="1063">
        <v>182910620137</v>
      </c>
      <c r="AV157" s="1063">
        <v>10771596529</v>
      </c>
      <c r="AW157" s="1063">
        <v>158575024698</v>
      </c>
      <c r="AX157" s="1063">
        <v>24335595439</v>
      </c>
      <c r="AY157" s="1063">
        <v>158560224698</v>
      </c>
      <c r="AZ157" s="1063">
        <v>14800000</v>
      </c>
      <c r="BA157" s="1063">
        <v>158559900698</v>
      </c>
      <c r="BB157" s="1063">
        <v>324000</v>
      </c>
      <c r="BC157" s="1063">
        <v>2133333</v>
      </c>
      <c r="BF157" s="1060">
        <f>+ABS(AQ157)</f>
        <v>193686597449</v>
      </c>
      <c r="BG157" s="1060">
        <f>+ABS(AR157)</f>
        <v>193682216666</v>
      </c>
      <c r="BH157" s="1060">
        <f>+ABS(AS157)</f>
        <v>4380783</v>
      </c>
      <c r="BI157" s="1060">
        <f>+ABS(AT157)</f>
        <v>0</v>
      </c>
      <c r="BJ157" s="1060">
        <f t="shared" si="30"/>
        <v>182910620137</v>
      </c>
      <c r="BK157" s="1060">
        <f t="shared" si="31"/>
        <v>10771596529</v>
      </c>
      <c r="BL157" s="1060">
        <f t="shared" si="32"/>
        <v>158575024698</v>
      </c>
      <c r="BM157" s="1060">
        <f t="shared" si="33"/>
        <v>24335595439</v>
      </c>
      <c r="BN157" s="1060">
        <f t="shared" si="34"/>
        <v>158560224698</v>
      </c>
      <c r="BO157" s="1060">
        <f t="shared" si="35"/>
        <v>14800000</v>
      </c>
      <c r="BP157" s="1060">
        <f t="shared" si="36"/>
        <v>158559900698</v>
      </c>
      <c r="BQ157" s="1060">
        <f t="shared" si="37"/>
        <v>324000</v>
      </c>
      <c r="BR157" s="1060">
        <f t="shared" si="38"/>
        <v>2133333</v>
      </c>
    </row>
    <row r="158" spans="1:70" ht="12.75" x14ac:dyDescent="0.2">
      <c r="A158" s="1105" t="str">
        <f t="shared" si="39"/>
        <v>A36316</v>
      </c>
      <c r="B158" s="1180" t="s">
        <v>361</v>
      </c>
      <c r="C158" s="1180"/>
      <c r="D158" s="1180" t="s">
        <v>748</v>
      </c>
      <c r="E158" s="1180"/>
      <c r="F158" s="1180" t="s">
        <v>753</v>
      </c>
      <c r="G158" s="1180"/>
      <c r="H158" s="1180" t="s">
        <v>748</v>
      </c>
      <c r="I158" s="1180"/>
      <c r="J158" s="1180"/>
      <c r="K158" s="1180"/>
      <c r="L158" s="1180"/>
      <c r="M158" s="1180"/>
      <c r="N158" s="1180"/>
      <c r="O158" s="1180"/>
      <c r="P158" s="1180"/>
      <c r="Q158" s="1180"/>
      <c r="R158" s="1180"/>
      <c r="S158" s="1180"/>
      <c r="T158" s="1179" t="s">
        <v>778</v>
      </c>
      <c r="U158" s="1179"/>
      <c r="V158" s="1179"/>
      <c r="W158" s="1179"/>
      <c r="X158" s="1179"/>
      <c r="Y158" s="1179"/>
      <c r="Z158" s="1179"/>
      <c r="AA158" s="1179"/>
      <c r="AB158" s="1180" t="s">
        <v>732</v>
      </c>
      <c r="AC158" s="1180"/>
      <c r="AD158" s="1180"/>
      <c r="AE158" s="1180"/>
      <c r="AF158" s="1180"/>
      <c r="AG158" s="1180" t="s">
        <v>735</v>
      </c>
      <c r="AH158" s="1180"/>
      <c r="AI158" s="1180"/>
      <c r="AJ158" s="1108" t="s">
        <v>370</v>
      </c>
      <c r="AK158" s="1181" t="s">
        <v>737</v>
      </c>
      <c r="AL158" s="1181"/>
      <c r="AM158" s="1181"/>
      <c r="AN158" s="1181"/>
      <c r="AO158" s="1181"/>
      <c r="AP158" s="1181"/>
      <c r="AQ158" s="1063">
        <v>64533630000</v>
      </c>
      <c r="AR158" s="1063">
        <v>43203128656</v>
      </c>
      <c r="AS158" s="1063">
        <v>21330501344</v>
      </c>
      <c r="AT158" s="1062">
        <v>0</v>
      </c>
      <c r="AU158" s="1063">
        <v>37310257266</v>
      </c>
      <c r="AV158" s="1063">
        <v>5892871390</v>
      </c>
      <c r="AW158" s="1063">
        <v>28046208780</v>
      </c>
      <c r="AX158" s="1063">
        <v>9264048486</v>
      </c>
      <c r="AY158" s="1063">
        <v>27527478235</v>
      </c>
      <c r="AZ158" s="1063">
        <v>518730545</v>
      </c>
      <c r="BA158" s="1063">
        <v>27527478235</v>
      </c>
      <c r="BB158" s="1062">
        <v>0</v>
      </c>
      <c r="BC158" s="1062">
        <v>0</v>
      </c>
      <c r="BF158" s="1060">
        <f>+ABS(AQ158)</f>
        <v>64533630000</v>
      </c>
      <c r="BG158" s="1060">
        <f>+ABS(AR158)</f>
        <v>43203128656</v>
      </c>
      <c r="BH158" s="1060">
        <f>+ABS(AS158)</f>
        <v>21330501344</v>
      </c>
      <c r="BI158" s="1060">
        <f>+ABS(AT158)</f>
        <v>0</v>
      </c>
      <c r="BJ158" s="1060">
        <f t="shared" si="30"/>
        <v>37310257266</v>
      </c>
      <c r="BK158" s="1060">
        <f t="shared" si="31"/>
        <v>5892871390</v>
      </c>
      <c r="BL158" s="1060">
        <f t="shared" si="32"/>
        <v>28046208780</v>
      </c>
      <c r="BM158" s="1060">
        <f t="shared" si="33"/>
        <v>9264048486</v>
      </c>
      <c r="BN158" s="1060">
        <f t="shared" si="34"/>
        <v>27527478235</v>
      </c>
      <c r="BO158" s="1060">
        <f t="shared" si="35"/>
        <v>518730545</v>
      </c>
      <c r="BP158" s="1060">
        <f t="shared" si="36"/>
        <v>27527478235</v>
      </c>
      <c r="BQ158" s="1060">
        <f t="shared" si="37"/>
        <v>0</v>
      </c>
      <c r="BR158" s="1060">
        <f t="shared" si="38"/>
        <v>0</v>
      </c>
    </row>
    <row r="159" spans="1:70" ht="12.75" x14ac:dyDescent="0.2">
      <c r="A159" s="1105" t="str">
        <f t="shared" si="39"/>
        <v>A363410</v>
      </c>
      <c r="B159" s="1176" t="s">
        <v>361</v>
      </c>
      <c r="C159" s="1176"/>
      <c r="D159" s="1176" t="s">
        <v>748</v>
      </c>
      <c r="E159" s="1176"/>
      <c r="F159" s="1176" t="s">
        <v>753</v>
      </c>
      <c r="G159" s="1176"/>
      <c r="H159" s="1176" t="s">
        <v>748</v>
      </c>
      <c r="I159" s="1176"/>
      <c r="J159" s="1176" t="s">
        <v>742</v>
      </c>
      <c r="K159" s="1176"/>
      <c r="L159" s="1176"/>
      <c r="M159" s="1176"/>
      <c r="N159" s="1176"/>
      <c r="O159" s="1176"/>
      <c r="P159" s="1176"/>
      <c r="Q159" s="1176"/>
      <c r="R159" s="1176"/>
      <c r="S159" s="1176"/>
      <c r="T159" s="1177" t="s">
        <v>448</v>
      </c>
      <c r="U159" s="1177"/>
      <c r="V159" s="1177"/>
      <c r="W159" s="1177"/>
      <c r="X159" s="1177"/>
      <c r="Y159" s="1177"/>
      <c r="Z159" s="1177"/>
      <c r="AA159" s="1177"/>
      <c r="AB159" s="1176" t="s">
        <v>732</v>
      </c>
      <c r="AC159" s="1176"/>
      <c r="AD159" s="1176"/>
      <c r="AE159" s="1176"/>
      <c r="AF159" s="1176"/>
      <c r="AG159" s="1176" t="s">
        <v>733</v>
      </c>
      <c r="AH159" s="1176"/>
      <c r="AI159" s="1176"/>
      <c r="AJ159" s="1110" t="s">
        <v>417</v>
      </c>
      <c r="AK159" s="1178" t="s">
        <v>734</v>
      </c>
      <c r="AL159" s="1178"/>
      <c r="AM159" s="1178"/>
      <c r="AN159" s="1178"/>
      <c r="AO159" s="1178"/>
      <c r="AP159" s="1178"/>
      <c r="AQ159" s="1063">
        <v>355500000</v>
      </c>
      <c r="AR159" s="1063">
        <v>355500000</v>
      </c>
      <c r="AS159" s="1062">
        <v>0</v>
      </c>
      <c r="AT159" s="1062">
        <v>0</v>
      </c>
      <c r="AU159" s="1063">
        <v>325216667</v>
      </c>
      <c r="AV159" s="1063">
        <v>30283333</v>
      </c>
      <c r="AW159" s="1063">
        <v>212394786</v>
      </c>
      <c r="AX159" s="1063">
        <v>112821881</v>
      </c>
      <c r="AY159" s="1063">
        <v>212394786</v>
      </c>
      <c r="AZ159" s="1062">
        <v>0</v>
      </c>
      <c r="BA159" s="1063">
        <v>212394786</v>
      </c>
      <c r="BB159" s="1062">
        <v>0</v>
      </c>
      <c r="BC159" s="1062">
        <v>0</v>
      </c>
      <c r="BF159" s="1060">
        <f>+ABS(AQ159)</f>
        <v>355500000</v>
      </c>
      <c r="BG159" s="1060">
        <f>+ABS(AR159)</f>
        <v>355500000</v>
      </c>
      <c r="BH159" s="1060">
        <f>+ABS(AS159)</f>
        <v>0</v>
      </c>
      <c r="BI159" s="1060">
        <f>+ABS(AT159)</f>
        <v>0</v>
      </c>
      <c r="BJ159" s="1060">
        <f t="shared" si="30"/>
        <v>325216667</v>
      </c>
      <c r="BK159" s="1060">
        <f t="shared" si="31"/>
        <v>30283333</v>
      </c>
      <c r="BL159" s="1060">
        <f t="shared" si="32"/>
        <v>212394786</v>
      </c>
      <c r="BM159" s="1060">
        <f t="shared" si="33"/>
        <v>112821881</v>
      </c>
      <c r="BN159" s="1060">
        <f t="shared" si="34"/>
        <v>212394786</v>
      </c>
      <c r="BO159" s="1060">
        <f t="shared" si="35"/>
        <v>0</v>
      </c>
      <c r="BP159" s="1060">
        <f t="shared" si="36"/>
        <v>212394786</v>
      </c>
      <c r="BQ159" s="1060">
        <f t="shared" si="37"/>
        <v>0</v>
      </c>
      <c r="BR159" s="1060">
        <f t="shared" si="38"/>
        <v>0</v>
      </c>
    </row>
    <row r="160" spans="1:70" ht="12.75" x14ac:dyDescent="0.2">
      <c r="A160" s="1105" t="str">
        <f t="shared" si="39"/>
        <v>A363710</v>
      </c>
      <c r="B160" s="1176" t="s">
        <v>361</v>
      </c>
      <c r="C160" s="1176"/>
      <c r="D160" s="1176" t="s">
        <v>748</v>
      </c>
      <c r="E160" s="1176"/>
      <c r="F160" s="1176" t="s">
        <v>753</v>
      </c>
      <c r="G160" s="1176"/>
      <c r="H160" s="1176" t="s">
        <v>748</v>
      </c>
      <c r="I160" s="1176"/>
      <c r="J160" s="1176" t="s">
        <v>754</v>
      </c>
      <c r="K160" s="1176"/>
      <c r="L160" s="1176"/>
      <c r="M160" s="1176"/>
      <c r="N160" s="1176"/>
      <c r="O160" s="1176"/>
      <c r="P160" s="1176"/>
      <c r="Q160" s="1176"/>
      <c r="R160" s="1176"/>
      <c r="S160" s="1176"/>
      <c r="T160" s="1177" t="s">
        <v>449</v>
      </c>
      <c r="U160" s="1177"/>
      <c r="V160" s="1177"/>
      <c r="W160" s="1177"/>
      <c r="X160" s="1177"/>
      <c r="Y160" s="1177"/>
      <c r="Z160" s="1177"/>
      <c r="AA160" s="1177"/>
      <c r="AB160" s="1176" t="s">
        <v>732</v>
      </c>
      <c r="AC160" s="1176"/>
      <c r="AD160" s="1176"/>
      <c r="AE160" s="1176"/>
      <c r="AF160" s="1176"/>
      <c r="AG160" s="1176" t="s">
        <v>733</v>
      </c>
      <c r="AH160" s="1176"/>
      <c r="AI160" s="1176"/>
      <c r="AJ160" s="1110" t="s">
        <v>417</v>
      </c>
      <c r="AK160" s="1178" t="s">
        <v>734</v>
      </c>
      <c r="AL160" s="1178"/>
      <c r="AM160" s="1178"/>
      <c r="AN160" s="1178"/>
      <c r="AO160" s="1178"/>
      <c r="AP160" s="1178"/>
      <c r="AQ160" s="1063">
        <v>193327310782</v>
      </c>
      <c r="AR160" s="1063">
        <v>193322929999</v>
      </c>
      <c r="AS160" s="1063">
        <v>4380783</v>
      </c>
      <c r="AT160" s="1062">
        <v>0</v>
      </c>
      <c r="AU160" s="1063">
        <v>182581616803</v>
      </c>
      <c r="AV160" s="1063">
        <v>10741313196</v>
      </c>
      <c r="AW160" s="1063">
        <v>158358843245</v>
      </c>
      <c r="AX160" s="1063">
        <v>24222773558</v>
      </c>
      <c r="AY160" s="1063">
        <v>158344043245</v>
      </c>
      <c r="AZ160" s="1063">
        <v>14800000</v>
      </c>
      <c r="BA160" s="1063">
        <v>158343719245</v>
      </c>
      <c r="BB160" s="1063">
        <v>324000</v>
      </c>
      <c r="BC160" s="1063">
        <v>2133333</v>
      </c>
      <c r="BF160" s="1060">
        <f>+ABS(AQ160)</f>
        <v>193327310782</v>
      </c>
      <c r="BG160" s="1060">
        <f>+ABS(AR160)</f>
        <v>193322929999</v>
      </c>
      <c r="BH160" s="1060">
        <f>+ABS(AS160)</f>
        <v>4380783</v>
      </c>
      <c r="BI160" s="1060">
        <f>+ABS(AT160)</f>
        <v>0</v>
      </c>
      <c r="BJ160" s="1060">
        <f t="shared" si="30"/>
        <v>182581616803</v>
      </c>
      <c r="BK160" s="1060">
        <f t="shared" si="31"/>
        <v>10741313196</v>
      </c>
      <c r="BL160" s="1060">
        <f t="shared" si="32"/>
        <v>158358843245</v>
      </c>
      <c r="BM160" s="1060">
        <f t="shared" si="33"/>
        <v>24222773558</v>
      </c>
      <c r="BN160" s="1060">
        <f t="shared" si="34"/>
        <v>158344043245</v>
      </c>
      <c r="BO160" s="1060">
        <f t="shared" si="35"/>
        <v>14800000</v>
      </c>
      <c r="BP160" s="1060">
        <f t="shared" si="36"/>
        <v>158343719245</v>
      </c>
      <c r="BQ160" s="1060">
        <f t="shared" si="37"/>
        <v>324000</v>
      </c>
      <c r="BR160" s="1060">
        <f t="shared" si="38"/>
        <v>2133333</v>
      </c>
    </row>
    <row r="161" spans="1:70" ht="12.75" x14ac:dyDescent="0.2">
      <c r="A161" s="1105" t="str">
        <f t="shared" si="39"/>
        <v>A3631116</v>
      </c>
      <c r="B161" s="1176" t="s">
        <v>361</v>
      </c>
      <c r="C161" s="1176"/>
      <c r="D161" s="1176" t="s">
        <v>748</v>
      </c>
      <c r="E161" s="1176"/>
      <c r="F161" s="1176" t="s">
        <v>753</v>
      </c>
      <c r="G161" s="1176"/>
      <c r="H161" s="1176" t="s">
        <v>748</v>
      </c>
      <c r="I161" s="1176"/>
      <c r="J161" s="1176" t="s">
        <v>433</v>
      </c>
      <c r="K161" s="1176"/>
      <c r="L161" s="1176"/>
      <c r="M161" s="1176"/>
      <c r="N161" s="1176"/>
      <c r="O161" s="1176"/>
      <c r="P161" s="1176"/>
      <c r="Q161" s="1176"/>
      <c r="R161" s="1176"/>
      <c r="S161" s="1176"/>
      <c r="T161" s="1177" t="s">
        <v>578</v>
      </c>
      <c r="U161" s="1177"/>
      <c r="V161" s="1177"/>
      <c r="W161" s="1177"/>
      <c r="X161" s="1177"/>
      <c r="Y161" s="1177"/>
      <c r="Z161" s="1177"/>
      <c r="AA161" s="1177"/>
      <c r="AB161" s="1176" t="s">
        <v>732</v>
      </c>
      <c r="AC161" s="1176"/>
      <c r="AD161" s="1176"/>
      <c r="AE161" s="1176"/>
      <c r="AF161" s="1176"/>
      <c r="AG161" s="1176" t="s">
        <v>735</v>
      </c>
      <c r="AH161" s="1176"/>
      <c r="AI161" s="1176"/>
      <c r="AJ161" s="1110" t="s">
        <v>370</v>
      </c>
      <c r="AK161" s="1178" t="s">
        <v>737</v>
      </c>
      <c r="AL161" s="1178"/>
      <c r="AM161" s="1178"/>
      <c r="AN161" s="1178"/>
      <c r="AO161" s="1178"/>
      <c r="AP161" s="1178"/>
      <c r="AQ161" s="1063">
        <v>64028730000</v>
      </c>
      <c r="AR161" s="1063">
        <v>43203128656</v>
      </c>
      <c r="AS161" s="1063">
        <v>20825601344</v>
      </c>
      <c r="AT161" s="1062">
        <v>0</v>
      </c>
      <c r="AU161" s="1063">
        <v>37310257266</v>
      </c>
      <c r="AV161" s="1063">
        <v>5892871390</v>
      </c>
      <c r="AW161" s="1063">
        <v>28046208780</v>
      </c>
      <c r="AX161" s="1063">
        <v>9264048486</v>
      </c>
      <c r="AY161" s="1063">
        <v>27527478235</v>
      </c>
      <c r="AZ161" s="1063">
        <v>518730545</v>
      </c>
      <c r="BA161" s="1063">
        <v>27527478235</v>
      </c>
      <c r="BB161" s="1062">
        <v>0</v>
      </c>
      <c r="BC161" s="1062">
        <v>0</v>
      </c>
      <c r="BF161" s="1060">
        <f>+ABS(AQ161)</f>
        <v>64028730000</v>
      </c>
      <c r="BG161" s="1060">
        <f>+ABS(AR161)</f>
        <v>43203128656</v>
      </c>
      <c r="BH161" s="1060">
        <f>+ABS(AS161)</f>
        <v>20825601344</v>
      </c>
      <c r="BI161" s="1060">
        <f>+ABS(AT161)</f>
        <v>0</v>
      </c>
      <c r="BJ161" s="1060">
        <f t="shared" si="30"/>
        <v>37310257266</v>
      </c>
      <c r="BK161" s="1060">
        <f t="shared" si="31"/>
        <v>5892871390</v>
      </c>
      <c r="BL161" s="1060">
        <f t="shared" si="32"/>
        <v>28046208780</v>
      </c>
      <c r="BM161" s="1060">
        <f t="shared" si="33"/>
        <v>9264048486</v>
      </c>
      <c r="BN161" s="1060">
        <f t="shared" si="34"/>
        <v>27527478235</v>
      </c>
      <c r="BO161" s="1060">
        <f t="shared" si="35"/>
        <v>518730545</v>
      </c>
      <c r="BP161" s="1060">
        <f t="shared" si="36"/>
        <v>27527478235</v>
      </c>
      <c r="BQ161" s="1060">
        <f t="shared" si="37"/>
        <v>0</v>
      </c>
      <c r="BR161" s="1060">
        <f t="shared" si="38"/>
        <v>0</v>
      </c>
    </row>
    <row r="162" spans="1:70" ht="25.5" customHeight="1" x14ac:dyDescent="0.2">
      <c r="A162" s="1105" t="str">
        <f t="shared" si="39"/>
        <v>A36311116</v>
      </c>
      <c r="B162" s="1176" t="s">
        <v>361</v>
      </c>
      <c r="C162" s="1176"/>
      <c r="D162" s="1176" t="s">
        <v>748</v>
      </c>
      <c r="E162" s="1176"/>
      <c r="F162" s="1176" t="s">
        <v>753</v>
      </c>
      <c r="G162" s="1176"/>
      <c r="H162" s="1176" t="s">
        <v>748</v>
      </c>
      <c r="I162" s="1176"/>
      <c r="J162" s="1176" t="s">
        <v>433</v>
      </c>
      <c r="K162" s="1176"/>
      <c r="L162" s="1176"/>
      <c r="M162" s="1176" t="s">
        <v>738</v>
      </c>
      <c r="N162" s="1176"/>
      <c r="O162" s="1176"/>
      <c r="P162" s="1176" t="s">
        <v>685</v>
      </c>
      <c r="Q162" s="1176"/>
      <c r="R162" s="1176" t="s">
        <v>685</v>
      </c>
      <c r="S162" s="1176"/>
      <c r="T162" s="1177" t="s">
        <v>450</v>
      </c>
      <c r="U162" s="1177"/>
      <c r="V162" s="1177"/>
      <c r="W162" s="1177"/>
      <c r="X162" s="1177"/>
      <c r="Y162" s="1177"/>
      <c r="Z162" s="1177"/>
      <c r="AA162" s="1177"/>
      <c r="AB162" s="1176" t="s">
        <v>732</v>
      </c>
      <c r="AC162" s="1176"/>
      <c r="AD162" s="1176"/>
      <c r="AE162" s="1176"/>
      <c r="AF162" s="1176"/>
      <c r="AG162" s="1176" t="s">
        <v>735</v>
      </c>
      <c r="AH162" s="1176"/>
      <c r="AI162" s="1176"/>
      <c r="AJ162" s="1110" t="s">
        <v>370</v>
      </c>
      <c r="AK162" s="1178" t="s">
        <v>737</v>
      </c>
      <c r="AL162" s="1178"/>
      <c r="AM162" s="1178"/>
      <c r="AN162" s="1178"/>
      <c r="AO162" s="1178"/>
      <c r="AP162" s="1178"/>
      <c r="AQ162" s="1063">
        <v>55879230000</v>
      </c>
      <c r="AR162" s="1063">
        <v>35053628656</v>
      </c>
      <c r="AS162" s="1063">
        <v>20825601344</v>
      </c>
      <c r="AT162" s="1062">
        <v>0</v>
      </c>
      <c r="AU162" s="1063">
        <v>29357232692</v>
      </c>
      <c r="AV162" s="1063">
        <v>5696395964</v>
      </c>
      <c r="AW162" s="1063">
        <v>20147824379</v>
      </c>
      <c r="AX162" s="1063">
        <v>9209408313</v>
      </c>
      <c r="AY162" s="1063">
        <v>19629093834</v>
      </c>
      <c r="AZ162" s="1063">
        <v>518730545</v>
      </c>
      <c r="BA162" s="1063">
        <v>19629093834</v>
      </c>
      <c r="BB162" s="1062">
        <v>0</v>
      </c>
      <c r="BC162" s="1062">
        <v>0</v>
      </c>
      <c r="BF162" s="1060">
        <f>+ABS(AQ162)</f>
        <v>55879230000</v>
      </c>
      <c r="BG162" s="1060">
        <f>+ABS(AR162)</f>
        <v>35053628656</v>
      </c>
      <c r="BH162" s="1060">
        <f>+ABS(AS162)</f>
        <v>20825601344</v>
      </c>
      <c r="BI162" s="1060">
        <f>+ABS(AT162)</f>
        <v>0</v>
      </c>
      <c r="BJ162" s="1060">
        <f t="shared" si="30"/>
        <v>29357232692</v>
      </c>
      <c r="BK162" s="1060">
        <f t="shared" si="31"/>
        <v>5696395964</v>
      </c>
      <c r="BL162" s="1060">
        <f t="shared" si="32"/>
        <v>20147824379</v>
      </c>
      <c r="BM162" s="1060">
        <f t="shared" si="33"/>
        <v>9209408313</v>
      </c>
      <c r="BN162" s="1060">
        <f t="shared" si="34"/>
        <v>19629093834</v>
      </c>
      <c r="BO162" s="1060">
        <f t="shared" si="35"/>
        <v>518730545</v>
      </c>
      <c r="BP162" s="1060">
        <f t="shared" si="36"/>
        <v>19629093834</v>
      </c>
      <c r="BQ162" s="1060">
        <f t="shared" si="37"/>
        <v>0</v>
      </c>
      <c r="BR162" s="1060">
        <f t="shared" si="38"/>
        <v>0</v>
      </c>
    </row>
    <row r="163" spans="1:70" ht="12.75" x14ac:dyDescent="0.2">
      <c r="A163" s="1105" t="str">
        <f t="shared" si="39"/>
        <v>A36311216</v>
      </c>
      <c r="B163" s="1176" t="s">
        <v>361</v>
      </c>
      <c r="C163" s="1176"/>
      <c r="D163" s="1176" t="s">
        <v>748</v>
      </c>
      <c r="E163" s="1176"/>
      <c r="F163" s="1176" t="s">
        <v>753</v>
      </c>
      <c r="G163" s="1176"/>
      <c r="H163" s="1176" t="s">
        <v>748</v>
      </c>
      <c r="I163" s="1176"/>
      <c r="J163" s="1176" t="s">
        <v>433</v>
      </c>
      <c r="K163" s="1176"/>
      <c r="L163" s="1176"/>
      <c r="M163" s="1176" t="s">
        <v>741</v>
      </c>
      <c r="N163" s="1176"/>
      <c r="O163" s="1176"/>
      <c r="P163" s="1176" t="s">
        <v>685</v>
      </c>
      <c r="Q163" s="1176"/>
      <c r="R163" s="1176" t="s">
        <v>685</v>
      </c>
      <c r="S163" s="1176"/>
      <c r="T163" s="1177" t="s">
        <v>451</v>
      </c>
      <c r="U163" s="1177"/>
      <c r="V163" s="1177"/>
      <c r="W163" s="1177"/>
      <c r="X163" s="1177"/>
      <c r="Y163" s="1177"/>
      <c r="Z163" s="1177"/>
      <c r="AA163" s="1177"/>
      <c r="AB163" s="1176" t="s">
        <v>732</v>
      </c>
      <c r="AC163" s="1176"/>
      <c r="AD163" s="1176"/>
      <c r="AE163" s="1176"/>
      <c r="AF163" s="1176"/>
      <c r="AG163" s="1176" t="s">
        <v>735</v>
      </c>
      <c r="AH163" s="1176"/>
      <c r="AI163" s="1176"/>
      <c r="AJ163" s="1110" t="s">
        <v>370</v>
      </c>
      <c r="AK163" s="1178" t="s">
        <v>737</v>
      </c>
      <c r="AL163" s="1178"/>
      <c r="AM163" s="1178"/>
      <c r="AN163" s="1178"/>
      <c r="AO163" s="1178"/>
      <c r="AP163" s="1178"/>
      <c r="AQ163" s="1063">
        <v>8149500000</v>
      </c>
      <c r="AR163" s="1063">
        <v>8149500000</v>
      </c>
      <c r="AS163" s="1062">
        <v>0</v>
      </c>
      <c r="AT163" s="1062">
        <v>0</v>
      </c>
      <c r="AU163" s="1063">
        <v>7953024574</v>
      </c>
      <c r="AV163" s="1063">
        <v>196475426</v>
      </c>
      <c r="AW163" s="1063">
        <v>7898384401</v>
      </c>
      <c r="AX163" s="1063">
        <v>54640173</v>
      </c>
      <c r="AY163" s="1063">
        <v>7898384401</v>
      </c>
      <c r="AZ163" s="1062">
        <v>0</v>
      </c>
      <c r="BA163" s="1063">
        <v>7898384401</v>
      </c>
      <c r="BB163" s="1062">
        <v>0</v>
      </c>
      <c r="BC163" s="1062">
        <v>0</v>
      </c>
      <c r="BF163" s="1060">
        <f>+ABS(AQ163)</f>
        <v>8149500000</v>
      </c>
      <c r="BG163" s="1060">
        <f>+ABS(AR163)</f>
        <v>8149500000</v>
      </c>
      <c r="BH163" s="1060">
        <f>+ABS(AS163)</f>
        <v>0</v>
      </c>
      <c r="BI163" s="1060">
        <f>+ABS(AT163)</f>
        <v>0</v>
      </c>
      <c r="BJ163" s="1060">
        <f t="shared" si="30"/>
        <v>7953024574</v>
      </c>
      <c r="BK163" s="1060">
        <f t="shared" si="31"/>
        <v>196475426</v>
      </c>
      <c r="BL163" s="1060">
        <f t="shared" si="32"/>
        <v>7898384401</v>
      </c>
      <c r="BM163" s="1060">
        <f t="shared" si="33"/>
        <v>54640173</v>
      </c>
      <c r="BN163" s="1060">
        <f t="shared" si="34"/>
        <v>7898384401</v>
      </c>
      <c r="BO163" s="1060">
        <f t="shared" si="35"/>
        <v>0</v>
      </c>
      <c r="BP163" s="1060">
        <f t="shared" si="36"/>
        <v>7898384401</v>
      </c>
      <c r="BQ163" s="1060">
        <f t="shared" si="37"/>
        <v>0</v>
      </c>
      <c r="BR163" s="1060">
        <f t="shared" si="38"/>
        <v>0</v>
      </c>
    </row>
    <row r="164" spans="1:70" ht="12.75" x14ac:dyDescent="0.2">
      <c r="A164" s="1105" t="str">
        <f t="shared" si="39"/>
        <v>A3631910</v>
      </c>
      <c r="B164" s="1176" t="s">
        <v>361</v>
      </c>
      <c r="C164" s="1176"/>
      <c r="D164" s="1176" t="s">
        <v>748</v>
      </c>
      <c r="E164" s="1176"/>
      <c r="F164" s="1176" t="s">
        <v>753</v>
      </c>
      <c r="G164" s="1176"/>
      <c r="H164" s="1176" t="s">
        <v>748</v>
      </c>
      <c r="I164" s="1176"/>
      <c r="J164" s="1176" t="s">
        <v>823</v>
      </c>
      <c r="K164" s="1176"/>
      <c r="L164" s="1176"/>
      <c r="M164" s="1176"/>
      <c r="N164" s="1176"/>
      <c r="O164" s="1176"/>
      <c r="P164" s="1176"/>
      <c r="Q164" s="1176"/>
      <c r="R164" s="1176"/>
      <c r="S164" s="1176"/>
      <c r="T164" s="1177" t="s">
        <v>824</v>
      </c>
      <c r="U164" s="1177"/>
      <c r="V164" s="1177"/>
      <c r="W164" s="1177"/>
      <c r="X164" s="1177"/>
      <c r="Y164" s="1177"/>
      <c r="Z164" s="1177"/>
      <c r="AA164" s="1177"/>
      <c r="AB164" s="1176" t="s">
        <v>732</v>
      </c>
      <c r="AC164" s="1176"/>
      <c r="AD164" s="1176"/>
      <c r="AE164" s="1176"/>
      <c r="AF164" s="1176"/>
      <c r="AG164" s="1176" t="s">
        <v>733</v>
      </c>
      <c r="AH164" s="1176"/>
      <c r="AI164" s="1176"/>
      <c r="AJ164" s="1110" t="s">
        <v>417</v>
      </c>
      <c r="AK164" s="1178" t="s">
        <v>734</v>
      </c>
      <c r="AL164" s="1178"/>
      <c r="AM164" s="1178"/>
      <c r="AN164" s="1178"/>
      <c r="AO164" s="1178"/>
      <c r="AP164" s="1178"/>
      <c r="AQ164" s="1062">
        <v>0</v>
      </c>
      <c r="AR164" s="1062">
        <v>0</v>
      </c>
      <c r="AS164" s="1062">
        <v>0</v>
      </c>
      <c r="AT164" s="1062">
        <v>0</v>
      </c>
      <c r="AU164" s="1062">
        <v>0</v>
      </c>
      <c r="AV164" s="1062">
        <v>0</v>
      </c>
      <c r="AW164" s="1062">
        <v>0</v>
      </c>
      <c r="AX164" s="1062">
        <v>0</v>
      </c>
      <c r="AY164" s="1062">
        <v>0</v>
      </c>
      <c r="AZ164" s="1062">
        <v>0</v>
      </c>
      <c r="BA164" s="1062">
        <v>0</v>
      </c>
      <c r="BB164" s="1062">
        <v>0</v>
      </c>
      <c r="BC164" s="1062">
        <v>0</v>
      </c>
      <c r="BF164" s="1060">
        <f>+ABS(AQ164)</f>
        <v>0</v>
      </c>
      <c r="BG164" s="1060">
        <f>+ABS(AR164)</f>
        <v>0</v>
      </c>
      <c r="BH164" s="1060">
        <f>+ABS(AS164)</f>
        <v>0</v>
      </c>
      <c r="BI164" s="1060">
        <f>+ABS(AT164)</f>
        <v>0</v>
      </c>
      <c r="BJ164" s="1060">
        <f t="shared" si="30"/>
        <v>0</v>
      </c>
      <c r="BK164" s="1060">
        <f t="shared" si="31"/>
        <v>0</v>
      </c>
      <c r="BL164" s="1060">
        <f t="shared" si="32"/>
        <v>0</v>
      </c>
      <c r="BM164" s="1060">
        <f t="shared" si="33"/>
        <v>0</v>
      </c>
      <c r="BN164" s="1060">
        <f t="shared" si="34"/>
        <v>0</v>
      </c>
      <c r="BO164" s="1060">
        <f t="shared" si="35"/>
        <v>0</v>
      </c>
      <c r="BP164" s="1060">
        <f t="shared" si="36"/>
        <v>0</v>
      </c>
      <c r="BQ164" s="1060">
        <f t="shared" si="37"/>
        <v>0</v>
      </c>
      <c r="BR164" s="1060">
        <f t="shared" si="38"/>
        <v>0</v>
      </c>
    </row>
    <row r="165" spans="1:70" ht="12.75" x14ac:dyDescent="0.2">
      <c r="A165" s="1105" t="str">
        <f t="shared" si="39"/>
        <v>A3636616</v>
      </c>
      <c r="B165" s="1176" t="s">
        <v>361</v>
      </c>
      <c r="C165" s="1176"/>
      <c r="D165" s="1176" t="s">
        <v>748</v>
      </c>
      <c r="E165" s="1176"/>
      <c r="F165" s="1176" t="s">
        <v>753</v>
      </c>
      <c r="G165" s="1176"/>
      <c r="H165" s="1176" t="s">
        <v>748</v>
      </c>
      <c r="I165" s="1176"/>
      <c r="J165" s="1176" t="s">
        <v>779</v>
      </c>
      <c r="K165" s="1176"/>
      <c r="L165" s="1176"/>
      <c r="M165" s="1176"/>
      <c r="N165" s="1176"/>
      <c r="O165" s="1176"/>
      <c r="P165" s="1176"/>
      <c r="Q165" s="1176"/>
      <c r="R165" s="1176"/>
      <c r="S165" s="1176"/>
      <c r="T165" s="1177" t="s">
        <v>452</v>
      </c>
      <c r="U165" s="1177"/>
      <c r="V165" s="1177"/>
      <c r="W165" s="1177"/>
      <c r="X165" s="1177"/>
      <c r="Y165" s="1177"/>
      <c r="Z165" s="1177"/>
      <c r="AA165" s="1177"/>
      <c r="AB165" s="1176" t="s">
        <v>732</v>
      </c>
      <c r="AC165" s="1176"/>
      <c r="AD165" s="1176"/>
      <c r="AE165" s="1176"/>
      <c r="AF165" s="1176"/>
      <c r="AG165" s="1176" t="s">
        <v>735</v>
      </c>
      <c r="AH165" s="1176"/>
      <c r="AI165" s="1176"/>
      <c r="AJ165" s="1110" t="s">
        <v>370</v>
      </c>
      <c r="AK165" s="1178" t="s">
        <v>737</v>
      </c>
      <c r="AL165" s="1178"/>
      <c r="AM165" s="1178"/>
      <c r="AN165" s="1178"/>
      <c r="AO165" s="1178"/>
      <c r="AP165" s="1178"/>
      <c r="AQ165" s="1063">
        <v>504900000</v>
      </c>
      <c r="AR165" s="1062">
        <v>0</v>
      </c>
      <c r="AS165" s="1063">
        <v>504900000</v>
      </c>
      <c r="AT165" s="1062">
        <v>0</v>
      </c>
      <c r="AU165" s="1062">
        <v>0</v>
      </c>
      <c r="AV165" s="1062">
        <v>0</v>
      </c>
      <c r="AW165" s="1062">
        <v>0</v>
      </c>
      <c r="AX165" s="1062">
        <v>0</v>
      </c>
      <c r="AY165" s="1062">
        <v>0</v>
      </c>
      <c r="AZ165" s="1062">
        <v>0</v>
      </c>
      <c r="BA165" s="1062">
        <v>0</v>
      </c>
      <c r="BB165" s="1062">
        <v>0</v>
      </c>
      <c r="BC165" s="1062">
        <v>0</v>
      </c>
      <c r="BF165" s="1060">
        <f>+ABS(AQ165)</f>
        <v>504900000</v>
      </c>
      <c r="BG165" s="1060">
        <f>+ABS(AR165)</f>
        <v>0</v>
      </c>
      <c r="BH165" s="1060">
        <f>+ABS(AS165)</f>
        <v>504900000</v>
      </c>
      <c r="BI165" s="1060">
        <f>+ABS(AT165)</f>
        <v>0</v>
      </c>
      <c r="BJ165" s="1060">
        <f t="shared" si="30"/>
        <v>0</v>
      </c>
      <c r="BK165" s="1060">
        <f t="shared" si="31"/>
        <v>0</v>
      </c>
      <c r="BL165" s="1060">
        <f t="shared" si="32"/>
        <v>0</v>
      </c>
      <c r="BM165" s="1060">
        <f t="shared" si="33"/>
        <v>0</v>
      </c>
      <c r="BN165" s="1060">
        <f t="shared" si="34"/>
        <v>0</v>
      </c>
      <c r="BO165" s="1060">
        <f t="shared" si="35"/>
        <v>0</v>
      </c>
      <c r="BP165" s="1060">
        <f t="shared" si="36"/>
        <v>0</v>
      </c>
      <c r="BQ165" s="1060">
        <f t="shared" si="37"/>
        <v>0</v>
      </c>
      <c r="BR165" s="1060">
        <f t="shared" si="38"/>
        <v>0</v>
      </c>
    </row>
    <row r="166" spans="1:70" ht="12.75" x14ac:dyDescent="0.2">
      <c r="A166" s="1105" t="str">
        <f t="shared" si="39"/>
        <v>A36399910</v>
      </c>
      <c r="B166" s="1176" t="s">
        <v>361</v>
      </c>
      <c r="C166" s="1176"/>
      <c r="D166" s="1176" t="s">
        <v>748</v>
      </c>
      <c r="E166" s="1176"/>
      <c r="F166" s="1176" t="s">
        <v>753</v>
      </c>
      <c r="G166" s="1176"/>
      <c r="H166" s="1176" t="s">
        <v>748</v>
      </c>
      <c r="I166" s="1176"/>
      <c r="J166" s="1176" t="s">
        <v>749</v>
      </c>
      <c r="K166" s="1176"/>
      <c r="L166" s="1176"/>
      <c r="M166" s="1176"/>
      <c r="N166" s="1176"/>
      <c r="O166" s="1176"/>
      <c r="P166" s="1176"/>
      <c r="Q166" s="1176"/>
      <c r="R166" s="1176"/>
      <c r="S166" s="1176"/>
      <c r="T166" s="1177" t="s">
        <v>780</v>
      </c>
      <c r="U166" s="1177"/>
      <c r="V166" s="1177"/>
      <c r="W166" s="1177"/>
      <c r="X166" s="1177"/>
      <c r="Y166" s="1177"/>
      <c r="Z166" s="1177"/>
      <c r="AA166" s="1177"/>
      <c r="AB166" s="1176" t="s">
        <v>732</v>
      </c>
      <c r="AC166" s="1176"/>
      <c r="AD166" s="1176"/>
      <c r="AE166" s="1176"/>
      <c r="AF166" s="1176"/>
      <c r="AG166" s="1176" t="s">
        <v>733</v>
      </c>
      <c r="AH166" s="1176"/>
      <c r="AI166" s="1176"/>
      <c r="AJ166" s="1110" t="s">
        <v>417</v>
      </c>
      <c r="AK166" s="1178" t="s">
        <v>734</v>
      </c>
      <c r="AL166" s="1178"/>
      <c r="AM166" s="1178"/>
      <c r="AN166" s="1178"/>
      <c r="AO166" s="1178"/>
      <c r="AP166" s="1178"/>
      <c r="AQ166" s="1063">
        <v>3786667</v>
      </c>
      <c r="AR166" s="1063">
        <v>3786667</v>
      </c>
      <c r="AS166" s="1062">
        <v>0</v>
      </c>
      <c r="AT166" s="1062">
        <v>0</v>
      </c>
      <c r="AU166" s="1063">
        <v>3786667</v>
      </c>
      <c r="AV166" s="1062">
        <v>0</v>
      </c>
      <c r="AW166" s="1063">
        <v>3786667</v>
      </c>
      <c r="AX166" s="1062">
        <v>0</v>
      </c>
      <c r="AY166" s="1063">
        <v>3786667</v>
      </c>
      <c r="AZ166" s="1062">
        <v>0</v>
      </c>
      <c r="BA166" s="1063">
        <v>3786667</v>
      </c>
      <c r="BB166" s="1062">
        <v>0</v>
      </c>
      <c r="BC166" s="1062">
        <v>0</v>
      </c>
      <c r="BF166" s="1060">
        <f>+ABS(AQ166)</f>
        <v>3786667</v>
      </c>
      <c r="BG166" s="1060">
        <f>+ABS(AR166)</f>
        <v>3786667</v>
      </c>
      <c r="BH166" s="1060">
        <f>+ABS(AS166)</f>
        <v>0</v>
      </c>
      <c r="BI166" s="1060">
        <f>+ABS(AT166)</f>
        <v>0</v>
      </c>
      <c r="BJ166" s="1060">
        <f t="shared" si="30"/>
        <v>3786667</v>
      </c>
      <c r="BK166" s="1060">
        <f t="shared" si="31"/>
        <v>0</v>
      </c>
      <c r="BL166" s="1060">
        <f t="shared" si="32"/>
        <v>3786667</v>
      </c>
      <c r="BM166" s="1060">
        <f t="shared" si="33"/>
        <v>0</v>
      </c>
      <c r="BN166" s="1060">
        <f t="shared" si="34"/>
        <v>3786667</v>
      </c>
      <c r="BO166" s="1060">
        <f t="shared" si="35"/>
        <v>0</v>
      </c>
      <c r="BP166" s="1060">
        <f t="shared" si="36"/>
        <v>3786667</v>
      </c>
      <c r="BQ166" s="1060">
        <f t="shared" si="37"/>
        <v>0</v>
      </c>
      <c r="BR166" s="1060">
        <f t="shared" si="38"/>
        <v>0</v>
      </c>
    </row>
    <row r="167" spans="1:70" s="1020" customFormat="1" ht="12.75" x14ac:dyDescent="0.2">
      <c r="A167" s="1105" t="str">
        <f t="shared" si="39"/>
        <v>C10</v>
      </c>
      <c r="B167" s="1183" t="s">
        <v>453</v>
      </c>
      <c r="C167" s="1183"/>
      <c r="D167" s="1183"/>
      <c r="E167" s="1183"/>
      <c r="F167" s="1183"/>
      <c r="G167" s="1183"/>
      <c r="H167" s="1183"/>
      <c r="I167" s="1183"/>
      <c r="J167" s="1183"/>
      <c r="K167" s="1183"/>
      <c r="L167" s="1183"/>
      <c r="M167" s="1183"/>
      <c r="N167" s="1183"/>
      <c r="O167" s="1183"/>
      <c r="P167" s="1183"/>
      <c r="Q167" s="1183"/>
      <c r="R167" s="1183"/>
      <c r="S167" s="1183"/>
      <c r="T167" s="1182" t="s">
        <v>61</v>
      </c>
      <c r="U167" s="1182"/>
      <c r="V167" s="1182"/>
      <c r="W167" s="1182"/>
      <c r="X167" s="1182"/>
      <c r="Y167" s="1182"/>
      <c r="Z167" s="1182"/>
      <c r="AA167" s="1182"/>
      <c r="AB167" s="1183" t="s">
        <v>732</v>
      </c>
      <c r="AC167" s="1183"/>
      <c r="AD167" s="1183"/>
      <c r="AE167" s="1183"/>
      <c r="AF167" s="1183"/>
      <c r="AG167" s="1183" t="s">
        <v>733</v>
      </c>
      <c r="AH167" s="1183"/>
      <c r="AI167" s="1183"/>
      <c r="AJ167" s="1111" t="s">
        <v>417</v>
      </c>
      <c r="AK167" s="1184" t="s">
        <v>734</v>
      </c>
      <c r="AL167" s="1184"/>
      <c r="AM167" s="1184"/>
      <c r="AN167" s="1184"/>
      <c r="AO167" s="1184"/>
      <c r="AP167" s="1184"/>
      <c r="AQ167" s="1063">
        <v>34205984504</v>
      </c>
      <c r="AR167" s="1063">
        <v>33896818037</v>
      </c>
      <c r="AS167" s="1063">
        <v>309166467</v>
      </c>
      <c r="AT167" s="1062">
        <v>0</v>
      </c>
      <c r="AU167" s="1063">
        <v>32769116804</v>
      </c>
      <c r="AV167" s="1063">
        <v>1127701233</v>
      </c>
      <c r="AW167" s="1063">
        <v>13334526816</v>
      </c>
      <c r="AX167" s="1063">
        <v>19434589988</v>
      </c>
      <c r="AY167" s="1063">
        <v>13192435972</v>
      </c>
      <c r="AZ167" s="1063">
        <v>142090844</v>
      </c>
      <c r="BA167" s="1063">
        <v>13192435972</v>
      </c>
      <c r="BB167" s="1062">
        <v>0</v>
      </c>
      <c r="BC167" s="1063">
        <v>174603638</v>
      </c>
      <c r="BF167" s="1060">
        <f>+ABS(AQ167)</f>
        <v>34205984504</v>
      </c>
      <c r="BG167" s="1060">
        <f>+ABS(AR167)</f>
        <v>33896818037</v>
      </c>
      <c r="BH167" s="1060">
        <f>+ABS(AS167)</f>
        <v>309166467</v>
      </c>
      <c r="BI167" s="1060">
        <f>+ABS(AT167)</f>
        <v>0</v>
      </c>
      <c r="BJ167" s="1060">
        <f t="shared" ref="BJ167:BJ223" si="40">+ABS(AU167)</f>
        <v>32769116804</v>
      </c>
      <c r="BK167" s="1060">
        <f t="shared" ref="BK167:BK223" si="41">+ABS(AV167)</f>
        <v>1127701233</v>
      </c>
      <c r="BL167" s="1060">
        <f t="shared" ref="BL167:BL223" si="42">+ABS(AW167)</f>
        <v>13334526816</v>
      </c>
      <c r="BM167" s="1060">
        <f t="shared" ref="BM167:BM223" si="43">+ABS(AX167)</f>
        <v>19434589988</v>
      </c>
      <c r="BN167" s="1060">
        <f t="shared" ref="BN167:BN223" si="44">+ABS(AY167)</f>
        <v>13192435972</v>
      </c>
      <c r="BO167" s="1060">
        <f t="shared" ref="BO167:BO223" si="45">+ABS(AZ167)</f>
        <v>142090844</v>
      </c>
      <c r="BP167" s="1060">
        <f t="shared" ref="BP167:BP223" si="46">+ABS(BA167)</f>
        <v>13192435972</v>
      </c>
      <c r="BQ167" s="1060">
        <f t="shared" ref="BQ167:BQ223" si="47">+ABS(BB167)</f>
        <v>0</v>
      </c>
      <c r="BR167" s="1060">
        <f t="shared" ref="BR167:BR223" si="48">+ABS(BC167)</f>
        <v>174603638</v>
      </c>
    </row>
    <row r="168" spans="1:70" s="1020" customFormat="1" ht="12.75" x14ac:dyDescent="0.2">
      <c r="A168" s="1105" t="str">
        <f t="shared" si="39"/>
        <v>C15</v>
      </c>
      <c r="B168" s="1183" t="s">
        <v>453</v>
      </c>
      <c r="C168" s="1183"/>
      <c r="D168" s="1183"/>
      <c r="E168" s="1183"/>
      <c r="F168" s="1183"/>
      <c r="G168" s="1183"/>
      <c r="H168" s="1183"/>
      <c r="I168" s="1183"/>
      <c r="J168" s="1183"/>
      <c r="K168" s="1183"/>
      <c r="L168" s="1183"/>
      <c r="M168" s="1183"/>
      <c r="N168" s="1183"/>
      <c r="O168" s="1183"/>
      <c r="P168" s="1183"/>
      <c r="Q168" s="1183"/>
      <c r="R168" s="1183"/>
      <c r="S168" s="1183"/>
      <c r="T168" s="1182" t="s">
        <v>61</v>
      </c>
      <c r="U168" s="1182"/>
      <c r="V168" s="1182"/>
      <c r="W168" s="1182"/>
      <c r="X168" s="1182"/>
      <c r="Y168" s="1182"/>
      <c r="Z168" s="1182"/>
      <c r="AA168" s="1182"/>
      <c r="AB168" s="1183" t="s">
        <v>732</v>
      </c>
      <c r="AC168" s="1183"/>
      <c r="AD168" s="1183"/>
      <c r="AE168" s="1183"/>
      <c r="AF168" s="1183"/>
      <c r="AG168" s="1183" t="s">
        <v>733</v>
      </c>
      <c r="AH168" s="1183"/>
      <c r="AI168" s="1183"/>
      <c r="AJ168" s="1111" t="s">
        <v>745</v>
      </c>
      <c r="AK168" s="1184" t="s">
        <v>781</v>
      </c>
      <c r="AL168" s="1184"/>
      <c r="AM168" s="1184"/>
      <c r="AN168" s="1184"/>
      <c r="AO168" s="1184"/>
      <c r="AP168" s="1184"/>
      <c r="AQ168" s="1063">
        <v>1140000000</v>
      </c>
      <c r="AR168" s="1062">
        <v>0</v>
      </c>
      <c r="AS168" s="1063">
        <v>1140000000</v>
      </c>
      <c r="AT168" s="1062">
        <v>0</v>
      </c>
      <c r="AU168" s="1062">
        <v>0</v>
      </c>
      <c r="AV168" s="1062">
        <v>0</v>
      </c>
      <c r="AW168" s="1062">
        <v>0</v>
      </c>
      <c r="AX168" s="1062">
        <v>0</v>
      </c>
      <c r="AY168" s="1062">
        <v>0</v>
      </c>
      <c r="AZ168" s="1062">
        <v>0</v>
      </c>
      <c r="BA168" s="1062">
        <v>0</v>
      </c>
      <c r="BB168" s="1062">
        <v>0</v>
      </c>
      <c r="BC168" s="1062">
        <v>0</v>
      </c>
      <c r="BF168" s="1060">
        <f>+ABS(AQ168)</f>
        <v>1140000000</v>
      </c>
      <c r="BG168" s="1060">
        <f>+ABS(AR168)</f>
        <v>0</v>
      </c>
      <c r="BH168" s="1060">
        <f>+ABS(AS168)</f>
        <v>1140000000</v>
      </c>
      <c r="BI168" s="1060">
        <f>+ABS(AT168)</f>
        <v>0</v>
      </c>
      <c r="BJ168" s="1060">
        <f t="shared" si="40"/>
        <v>0</v>
      </c>
      <c r="BK168" s="1060">
        <f t="shared" si="41"/>
        <v>0</v>
      </c>
      <c r="BL168" s="1060">
        <f t="shared" si="42"/>
        <v>0</v>
      </c>
      <c r="BM168" s="1060">
        <f t="shared" si="43"/>
        <v>0</v>
      </c>
      <c r="BN168" s="1060">
        <f t="shared" si="44"/>
        <v>0</v>
      </c>
      <c r="BO168" s="1060">
        <f t="shared" si="45"/>
        <v>0</v>
      </c>
      <c r="BP168" s="1060">
        <f t="shared" si="46"/>
        <v>0</v>
      </c>
      <c r="BQ168" s="1060">
        <f t="shared" si="47"/>
        <v>0</v>
      </c>
      <c r="BR168" s="1060">
        <f t="shared" si="48"/>
        <v>0</v>
      </c>
    </row>
    <row r="169" spans="1:70" ht="12.75" x14ac:dyDescent="0.2">
      <c r="A169" s="1105" t="str">
        <f t="shared" si="39"/>
        <v>C12110</v>
      </c>
      <c r="B169" s="1180" t="s">
        <v>453</v>
      </c>
      <c r="C169" s="1180"/>
      <c r="D169" s="1180" t="s">
        <v>782</v>
      </c>
      <c r="E169" s="1180"/>
      <c r="F169" s="1180"/>
      <c r="G169" s="1180"/>
      <c r="H169" s="1180"/>
      <c r="I169" s="1180"/>
      <c r="J169" s="1180"/>
      <c r="K169" s="1180"/>
      <c r="L169" s="1180"/>
      <c r="M169" s="1180"/>
      <c r="N169" s="1180"/>
      <c r="O169" s="1180"/>
      <c r="P169" s="1180"/>
      <c r="Q169" s="1180"/>
      <c r="R169" s="1180"/>
      <c r="S169" s="1180"/>
      <c r="T169" s="1179" t="s">
        <v>783</v>
      </c>
      <c r="U169" s="1179"/>
      <c r="V169" s="1179"/>
      <c r="W169" s="1179"/>
      <c r="X169" s="1179"/>
      <c r="Y169" s="1179"/>
      <c r="Z169" s="1179"/>
      <c r="AA169" s="1179"/>
      <c r="AB169" s="1180" t="s">
        <v>732</v>
      </c>
      <c r="AC169" s="1180"/>
      <c r="AD169" s="1180"/>
      <c r="AE169" s="1180"/>
      <c r="AF169" s="1180"/>
      <c r="AG169" s="1180" t="s">
        <v>733</v>
      </c>
      <c r="AH169" s="1180"/>
      <c r="AI169" s="1180"/>
      <c r="AJ169" s="1108" t="s">
        <v>417</v>
      </c>
      <c r="AK169" s="1181" t="s">
        <v>734</v>
      </c>
      <c r="AL169" s="1181"/>
      <c r="AM169" s="1181"/>
      <c r="AN169" s="1181"/>
      <c r="AO169" s="1181"/>
      <c r="AP169" s="1181"/>
      <c r="AQ169" s="1063">
        <v>16000000000</v>
      </c>
      <c r="AR169" s="1063">
        <v>16000000000</v>
      </c>
      <c r="AS169" s="1062">
        <v>0</v>
      </c>
      <c r="AT169" s="1062">
        <v>0</v>
      </c>
      <c r="AU169" s="1063">
        <v>16000000000</v>
      </c>
      <c r="AV169" s="1062">
        <v>0</v>
      </c>
      <c r="AW169" s="1063">
        <v>656067834</v>
      </c>
      <c r="AX169" s="1063">
        <v>15343932166</v>
      </c>
      <c r="AY169" s="1063">
        <v>656067834</v>
      </c>
      <c r="AZ169" s="1062">
        <v>0</v>
      </c>
      <c r="BA169" s="1063">
        <v>656067834</v>
      </c>
      <c r="BB169" s="1062">
        <v>0</v>
      </c>
      <c r="BC169" s="1062">
        <v>0</v>
      </c>
      <c r="BF169" s="1060">
        <f>+ABS(AQ169)</f>
        <v>16000000000</v>
      </c>
      <c r="BG169" s="1060">
        <f>+ABS(AR169)</f>
        <v>16000000000</v>
      </c>
      <c r="BH169" s="1060">
        <f>+ABS(AS169)</f>
        <v>0</v>
      </c>
      <c r="BI169" s="1060">
        <f>+ABS(AT169)</f>
        <v>0</v>
      </c>
      <c r="BJ169" s="1060">
        <f t="shared" si="40"/>
        <v>16000000000</v>
      </c>
      <c r="BK169" s="1060">
        <f t="shared" si="41"/>
        <v>0</v>
      </c>
      <c r="BL169" s="1060">
        <f t="shared" si="42"/>
        <v>656067834</v>
      </c>
      <c r="BM169" s="1060">
        <f t="shared" si="43"/>
        <v>15343932166</v>
      </c>
      <c r="BN169" s="1060">
        <f t="shared" si="44"/>
        <v>656067834</v>
      </c>
      <c r="BO169" s="1060">
        <f t="shared" si="45"/>
        <v>0</v>
      </c>
      <c r="BP169" s="1060">
        <f t="shared" si="46"/>
        <v>656067834</v>
      </c>
      <c r="BQ169" s="1060">
        <f t="shared" si="47"/>
        <v>0</v>
      </c>
      <c r="BR169" s="1060">
        <f t="shared" si="48"/>
        <v>0</v>
      </c>
    </row>
    <row r="170" spans="1:70" ht="12.75" x14ac:dyDescent="0.2">
      <c r="A170" s="1105" t="str">
        <f t="shared" si="39"/>
        <v>C12180010</v>
      </c>
      <c r="B170" s="1180" t="s">
        <v>453</v>
      </c>
      <c r="C170" s="1180"/>
      <c r="D170" s="1180" t="s">
        <v>782</v>
      </c>
      <c r="E170" s="1180"/>
      <c r="F170" s="1180" t="s">
        <v>784</v>
      </c>
      <c r="G170" s="1180"/>
      <c r="H170" s="1180"/>
      <c r="I170" s="1180"/>
      <c r="J170" s="1180"/>
      <c r="K170" s="1180"/>
      <c r="L170" s="1180"/>
      <c r="M170" s="1180"/>
      <c r="N170" s="1180"/>
      <c r="O170" s="1180"/>
      <c r="P170" s="1180"/>
      <c r="Q170" s="1180"/>
      <c r="R170" s="1180"/>
      <c r="S170" s="1180"/>
      <c r="T170" s="1179" t="s">
        <v>785</v>
      </c>
      <c r="U170" s="1179"/>
      <c r="V170" s="1179"/>
      <c r="W170" s="1179"/>
      <c r="X170" s="1179"/>
      <c r="Y170" s="1179"/>
      <c r="Z170" s="1179"/>
      <c r="AA170" s="1179"/>
      <c r="AB170" s="1180" t="s">
        <v>732</v>
      </c>
      <c r="AC170" s="1180"/>
      <c r="AD170" s="1180"/>
      <c r="AE170" s="1180"/>
      <c r="AF170" s="1180"/>
      <c r="AG170" s="1180" t="s">
        <v>733</v>
      </c>
      <c r="AH170" s="1180"/>
      <c r="AI170" s="1180"/>
      <c r="AJ170" s="1108" t="s">
        <v>417</v>
      </c>
      <c r="AK170" s="1181" t="s">
        <v>734</v>
      </c>
      <c r="AL170" s="1181"/>
      <c r="AM170" s="1181"/>
      <c r="AN170" s="1181"/>
      <c r="AO170" s="1181"/>
      <c r="AP170" s="1181"/>
      <c r="AQ170" s="1063">
        <v>16000000000</v>
      </c>
      <c r="AR170" s="1063">
        <v>16000000000</v>
      </c>
      <c r="AS170" s="1062">
        <v>0</v>
      </c>
      <c r="AT170" s="1062">
        <v>0</v>
      </c>
      <c r="AU170" s="1063">
        <v>16000000000</v>
      </c>
      <c r="AV170" s="1062">
        <v>0</v>
      </c>
      <c r="AW170" s="1063">
        <v>656067834</v>
      </c>
      <c r="AX170" s="1063">
        <v>15343932166</v>
      </c>
      <c r="AY170" s="1063">
        <v>656067834</v>
      </c>
      <c r="AZ170" s="1062">
        <v>0</v>
      </c>
      <c r="BA170" s="1063">
        <v>656067834</v>
      </c>
      <c r="BB170" s="1062">
        <v>0</v>
      </c>
      <c r="BC170" s="1062">
        <v>0</v>
      </c>
      <c r="BF170" s="1060">
        <f>+ABS(AQ170)</f>
        <v>16000000000</v>
      </c>
      <c r="BG170" s="1060">
        <f>+ABS(AR170)</f>
        <v>16000000000</v>
      </c>
      <c r="BH170" s="1060">
        <f>+ABS(AS170)</f>
        <v>0</v>
      </c>
      <c r="BI170" s="1060">
        <f>+ABS(AT170)</f>
        <v>0</v>
      </c>
      <c r="BJ170" s="1060">
        <f t="shared" si="40"/>
        <v>16000000000</v>
      </c>
      <c r="BK170" s="1060">
        <f t="shared" si="41"/>
        <v>0</v>
      </c>
      <c r="BL170" s="1060">
        <f t="shared" si="42"/>
        <v>656067834</v>
      </c>
      <c r="BM170" s="1060">
        <f t="shared" si="43"/>
        <v>15343932166</v>
      </c>
      <c r="BN170" s="1060">
        <f t="shared" si="44"/>
        <v>656067834</v>
      </c>
      <c r="BO170" s="1060">
        <f t="shared" si="45"/>
        <v>0</v>
      </c>
      <c r="BP170" s="1060">
        <f t="shared" si="46"/>
        <v>656067834</v>
      </c>
      <c r="BQ170" s="1060">
        <f t="shared" si="47"/>
        <v>0</v>
      </c>
      <c r="BR170" s="1060">
        <f t="shared" si="48"/>
        <v>0</v>
      </c>
    </row>
    <row r="171" spans="1:70" ht="12.75" x14ac:dyDescent="0.2">
      <c r="A171" s="1105" t="str">
        <f t="shared" si="39"/>
        <v>C121800110</v>
      </c>
      <c r="B171" s="1176" t="s">
        <v>453</v>
      </c>
      <c r="C171" s="1176"/>
      <c r="D171" s="1176" t="s">
        <v>782</v>
      </c>
      <c r="E171" s="1176"/>
      <c r="F171" s="1176" t="s">
        <v>784</v>
      </c>
      <c r="G171" s="1176"/>
      <c r="H171" s="1176" t="s">
        <v>738</v>
      </c>
      <c r="I171" s="1176"/>
      <c r="J171" s="1176" t="s">
        <v>685</v>
      </c>
      <c r="K171" s="1176"/>
      <c r="L171" s="1176"/>
      <c r="M171" s="1176" t="s">
        <v>685</v>
      </c>
      <c r="N171" s="1176"/>
      <c r="O171" s="1176"/>
      <c r="P171" s="1176" t="s">
        <v>685</v>
      </c>
      <c r="Q171" s="1176"/>
      <c r="R171" s="1176" t="s">
        <v>685</v>
      </c>
      <c r="S171" s="1176"/>
      <c r="T171" s="1177" t="s">
        <v>579</v>
      </c>
      <c r="U171" s="1177"/>
      <c r="V171" s="1177"/>
      <c r="W171" s="1177"/>
      <c r="X171" s="1177"/>
      <c r="Y171" s="1177"/>
      <c r="Z171" s="1177"/>
      <c r="AA171" s="1177"/>
      <c r="AB171" s="1176" t="s">
        <v>732</v>
      </c>
      <c r="AC171" s="1176"/>
      <c r="AD171" s="1176"/>
      <c r="AE171" s="1176"/>
      <c r="AF171" s="1176"/>
      <c r="AG171" s="1176" t="s">
        <v>733</v>
      </c>
      <c r="AH171" s="1176"/>
      <c r="AI171" s="1176"/>
      <c r="AJ171" s="1110" t="s">
        <v>417</v>
      </c>
      <c r="AK171" s="1178" t="s">
        <v>734</v>
      </c>
      <c r="AL171" s="1178"/>
      <c r="AM171" s="1178"/>
      <c r="AN171" s="1178"/>
      <c r="AO171" s="1178"/>
      <c r="AP171" s="1178"/>
      <c r="AQ171" s="1063">
        <v>16000000000</v>
      </c>
      <c r="AR171" s="1063">
        <v>16000000000</v>
      </c>
      <c r="AS171" s="1062">
        <v>0</v>
      </c>
      <c r="AT171" s="1062">
        <v>0</v>
      </c>
      <c r="AU171" s="1063">
        <v>16000000000</v>
      </c>
      <c r="AV171" s="1062">
        <v>0</v>
      </c>
      <c r="AW171" s="1063">
        <v>656067834</v>
      </c>
      <c r="AX171" s="1063">
        <v>15343932166</v>
      </c>
      <c r="AY171" s="1063">
        <v>656067834</v>
      </c>
      <c r="AZ171" s="1062">
        <v>0</v>
      </c>
      <c r="BA171" s="1063">
        <v>656067834</v>
      </c>
      <c r="BB171" s="1062">
        <v>0</v>
      </c>
      <c r="BC171" s="1062">
        <v>0</v>
      </c>
      <c r="BF171" s="1060">
        <f>+ABS(AQ171)</f>
        <v>16000000000</v>
      </c>
      <c r="BG171" s="1060">
        <f>+ABS(AR171)</f>
        <v>16000000000</v>
      </c>
      <c r="BH171" s="1060">
        <f>+ABS(AS171)</f>
        <v>0</v>
      </c>
      <c r="BI171" s="1060">
        <f>+ABS(AT171)</f>
        <v>0</v>
      </c>
      <c r="BJ171" s="1060">
        <f t="shared" si="40"/>
        <v>16000000000</v>
      </c>
      <c r="BK171" s="1060">
        <f t="shared" si="41"/>
        <v>0</v>
      </c>
      <c r="BL171" s="1060">
        <f t="shared" si="42"/>
        <v>656067834</v>
      </c>
      <c r="BM171" s="1060">
        <f t="shared" si="43"/>
        <v>15343932166</v>
      </c>
      <c r="BN171" s="1060">
        <f t="shared" si="44"/>
        <v>656067834</v>
      </c>
      <c r="BO171" s="1060">
        <f t="shared" si="45"/>
        <v>0</v>
      </c>
      <c r="BP171" s="1060">
        <f t="shared" si="46"/>
        <v>656067834</v>
      </c>
      <c r="BQ171" s="1060">
        <f t="shared" si="47"/>
        <v>0</v>
      </c>
      <c r="BR171" s="1060">
        <f t="shared" si="48"/>
        <v>0</v>
      </c>
    </row>
    <row r="172" spans="1:70" ht="12.75" x14ac:dyDescent="0.2">
      <c r="A172" s="1105" t="str">
        <f t="shared" si="39"/>
        <v>C12210</v>
      </c>
      <c r="B172" s="1180" t="s">
        <v>453</v>
      </c>
      <c r="C172" s="1180"/>
      <c r="D172" s="1180" t="s">
        <v>786</v>
      </c>
      <c r="E172" s="1180"/>
      <c r="F172" s="1180"/>
      <c r="G172" s="1180"/>
      <c r="H172" s="1180"/>
      <c r="I172" s="1180"/>
      <c r="J172" s="1180"/>
      <c r="K172" s="1180"/>
      <c r="L172" s="1180"/>
      <c r="M172" s="1180"/>
      <c r="N172" s="1180"/>
      <c r="O172" s="1180"/>
      <c r="P172" s="1180"/>
      <c r="Q172" s="1180"/>
      <c r="R172" s="1180"/>
      <c r="S172" s="1180"/>
      <c r="T172" s="1179" t="s">
        <v>787</v>
      </c>
      <c r="U172" s="1179"/>
      <c r="V172" s="1179"/>
      <c r="W172" s="1179"/>
      <c r="X172" s="1179"/>
      <c r="Y172" s="1179"/>
      <c r="Z172" s="1179"/>
      <c r="AA172" s="1179"/>
      <c r="AB172" s="1180" t="s">
        <v>732</v>
      </c>
      <c r="AC172" s="1180"/>
      <c r="AD172" s="1180"/>
      <c r="AE172" s="1180"/>
      <c r="AF172" s="1180"/>
      <c r="AG172" s="1180" t="s">
        <v>733</v>
      </c>
      <c r="AH172" s="1180"/>
      <c r="AI172" s="1180"/>
      <c r="AJ172" s="1108" t="s">
        <v>417</v>
      </c>
      <c r="AK172" s="1181" t="s">
        <v>734</v>
      </c>
      <c r="AL172" s="1181"/>
      <c r="AM172" s="1181"/>
      <c r="AN172" s="1181"/>
      <c r="AO172" s="1181"/>
      <c r="AP172" s="1181"/>
      <c r="AQ172" s="1063">
        <v>800000000</v>
      </c>
      <c r="AR172" s="1063">
        <v>800000000</v>
      </c>
      <c r="AS172" s="1062">
        <v>0</v>
      </c>
      <c r="AT172" s="1062">
        <v>0</v>
      </c>
      <c r="AU172" s="1063">
        <v>775775475</v>
      </c>
      <c r="AV172" s="1063">
        <v>24224525</v>
      </c>
      <c r="AW172" s="1063">
        <v>745126700</v>
      </c>
      <c r="AX172" s="1063">
        <v>30648775</v>
      </c>
      <c r="AY172" s="1063">
        <v>745126700</v>
      </c>
      <c r="AZ172" s="1062">
        <v>0</v>
      </c>
      <c r="BA172" s="1063">
        <v>745126700</v>
      </c>
      <c r="BB172" s="1062">
        <v>0</v>
      </c>
      <c r="BC172" s="1063">
        <v>174477638</v>
      </c>
      <c r="BF172" s="1060">
        <f>+ABS(AQ172)</f>
        <v>800000000</v>
      </c>
      <c r="BG172" s="1060">
        <f>+ABS(AR172)</f>
        <v>800000000</v>
      </c>
      <c r="BH172" s="1060">
        <f>+ABS(AS172)</f>
        <v>0</v>
      </c>
      <c r="BI172" s="1060">
        <f>+ABS(AT172)</f>
        <v>0</v>
      </c>
      <c r="BJ172" s="1060">
        <f t="shared" si="40"/>
        <v>775775475</v>
      </c>
      <c r="BK172" s="1060">
        <f t="shared" si="41"/>
        <v>24224525</v>
      </c>
      <c r="BL172" s="1060">
        <f t="shared" si="42"/>
        <v>745126700</v>
      </c>
      <c r="BM172" s="1060">
        <f t="shared" si="43"/>
        <v>30648775</v>
      </c>
      <c r="BN172" s="1060">
        <f t="shared" si="44"/>
        <v>745126700</v>
      </c>
      <c r="BO172" s="1060">
        <f t="shared" si="45"/>
        <v>0</v>
      </c>
      <c r="BP172" s="1060">
        <f t="shared" si="46"/>
        <v>745126700</v>
      </c>
      <c r="BQ172" s="1060">
        <f t="shared" si="47"/>
        <v>0</v>
      </c>
      <c r="BR172" s="1060">
        <f t="shared" si="48"/>
        <v>174477638</v>
      </c>
    </row>
    <row r="173" spans="1:70" ht="12.75" x14ac:dyDescent="0.2">
      <c r="A173" s="1105" t="str">
        <f t="shared" si="39"/>
        <v>C12280010</v>
      </c>
      <c r="B173" s="1180" t="s">
        <v>453</v>
      </c>
      <c r="C173" s="1180"/>
      <c r="D173" s="1180" t="s">
        <v>786</v>
      </c>
      <c r="E173" s="1180"/>
      <c r="F173" s="1180" t="s">
        <v>784</v>
      </c>
      <c r="G173" s="1180"/>
      <c r="H173" s="1180"/>
      <c r="I173" s="1180"/>
      <c r="J173" s="1180"/>
      <c r="K173" s="1180"/>
      <c r="L173" s="1180"/>
      <c r="M173" s="1180"/>
      <c r="N173" s="1180"/>
      <c r="O173" s="1180"/>
      <c r="P173" s="1180"/>
      <c r="Q173" s="1180"/>
      <c r="R173" s="1180"/>
      <c r="S173" s="1180"/>
      <c r="T173" s="1179" t="s">
        <v>785</v>
      </c>
      <c r="U173" s="1179"/>
      <c r="V173" s="1179"/>
      <c r="W173" s="1179"/>
      <c r="X173" s="1179"/>
      <c r="Y173" s="1179"/>
      <c r="Z173" s="1179"/>
      <c r="AA173" s="1179"/>
      <c r="AB173" s="1180" t="s">
        <v>732</v>
      </c>
      <c r="AC173" s="1180"/>
      <c r="AD173" s="1180"/>
      <c r="AE173" s="1180"/>
      <c r="AF173" s="1180"/>
      <c r="AG173" s="1180" t="s">
        <v>733</v>
      </c>
      <c r="AH173" s="1180"/>
      <c r="AI173" s="1180"/>
      <c r="AJ173" s="1108" t="s">
        <v>417</v>
      </c>
      <c r="AK173" s="1181" t="s">
        <v>734</v>
      </c>
      <c r="AL173" s="1181"/>
      <c r="AM173" s="1181"/>
      <c r="AN173" s="1181"/>
      <c r="AO173" s="1181"/>
      <c r="AP173" s="1181"/>
      <c r="AQ173" s="1063">
        <v>800000000</v>
      </c>
      <c r="AR173" s="1063">
        <v>800000000</v>
      </c>
      <c r="AS173" s="1062">
        <v>0</v>
      </c>
      <c r="AT173" s="1062">
        <v>0</v>
      </c>
      <c r="AU173" s="1063">
        <v>775775475</v>
      </c>
      <c r="AV173" s="1063">
        <v>24224525</v>
      </c>
      <c r="AW173" s="1063">
        <v>745126700</v>
      </c>
      <c r="AX173" s="1063">
        <v>30648775</v>
      </c>
      <c r="AY173" s="1063">
        <v>745126700</v>
      </c>
      <c r="AZ173" s="1062">
        <v>0</v>
      </c>
      <c r="BA173" s="1063">
        <v>745126700</v>
      </c>
      <c r="BB173" s="1062">
        <v>0</v>
      </c>
      <c r="BC173" s="1063">
        <v>174477638</v>
      </c>
      <c r="BF173" s="1060">
        <f>+ABS(AQ173)</f>
        <v>800000000</v>
      </c>
      <c r="BG173" s="1060">
        <f>+ABS(AR173)</f>
        <v>800000000</v>
      </c>
      <c r="BH173" s="1060">
        <f>+ABS(AS173)</f>
        <v>0</v>
      </c>
      <c r="BI173" s="1060">
        <f>+ABS(AT173)</f>
        <v>0</v>
      </c>
      <c r="BJ173" s="1060">
        <f t="shared" si="40"/>
        <v>775775475</v>
      </c>
      <c r="BK173" s="1060">
        <f t="shared" si="41"/>
        <v>24224525</v>
      </c>
      <c r="BL173" s="1060">
        <f t="shared" si="42"/>
        <v>745126700</v>
      </c>
      <c r="BM173" s="1060">
        <f t="shared" si="43"/>
        <v>30648775</v>
      </c>
      <c r="BN173" s="1060">
        <f t="shared" si="44"/>
        <v>745126700</v>
      </c>
      <c r="BO173" s="1060">
        <f t="shared" si="45"/>
        <v>0</v>
      </c>
      <c r="BP173" s="1060">
        <f t="shared" si="46"/>
        <v>745126700</v>
      </c>
      <c r="BQ173" s="1060">
        <f t="shared" si="47"/>
        <v>0</v>
      </c>
      <c r="BR173" s="1060">
        <f t="shared" si="48"/>
        <v>174477638</v>
      </c>
    </row>
    <row r="174" spans="1:70" ht="12.75" x14ac:dyDescent="0.2">
      <c r="A174" s="1105" t="str">
        <f t="shared" si="39"/>
        <v>C122800210</v>
      </c>
      <c r="B174" s="1176" t="s">
        <v>453</v>
      </c>
      <c r="C174" s="1176"/>
      <c r="D174" s="1176" t="s">
        <v>786</v>
      </c>
      <c r="E174" s="1176"/>
      <c r="F174" s="1176" t="s">
        <v>784</v>
      </c>
      <c r="G174" s="1176"/>
      <c r="H174" s="1176" t="s">
        <v>741</v>
      </c>
      <c r="I174" s="1176"/>
      <c r="J174" s="1176"/>
      <c r="K174" s="1176"/>
      <c r="L174" s="1176"/>
      <c r="M174" s="1176"/>
      <c r="N174" s="1176"/>
      <c r="O174" s="1176"/>
      <c r="P174" s="1176"/>
      <c r="Q174" s="1176"/>
      <c r="R174" s="1176"/>
      <c r="S174" s="1176"/>
      <c r="T174" s="1177" t="s">
        <v>454</v>
      </c>
      <c r="U174" s="1177"/>
      <c r="V174" s="1177"/>
      <c r="W174" s="1177"/>
      <c r="X174" s="1177"/>
      <c r="Y174" s="1177"/>
      <c r="Z174" s="1177"/>
      <c r="AA174" s="1177"/>
      <c r="AB174" s="1176" t="s">
        <v>732</v>
      </c>
      <c r="AC174" s="1176"/>
      <c r="AD174" s="1176"/>
      <c r="AE174" s="1176"/>
      <c r="AF174" s="1176"/>
      <c r="AG174" s="1176" t="s">
        <v>733</v>
      </c>
      <c r="AH174" s="1176"/>
      <c r="AI174" s="1176"/>
      <c r="AJ174" s="1110" t="s">
        <v>417</v>
      </c>
      <c r="AK174" s="1178" t="s">
        <v>734</v>
      </c>
      <c r="AL174" s="1178"/>
      <c r="AM174" s="1178"/>
      <c r="AN174" s="1178"/>
      <c r="AO174" s="1178"/>
      <c r="AP174" s="1178"/>
      <c r="AQ174" s="1063">
        <v>708824959</v>
      </c>
      <c r="AR174" s="1063">
        <v>708824959</v>
      </c>
      <c r="AS174" s="1062">
        <v>0</v>
      </c>
      <c r="AT174" s="1062">
        <v>0</v>
      </c>
      <c r="AU174" s="1063">
        <v>684600434</v>
      </c>
      <c r="AV174" s="1063">
        <v>24224525</v>
      </c>
      <c r="AW174" s="1063">
        <v>653951659</v>
      </c>
      <c r="AX174" s="1063">
        <v>30648775</v>
      </c>
      <c r="AY174" s="1063">
        <v>653951659</v>
      </c>
      <c r="AZ174" s="1062">
        <v>0</v>
      </c>
      <c r="BA174" s="1063">
        <v>653951659</v>
      </c>
      <c r="BB174" s="1062">
        <v>0</v>
      </c>
      <c r="BC174" s="1063">
        <v>174477638</v>
      </c>
      <c r="BF174" s="1060">
        <f>+ABS(AQ174)</f>
        <v>708824959</v>
      </c>
      <c r="BG174" s="1060">
        <f>+ABS(AR174)</f>
        <v>708824959</v>
      </c>
      <c r="BH174" s="1060">
        <f>+ABS(AS174)</f>
        <v>0</v>
      </c>
      <c r="BI174" s="1060">
        <f>+ABS(AT174)</f>
        <v>0</v>
      </c>
      <c r="BJ174" s="1060">
        <f t="shared" si="40"/>
        <v>684600434</v>
      </c>
      <c r="BK174" s="1060">
        <f t="shared" si="41"/>
        <v>24224525</v>
      </c>
      <c r="BL174" s="1060">
        <f t="shared" si="42"/>
        <v>653951659</v>
      </c>
      <c r="BM174" s="1060">
        <f t="shared" si="43"/>
        <v>30648775</v>
      </c>
      <c r="BN174" s="1060">
        <f t="shared" si="44"/>
        <v>653951659</v>
      </c>
      <c r="BO174" s="1060">
        <f t="shared" si="45"/>
        <v>0</v>
      </c>
      <c r="BP174" s="1060">
        <f t="shared" si="46"/>
        <v>653951659</v>
      </c>
      <c r="BQ174" s="1060">
        <f t="shared" si="47"/>
        <v>0</v>
      </c>
      <c r="BR174" s="1060">
        <f t="shared" si="48"/>
        <v>174477638</v>
      </c>
    </row>
    <row r="175" spans="1:70" ht="12.75" x14ac:dyDescent="0.2">
      <c r="A175" s="1105" t="str">
        <f t="shared" si="39"/>
        <v>C122800310</v>
      </c>
      <c r="B175" s="1176" t="s">
        <v>453</v>
      </c>
      <c r="C175" s="1176"/>
      <c r="D175" s="1176" t="s">
        <v>786</v>
      </c>
      <c r="E175" s="1176"/>
      <c r="F175" s="1176" t="s">
        <v>784</v>
      </c>
      <c r="G175" s="1176"/>
      <c r="H175" s="1176" t="s">
        <v>748</v>
      </c>
      <c r="I175" s="1176"/>
      <c r="J175" s="1176" t="s">
        <v>685</v>
      </c>
      <c r="K175" s="1176"/>
      <c r="L175" s="1176"/>
      <c r="M175" s="1176" t="s">
        <v>685</v>
      </c>
      <c r="N175" s="1176"/>
      <c r="O175" s="1176"/>
      <c r="P175" s="1176" t="s">
        <v>685</v>
      </c>
      <c r="Q175" s="1176"/>
      <c r="R175" s="1176" t="s">
        <v>685</v>
      </c>
      <c r="S175" s="1176"/>
      <c r="T175" s="1177" t="s">
        <v>788</v>
      </c>
      <c r="U175" s="1177"/>
      <c r="V175" s="1177"/>
      <c r="W175" s="1177"/>
      <c r="X175" s="1177"/>
      <c r="Y175" s="1177"/>
      <c r="Z175" s="1177"/>
      <c r="AA175" s="1177"/>
      <c r="AB175" s="1176" t="s">
        <v>732</v>
      </c>
      <c r="AC175" s="1176"/>
      <c r="AD175" s="1176"/>
      <c r="AE175" s="1176"/>
      <c r="AF175" s="1176"/>
      <c r="AG175" s="1176" t="s">
        <v>733</v>
      </c>
      <c r="AH175" s="1176"/>
      <c r="AI175" s="1176"/>
      <c r="AJ175" s="1110" t="s">
        <v>417</v>
      </c>
      <c r="AK175" s="1178" t="s">
        <v>734</v>
      </c>
      <c r="AL175" s="1178"/>
      <c r="AM175" s="1178"/>
      <c r="AN175" s="1178"/>
      <c r="AO175" s="1178"/>
      <c r="AP175" s="1178"/>
      <c r="AQ175" s="1063">
        <v>91175041</v>
      </c>
      <c r="AR175" s="1063">
        <v>91175041</v>
      </c>
      <c r="AS175" s="1062">
        <v>0</v>
      </c>
      <c r="AT175" s="1062">
        <v>0</v>
      </c>
      <c r="AU175" s="1063">
        <v>91175041</v>
      </c>
      <c r="AV175" s="1062">
        <v>0</v>
      </c>
      <c r="AW175" s="1063">
        <v>91175041</v>
      </c>
      <c r="AX175" s="1062">
        <v>0</v>
      </c>
      <c r="AY175" s="1063">
        <v>91175041</v>
      </c>
      <c r="AZ175" s="1062">
        <v>0</v>
      </c>
      <c r="BA175" s="1063">
        <v>91175041</v>
      </c>
      <c r="BB175" s="1062">
        <v>0</v>
      </c>
      <c r="BC175" s="1062">
        <v>0</v>
      </c>
      <c r="BF175" s="1060">
        <f>+ABS(AQ175)</f>
        <v>91175041</v>
      </c>
      <c r="BG175" s="1060">
        <f>+ABS(AR175)</f>
        <v>91175041</v>
      </c>
      <c r="BH175" s="1060">
        <f>+ABS(AS175)</f>
        <v>0</v>
      </c>
      <c r="BI175" s="1060">
        <f>+ABS(AT175)</f>
        <v>0</v>
      </c>
      <c r="BJ175" s="1060">
        <f t="shared" si="40"/>
        <v>91175041</v>
      </c>
      <c r="BK175" s="1060">
        <f t="shared" si="41"/>
        <v>0</v>
      </c>
      <c r="BL175" s="1060">
        <f t="shared" si="42"/>
        <v>91175041</v>
      </c>
      <c r="BM175" s="1060">
        <f t="shared" si="43"/>
        <v>0</v>
      </c>
      <c r="BN175" s="1060">
        <f t="shared" si="44"/>
        <v>91175041</v>
      </c>
      <c r="BO175" s="1060">
        <f t="shared" si="45"/>
        <v>0</v>
      </c>
      <c r="BP175" s="1060">
        <f t="shared" si="46"/>
        <v>91175041</v>
      </c>
      <c r="BQ175" s="1060">
        <f t="shared" si="47"/>
        <v>0</v>
      </c>
      <c r="BR175" s="1060">
        <f t="shared" si="48"/>
        <v>0</v>
      </c>
    </row>
    <row r="176" spans="1:70" ht="12.75" x14ac:dyDescent="0.2">
      <c r="A176" s="1105" t="str">
        <f t="shared" si="39"/>
        <v>C21310</v>
      </c>
      <c r="B176" s="1180" t="s">
        <v>453</v>
      </c>
      <c r="C176" s="1180"/>
      <c r="D176" s="1180" t="s">
        <v>789</v>
      </c>
      <c r="E176" s="1180"/>
      <c r="F176" s="1180"/>
      <c r="G176" s="1180"/>
      <c r="H176" s="1180"/>
      <c r="I176" s="1180"/>
      <c r="J176" s="1180"/>
      <c r="K176" s="1180"/>
      <c r="L176" s="1180"/>
      <c r="M176" s="1180"/>
      <c r="N176" s="1180"/>
      <c r="O176" s="1180"/>
      <c r="P176" s="1180"/>
      <c r="Q176" s="1180"/>
      <c r="R176" s="1180"/>
      <c r="S176" s="1180"/>
      <c r="T176" s="1179" t="s">
        <v>790</v>
      </c>
      <c r="U176" s="1179"/>
      <c r="V176" s="1179"/>
      <c r="W176" s="1179"/>
      <c r="X176" s="1179"/>
      <c r="Y176" s="1179"/>
      <c r="Z176" s="1179"/>
      <c r="AA176" s="1179"/>
      <c r="AB176" s="1180" t="s">
        <v>732</v>
      </c>
      <c r="AC176" s="1180"/>
      <c r="AD176" s="1180"/>
      <c r="AE176" s="1180"/>
      <c r="AF176" s="1180"/>
      <c r="AG176" s="1180" t="s">
        <v>733</v>
      </c>
      <c r="AH176" s="1180"/>
      <c r="AI176" s="1180"/>
      <c r="AJ176" s="1108" t="s">
        <v>417</v>
      </c>
      <c r="AK176" s="1181" t="s">
        <v>734</v>
      </c>
      <c r="AL176" s="1181"/>
      <c r="AM176" s="1181"/>
      <c r="AN176" s="1181"/>
      <c r="AO176" s="1181"/>
      <c r="AP176" s="1181"/>
      <c r="AQ176" s="1063">
        <v>540000000</v>
      </c>
      <c r="AR176" s="1063">
        <v>539200000</v>
      </c>
      <c r="AS176" s="1063">
        <v>800000</v>
      </c>
      <c r="AT176" s="1062">
        <v>0</v>
      </c>
      <c r="AU176" s="1063">
        <v>534807628</v>
      </c>
      <c r="AV176" s="1063">
        <v>4392372</v>
      </c>
      <c r="AW176" s="1062">
        <v>0</v>
      </c>
      <c r="AX176" s="1063">
        <v>534807628</v>
      </c>
      <c r="AY176" s="1062">
        <v>0</v>
      </c>
      <c r="AZ176" s="1062">
        <v>0</v>
      </c>
      <c r="BA176" s="1062">
        <v>0</v>
      </c>
      <c r="BB176" s="1062">
        <v>0</v>
      </c>
      <c r="BC176" s="1062">
        <v>0</v>
      </c>
      <c r="BF176" s="1060">
        <f>+ABS(AQ176)</f>
        <v>540000000</v>
      </c>
      <c r="BG176" s="1060">
        <f>+ABS(AR176)</f>
        <v>539200000</v>
      </c>
      <c r="BH176" s="1060">
        <f>+ABS(AS176)</f>
        <v>800000</v>
      </c>
      <c r="BI176" s="1060">
        <f>+ABS(AT176)</f>
        <v>0</v>
      </c>
      <c r="BJ176" s="1060">
        <f t="shared" si="40"/>
        <v>534807628</v>
      </c>
      <c r="BK176" s="1060">
        <f t="shared" si="41"/>
        <v>4392372</v>
      </c>
      <c r="BL176" s="1060">
        <f t="shared" si="42"/>
        <v>0</v>
      </c>
      <c r="BM176" s="1060">
        <f t="shared" si="43"/>
        <v>534807628</v>
      </c>
      <c r="BN176" s="1060">
        <f t="shared" si="44"/>
        <v>0</v>
      </c>
      <c r="BO176" s="1060">
        <f t="shared" si="45"/>
        <v>0</v>
      </c>
      <c r="BP176" s="1060">
        <f t="shared" si="46"/>
        <v>0</v>
      </c>
      <c r="BQ176" s="1060">
        <f t="shared" si="47"/>
        <v>0</v>
      </c>
      <c r="BR176" s="1060">
        <f t="shared" si="48"/>
        <v>0</v>
      </c>
    </row>
    <row r="177" spans="1:70" ht="12.75" x14ac:dyDescent="0.2">
      <c r="A177" s="1105" t="str">
        <f t="shared" si="39"/>
        <v>C21380010</v>
      </c>
      <c r="B177" s="1180" t="s">
        <v>453</v>
      </c>
      <c r="C177" s="1180"/>
      <c r="D177" s="1180" t="s">
        <v>789</v>
      </c>
      <c r="E177" s="1180"/>
      <c r="F177" s="1180" t="s">
        <v>784</v>
      </c>
      <c r="G177" s="1180"/>
      <c r="H177" s="1180"/>
      <c r="I177" s="1180"/>
      <c r="J177" s="1180"/>
      <c r="K177" s="1180"/>
      <c r="L177" s="1180"/>
      <c r="M177" s="1180"/>
      <c r="N177" s="1180"/>
      <c r="O177" s="1180"/>
      <c r="P177" s="1180"/>
      <c r="Q177" s="1180"/>
      <c r="R177" s="1180"/>
      <c r="S177" s="1180"/>
      <c r="T177" s="1179" t="s">
        <v>785</v>
      </c>
      <c r="U177" s="1179"/>
      <c r="V177" s="1179"/>
      <c r="W177" s="1179"/>
      <c r="X177" s="1179"/>
      <c r="Y177" s="1179"/>
      <c r="Z177" s="1179"/>
      <c r="AA177" s="1179"/>
      <c r="AB177" s="1180" t="s">
        <v>732</v>
      </c>
      <c r="AC177" s="1180"/>
      <c r="AD177" s="1180"/>
      <c r="AE177" s="1180"/>
      <c r="AF177" s="1180"/>
      <c r="AG177" s="1180" t="s">
        <v>733</v>
      </c>
      <c r="AH177" s="1180"/>
      <c r="AI177" s="1180"/>
      <c r="AJ177" s="1108" t="s">
        <v>417</v>
      </c>
      <c r="AK177" s="1181" t="s">
        <v>734</v>
      </c>
      <c r="AL177" s="1181"/>
      <c r="AM177" s="1181"/>
      <c r="AN177" s="1181"/>
      <c r="AO177" s="1181"/>
      <c r="AP177" s="1181"/>
      <c r="AQ177" s="1063">
        <v>540000000</v>
      </c>
      <c r="AR177" s="1063">
        <v>539200000</v>
      </c>
      <c r="AS177" s="1063">
        <v>800000</v>
      </c>
      <c r="AT177" s="1062">
        <v>0</v>
      </c>
      <c r="AU177" s="1063">
        <v>534807628</v>
      </c>
      <c r="AV177" s="1063">
        <v>4392372</v>
      </c>
      <c r="AW177" s="1062">
        <v>0</v>
      </c>
      <c r="AX177" s="1063">
        <v>534807628</v>
      </c>
      <c r="AY177" s="1062">
        <v>0</v>
      </c>
      <c r="AZ177" s="1062">
        <v>0</v>
      </c>
      <c r="BA177" s="1062">
        <v>0</v>
      </c>
      <c r="BB177" s="1062">
        <v>0</v>
      </c>
      <c r="BC177" s="1062">
        <v>0</v>
      </c>
      <c r="BF177" s="1060">
        <f>+ABS(AQ177)</f>
        <v>540000000</v>
      </c>
      <c r="BG177" s="1060">
        <f>+ABS(AR177)</f>
        <v>539200000</v>
      </c>
      <c r="BH177" s="1060">
        <f>+ABS(AS177)</f>
        <v>800000</v>
      </c>
      <c r="BI177" s="1060">
        <f>+ABS(AT177)</f>
        <v>0</v>
      </c>
      <c r="BJ177" s="1060">
        <f t="shared" si="40"/>
        <v>534807628</v>
      </c>
      <c r="BK177" s="1060">
        <f t="shared" si="41"/>
        <v>4392372</v>
      </c>
      <c r="BL177" s="1060">
        <f t="shared" si="42"/>
        <v>0</v>
      </c>
      <c r="BM177" s="1060">
        <f t="shared" si="43"/>
        <v>534807628</v>
      </c>
      <c r="BN177" s="1060">
        <f t="shared" si="44"/>
        <v>0</v>
      </c>
      <c r="BO177" s="1060">
        <f t="shared" si="45"/>
        <v>0</v>
      </c>
      <c r="BP177" s="1060">
        <f t="shared" si="46"/>
        <v>0</v>
      </c>
      <c r="BQ177" s="1060">
        <f t="shared" si="47"/>
        <v>0</v>
      </c>
      <c r="BR177" s="1060">
        <f t="shared" si="48"/>
        <v>0</v>
      </c>
    </row>
    <row r="178" spans="1:70" ht="12.75" x14ac:dyDescent="0.2">
      <c r="A178" s="1105" t="str">
        <f t="shared" si="39"/>
        <v>C213800110</v>
      </c>
      <c r="B178" s="1176" t="s">
        <v>453</v>
      </c>
      <c r="C178" s="1176"/>
      <c r="D178" s="1176" t="s">
        <v>789</v>
      </c>
      <c r="E178" s="1176"/>
      <c r="F178" s="1176" t="s">
        <v>784</v>
      </c>
      <c r="G178" s="1176"/>
      <c r="H178" s="1176" t="s">
        <v>738</v>
      </c>
      <c r="I178" s="1176"/>
      <c r="J178" s="1176" t="s">
        <v>685</v>
      </c>
      <c r="K178" s="1176"/>
      <c r="L178" s="1176"/>
      <c r="M178" s="1176" t="s">
        <v>685</v>
      </c>
      <c r="N178" s="1176"/>
      <c r="O178" s="1176"/>
      <c r="P178" s="1176" t="s">
        <v>685</v>
      </c>
      <c r="Q178" s="1176"/>
      <c r="R178" s="1176" t="s">
        <v>685</v>
      </c>
      <c r="S178" s="1176"/>
      <c r="T178" s="1177" t="s">
        <v>580</v>
      </c>
      <c r="U178" s="1177"/>
      <c r="V178" s="1177"/>
      <c r="W178" s="1177"/>
      <c r="X178" s="1177"/>
      <c r="Y178" s="1177"/>
      <c r="Z178" s="1177"/>
      <c r="AA178" s="1177"/>
      <c r="AB178" s="1176" t="s">
        <v>732</v>
      </c>
      <c r="AC178" s="1176"/>
      <c r="AD178" s="1176"/>
      <c r="AE178" s="1176"/>
      <c r="AF178" s="1176"/>
      <c r="AG178" s="1176" t="s">
        <v>733</v>
      </c>
      <c r="AH178" s="1176"/>
      <c r="AI178" s="1176"/>
      <c r="AJ178" s="1110" t="s">
        <v>417</v>
      </c>
      <c r="AK178" s="1178" t="s">
        <v>734</v>
      </c>
      <c r="AL178" s="1178"/>
      <c r="AM178" s="1178"/>
      <c r="AN178" s="1178"/>
      <c r="AO178" s="1178"/>
      <c r="AP178" s="1178"/>
      <c r="AQ178" s="1063">
        <v>540000000</v>
      </c>
      <c r="AR178" s="1063">
        <v>539200000</v>
      </c>
      <c r="AS178" s="1063">
        <v>800000</v>
      </c>
      <c r="AT178" s="1062">
        <v>0</v>
      </c>
      <c r="AU178" s="1063">
        <v>534807628</v>
      </c>
      <c r="AV178" s="1063">
        <v>4392372</v>
      </c>
      <c r="AW178" s="1062">
        <v>0</v>
      </c>
      <c r="AX178" s="1063">
        <v>534807628</v>
      </c>
      <c r="AY178" s="1062">
        <v>0</v>
      </c>
      <c r="AZ178" s="1062">
        <v>0</v>
      </c>
      <c r="BA178" s="1062">
        <v>0</v>
      </c>
      <c r="BB178" s="1062">
        <v>0</v>
      </c>
      <c r="BC178" s="1062">
        <v>0</v>
      </c>
      <c r="BF178" s="1060">
        <f>+ABS(AQ178)</f>
        <v>540000000</v>
      </c>
      <c r="BG178" s="1060">
        <f>+ABS(AR178)</f>
        <v>539200000</v>
      </c>
      <c r="BH178" s="1060">
        <f>+ABS(AS178)</f>
        <v>800000</v>
      </c>
      <c r="BI178" s="1060">
        <f>+ABS(AT178)</f>
        <v>0</v>
      </c>
      <c r="BJ178" s="1060">
        <f t="shared" si="40"/>
        <v>534807628</v>
      </c>
      <c r="BK178" s="1060">
        <f t="shared" si="41"/>
        <v>4392372</v>
      </c>
      <c r="BL178" s="1060">
        <f t="shared" si="42"/>
        <v>0</v>
      </c>
      <c r="BM178" s="1060">
        <f t="shared" si="43"/>
        <v>534807628</v>
      </c>
      <c r="BN178" s="1060">
        <f t="shared" si="44"/>
        <v>0</v>
      </c>
      <c r="BO178" s="1060">
        <f t="shared" si="45"/>
        <v>0</v>
      </c>
      <c r="BP178" s="1060">
        <f t="shared" si="46"/>
        <v>0</v>
      </c>
      <c r="BQ178" s="1060">
        <f t="shared" si="47"/>
        <v>0</v>
      </c>
      <c r="BR178" s="1060">
        <f t="shared" si="48"/>
        <v>0</v>
      </c>
    </row>
    <row r="179" spans="1:70" ht="12.75" x14ac:dyDescent="0.2">
      <c r="A179" s="1105" t="str">
        <f t="shared" si="39"/>
        <v>C31010</v>
      </c>
      <c r="B179" s="1180" t="s">
        <v>453</v>
      </c>
      <c r="C179" s="1180"/>
      <c r="D179" s="1180" t="s">
        <v>791</v>
      </c>
      <c r="E179" s="1180"/>
      <c r="F179" s="1180"/>
      <c r="G179" s="1180"/>
      <c r="H179" s="1180"/>
      <c r="I179" s="1180"/>
      <c r="J179" s="1180"/>
      <c r="K179" s="1180"/>
      <c r="L179" s="1180"/>
      <c r="M179" s="1180"/>
      <c r="N179" s="1180"/>
      <c r="O179" s="1180"/>
      <c r="P179" s="1180"/>
      <c r="Q179" s="1180"/>
      <c r="R179" s="1180"/>
      <c r="S179" s="1180"/>
      <c r="T179" s="1179" t="s">
        <v>792</v>
      </c>
      <c r="U179" s="1179"/>
      <c r="V179" s="1179"/>
      <c r="W179" s="1179"/>
      <c r="X179" s="1179"/>
      <c r="Y179" s="1179"/>
      <c r="Z179" s="1179"/>
      <c r="AA179" s="1179"/>
      <c r="AB179" s="1180" t="s">
        <v>732</v>
      </c>
      <c r="AC179" s="1180"/>
      <c r="AD179" s="1180"/>
      <c r="AE179" s="1180"/>
      <c r="AF179" s="1180"/>
      <c r="AG179" s="1180" t="s">
        <v>733</v>
      </c>
      <c r="AH179" s="1180"/>
      <c r="AI179" s="1180"/>
      <c r="AJ179" s="1108" t="s">
        <v>417</v>
      </c>
      <c r="AK179" s="1181" t="s">
        <v>734</v>
      </c>
      <c r="AL179" s="1181"/>
      <c r="AM179" s="1181"/>
      <c r="AN179" s="1181"/>
      <c r="AO179" s="1181"/>
      <c r="AP179" s="1181"/>
      <c r="AQ179" s="1063">
        <v>3394000000</v>
      </c>
      <c r="AR179" s="1063">
        <v>3244098559</v>
      </c>
      <c r="AS179" s="1063">
        <v>149901441</v>
      </c>
      <c r="AT179" s="1062">
        <v>0</v>
      </c>
      <c r="AU179" s="1063">
        <v>2876452495</v>
      </c>
      <c r="AV179" s="1063">
        <v>367646064</v>
      </c>
      <c r="AW179" s="1063">
        <v>2271129363</v>
      </c>
      <c r="AX179" s="1063">
        <v>605323132</v>
      </c>
      <c r="AY179" s="1063">
        <v>2246707504</v>
      </c>
      <c r="AZ179" s="1063">
        <v>24421859</v>
      </c>
      <c r="BA179" s="1063">
        <v>2246707504</v>
      </c>
      <c r="BB179" s="1062">
        <v>0</v>
      </c>
      <c r="BC179" s="1063">
        <v>49000</v>
      </c>
      <c r="BF179" s="1060">
        <f>+ABS(AQ179)</f>
        <v>3394000000</v>
      </c>
      <c r="BG179" s="1060">
        <f>+ABS(AR179)</f>
        <v>3244098559</v>
      </c>
      <c r="BH179" s="1060">
        <f>+ABS(AS179)</f>
        <v>149901441</v>
      </c>
      <c r="BI179" s="1060">
        <f>+ABS(AT179)</f>
        <v>0</v>
      </c>
      <c r="BJ179" s="1060">
        <f t="shared" si="40"/>
        <v>2876452495</v>
      </c>
      <c r="BK179" s="1060">
        <f t="shared" si="41"/>
        <v>367646064</v>
      </c>
      <c r="BL179" s="1060">
        <f t="shared" si="42"/>
        <v>2271129363</v>
      </c>
      <c r="BM179" s="1060">
        <f t="shared" si="43"/>
        <v>605323132</v>
      </c>
      <c r="BN179" s="1060">
        <f t="shared" si="44"/>
        <v>2246707504</v>
      </c>
      <c r="BO179" s="1060">
        <f t="shared" si="45"/>
        <v>24421859</v>
      </c>
      <c r="BP179" s="1060">
        <f t="shared" si="46"/>
        <v>2246707504</v>
      </c>
      <c r="BQ179" s="1060">
        <f t="shared" si="47"/>
        <v>0</v>
      </c>
      <c r="BR179" s="1060">
        <f t="shared" si="48"/>
        <v>49000</v>
      </c>
    </row>
    <row r="180" spans="1:70" ht="12.75" x14ac:dyDescent="0.2">
      <c r="A180" s="1105" t="str">
        <f t="shared" si="39"/>
        <v>C310150410</v>
      </c>
      <c r="B180" s="1180" t="s">
        <v>453</v>
      </c>
      <c r="C180" s="1180"/>
      <c r="D180" s="1180" t="s">
        <v>791</v>
      </c>
      <c r="E180" s="1180"/>
      <c r="F180" s="1180" t="s">
        <v>793</v>
      </c>
      <c r="G180" s="1180"/>
      <c r="H180" s="1180"/>
      <c r="I180" s="1180"/>
      <c r="J180" s="1180"/>
      <c r="K180" s="1180"/>
      <c r="L180" s="1180"/>
      <c r="M180" s="1180"/>
      <c r="N180" s="1180"/>
      <c r="O180" s="1180"/>
      <c r="P180" s="1180"/>
      <c r="Q180" s="1180"/>
      <c r="R180" s="1180"/>
      <c r="S180" s="1180"/>
      <c r="T180" s="1179" t="s">
        <v>794</v>
      </c>
      <c r="U180" s="1179"/>
      <c r="V180" s="1179"/>
      <c r="W180" s="1179"/>
      <c r="X180" s="1179"/>
      <c r="Y180" s="1179"/>
      <c r="Z180" s="1179"/>
      <c r="AA180" s="1179"/>
      <c r="AB180" s="1180" t="s">
        <v>732</v>
      </c>
      <c r="AC180" s="1180"/>
      <c r="AD180" s="1180"/>
      <c r="AE180" s="1180"/>
      <c r="AF180" s="1180"/>
      <c r="AG180" s="1180" t="s">
        <v>733</v>
      </c>
      <c r="AH180" s="1180"/>
      <c r="AI180" s="1180"/>
      <c r="AJ180" s="1108" t="s">
        <v>417</v>
      </c>
      <c r="AK180" s="1181" t="s">
        <v>734</v>
      </c>
      <c r="AL180" s="1181"/>
      <c r="AM180" s="1181"/>
      <c r="AN180" s="1181"/>
      <c r="AO180" s="1181"/>
      <c r="AP180" s="1181"/>
      <c r="AQ180" s="1063">
        <v>800000000</v>
      </c>
      <c r="AR180" s="1063">
        <v>729986467</v>
      </c>
      <c r="AS180" s="1063">
        <v>70013533</v>
      </c>
      <c r="AT180" s="1062">
        <v>0</v>
      </c>
      <c r="AU180" s="1063">
        <v>560539736</v>
      </c>
      <c r="AV180" s="1063">
        <v>169446731</v>
      </c>
      <c r="AW180" s="1063">
        <v>342463667</v>
      </c>
      <c r="AX180" s="1063">
        <v>218076069</v>
      </c>
      <c r="AY180" s="1063">
        <v>341663954</v>
      </c>
      <c r="AZ180" s="1063">
        <v>799713</v>
      </c>
      <c r="BA180" s="1063">
        <v>341663954</v>
      </c>
      <c r="BB180" s="1062">
        <v>0</v>
      </c>
      <c r="BC180" s="1062">
        <v>0</v>
      </c>
      <c r="BF180" s="1060">
        <f>+ABS(AQ180)</f>
        <v>800000000</v>
      </c>
      <c r="BG180" s="1060">
        <f>+ABS(AR180)</f>
        <v>729986467</v>
      </c>
      <c r="BH180" s="1060">
        <f>+ABS(AS180)</f>
        <v>70013533</v>
      </c>
      <c r="BI180" s="1060">
        <f>+ABS(AT180)</f>
        <v>0</v>
      </c>
      <c r="BJ180" s="1060">
        <f t="shared" si="40"/>
        <v>560539736</v>
      </c>
      <c r="BK180" s="1060">
        <f t="shared" si="41"/>
        <v>169446731</v>
      </c>
      <c r="BL180" s="1060">
        <f t="shared" si="42"/>
        <v>342463667</v>
      </c>
      <c r="BM180" s="1060">
        <f t="shared" si="43"/>
        <v>218076069</v>
      </c>
      <c r="BN180" s="1060">
        <f t="shared" si="44"/>
        <v>341663954</v>
      </c>
      <c r="BO180" s="1060">
        <f t="shared" si="45"/>
        <v>799713</v>
      </c>
      <c r="BP180" s="1060">
        <f t="shared" si="46"/>
        <v>341663954</v>
      </c>
      <c r="BQ180" s="1060">
        <f t="shared" si="47"/>
        <v>0</v>
      </c>
      <c r="BR180" s="1060">
        <f t="shared" si="48"/>
        <v>0</v>
      </c>
    </row>
    <row r="181" spans="1:70" ht="12.75" x14ac:dyDescent="0.2">
      <c r="A181" s="1105" t="str">
        <f t="shared" si="39"/>
        <v>C3101504110</v>
      </c>
      <c r="B181" s="1176" t="s">
        <v>453</v>
      </c>
      <c r="C181" s="1176"/>
      <c r="D181" s="1176" t="s">
        <v>791</v>
      </c>
      <c r="E181" s="1176"/>
      <c r="F181" s="1176" t="s">
        <v>793</v>
      </c>
      <c r="G181" s="1176"/>
      <c r="H181" s="1176" t="s">
        <v>738</v>
      </c>
      <c r="I181" s="1176"/>
      <c r="J181" s="1176" t="s">
        <v>685</v>
      </c>
      <c r="K181" s="1176"/>
      <c r="L181" s="1176"/>
      <c r="M181" s="1176" t="s">
        <v>685</v>
      </c>
      <c r="N181" s="1176"/>
      <c r="O181" s="1176"/>
      <c r="P181" s="1176" t="s">
        <v>685</v>
      </c>
      <c r="Q181" s="1176"/>
      <c r="R181" s="1176" t="s">
        <v>685</v>
      </c>
      <c r="S181" s="1176"/>
      <c r="T181" s="1177" t="s">
        <v>581</v>
      </c>
      <c r="U181" s="1177"/>
      <c r="V181" s="1177"/>
      <c r="W181" s="1177"/>
      <c r="X181" s="1177"/>
      <c r="Y181" s="1177"/>
      <c r="Z181" s="1177"/>
      <c r="AA181" s="1177"/>
      <c r="AB181" s="1176" t="s">
        <v>732</v>
      </c>
      <c r="AC181" s="1176"/>
      <c r="AD181" s="1176"/>
      <c r="AE181" s="1176"/>
      <c r="AF181" s="1176"/>
      <c r="AG181" s="1176" t="s">
        <v>733</v>
      </c>
      <c r="AH181" s="1176"/>
      <c r="AI181" s="1176"/>
      <c r="AJ181" s="1110" t="s">
        <v>417</v>
      </c>
      <c r="AK181" s="1178" t="s">
        <v>734</v>
      </c>
      <c r="AL181" s="1178"/>
      <c r="AM181" s="1178"/>
      <c r="AN181" s="1178"/>
      <c r="AO181" s="1178"/>
      <c r="AP181" s="1178"/>
      <c r="AQ181" s="1063">
        <v>450000000</v>
      </c>
      <c r="AR181" s="1063">
        <v>380999800</v>
      </c>
      <c r="AS181" s="1063">
        <v>69000200</v>
      </c>
      <c r="AT181" s="1062">
        <v>0</v>
      </c>
      <c r="AU181" s="1063">
        <v>308551671</v>
      </c>
      <c r="AV181" s="1063">
        <v>72448129</v>
      </c>
      <c r="AW181" s="1063">
        <v>195440183</v>
      </c>
      <c r="AX181" s="1063">
        <v>113111488</v>
      </c>
      <c r="AY181" s="1063">
        <v>194640470</v>
      </c>
      <c r="AZ181" s="1063">
        <v>799713</v>
      </c>
      <c r="BA181" s="1063">
        <v>194640470</v>
      </c>
      <c r="BB181" s="1062">
        <v>0</v>
      </c>
      <c r="BC181" s="1062">
        <v>0</v>
      </c>
      <c r="BF181" s="1060">
        <f>+ABS(AQ181)</f>
        <v>450000000</v>
      </c>
      <c r="BG181" s="1060">
        <f>+ABS(AR181)</f>
        <v>380999800</v>
      </c>
      <c r="BH181" s="1060">
        <f>+ABS(AS181)</f>
        <v>69000200</v>
      </c>
      <c r="BI181" s="1060">
        <f>+ABS(AT181)</f>
        <v>0</v>
      </c>
      <c r="BJ181" s="1060">
        <f t="shared" si="40"/>
        <v>308551671</v>
      </c>
      <c r="BK181" s="1060">
        <f t="shared" si="41"/>
        <v>72448129</v>
      </c>
      <c r="BL181" s="1060">
        <f t="shared" si="42"/>
        <v>195440183</v>
      </c>
      <c r="BM181" s="1060">
        <f t="shared" si="43"/>
        <v>113111488</v>
      </c>
      <c r="BN181" s="1060">
        <f t="shared" si="44"/>
        <v>194640470</v>
      </c>
      <c r="BO181" s="1060">
        <f t="shared" si="45"/>
        <v>799713</v>
      </c>
      <c r="BP181" s="1060">
        <f t="shared" si="46"/>
        <v>194640470</v>
      </c>
      <c r="BQ181" s="1060">
        <f t="shared" si="47"/>
        <v>0</v>
      </c>
      <c r="BR181" s="1060">
        <f t="shared" si="48"/>
        <v>0</v>
      </c>
    </row>
    <row r="182" spans="1:70" ht="12.75" x14ac:dyDescent="0.2">
      <c r="A182" s="1105" t="str">
        <f t="shared" si="39"/>
        <v>C3101504210</v>
      </c>
      <c r="B182" s="1176" t="s">
        <v>453</v>
      </c>
      <c r="C182" s="1176"/>
      <c r="D182" s="1176" t="s">
        <v>791</v>
      </c>
      <c r="E182" s="1176"/>
      <c r="F182" s="1176" t="s">
        <v>793</v>
      </c>
      <c r="G182" s="1176"/>
      <c r="H182" s="1176" t="s">
        <v>741</v>
      </c>
      <c r="I182" s="1176"/>
      <c r="J182" s="1176" t="s">
        <v>685</v>
      </c>
      <c r="K182" s="1176"/>
      <c r="L182" s="1176"/>
      <c r="M182" s="1176" t="s">
        <v>685</v>
      </c>
      <c r="N182" s="1176"/>
      <c r="O182" s="1176"/>
      <c r="P182" s="1176" t="s">
        <v>685</v>
      </c>
      <c r="Q182" s="1176"/>
      <c r="R182" s="1176" t="s">
        <v>685</v>
      </c>
      <c r="S182" s="1176"/>
      <c r="T182" s="1177" t="s">
        <v>582</v>
      </c>
      <c r="U182" s="1177"/>
      <c r="V182" s="1177"/>
      <c r="W182" s="1177"/>
      <c r="X182" s="1177"/>
      <c r="Y182" s="1177"/>
      <c r="Z182" s="1177"/>
      <c r="AA182" s="1177"/>
      <c r="AB182" s="1176" t="s">
        <v>732</v>
      </c>
      <c r="AC182" s="1176"/>
      <c r="AD182" s="1176"/>
      <c r="AE182" s="1176"/>
      <c r="AF182" s="1176"/>
      <c r="AG182" s="1176" t="s">
        <v>733</v>
      </c>
      <c r="AH182" s="1176"/>
      <c r="AI182" s="1176"/>
      <c r="AJ182" s="1110" t="s">
        <v>417</v>
      </c>
      <c r="AK182" s="1178" t="s">
        <v>734</v>
      </c>
      <c r="AL182" s="1178"/>
      <c r="AM182" s="1178"/>
      <c r="AN182" s="1178"/>
      <c r="AO182" s="1178"/>
      <c r="AP182" s="1178"/>
      <c r="AQ182" s="1063">
        <v>350000000</v>
      </c>
      <c r="AR182" s="1063">
        <v>348986667</v>
      </c>
      <c r="AS182" s="1063">
        <v>1013333</v>
      </c>
      <c r="AT182" s="1062">
        <v>0</v>
      </c>
      <c r="AU182" s="1063">
        <v>251988065</v>
      </c>
      <c r="AV182" s="1063">
        <v>96998602</v>
      </c>
      <c r="AW182" s="1063">
        <v>147023484</v>
      </c>
      <c r="AX182" s="1063">
        <v>104964581</v>
      </c>
      <c r="AY182" s="1063">
        <v>147023484</v>
      </c>
      <c r="AZ182" s="1062">
        <v>0</v>
      </c>
      <c r="BA182" s="1063">
        <v>147023484</v>
      </c>
      <c r="BB182" s="1062">
        <v>0</v>
      </c>
      <c r="BC182" s="1062">
        <v>0</v>
      </c>
      <c r="BF182" s="1060">
        <f>+ABS(AQ182)</f>
        <v>350000000</v>
      </c>
      <c r="BG182" s="1060">
        <f>+ABS(AR182)</f>
        <v>348986667</v>
      </c>
      <c r="BH182" s="1060">
        <f>+ABS(AS182)</f>
        <v>1013333</v>
      </c>
      <c r="BI182" s="1060">
        <f>+ABS(AT182)</f>
        <v>0</v>
      </c>
      <c r="BJ182" s="1060">
        <f t="shared" si="40"/>
        <v>251988065</v>
      </c>
      <c r="BK182" s="1060">
        <f t="shared" si="41"/>
        <v>96998602</v>
      </c>
      <c r="BL182" s="1060">
        <f t="shared" si="42"/>
        <v>147023484</v>
      </c>
      <c r="BM182" s="1060">
        <f t="shared" si="43"/>
        <v>104964581</v>
      </c>
      <c r="BN182" s="1060">
        <f t="shared" si="44"/>
        <v>147023484</v>
      </c>
      <c r="BO182" s="1060">
        <f t="shared" si="45"/>
        <v>0</v>
      </c>
      <c r="BP182" s="1060">
        <f t="shared" si="46"/>
        <v>147023484</v>
      </c>
      <c r="BQ182" s="1060">
        <f t="shared" si="47"/>
        <v>0</v>
      </c>
      <c r="BR182" s="1060">
        <f t="shared" si="48"/>
        <v>0</v>
      </c>
    </row>
    <row r="183" spans="1:70" ht="12.75" x14ac:dyDescent="0.2">
      <c r="A183" s="1105" t="str">
        <f t="shared" si="39"/>
        <v>C310150710</v>
      </c>
      <c r="B183" s="1180" t="s">
        <v>453</v>
      </c>
      <c r="C183" s="1180"/>
      <c r="D183" s="1180" t="s">
        <v>791</v>
      </c>
      <c r="E183" s="1180"/>
      <c r="F183" s="1180" t="s">
        <v>795</v>
      </c>
      <c r="G183" s="1180"/>
      <c r="H183" s="1180"/>
      <c r="I183" s="1180"/>
      <c r="J183" s="1180"/>
      <c r="K183" s="1180"/>
      <c r="L183" s="1180"/>
      <c r="M183" s="1180"/>
      <c r="N183" s="1180"/>
      <c r="O183" s="1180"/>
      <c r="P183" s="1180"/>
      <c r="Q183" s="1180"/>
      <c r="R183" s="1180"/>
      <c r="S183" s="1180"/>
      <c r="T183" s="1179" t="s">
        <v>796</v>
      </c>
      <c r="U183" s="1179"/>
      <c r="V183" s="1179"/>
      <c r="W183" s="1179"/>
      <c r="X183" s="1179"/>
      <c r="Y183" s="1179"/>
      <c r="Z183" s="1179"/>
      <c r="AA183" s="1179"/>
      <c r="AB183" s="1180" t="s">
        <v>732</v>
      </c>
      <c r="AC183" s="1180"/>
      <c r="AD183" s="1180"/>
      <c r="AE183" s="1180"/>
      <c r="AF183" s="1180"/>
      <c r="AG183" s="1180" t="s">
        <v>733</v>
      </c>
      <c r="AH183" s="1180"/>
      <c r="AI183" s="1180"/>
      <c r="AJ183" s="1108" t="s">
        <v>417</v>
      </c>
      <c r="AK183" s="1181" t="s">
        <v>734</v>
      </c>
      <c r="AL183" s="1181"/>
      <c r="AM183" s="1181"/>
      <c r="AN183" s="1181"/>
      <c r="AO183" s="1181"/>
      <c r="AP183" s="1181"/>
      <c r="AQ183" s="1063">
        <v>2594000000</v>
      </c>
      <c r="AR183" s="1063">
        <v>2514112092</v>
      </c>
      <c r="AS183" s="1063">
        <v>79887908</v>
      </c>
      <c r="AT183" s="1062">
        <v>0</v>
      </c>
      <c r="AU183" s="1063">
        <v>2315912759</v>
      </c>
      <c r="AV183" s="1063">
        <v>198199333</v>
      </c>
      <c r="AW183" s="1063">
        <v>1928665696</v>
      </c>
      <c r="AX183" s="1063">
        <v>387247063</v>
      </c>
      <c r="AY183" s="1063">
        <v>1905043550</v>
      </c>
      <c r="AZ183" s="1063">
        <v>23622146</v>
      </c>
      <c r="BA183" s="1063">
        <v>1905043550</v>
      </c>
      <c r="BB183" s="1062">
        <v>0</v>
      </c>
      <c r="BC183" s="1063">
        <v>49000</v>
      </c>
      <c r="BF183" s="1060">
        <f>+ABS(AQ183)</f>
        <v>2594000000</v>
      </c>
      <c r="BG183" s="1060">
        <f>+ABS(AR183)</f>
        <v>2514112092</v>
      </c>
      <c r="BH183" s="1060">
        <f>+ABS(AS183)</f>
        <v>79887908</v>
      </c>
      <c r="BI183" s="1060">
        <f>+ABS(AT183)</f>
        <v>0</v>
      </c>
      <c r="BJ183" s="1060">
        <f t="shared" si="40"/>
        <v>2315912759</v>
      </c>
      <c r="BK183" s="1060">
        <f t="shared" si="41"/>
        <v>198199333</v>
      </c>
      <c r="BL183" s="1060">
        <f t="shared" si="42"/>
        <v>1928665696</v>
      </c>
      <c r="BM183" s="1060">
        <f t="shared" si="43"/>
        <v>387247063</v>
      </c>
      <c r="BN183" s="1060">
        <f t="shared" si="44"/>
        <v>1905043550</v>
      </c>
      <c r="BO183" s="1060">
        <f t="shared" si="45"/>
        <v>23622146</v>
      </c>
      <c r="BP183" s="1060">
        <f t="shared" si="46"/>
        <v>1905043550</v>
      </c>
      <c r="BQ183" s="1060">
        <f t="shared" si="47"/>
        <v>0</v>
      </c>
      <c r="BR183" s="1060">
        <f t="shared" si="48"/>
        <v>49000</v>
      </c>
    </row>
    <row r="184" spans="1:70" ht="12.75" x14ac:dyDescent="0.2">
      <c r="A184" s="1105" t="str">
        <f t="shared" si="39"/>
        <v>C3101507110</v>
      </c>
      <c r="B184" s="1176" t="s">
        <v>453</v>
      </c>
      <c r="C184" s="1176"/>
      <c r="D184" s="1176" t="s">
        <v>791</v>
      </c>
      <c r="E184" s="1176"/>
      <c r="F184" s="1176" t="s">
        <v>795</v>
      </c>
      <c r="G184" s="1176"/>
      <c r="H184" s="1176" t="s">
        <v>738</v>
      </c>
      <c r="I184" s="1176"/>
      <c r="J184" s="1176" t="s">
        <v>685</v>
      </c>
      <c r="K184" s="1176"/>
      <c r="L184" s="1176"/>
      <c r="M184" s="1176" t="s">
        <v>685</v>
      </c>
      <c r="N184" s="1176"/>
      <c r="O184" s="1176"/>
      <c r="P184" s="1176" t="s">
        <v>685</v>
      </c>
      <c r="Q184" s="1176"/>
      <c r="R184" s="1176" t="s">
        <v>685</v>
      </c>
      <c r="S184" s="1176"/>
      <c r="T184" s="1177" t="s">
        <v>583</v>
      </c>
      <c r="U184" s="1177"/>
      <c r="V184" s="1177"/>
      <c r="W184" s="1177"/>
      <c r="X184" s="1177"/>
      <c r="Y184" s="1177"/>
      <c r="Z184" s="1177"/>
      <c r="AA184" s="1177"/>
      <c r="AB184" s="1176" t="s">
        <v>732</v>
      </c>
      <c r="AC184" s="1176"/>
      <c r="AD184" s="1176"/>
      <c r="AE184" s="1176"/>
      <c r="AF184" s="1176"/>
      <c r="AG184" s="1176" t="s">
        <v>733</v>
      </c>
      <c r="AH184" s="1176"/>
      <c r="AI184" s="1176"/>
      <c r="AJ184" s="1110" t="s">
        <v>417</v>
      </c>
      <c r="AK184" s="1178" t="s">
        <v>734</v>
      </c>
      <c r="AL184" s="1178"/>
      <c r="AM184" s="1178"/>
      <c r="AN184" s="1178"/>
      <c r="AO184" s="1178"/>
      <c r="AP184" s="1178"/>
      <c r="AQ184" s="1063">
        <v>500000000</v>
      </c>
      <c r="AR184" s="1063">
        <v>500000000</v>
      </c>
      <c r="AS184" s="1062">
        <v>0</v>
      </c>
      <c r="AT184" s="1062">
        <v>0</v>
      </c>
      <c r="AU184" s="1063">
        <v>492901382</v>
      </c>
      <c r="AV184" s="1063">
        <v>7098618</v>
      </c>
      <c r="AW184" s="1063">
        <v>326875785</v>
      </c>
      <c r="AX184" s="1063">
        <v>166025597</v>
      </c>
      <c r="AY184" s="1063">
        <v>326875785</v>
      </c>
      <c r="AZ184" s="1062">
        <v>0</v>
      </c>
      <c r="BA184" s="1063">
        <v>326875785</v>
      </c>
      <c r="BB184" s="1062">
        <v>0</v>
      </c>
      <c r="BC184" s="1062">
        <v>0</v>
      </c>
      <c r="BF184" s="1060">
        <f>+ABS(AQ184)</f>
        <v>500000000</v>
      </c>
      <c r="BG184" s="1060">
        <f>+ABS(AR184)</f>
        <v>500000000</v>
      </c>
      <c r="BH184" s="1060">
        <f>+ABS(AS184)</f>
        <v>0</v>
      </c>
      <c r="BI184" s="1060">
        <f>+ABS(AT184)</f>
        <v>0</v>
      </c>
      <c r="BJ184" s="1060">
        <f t="shared" si="40"/>
        <v>492901382</v>
      </c>
      <c r="BK184" s="1060">
        <f t="shared" si="41"/>
        <v>7098618</v>
      </c>
      <c r="BL184" s="1060">
        <f t="shared" si="42"/>
        <v>326875785</v>
      </c>
      <c r="BM184" s="1060">
        <f t="shared" si="43"/>
        <v>166025597</v>
      </c>
      <c r="BN184" s="1060">
        <f t="shared" si="44"/>
        <v>326875785</v>
      </c>
      <c r="BO184" s="1060">
        <f t="shared" si="45"/>
        <v>0</v>
      </c>
      <c r="BP184" s="1060">
        <f t="shared" si="46"/>
        <v>326875785</v>
      </c>
      <c r="BQ184" s="1060">
        <f t="shared" si="47"/>
        <v>0</v>
      </c>
      <c r="BR184" s="1060">
        <f t="shared" si="48"/>
        <v>0</v>
      </c>
    </row>
    <row r="185" spans="1:70" ht="12.75" x14ac:dyDescent="0.2">
      <c r="A185" s="1105" t="str">
        <f t="shared" si="39"/>
        <v>C3101507310</v>
      </c>
      <c r="B185" s="1176" t="s">
        <v>453</v>
      </c>
      <c r="C185" s="1176"/>
      <c r="D185" s="1176" t="s">
        <v>791</v>
      </c>
      <c r="E185" s="1176"/>
      <c r="F185" s="1176" t="s">
        <v>795</v>
      </c>
      <c r="G185" s="1176"/>
      <c r="H185" s="1176" t="s">
        <v>748</v>
      </c>
      <c r="I185" s="1176"/>
      <c r="J185" s="1176" t="s">
        <v>685</v>
      </c>
      <c r="K185" s="1176"/>
      <c r="L185" s="1176"/>
      <c r="M185" s="1176" t="s">
        <v>685</v>
      </c>
      <c r="N185" s="1176"/>
      <c r="O185" s="1176"/>
      <c r="P185" s="1176" t="s">
        <v>685</v>
      </c>
      <c r="Q185" s="1176"/>
      <c r="R185" s="1176" t="s">
        <v>685</v>
      </c>
      <c r="S185" s="1176"/>
      <c r="T185" s="1177" t="s">
        <v>797</v>
      </c>
      <c r="U185" s="1177"/>
      <c r="V185" s="1177"/>
      <c r="W185" s="1177"/>
      <c r="X185" s="1177"/>
      <c r="Y185" s="1177"/>
      <c r="Z185" s="1177"/>
      <c r="AA185" s="1177"/>
      <c r="AB185" s="1176" t="s">
        <v>732</v>
      </c>
      <c r="AC185" s="1176"/>
      <c r="AD185" s="1176"/>
      <c r="AE185" s="1176"/>
      <c r="AF185" s="1176"/>
      <c r="AG185" s="1176" t="s">
        <v>733</v>
      </c>
      <c r="AH185" s="1176"/>
      <c r="AI185" s="1176"/>
      <c r="AJ185" s="1110" t="s">
        <v>417</v>
      </c>
      <c r="AK185" s="1178" t="s">
        <v>734</v>
      </c>
      <c r="AL185" s="1178"/>
      <c r="AM185" s="1178"/>
      <c r="AN185" s="1178"/>
      <c r="AO185" s="1178"/>
      <c r="AP185" s="1178"/>
      <c r="AQ185" s="1063">
        <v>1669122700</v>
      </c>
      <c r="AR185" s="1063">
        <v>1610734792</v>
      </c>
      <c r="AS185" s="1063">
        <v>58387908</v>
      </c>
      <c r="AT185" s="1062">
        <v>0</v>
      </c>
      <c r="AU185" s="1063">
        <v>1437312158</v>
      </c>
      <c r="AV185" s="1063">
        <v>173422634</v>
      </c>
      <c r="AW185" s="1063">
        <v>1310636728</v>
      </c>
      <c r="AX185" s="1063">
        <v>126675430</v>
      </c>
      <c r="AY185" s="1063">
        <v>1287696934</v>
      </c>
      <c r="AZ185" s="1063">
        <v>22939794</v>
      </c>
      <c r="BA185" s="1063">
        <v>1287696934</v>
      </c>
      <c r="BB185" s="1062">
        <v>0</v>
      </c>
      <c r="BC185" s="1062">
        <v>0</v>
      </c>
      <c r="BF185" s="1060">
        <f>+ABS(AQ185)</f>
        <v>1669122700</v>
      </c>
      <c r="BG185" s="1060">
        <f>+ABS(AR185)</f>
        <v>1610734792</v>
      </c>
      <c r="BH185" s="1060">
        <f>+ABS(AS185)</f>
        <v>58387908</v>
      </c>
      <c r="BI185" s="1060">
        <f>+ABS(AT185)</f>
        <v>0</v>
      </c>
      <c r="BJ185" s="1060">
        <f t="shared" si="40"/>
        <v>1437312158</v>
      </c>
      <c r="BK185" s="1060">
        <f t="shared" si="41"/>
        <v>173422634</v>
      </c>
      <c r="BL185" s="1060">
        <f t="shared" si="42"/>
        <v>1310636728</v>
      </c>
      <c r="BM185" s="1060">
        <f t="shared" si="43"/>
        <v>126675430</v>
      </c>
      <c r="BN185" s="1060">
        <f t="shared" si="44"/>
        <v>1287696934</v>
      </c>
      <c r="BO185" s="1060">
        <f t="shared" si="45"/>
        <v>22939794</v>
      </c>
      <c r="BP185" s="1060">
        <f t="shared" si="46"/>
        <v>1287696934</v>
      </c>
      <c r="BQ185" s="1060">
        <f t="shared" si="47"/>
        <v>0</v>
      </c>
      <c r="BR185" s="1060">
        <f t="shared" si="48"/>
        <v>0</v>
      </c>
    </row>
    <row r="186" spans="1:70" ht="12.75" x14ac:dyDescent="0.2">
      <c r="A186" s="1105" t="str">
        <f t="shared" si="39"/>
        <v>C31015073010</v>
      </c>
      <c r="B186" s="1180" t="s">
        <v>453</v>
      </c>
      <c r="C186" s="1180"/>
      <c r="D186" s="1180" t="s">
        <v>791</v>
      </c>
      <c r="E186" s="1180"/>
      <c r="F186" s="1180" t="s">
        <v>795</v>
      </c>
      <c r="G186" s="1180"/>
      <c r="H186" s="1180" t="s">
        <v>748</v>
      </c>
      <c r="I186" s="1180"/>
      <c r="J186" s="1180" t="s">
        <v>739</v>
      </c>
      <c r="K186" s="1180"/>
      <c r="L186" s="1180"/>
      <c r="M186" s="1180" t="s">
        <v>685</v>
      </c>
      <c r="N186" s="1180"/>
      <c r="O186" s="1180"/>
      <c r="P186" s="1180" t="s">
        <v>685</v>
      </c>
      <c r="Q186" s="1180"/>
      <c r="R186" s="1180" t="s">
        <v>685</v>
      </c>
      <c r="S186" s="1180"/>
      <c r="T186" s="1179" t="s">
        <v>797</v>
      </c>
      <c r="U186" s="1179"/>
      <c r="V186" s="1179"/>
      <c r="W186" s="1179"/>
      <c r="X186" s="1179"/>
      <c r="Y186" s="1179"/>
      <c r="Z186" s="1179"/>
      <c r="AA186" s="1179"/>
      <c r="AB186" s="1180" t="s">
        <v>732</v>
      </c>
      <c r="AC186" s="1180"/>
      <c r="AD186" s="1180"/>
      <c r="AE186" s="1180"/>
      <c r="AF186" s="1180"/>
      <c r="AG186" s="1180" t="s">
        <v>733</v>
      </c>
      <c r="AH186" s="1180"/>
      <c r="AI186" s="1180"/>
      <c r="AJ186" s="1108" t="s">
        <v>417</v>
      </c>
      <c r="AK186" s="1181" t="s">
        <v>734</v>
      </c>
      <c r="AL186" s="1181"/>
      <c r="AM186" s="1181"/>
      <c r="AN186" s="1181"/>
      <c r="AO186" s="1181"/>
      <c r="AP186" s="1181"/>
      <c r="AQ186" s="1063">
        <v>1669122700</v>
      </c>
      <c r="AR186" s="1063">
        <v>1610734792</v>
      </c>
      <c r="AS186" s="1063">
        <v>58387908</v>
      </c>
      <c r="AT186" s="1062">
        <v>0</v>
      </c>
      <c r="AU186" s="1063">
        <v>1437312158</v>
      </c>
      <c r="AV186" s="1063">
        <v>173422634</v>
      </c>
      <c r="AW186" s="1063">
        <v>1310636728</v>
      </c>
      <c r="AX186" s="1063">
        <v>126675430</v>
      </c>
      <c r="AY186" s="1063">
        <v>1287696934</v>
      </c>
      <c r="AZ186" s="1063">
        <v>22939794</v>
      </c>
      <c r="BA186" s="1063">
        <v>1287696934</v>
      </c>
      <c r="BB186" s="1062">
        <v>0</v>
      </c>
      <c r="BC186" s="1062">
        <v>0</v>
      </c>
      <c r="BF186" s="1060">
        <f>+ABS(AQ186)</f>
        <v>1669122700</v>
      </c>
      <c r="BG186" s="1060">
        <f>+ABS(AR186)</f>
        <v>1610734792</v>
      </c>
      <c r="BH186" s="1060">
        <f>+ABS(AS186)</f>
        <v>58387908</v>
      </c>
      <c r="BI186" s="1060">
        <f>+ABS(AT186)</f>
        <v>0</v>
      </c>
      <c r="BJ186" s="1060">
        <f t="shared" si="40"/>
        <v>1437312158</v>
      </c>
      <c r="BK186" s="1060">
        <f t="shared" si="41"/>
        <v>173422634</v>
      </c>
      <c r="BL186" s="1060">
        <f t="shared" si="42"/>
        <v>1310636728</v>
      </c>
      <c r="BM186" s="1060">
        <f t="shared" si="43"/>
        <v>126675430</v>
      </c>
      <c r="BN186" s="1060">
        <f t="shared" si="44"/>
        <v>1287696934</v>
      </c>
      <c r="BO186" s="1060">
        <f t="shared" si="45"/>
        <v>22939794</v>
      </c>
      <c r="BP186" s="1060">
        <f t="shared" si="46"/>
        <v>1287696934</v>
      </c>
      <c r="BQ186" s="1060">
        <f t="shared" si="47"/>
        <v>0</v>
      </c>
      <c r="BR186" s="1060">
        <f t="shared" si="48"/>
        <v>0</v>
      </c>
    </row>
    <row r="187" spans="1:70" ht="25.5" customHeight="1" x14ac:dyDescent="0.2">
      <c r="A187" s="1105" t="str">
        <f t="shared" si="39"/>
        <v>C310150730210</v>
      </c>
      <c r="B187" s="1176" t="s">
        <v>453</v>
      </c>
      <c r="C187" s="1176"/>
      <c r="D187" s="1176" t="s">
        <v>791</v>
      </c>
      <c r="E187" s="1176"/>
      <c r="F187" s="1176" t="s">
        <v>795</v>
      </c>
      <c r="G187" s="1176"/>
      <c r="H187" s="1176" t="s">
        <v>748</v>
      </c>
      <c r="I187" s="1176"/>
      <c r="J187" s="1176" t="s">
        <v>739</v>
      </c>
      <c r="K187" s="1176"/>
      <c r="L187" s="1176"/>
      <c r="M187" s="1176" t="s">
        <v>741</v>
      </c>
      <c r="N187" s="1176"/>
      <c r="O187" s="1176"/>
      <c r="P187" s="1176" t="s">
        <v>685</v>
      </c>
      <c r="Q187" s="1176"/>
      <c r="R187" s="1176" t="s">
        <v>685</v>
      </c>
      <c r="S187" s="1176"/>
      <c r="T187" s="1177" t="s">
        <v>584</v>
      </c>
      <c r="U187" s="1177"/>
      <c r="V187" s="1177"/>
      <c r="W187" s="1177"/>
      <c r="X187" s="1177"/>
      <c r="Y187" s="1177"/>
      <c r="Z187" s="1177"/>
      <c r="AA187" s="1177"/>
      <c r="AB187" s="1176" t="s">
        <v>732</v>
      </c>
      <c r="AC187" s="1176"/>
      <c r="AD187" s="1176"/>
      <c r="AE187" s="1176"/>
      <c r="AF187" s="1176"/>
      <c r="AG187" s="1176" t="s">
        <v>733</v>
      </c>
      <c r="AH187" s="1176"/>
      <c r="AI187" s="1176"/>
      <c r="AJ187" s="1110" t="s">
        <v>417</v>
      </c>
      <c r="AK187" s="1178" t="s">
        <v>734</v>
      </c>
      <c r="AL187" s="1178"/>
      <c r="AM187" s="1178"/>
      <c r="AN187" s="1178"/>
      <c r="AO187" s="1178"/>
      <c r="AP187" s="1178"/>
      <c r="AQ187" s="1063">
        <v>682000000</v>
      </c>
      <c r="AR187" s="1063">
        <v>681707792</v>
      </c>
      <c r="AS187" s="1063">
        <v>292208</v>
      </c>
      <c r="AT187" s="1062">
        <v>0</v>
      </c>
      <c r="AU187" s="1063">
        <v>657707792</v>
      </c>
      <c r="AV187" s="1063">
        <v>24000000</v>
      </c>
      <c r="AW187" s="1063">
        <v>601432656</v>
      </c>
      <c r="AX187" s="1063">
        <v>56275136</v>
      </c>
      <c r="AY187" s="1063">
        <v>601432656</v>
      </c>
      <c r="AZ187" s="1062">
        <v>0</v>
      </c>
      <c r="BA187" s="1063">
        <v>601432656</v>
      </c>
      <c r="BB187" s="1062">
        <v>0</v>
      </c>
      <c r="BC187" s="1062">
        <v>0</v>
      </c>
      <c r="BF187" s="1060">
        <f>+ABS(AQ187)</f>
        <v>682000000</v>
      </c>
      <c r="BG187" s="1060">
        <f>+ABS(AR187)</f>
        <v>681707792</v>
      </c>
      <c r="BH187" s="1060">
        <f>+ABS(AS187)</f>
        <v>292208</v>
      </c>
      <c r="BI187" s="1060">
        <f>+ABS(AT187)</f>
        <v>0</v>
      </c>
      <c r="BJ187" s="1060">
        <f t="shared" si="40"/>
        <v>657707792</v>
      </c>
      <c r="BK187" s="1060">
        <f t="shared" si="41"/>
        <v>24000000</v>
      </c>
      <c r="BL187" s="1060">
        <f t="shared" si="42"/>
        <v>601432656</v>
      </c>
      <c r="BM187" s="1060">
        <f t="shared" si="43"/>
        <v>56275136</v>
      </c>
      <c r="BN187" s="1060">
        <f t="shared" si="44"/>
        <v>601432656</v>
      </c>
      <c r="BO187" s="1060">
        <f t="shared" si="45"/>
        <v>0</v>
      </c>
      <c r="BP187" s="1060">
        <f t="shared" si="46"/>
        <v>601432656</v>
      </c>
      <c r="BQ187" s="1060">
        <f t="shared" si="47"/>
        <v>0</v>
      </c>
      <c r="BR187" s="1060">
        <f t="shared" si="48"/>
        <v>0</v>
      </c>
    </row>
    <row r="188" spans="1:70" ht="12.75" x14ac:dyDescent="0.2">
      <c r="A188" s="1105" t="str">
        <f t="shared" si="39"/>
        <v>C310150730310</v>
      </c>
      <c r="B188" s="1176" t="s">
        <v>453</v>
      </c>
      <c r="C188" s="1176"/>
      <c r="D188" s="1176" t="s">
        <v>791</v>
      </c>
      <c r="E188" s="1176"/>
      <c r="F188" s="1176" t="s">
        <v>795</v>
      </c>
      <c r="G188" s="1176"/>
      <c r="H188" s="1176" t="s">
        <v>748</v>
      </c>
      <c r="I188" s="1176"/>
      <c r="J188" s="1176" t="s">
        <v>739</v>
      </c>
      <c r="K188" s="1176"/>
      <c r="L188" s="1176"/>
      <c r="M188" s="1176" t="s">
        <v>748</v>
      </c>
      <c r="N188" s="1176"/>
      <c r="O188" s="1176"/>
      <c r="P188" s="1176" t="s">
        <v>685</v>
      </c>
      <c r="Q188" s="1176"/>
      <c r="R188" s="1176" t="s">
        <v>685</v>
      </c>
      <c r="S188" s="1176"/>
      <c r="T188" s="1177" t="s">
        <v>585</v>
      </c>
      <c r="U188" s="1177"/>
      <c r="V188" s="1177"/>
      <c r="W188" s="1177"/>
      <c r="X188" s="1177"/>
      <c r="Y188" s="1177"/>
      <c r="Z188" s="1177"/>
      <c r="AA188" s="1177"/>
      <c r="AB188" s="1176" t="s">
        <v>732</v>
      </c>
      <c r="AC188" s="1176"/>
      <c r="AD188" s="1176"/>
      <c r="AE188" s="1176"/>
      <c r="AF188" s="1176"/>
      <c r="AG188" s="1176" t="s">
        <v>733</v>
      </c>
      <c r="AH188" s="1176"/>
      <c r="AI188" s="1176"/>
      <c r="AJ188" s="1110" t="s">
        <v>417</v>
      </c>
      <c r="AK188" s="1178" t="s">
        <v>734</v>
      </c>
      <c r="AL188" s="1178"/>
      <c r="AM188" s="1178"/>
      <c r="AN188" s="1178"/>
      <c r="AO188" s="1178"/>
      <c r="AP188" s="1178"/>
      <c r="AQ188" s="1063">
        <v>987122700</v>
      </c>
      <c r="AR188" s="1063">
        <v>929027000</v>
      </c>
      <c r="AS188" s="1063">
        <v>58095700</v>
      </c>
      <c r="AT188" s="1062">
        <v>0</v>
      </c>
      <c r="AU188" s="1063">
        <v>779604366</v>
      </c>
      <c r="AV188" s="1063">
        <v>149422634</v>
      </c>
      <c r="AW188" s="1063">
        <v>709204072</v>
      </c>
      <c r="AX188" s="1063">
        <v>70400294</v>
      </c>
      <c r="AY188" s="1063">
        <v>686264278</v>
      </c>
      <c r="AZ188" s="1063">
        <v>22939794</v>
      </c>
      <c r="BA188" s="1063">
        <v>686264278</v>
      </c>
      <c r="BB188" s="1062">
        <v>0</v>
      </c>
      <c r="BC188" s="1062">
        <v>0</v>
      </c>
      <c r="BF188" s="1060">
        <f>+ABS(AQ188)</f>
        <v>987122700</v>
      </c>
      <c r="BG188" s="1060">
        <f>+ABS(AR188)</f>
        <v>929027000</v>
      </c>
      <c r="BH188" s="1060">
        <f>+ABS(AS188)</f>
        <v>58095700</v>
      </c>
      <c r="BI188" s="1060">
        <f>+ABS(AT188)</f>
        <v>0</v>
      </c>
      <c r="BJ188" s="1060">
        <f t="shared" si="40"/>
        <v>779604366</v>
      </c>
      <c r="BK188" s="1060">
        <f t="shared" si="41"/>
        <v>149422634</v>
      </c>
      <c r="BL188" s="1060">
        <f t="shared" si="42"/>
        <v>709204072</v>
      </c>
      <c r="BM188" s="1060">
        <f t="shared" si="43"/>
        <v>70400294</v>
      </c>
      <c r="BN188" s="1060">
        <f t="shared" si="44"/>
        <v>686264278</v>
      </c>
      <c r="BO188" s="1060">
        <f t="shared" si="45"/>
        <v>22939794</v>
      </c>
      <c r="BP188" s="1060">
        <f t="shared" si="46"/>
        <v>686264278</v>
      </c>
      <c r="BQ188" s="1060">
        <f t="shared" si="47"/>
        <v>0</v>
      </c>
      <c r="BR188" s="1060">
        <f t="shared" si="48"/>
        <v>0</v>
      </c>
    </row>
    <row r="189" spans="1:70" ht="12.75" x14ac:dyDescent="0.2">
      <c r="A189" s="1105" t="str">
        <f t="shared" si="39"/>
        <v>C3101507410</v>
      </c>
      <c r="B189" s="1176" t="s">
        <v>453</v>
      </c>
      <c r="C189" s="1176"/>
      <c r="D189" s="1176" t="s">
        <v>791</v>
      </c>
      <c r="E189" s="1176"/>
      <c r="F189" s="1176" t="s">
        <v>795</v>
      </c>
      <c r="G189" s="1176"/>
      <c r="H189" s="1176" t="s">
        <v>742</v>
      </c>
      <c r="I189" s="1176"/>
      <c r="J189" s="1176" t="s">
        <v>685</v>
      </c>
      <c r="K189" s="1176"/>
      <c r="L189" s="1176"/>
      <c r="M189" s="1176" t="s">
        <v>685</v>
      </c>
      <c r="N189" s="1176"/>
      <c r="O189" s="1176"/>
      <c r="P189" s="1176" t="s">
        <v>685</v>
      </c>
      <c r="Q189" s="1176"/>
      <c r="R189" s="1176" t="s">
        <v>685</v>
      </c>
      <c r="S189" s="1176"/>
      <c r="T189" s="1177" t="s">
        <v>586</v>
      </c>
      <c r="U189" s="1177"/>
      <c r="V189" s="1177"/>
      <c r="W189" s="1177"/>
      <c r="X189" s="1177"/>
      <c r="Y189" s="1177"/>
      <c r="Z189" s="1177"/>
      <c r="AA189" s="1177"/>
      <c r="AB189" s="1176" t="s">
        <v>732</v>
      </c>
      <c r="AC189" s="1176"/>
      <c r="AD189" s="1176"/>
      <c r="AE189" s="1176"/>
      <c r="AF189" s="1176"/>
      <c r="AG189" s="1176" t="s">
        <v>733</v>
      </c>
      <c r="AH189" s="1176"/>
      <c r="AI189" s="1176"/>
      <c r="AJ189" s="1110" t="s">
        <v>417</v>
      </c>
      <c r="AK189" s="1178" t="s">
        <v>734</v>
      </c>
      <c r="AL189" s="1178"/>
      <c r="AM189" s="1178"/>
      <c r="AN189" s="1178"/>
      <c r="AO189" s="1178"/>
      <c r="AP189" s="1178"/>
      <c r="AQ189" s="1063">
        <v>300000000</v>
      </c>
      <c r="AR189" s="1063">
        <v>278500000</v>
      </c>
      <c r="AS189" s="1063">
        <v>21500000</v>
      </c>
      <c r="AT189" s="1062">
        <v>0</v>
      </c>
      <c r="AU189" s="1063">
        <v>260821919</v>
      </c>
      <c r="AV189" s="1063">
        <v>17678081</v>
      </c>
      <c r="AW189" s="1063">
        <v>166275883</v>
      </c>
      <c r="AX189" s="1063">
        <v>94546036</v>
      </c>
      <c r="AY189" s="1063">
        <v>165593531</v>
      </c>
      <c r="AZ189" s="1063">
        <v>682352</v>
      </c>
      <c r="BA189" s="1063">
        <v>165593531</v>
      </c>
      <c r="BB189" s="1062">
        <v>0</v>
      </c>
      <c r="BC189" s="1063">
        <v>49000</v>
      </c>
      <c r="BF189" s="1060">
        <f>+ABS(AQ189)</f>
        <v>300000000</v>
      </c>
      <c r="BG189" s="1060">
        <f>+ABS(AR189)</f>
        <v>278500000</v>
      </c>
      <c r="BH189" s="1060">
        <f>+ABS(AS189)</f>
        <v>21500000</v>
      </c>
      <c r="BI189" s="1060">
        <f>+ABS(AT189)</f>
        <v>0</v>
      </c>
      <c r="BJ189" s="1060">
        <f t="shared" si="40"/>
        <v>260821919</v>
      </c>
      <c r="BK189" s="1060">
        <f t="shared" si="41"/>
        <v>17678081</v>
      </c>
      <c r="BL189" s="1060">
        <f t="shared" si="42"/>
        <v>166275883</v>
      </c>
      <c r="BM189" s="1060">
        <f t="shared" si="43"/>
        <v>94546036</v>
      </c>
      <c r="BN189" s="1060">
        <f t="shared" si="44"/>
        <v>165593531</v>
      </c>
      <c r="BO189" s="1060">
        <f t="shared" si="45"/>
        <v>682352</v>
      </c>
      <c r="BP189" s="1060">
        <f t="shared" si="46"/>
        <v>165593531</v>
      </c>
      <c r="BQ189" s="1060">
        <f t="shared" si="47"/>
        <v>0</v>
      </c>
      <c r="BR189" s="1060">
        <f t="shared" si="48"/>
        <v>49000</v>
      </c>
    </row>
    <row r="190" spans="1:70" ht="12.75" x14ac:dyDescent="0.2">
      <c r="A190" s="1105" t="str">
        <f t="shared" si="39"/>
        <v>C3101507510</v>
      </c>
      <c r="B190" s="1176" t="s">
        <v>453</v>
      </c>
      <c r="C190" s="1176"/>
      <c r="D190" s="1176" t="s">
        <v>791</v>
      </c>
      <c r="E190" s="1176"/>
      <c r="F190" s="1176" t="s">
        <v>795</v>
      </c>
      <c r="G190" s="1176"/>
      <c r="H190" s="1176" t="s">
        <v>743</v>
      </c>
      <c r="I190" s="1176"/>
      <c r="J190" s="1176" t="s">
        <v>685</v>
      </c>
      <c r="K190" s="1176"/>
      <c r="L190" s="1176"/>
      <c r="M190" s="1176" t="s">
        <v>685</v>
      </c>
      <c r="N190" s="1176"/>
      <c r="O190" s="1176"/>
      <c r="P190" s="1176" t="s">
        <v>685</v>
      </c>
      <c r="Q190" s="1176"/>
      <c r="R190" s="1176" t="s">
        <v>685</v>
      </c>
      <c r="S190" s="1176"/>
      <c r="T190" s="1177" t="s">
        <v>798</v>
      </c>
      <c r="U190" s="1177"/>
      <c r="V190" s="1177"/>
      <c r="W190" s="1177"/>
      <c r="X190" s="1177"/>
      <c r="Y190" s="1177"/>
      <c r="Z190" s="1177"/>
      <c r="AA190" s="1177"/>
      <c r="AB190" s="1176" t="s">
        <v>732</v>
      </c>
      <c r="AC190" s="1176"/>
      <c r="AD190" s="1176"/>
      <c r="AE190" s="1176"/>
      <c r="AF190" s="1176"/>
      <c r="AG190" s="1176" t="s">
        <v>733</v>
      </c>
      <c r="AH190" s="1176"/>
      <c r="AI190" s="1176"/>
      <c r="AJ190" s="1110" t="s">
        <v>417</v>
      </c>
      <c r="AK190" s="1178" t="s">
        <v>734</v>
      </c>
      <c r="AL190" s="1178"/>
      <c r="AM190" s="1178"/>
      <c r="AN190" s="1178"/>
      <c r="AO190" s="1178"/>
      <c r="AP190" s="1178"/>
      <c r="AQ190" s="1063">
        <v>124877300</v>
      </c>
      <c r="AR190" s="1063">
        <v>124877300</v>
      </c>
      <c r="AS190" s="1062">
        <v>0</v>
      </c>
      <c r="AT190" s="1062">
        <v>0</v>
      </c>
      <c r="AU190" s="1063">
        <v>124877300</v>
      </c>
      <c r="AV190" s="1062">
        <v>0</v>
      </c>
      <c r="AW190" s="1063">
        <v>124877300</v>
      </c>
      <c r="AX190" s="1062">
        <v>0</v>
      </c>
      <c r="AY190" s="1063">
        <v>124877300</v>
      </c>
      <c r="AZ190" s="1062">
        <v>0</v>
      </c>
      <c r="BA190" s="1063">
        <v>124877300</v>
      </c>
      <c r="BB190" s="1062">
        <v>0</v>
      </c>
      <c r="BC190" s="1062">
        <v>0</v>
      </c>
      <c r="BF190" s="1060">
        <f>+ABS(AQ190)</f>
        <v>124877300</v>
      </c>
      <c r="BG190" s="1060">
        <f>+ABS(AR190)</f>
        <v>124877300</v>
      </c>
      <c r="BH190" s="1060">
        <f>+ABS(AS190)</f>
        <v>0</v>
      </c>
      <c r="BI190" s="1060">
        <f>+ABS(AT190)</f>
        <v>0</v>
      </c>
      <c r="BJ190" s="1060">
        <f t="shared" si="40"/>
        <v>124877300</v>
      </c>
      <c r="BK190" s="1060">
        <f t="shared" si="41"/>
        <v>0</v>
      </c>
      <c r="BL190" s="1060">
        <f t="shared" si="42"/>
        <v>124877300</v>
      </c>
      <c r="BM190" s="1060">
        <f t="shared" si="43"/>
        <v>0</v>
      </c>
      <c r="BN190" s="1060">
        <f t="shared" si="44"/>
        <v>124877300</v>
      </c>
      <c r="BO190" s="1060">
        <f t="shared" si="45"/>
        <v>0</v>
      </c>
      <c r="BP190" s="1060">
        <f t="shared" si="46"/>
        <v>124877300</v>
      </c>
      <c r="BQ190" s="1060">
        <f t="shared" si="47"/>
        <v>0</v>
      </c>
      <c r="BR190" s="1060">
        <f t="shared" si="48"/>
        <v>0</v>
      </c>
    </row>
    <row r="191" spans="1:70" ht="12.75" x14ac:dyDescent="0.2">
      <c r="A191" s="1105" t="str">
        <f t="shared" si="39"/>
        <v>C32010</v>
      </c>
      <c r="B191" s="1180" t="s">
        <v>453</v>
      </c>
      <c r="C191" s="1180"/>
      <c r="D191" s="1180" t="s">
        <v>799</v>
      </c>
      <c r="E191" s="1180"/>
      <c r="F191" s="1180"/>
      <c r="G191" s="1180"/>
      <c r="H191" s="1180"/>
      <c r="I191" s="1180"/>
      <c r="J191" s="1180"/>
      <c r="K191" s="1180"/>
      <c r="L191" s="1180"/>
      <c r="M191" s="1180"/>
      <c r="N191" s="1180"/>
      <c r="O191" s="1180"/>
      <c r="P191" s="1180"/>
      <c r="Q191" s="1180"/>
      <c r="R191" s="1180"/>
      <c r="S191" s="1180"/>
      <c r="T191" s="1179" t="s">
        <v>800</v>
      </c>
      <c r="U191" s="1179"/>
      <c r="V191" s="1179"/>
      <c r="W191" s="1179"/>
      <c r="X191" s="1179"/>
      <c r="Y191" s="1179"/>
      <c r="Z191" s="1179"/>
      <c r="AA191" s="1179"/>
      <c r="AB191" s="1180" t="s">
        <v>732</v>
      </c>
      <c r="AC191" s="1180"/>
      <c r="AD191" s="1180"/>
      <c r="AE191" s="1180"/>
      <c r="AF191" s="1180"/>
      <c r="AG191" s="1180" t="s">
        <v>733</v>
      </c>
      <c r="AH191" s="1180"/>
      <c r="AI191" s="1180"/>
      <c r="AJ191" s="1108" t="s">
        <v>417</v>
      </c>
      <c r="AK191" s="1181" t="s">
        <v>734</v>
      </c>
      <c r="AL191" s="1181"/>
      <c r="AM191" s="1181"/>
      <c r="AN191" s="1181"/>
      <c r="AO191" s="1181"/>
      <c r="AP191" s="1181"/>
      <c r="AQ191" s="1063">
        <v>7793984504</v>
      </c>
      <c r="AR191" s="1063">
        <v>7636247579</v>
      </c>
      <c r="AS191" s="1063">
        <v>157736925</v>
      </c>
      <c r="AT191" s="1062">
        <v>0</v>
      </c>
      <c r="AU191" s="1063">
        <v>7384639911</v>
      </c>
      <c r="AV191" s="1063">
        <v>251607668</v>
      </c>
      <c r="AW191" s="1063">
        <v>5611460701</v>
      </c>
      <c r="AX191" s="1063">
        <v>1773179210</v>
      </c>
      <c r="AY191" s="1063">
        <v>5502850884</v>
      </c>
      <c r="AZ191" s="1063">
        <v>108609817</v>
      </c>
      <c r="BA191" s="1063">
        <v>5502850884</v>
      </c>
      <c r="BB191" s="1062">
        <v>0</v>
      </c>
      <c r="BC191" s="1063">
        <v>77000</v>
      </c>
      <c r="BF191" s="1060">
        <f>+ABS(AQ191)</f>
        <v>7793984504</v>
      </c>
      <c r="BG191" s="1060">
        <f>+ABS(AR191)</f>
        <v>7636247579</v>
      </c>
      <c r="BH191" s="1060">
        <f>+ABS(AS191)</f>
        <v>157736925</v>
      </c>
      <c r="BI191" s="1060">
        <f>+ABS(AT191)</f>
        <v>0</v>
      </c>
      <c r="BJ191" s="1060">
        <f t="shared" si="40"/>
        <v>7384639911</v>
      </c>
      <c r="BK191" s="1060">
        <f t="shared" si="41"/>
        <v>251607668</v>
      </c>
      <c r="BL191" s="1060">
        <f t="shared" si="42"/>
        <v>5611460701</v>
      </c>
      <c r="BM191" s="1060">
        <f t="shared" si="43"/>
        <v>1773179210</v>
      </c>
      <c r="BN191" s="1060">
        <f t="shared" si="44"/>
        <v>5502850884</v>
      </c>
      <c r="BO191" s="1060">
        <f t="shared" si="45"/>
        <v>108609817</v>
      </c>
      <c r="BP191" s="1060">
        <f t="shared" si="46"/>
        <v>5502850884</v>
      </c>
      <c r="BQ191" s="1060">
        <f t="shared" si="47"/>
        <v>0</v>
      </c>
      <c r="BR191" s="1060">
        <f t="shared" si="48"/>
        <v>77000</v>
      </c>
    </row>
    <row r="192" spans="1:70" ht="12.75" x14ac:dyDescent="0.2">
      <c r="A192" s="1105" t="str">
        <f t="shared" si="39"/>
        <v>C32030710</v>
      </c>
      <c r="B192" s="1180" t="s">
        <v>453</v>
      </c>
      <c r="C192" s="1180"/>
      <c r="D192" s="1180" t="s">
        <v>799</v>
      </c>
      <c r="E192" s="1180"/>
      <c r="F192" s="1180" t="s">
        <v>801</v>
      </c>
      <c r="G192" s="1180"/>
      <c r="H192" s="1180"/>
      <c r="I192" s="1180"/>
      <c r="J192" s="1180"/>
      <c r="K192" s="1180"/>
      <c r="L192" s="1180"/>
      <c r="M192" s="1180"/>
      <c r="N192" s="1180"/>
      <c r="O192" s="1180"/>
      <c r="P192" s="1180"/>
      <c r="Q192" s="1180"/>
      <c r="R192" s="1180"/>
      <c r="S192" s="1180"/>
      <c r="T192" s="1179" t="s">
        <v>802</v>
      </c>
      <c r="U192" s="1179"/>
      <c r="V192" s="1179"/>
      <c r="W192" s="1179"/>
      <c r="X192" s="1179"/>
      <c r="Y192" s="1179"/>
      <c r="Z192" s="1179"/>
      <c r="AA192" s="1179"/>
      <c r="AB192" s="1180" t="s">
        <v>732</v>
      </c>
      <c r="AC192" s="1180"/>
      <c r="AD192" s="1180"/>
      <c r="AE192" s="1180"/>
      <c r="AF192" s="1180"/>
      <c r="AG192" s="1180" t="s">
        <v>733</v>
      </c>
      <c r="AH192" s="1180"/>
      <c r="AI192" s="1180"/>
      <c r="AJ192" s="1108" t="s">
        <v>417</v>
      </c>
      <c r="AK192" s="1181" t="s">
        <v>734</v>
      </c>
      <c r="AL192" s="1181"/>
      <c r="AM192" s="1181"/>
      <c r="AN192" s="1181"/>
      <c r="AO192" s="1181"/>
      <c r="AP192" s="1181"/>
      <c r="AQ192" s="1063">
        <v>350000000</v>
      </c>
      <c r="AR192" s="1063">
        <v>316484006</v>
      </c>
      <c r="AS192" s="1063">
        <v>33515994</v>
      </c>
      <c r="AT192" s="1062">
        <v>0</v>
      </c>
      <c r="AU192" s="1063">
        <v>316484006</v>
      </c>
      <c r="AV192" s="1062">
        <v>0</v>
      </c>
      <c r="AW192" s="1063">
        <v>207984000</v>
      </c>
      <c r="AX192" s="1063">
        <v>108500006</v>
      </c>
      <c r="AY192" s="1063">
        <v>207984000</v>
      </c>
      <c r="AZ192" s="1062">
        <v>0</v>
      </c>
      <c r="BA192" s="1063">
        <v>207984000</v>
      </c>
      <c r="BB192" s="1062">
        <v>0</v>
      </c>
      <c r="BC192" s="1062">
        <v>0</v>
      </c>
      <c r="BF192" s="1060">
        <f>+ABS(AQ192)</f>
        <v>350000000</v>
      </c>
      <c r="BG192" s="1060">
        <f>+ABS(AR192)</f>
        <v>316484006</v>
      </c>
      <c r="BH192" s="1060">
        <f>+ABS(AS192)</f>
        <v>33515994</v>
      </c>
      <c r="BI192" s="1060">
        <f>+ABS(AT192)</f>
        <v>0</v>
      </c>
      <c r="BJ192" s="1060">
        <f t="shared" si="40"/>
        <v>316484006</v>
      </c>
      <c r="BK192" s="1060">
        <f t="shared" si="41"/>
        <v>0</v>
      </c>
      <c r="BL192" s="1060">
        <f t="shared" si="42"/>
        <v>207984000</v>
      </c>
      <c r="BM192" s="1060">
        <f t="shared" si="43"/>
        <v>108500006</v>
      </c>
      <c r="BN192" s="1060">
        <f t="shared" si="44"/>
        <v>207984000</v>
      </c>
      <c r="BO192" s="1060">
        <f t="shared" si="45"/>
        <v>0</v>
      </c>
      <c r="BP192" s="1060">
        <f t="shared" si="46"/>
        <v>207984000</v>
      </c>
      <c r="BQ192" s="1060">
        <f t="shared" si="47"/>
        <v>0</v>
      </c>
      <c r="BR192" s="1060">
        <f t="shared" si="48"/>
        <v>0</v>
      </c>
    </row>
    <row r="193" spans="1:70" ht="12.75" x14ac:dyDescent="0.2">
      <c r="A193" s="1105" t="str">
        <f t="shared" si="39"/>
        <v>C320307110</v>
      </c>
      <c r="B193" s="1176" t="s">
        <v>453</v>
      </c>
      <c r="C193" s="1176"/>
      <c r="D193" s="1176" t="s">
        <v>799</v>
      </c>
      <c r="E193" s="1176"/>
      <c r="F193" s="1176" t="s">
        <v>801</v>
      </c>
      <c r="G193" s="1176"/>
      <c r="H193" s="1176" t="s">
        <v>738</v>
      </c>
      <c r="I193" s="1176"/>
      <c r="J193" s="1176" t="s">
        <v>685</v>
      </c>
      <c r="K193" s="1176"/>
      <c r="L193" s="1176"/>
      <c r="M193" s="1176" t="s">
        <v>685</v>
      </c>
      <c r="N193" s="1176"/>
      <c r="O193" s="1176"/>
      <c r="P193" s="1176" t="s">
        <v>685</v>
      </c>
      <c r="Q193" s="1176"/>
      <c r="R193" s="1176" t="s">
        <v>685</v>
      </c>
      <c r="S193" s="1176"/>
      <c r="T193" s="1177" t="s">
        <v>803</v>
      </c>
      <c r="U193" s="1177"/>
      <c r="V193" s="1177"/>
      <c r="W193" s="1177"/>
      <c r="X193" s="1177"/>
      <c r="Y193" s="1177"/>
      <c r="Z193" s="1177"/>
      <c r="AA193" s="1177"/>
      <c r="AB193" s="1176" t="s">
        <v>732</v>
      </c>
      <c r="AC193" s="1176"/>
      <c r="AD193" s="1176"/>
      <c r="AE193" s="1176"/>
      <c r="AF193" s="1176"/>
      <c r="AG193" s="1176" t="s">
        <v>733</v>
      </c>
      <c r="AH193" s="1176"/>
      <c r="AI193" s="1176"/>
      <c r="AJ193" s="1110" t="s">
        <v>417</v>
      </c>
      <c r="AK193" s="1178" t="s">
        <v>734</v>
      </c>
      <c r="AL193" s="1178"/>
      <c r="AM193" s="1178"/>
      <c r="AN193" s="1178"/>
      <c r="AO193" s="1178"/>
      <c r="AP193" s="1178"/>
      <c r="AQ193" s="1063">
        <v>350000000</v>
      </c>
      <c r="AR193" s="1063">
        <v>316484006</v>
      </c>
      <c r="AS193" s="1063">
        <v>33515994</v>
      </c>
      <c r="AT193" s="1062">
        <v>0</v>
      </c>
      <c r="AU193" s="1063">
        <v>316484006</v>
      </c>
      <c r="AV193" s="1062">
        <v>0</v>
      </c>
      <c r="AW193" s="1063">
        <v>207984000</v>
      </c>
      <c r="AX193" s="1063">
        <v>108500006</v>
      </c>
      <c r="AY193" s="1063">
        <v>207984000</v>
      </c>
      <c r="AZ193" s="1062">
        <v>0</v>
      </c>
      <c r="BA193" s="1063">
        <v>207984000</v>
      </c>
      <c r="BB193" s="1062">
        <v>0</v>
      </c>
      <c r="BC193" s="1062">
        <v>0</v>
      </c>
      <c r="BF193" s="1060">
        <f>+ABS(AQ193)</f>
        <v>350000000</v>
      </c>
      <c r="BG193" s="1060">
        <f>+ABS(AR193)</f>
        <v>316484006</v>
      </c>
      <c r="BH193" s="1060">
        <f>+ABS(AS193)</f>
        <v>33515994</v>
      </c>
      <c r="BI193" s="1060">
        <f>+ABS(AT193)</f>
        <v>0</v>
      </c>
      <c r="BJ193" s="1060">
        <f t="shared" si="40"/>
        <v>316484006</v>
      </c>
      <c r="BK193" s="1060">
        <f t="shared" si="41"/>
        <v>0</v>
      </c>
      <c r="BL193" s="1060">
        <f t="shared" si="42"/>
        <v>207984000</v>
      </c>
      <c r="BM193" s="1060">
        <f t="shared" si="43"/>
        <v>108500006</v>
      </c>
      <c r="BN193" s="1060">
        <f t="shared" si="44"/>
        <v>207984000</v>
      </c>
      <c r="BO193" s="1060">
        <f t="shared" si="45"/>
        <v>0</v>
      </c>
      <c r="BP193" s="1060">
        <f t="shared" si="46"/>
        <v>207984000</v>
      </c>
      <c r="BQ193" s="1060">
        <f t="shared" si="47"/>
        <v>0</v>
      </c>
      <c r="BR193" s="1060">
        <f t="shared" si="48"/>
        <v>0</v>
      </c>
    </row>
    <row r="194" spans="1:70" ht="12.75" x14ac:dyDescent="0.2">
      <c r="A194" s="1105" t="str">
        <f t="shared" si="39"/>
        <v>C320130410</v>
      </c>
      <c r="B194" s="1180" t="s">
        <v>453</v>
      </c>
      <c r="C194" s="1180"/>
      <c r="D194" s="1180" t="s">
        <v>799</v>
      </c>
      <c r="E194" s="1180"/>
      <c r="F194" s="1180" t="s">
        <v>804</v>
      </c>
      <c r="G194" s="1180"/>
      <c r="H194" s="1180"/>
      <c r="I194" s="1180"/>
      <c r="J194" s="1180"/>
      <c r="K194" s="1180"/>
      <c r="L194" s="1180"/>
      <c r="M194" s="1180"/>
      <c r="N194" s="1180"/>
      <c r="O194" s="1180"/>
      <c r="P194" s="1180"/>
      <c r="Q194" s="1180"/>
      <c r="R194" s="1180"/>
      <c r="S194" s="1180"/>
      <c r="T194" s="1179" t="s">
        <v>805</v>
      </c>
      <c r="U194" s="1179"/>
      <c r="V194" s="1179"/>
      <c r="W194" s="1179"/>
      <c r="X194" s="1179"/>
      <c r="Y194" s="1179"/>
      <c r="Z194" s="1179"/>
      <c r="AA194" s="1179"/>
      <c r="AB194" s="1180" t="s">
        <v>732</v>
      </c>
      <c r="AC194" s="1180"/>
      <c r="AD194" s="1180"/>
      <c r="AE194" s="1180"/>
      <c r="AF194" s="1180"/>
      <c r="AG194" s="1180" t="s">
        <v>733</v>
      </c>
      <c r="AH194" s="1180"/>
      <c r="AI194" s="1180"/>
      <c r="AJ194" s="1108" t="s">
        <v>417</v>
      </c>
      <c r="AK194" s="1181" t="s">
        <v>734</v>
      </c>
      <c r="AL194" s="1181"/>
      <c r="AM194" s="1181"/>
      <c r="AN194" s="1181"/>
      <c r="AO194" s="1181"/>
      <c r="AP194" s="1181"/>
      <c r="AQ194" s="1063">
        <v>538984504</v>
      </c>
      <c r="AR194" s="1063">
        <v>537167225</v>
      </c>
      <c r="AS194" s="1063">
        <v>1817279</v>
      </c>
      <c r="AT194" s="1062">
        <v>0</v>
      </c>
      <c r="AU194" s="1063">
        <v>537167225</v>
      </c>
      <c r="AV194" s="1062">
        <v>0</v>
      </c>
      <c r="AW194" s="1063">
        <v>288352815</v>
      </c>
      <c r="AX194" s="1063">
        <v>248814410</v>
      </c>
      <c r="AY194" s="1063">
        <v>196352815</v>
      </c>
      <c r="AZ194" s="1063">
        <v>92000000</v>
      </c>
      <c r="BA194" s="1063">
        <v>196352815</v>
      </c>
      <c r="BB194" s="1062">
        <v>0</v>
      </c>
      <c r="BC194" s="1062">
        <v>0</v>
      </c>
      <c r="BF194" s="1060">
        <f>+ABS(AQ194)</f>
        <v>538984504</v>
      </c>
      <c r="BG194" s="1060">
        <f>+ABS(AR194)</f>
        <v>537167225</v>
      </c>
      <c r="BH194" s="1060">
        <f>+ABS(AS194)</f>
        <v>1817279</v>
      </c>
      <c r="BI194" s="1060">
        <f>+ABS(AT194)</f>
        <v>0</v>
      </c>
      <c r="BJ194" s="1060">
        <f t="shared" si="40"/>
        <v>537167225</v>
      </c>
      <c r="BK194" s="1060">
        <f t="shared" si="41"/>
        <v>0</v>
      </c>
      <c r="BL194" s="1060">
        <f t="shared" si="42"/>
        <v>288352815</v>
      </c>
      <c r="BM194" s="1060">
        <f t="shared" si="43"/>
        <v>248814410</v>
      </c>
      <c r="BN194" s="1060">
        <f t="shared" si="44"/>
        <v>196352815</v>
      </c>
      <c r="BO194" s="1060">
        <f t="shared" si="45"/>
        <v>92000000</v>
      </c>
      <c r="BP194" s="1060">
        <f t="shared" si="46"/>
        <v>196352815</v>
      </c>
      <c r="BQ194" s="1060">
        <f t="shared" si="47"/>
        <v>0</v>
      </c>
      <c r="BR194" s="1060">
        <f t="shared" si="48"/>
        <v>0</v>
      </c>
    </row>
    <row r="195" spans="1:70" ht="12.75" x14ac:dyDescent="0.2">
      <c r="A195" s="1105" t="str">
        <f t="shared" si="39"/>
        <v>C3201304110</v>
      </c>
      <c r="B195" s="1176" t="s">
        <v>453</v>
      </c>
      <c r="C195" s="1176"/>
      <c r="D195" s="1176" t="s">
        <v>799</v>
      </c>
      <c r="E195" s="1176"/>
      <c r="F195" s="1176" t="s">
        <v>804</v>
      </c>
      <c r="G195" s="1176"/>
      <c r="H195" s="1176" t="s">
        <v>738</v>
      </c>
      <c r="I195" s="1176"/>
      <c r="J195" s="1176" t="s">
        <v>685</v>
      </c>
      <c r="K195" s="1176"/>
      <c r="L195" s="1176"/>
      <c r="M195" s="1176" t="s">
        <v>685</v>
      </c>
      <c r="N195" s="1176"/>
      <c r="O195" s="1176"/>
      <c r="P195" s="1176" t="s">
        <v>685</v>
      </c>
      <c r="Q195" s="1176"/>
      <c r="R195" s="1176" t="s">
        <v>685</v>
      </c>
      <c r="S195" s="1176"/>
      <c r="T195" s="1177" t="s">
        <v>587</v>
      </c>
      <c r="U195" s="1177"/>
      <c r="V195" s="1177"/>
      <c r="W195" s="1177"/>
      <c r="X195" s="1177"/>
      <c r="Y195" s="1177"/>
      <c r="Z195" s="1177"/>
      <c r="AA195" s="1177"/>
      <c r="AB195" s="1176" t="s">
        <v>732</v>
      </c>
      <c r="AC195" s="1176"/>
      <c r="AD195" s="1176"/>
      <c r="AE195" s="1176"/>
      <c r="AF195" s="1176"/>
      <c r="AG195" s="1176" t="s">
        <v>733</v>
      </c>
      <c r="AH195" s="1176"/>
      <c r="AI195" s="1176"/>
      <c r="AJ195" s="1110" t="s">
        <v>417</v>
      </c>
      <c r="AK195" s="1178" t="s">
        <v>734</v>
      </c>
      <c r="AL195" s="1178"/>
      <c r="AM195" s="1178"/>
      <c r="AN195" s="1178"/>
      <c r="AO195" s="1178"/>
      <c r="AP195" s="1178"/>
      <c r="AQ195" s="1063">
        <v>538984504</v>
      </c>
      <c r="AR195" s="1063">
        <v>537167225</v>
      </c>
      <c r="AS195" s="1063">
        <v>1817279</v>
      </c>
      <c r="AT195" s="1062">
        <v>0</v>
      </c>
      <c r="AU195" s="1063">
        <v>537167225</v>
      </c>
      <c r="AV195" s="1062">
        <v>0</v>
      </c>
      <c r="AW195" s="1063">
        <v>288352815</v>
      </c>
      <c r="AX195" s="1063">
        <v>248814410</v>
      </c>
      <c r="AY195" s="1063">
        <v>196352815</v>
      </c>
      <c r="AZ195" s="1063">
        <v>92000000</v>
      </c>
      <c r="BA195" s="1063">
        <v>196352815</v>
      </c>
      <c r="BB195" s="1062">
        <v>0</v>
      </c>
      <c r="BC195" s="1062">
        <v>0</v>
      </c>
      <c r="BF195" s="1060">
        <f>+ABS(AQ195)</f>
        <v>538984504</v>
      </c>
      <c r="BG195" s="1060">
        <f>+ABS(AR195)</f>
        <v>537167225</v>
      </c>
      <c r="BH195" s="1060">
        <f>+ABS(AS195)</f>
        <v>1817279</v>
      </c>
      <c r="BI195" s="1060">
        <f>+ABS(AT195)</f>
        <v>0</v>
      </c>
      <c r="BJ195" s="1060">
        <f t="shared" si="40"/>
        <v>537167225</v>
      </c>
      <c r="BK195" s="1060">
        <f t="shared" si="41"/>
        <v>0</v>
      </c>
      <c r="BL195" s="1060">
        <f t="shared" si="42"/>
        <v>288352815</v>
      </c>
      <c r="BM195" s="1060">
        <f t="shared" si="43"/>
        <v>248814410</v>
      </c>
      <c r="BN195" s="1060">
        <f t="shared" si="44"/>
        <v>196352815</v>
      </c>
      <c r="BO195" s="1060">
        <f t="shared" si="45"/>
        <v>92000000</v>
      </c>
      <c r="BP195" s="1060">
        <f t="shared" si="46"/>
        <v>196352815</v>
      </c>
      <c r="BQ195" s="1060">
        <f t="shared" si="47"/>
        <v>0</v>
      </c>
      <c r="BR195" s="1060">
        <f t="shared" si="48"/>
        <v>0</v>
      </c>
    </row>
    <row r="196" spans="1:70" ht="12.75" x14ac:dyDescent="0.2">
      <c r="A196" s="1105" t="str">
        <f t="shared" si="39"/>
        <v>C320150710</v>
      </c>
      <c r="B196" s="1180" t="s">
        <v>453</v>
      </c>
      <c r="C196" s="1180"/>
      <c r="D196" s="1180" t="s">
        <v>799</v>
      </c>
      <c r="E196" s="1180"/>
      <c r="F196" s="1180" t="s">
        <v>795</v>
      </c>
      <c r="G196" s="1180"/>
      <c r="H196" s="1180"/>
      <c r="I196" s="1180"/>
      <c r="J196" s="1180"/>
      <c r="K196" s="1180"/>
      <c r="L196" s="1180"/>
      <c r="M196" s="1180"/>
      <c r="N196" s="1180"/>
      <c r="O196" s="1180"/>
      <c r="P196" s="1180"/>
      <c r="Q196" s="1180"/>
      <c r="R196" s="1180"/>
      <c r="S196" s="1180"/>
      <c r="T196" s="1179" t="s">
        <v>796</v>
      </c>
      <c r="U196" s="1179"/>
      <c r="V196" s="1179"/>
      <c r="W196" s="1179"/>
      <c r="X196" s="1179"/>
      <c r="Y196" s="1179"/>
      <c r="Z196" s="1179"/>
      <c r="AA196" s="1179"/>
      <c r="AB196" s="1180" t="s">
        <v>732</v>
      </c>
      <c r="AC196" s="1180"/>
      <c r="AD196" s="1180"/>
      <c r="AE196" s="1180"/>
      <c r="AF196" s="1180"/>
      <c r="AG196" s="1180" t="s">
        <v>733</v>
      </c>
      <c r="AH196" s="1180"/>
      <c r="AI196" s="1180"/>
      <c r="AJ196" s="1108" t="s">
        <v>417</v>
      </c>
      <c r="AK196" s="1181" t="s">
        <v>734</v>
      </c>
      <c r="AL196" s="1181"/>
      <c r="AM196" s="1181"/>
      <c r="AN196" s="1181"/>
      <c r="AO196" s="1181"/>
      <c r="AP196" s="1181"/>
      <c r="AQ196" s="1063">
        <v>6905000000</v>
      </c>
      <c r="AR196" s="1063">
        <v>6782596348</v>
      </c>
      <c r="AS196" s="1063">
        <v>122403652</v>
      </c>
      <c r="AT196" s="1062">
        <v>0</v>
      </c>
      <c r="AU196" s="1063">
        <v>6530988680</v>
      </c>
      <c r="AV196" s="1063">
        <v>251607668</v>
      </c>
      <c r="AW196" s="1063">
        <v>5115123886</v>
      </c>
      <c r="AX196" s="1063">
        <v>1415864794</v>
      </c>
      <c r="AY196" s="1063">
        <v>5098514069</v>
      </c>
      <c r="AZ196" s="1063">
        <v>16609817</v>
      </c>
      <c r="BA196" s="1063">
        <v>5098514069</v>
      </c>
      <c r="BB196" s="1062">
        <v>0</v>
      </c>
      <c r="BC196" s="1063">
        <v>77000</v>
      </c>
      <c r="BF196" s="1060">
        <f>+ABS(AQ196)</f>
        <v>6905000000</v>
      </c>
      <c r="BG196" s="1060">
        <f>+ABS(AR196)</f>
        <v>6782596348</v>
      </c>
      <c r="BH196" s="1060">
        <f>+ABS(AS196)</f>
        <v>122403652</v>
      </c>
      <c r="BI196" s="1060">
        <f>+ABS(AT196)</f>
        <v>0</v>
      </c>
      <c r="BJ196" s="1060">
        <f t="shared" si="40"/>
        <v>6530988680</v>
      </c>
      <c r="BK196" s="1060">
        <f t="shared" si="41"/>
        <v>251607668</v>
      </c>
      <c r="BL196" s="1060">
        <f t="shared" si="42"/>
        <v>5115123886</v>
      </c>
      <c r="BM196" s="1060">
        <f t="shared" si="43"/>
        <v>1415864794</v>
      </c>
      <c r="BN196" s="1060">
        <f t="shared" si="44"/>
        <v>5098514069</v>
      </c>
      <c r="BO196" s="1060">
        <f t="shared" si="45"/>
        <v>16609817</v>
      </c>
      <c r="BP196" s="1060">
        <f t="shared" si="46"/>
        <v>5098514069</v>
      </c>
      <c r="BQ196" s="1060">
        <f t="shared" si="47"/>
        <v>0</v>
      </c>
      <c r="BR196" s="1060">
        <f t="shared" si="48"/>
        <v>77000</v>
      </c>
    </row>
    <row r="197" spans="1:70" ht="12.75" x14ac:dyDescent="0.2">
      <c r="A197" s="1105" t="str">
        <f t="shared" si="39"/>
        <v>C3201507110</v>
      </c>
      <c r="B197" s="1176" t="s">
        <v>453</v>
      </c>
      <c r="C197" s="1176"/>
      <c r="D197" s="1176" t="s">
        <v>799</v>
      </c>
      <c r="E197" s="1176"/>
      <c r="F197" s="1176" t="s">
        <v>795</v>
      </c>
      <c r="G197" s="1176"/>
      <c r="H197" s="1176" t="s">
        <v>738</v>
      </c>
      <c r="I197" s="1176"/>
      <c r="J197" s="1176" t="s">
        <v>685</v>
      </c>
      <c r="K197" s="1176"/>
      <c r="L197" s="1176"/>
      <c r="M197" s="1176" t="s">
        <v>685</v>
      </c>
      <c r="N197" s="1176"/>
      <c r="O197" s="1176"/>
      <c r="P197" s="1176" t="s">
        <v>685</v>
      </c>
      <c r="Q197" s="1176"/>
      <c r="R197" s="1176" t="s">
        <v>685</v>
      </c>
      <c r="S197" s="1176"/>
      <c r="T197" s="1177" t="s">
        <v>807</v>
      </c>
      <c r="U197" s="1177"/>
      <c r="V197" s="1177"/>
      <c r="W197" s="1177"/>
      <c r="X197" s="1177"/>
      <c r="Y197" s="1177"/>
      <c r="Z197" s="1177"/>
      <c r="AA197" s="1177"/>
      <c r="AB197" s="1176" t="s">
        <v>732</v>
      </c>
      <c r="AC197" s="1176"/>
      <c r="AD197" s="1176"/>
      <c r="AE197" s="1176"/>
      <c r="AF197" s="1176"/>
      <c r="AG197" s="1176" t="s">
        <v>733</v>
      </c>
      <c r="AH197" s="1176"/>
      <c r="AI197" s="1176"/>
      <c r="AJ197" s="1110" t="s">
        <v>417</v>
      </c>
      <c r="AK197" s="1178" t="s">
        <v>734</v>
      </c>
      <c r="AL197" s="1178"/>
      <c r="AM197" s="1178"/>
      <c r="AN197" s="1178"/>
      <c r="AO197" s="1178"/>
      <c r="AP197" s="1178"/>
      <c r="AQ197" s="1063">
        <v>600000000</v>
      </c>
      <c r="AR197" s="1063">
        <v>600000000</v>
      </c>
      <c r="AS197" s="1062">
        <v>0</v>
      </c>
      <c r="AT197" s="1062">
        <v>0</v>
      </c>
      <c r="AU197" s="1063">
        <v>555413933</v>
      </c>
      <c r="AV197" s="1063">
        <v>44586067</v>
      </c>
      <c r="AW197" s="1063">
        <v>463704869</v>
      </c>
      <c r="AX197" s="1063">
        <v>91709064</v>
      </c>
      <c r="AY197" s="1063">
        <v>461343752</v>
      </c>
      <c r="AZ197" s="1063">
        <v>2361117</v>
      </c>
      <c r="BA197" s="1063">
        <v>461343752</v>
      </c>
      <c r="BB197" s="1062">
        <v>0</v>
      </c>
      <c r="BC197" s="1062">
        <v>0</v>
      </c>
      <c r="BF197" s="1060">
        <f>+ABS(AQ197)</f>
        <v>600000000</v>
      </c>
      <c r="BG197" s="1060">
        <f>+ABS(AR197)</f>
        <v>600000000</v>
      </c>
      <c r="BH197" s="1060">
        <f>+ABS(AS197)</f>
        <v>0</v>
      </c>
      <c r="BI197" s="1060">
        <f>+ABS(AT197)</f>
        <v>0</v>
      </c>
      <c r="BJ197" s="1060">
        <f t="shared" si="40"/>
        <v>555413933</v>
      </c>
      <c r="BK197" s="1060">
        <f t="shared" si="41"/>
        <v>44586067</v>
      </c>
      <c r="BL197" s="1060">
        <f t="shared" si="42"/>
        <v>463704869</v>
      </c>
      <c r="BM197" s="1060">
        <f t="shared" si="43"/>
        <v>91709064</v>
      </c>
      <c r="BN197" s="1060">
        <f t="shared" si="44"/>
        <v>461343752</v>
      </c>
      <c r="BO197" s="1060">
        <f t="shared" si="45"/>
        <v>2361117</v>
      </c>
      <c r="BP197" s="1060">
        <f t="shared" si="46"/>
        <v>461343752</v>
      </c>
      <c r="BQ197" s="1060">
        <f t="shared" si="47"/>
        <v>0</v>
      </c>
      <c r="BR197" s="1060">
        <f t="shared" si="48"/>
        <v>0</v>
      </c>
    </row>
    <row r="198" spans="1:70" ht="12.75" x14ac:dyDescent="0.2">
      <c r="A198" s="1105" t="str">
        <f t="shared" si="39"/>
        <v>C32015071010</v>
      </c>
      <c r="B198" s="1180" t="s">
        <v>453</v>
      </c>
      <c r="C198" s="1180"/>
      <c r="D198" s="1180" t="s">
        <v>799</v>
      </c>
      <c r="E198" s="1180"/>
      <c r="F198" s="1180" t="s">
        <v>795</v>
      </c>
      <c r="G198" s="1180"/>
      <c r="H198" s="1180" t="s">
        <v>738</v>
      </c>
      <c r="I198" s="1180"/>
      <c r="J198" s="1180" t="s">
        <v>739</v>
      </c>
      <c r="K198" s="1180"/>
      <c r="L198" s="1180"/>
      <c r="M198" s="1180" t="s">
        <v>685</v>
      </c>
      <c r="N198" s="1180"/>
      <c r="O198" s="1180"/>
      <c r="P198" s="1180" t="s">
        <v>685</v>
      </c>
      <c r="Q198" s="1180"/>
      <c r="R198" s="1180" t="s">
        <v>685</v>
      </c>
      <c r="S198" s="1180"/>
      <c r="T198" s="1179" t="s">
        <v>806</v>
      </c>
      <c r="U198" s="1179"/>
      <c r="V198" s="1179"/>
      <c r="W198" s="1179"/>
      <c r="X198" s="1179"/>
      <c r="Y198" s="1179"/>
      <c r="Z198" s="1179"/>
      <c r="AA198" s="1179"/>
      <c r="AB198" s="1180" t="s">
        <v>732</v>
      </c>
      <c r="AC198" s="1180"/>
      <c r="AD198" s="1180"/>
      <c r="AE198" s="1180"/>
      <c r="AF198" s="1180"/>
      <c r="AG198" s="1180" t="s">
        <v>733</v>
      </c>
      <c r="AH198" s="1180"/>
      <c r="AI198" s="1180"/>
      <c r="AJ198" s="1108" t="s">
        <v>417</v>
      </c>
      <c r="AK198" s="1181" t="s">
        <v>734</v>
      </c>
      <c r="AL198" s="1181"/>
      <c r="AM198" s="1181"/>
      <c r="AN198" s="1181"/>
      <c r="AO198" s="1181"/>
      <c r="AP198" s="1181"/>
      <c r="AQ198" s="1063">
        <v>600000000</v>
      </c>
      <c r="AR198" s="1063">
        <v>600000000</v>
      </c>
      <c r="AS198" s="1062">
        <v>0</v>
      </c>
      <c r="AT198" s="1062">
        <v>0</v>
      </c>
      <c r="AU198" s="1063">
        <v>555413933</v>
      </c>
      <c r="AV198" s="1063">
        <v>44586067</v>
      </c>
      <c r="AW198" s="1063">
        <v>463704869</v>
      </c>
      <c r="AX198" s="1063">
        <v>91709064</v>
      </c>
      <c r="AY198" s="1063">
        <v>461343752</v>
      </c>
      <c r="AZ198" s="1063">
        <v>2361117</v>
      </c>
      <c r="BA198" s="1063">
        <v>461343752</v>
      </c>
      <c r="BB198" s="1062">
        <v>0</v>
      </c>
      <c r="BC198" s="1062">
        <v>0</v>
      </c>
      <c r="BF198" s="1060">
        <f>+ABS(AQ198)</f>
        <v>600000000</v>
      </c>
      <c r="BG198" s="1060">
        <f>+ABS(AR198)</f>
        <v>600000000</v>
      </c>
      <c r="BH198" s="1060">
        <f>+ABS(AS198)</f>
        <v>0</v>
      </c>
      <c r="BI198" s="1060">
        <f>+ABS(AT198)</f>
        <v>0</v>
      </c>
      <c r="BJ198" s="1060">
        <f t="shared" si="40"/>
        <v>555413933</v>
      </c>
      <c r="BK198" s="1060">
        <f t="shared" si="41"/>
        <v>44586067</v>
      </c>
      <c r="BL198" s="1060">
        <f t="shared" si="42"/>
        <v>463704869</v>
      </c>
      <c r="BM198" s="1060">
        <f t="shared" si="43"/>
        <v>91709064</v>
      </c>
      <c r="BN198" s="1060">
        <f t="shared" si="44"/>
        <v>461343752</v>
      </c>
      <c r="BO198" s="1060">
        <f t="shared" si="45"/>
        <v>2361117</v>
      </c>
      <c r="BP198" s="1060">
        <f t="shared" si="46"/>
        <v>461343752</v>
      </c>
      <c r="BQ198" s="1060">
        <f t="shared" si="47"/>
        <v>0</v>
      </c>
      <c r="BR198" s="1060">
        <f t="shared" si="48"/>
        <v>0</v>
      </c>
    </row>
    <row r="199" spans="1:70" ht="26.25" customHeight="1" x14ac:dyDescent="0.2">
      <c r="A199" s="1105" t="str">
        <f t="shared" si="39"/>
        <v>C320150710210</v>
      </c>
      <c r="B199" s="1176" t="s">
        <v>453</v>
      </c>
      <c r="C199" s="1176"/>
      <c r="D199" s="1176" t="s">
        <v>799</v>
      </c>
      <c r="E199" s="1176"/>
      <c r="F199" s="1176" t="s">
        <v>795</v>
      </c>
      <c r="G199" s="1176"/>
      <c r="H199" s="1176" t="s">
        <v>738</v>
      </c>
      <c r="I199" s="1176"/>
      <c r="J199" s="1176" t="s">
        <v>739</v>
      </c>
      <c r="K199" s="1176"/>
      <c r="L199" s="1176"/>
      <c r="M199" s="1176" t="s">
        <v>741</v>
      </c>
      <c r="N199" s="1176"/>
      <c r="O199" s="1176"/>
      <c r="P199" s="1176" t="s">
        <v>685</v>
      </c>
      <c r="Q199" s="1176"/>
      <c r="R199" s="1176" t="s">
        <v>685</v>
      </c>
      <c r="S199" s="1176"/>
      <c r="T199" s="1177" t="s">
        <v>588</v>
      </c>
      <c r="U199" s="1177"/>
      <c r="V199" s="1177"/>
      <c r="W199" s="1177"/>
      <c r="X199" s="1177"/>
      <c r="Y199" s="1177"/>
      <c r="Z199" s="1177"/>
      <c r="AA199" s="1177"/>
      <c r="AB199" s="1176" t="s">
        <v>732</v>
      </c>
      <c r="AC199" s="1176"/>
      <c r="AD199" s="1176"/>
      <c r="AE199" s="1176"/>
      <c r="AF199" s="1176"/>
      <c r="AG199" s="1176" t="s">
        <v>733</v>
      </c>
      <c r="AH199" s="1176"/>
      <c r="AI199" s="1176"/>
      <c r="AJ199" s="1110" t="s">
        <v>417</v>
      </c>
      <c r="AK199" s="1178" t="s">
        <v>734</v>
      </c>
      <c r="AL199" s="1178"/>
      <c r="AM199" s="1178"/>
      <c r="AN199" s="1178"/>
      <c r="AO199" s="1178"/>
      <c r="AP199" s="1178"/>
      <c r="AQ199" s="1063">
        <v>600000000</v>
      </c>
      <c r="AR199" s="1063">
        <v>600000000</v>
      </c>
      <c r="AS199" s="1062">
        <v>0</v>
      </c>
      <c r="AT199" s="1062">
        <v>0</v>
      </c>
      <c r="AU199" s="1063">
        <v>555413933</v>
      </c>
      <c r="AV199" s="1063">
        <v>44586067</v>
      </c>
      <c r="AW199" s="1063">
        <v>463704869</v>
      </c>
      <c r="AX199" s="1063">
        <v>91709064</v>
      </c>
      <c r="AY199" s="1063">
        <v>461343752</v>
      </c>
      <c r="AZ199" s="1063">
        <v>2361117</v>
      </c>
      <c r="BA199" s="1063">
        <v>461343752</v>
      </c>
      <c r="BB199" s="1062">
        <v>0</v>
      </c>
      <c r="BC199" s="1062">
        <v>0</v>
      </c>
      <c r="BF199" s="1060">
        <f>+ABS(AQ199)</f>
        <v>600000000</v>
      </c>
      <c r="BG199" s="1060">
        <f>+ABS(AR199)</f>
        <v>600000000</v>
      </c>
      <c r="BH199" s="1060">
        <f>+ABS(AS199)</f>
        <v>0</v>
      </c>
      <c r="BI199" s="1060">
        <f>+ABS(AT199)</f>
        <v>0</v>
      </c>
      <c r="BJ199" s="1060">
        <f t="shared" si="40"/>
        <v>555413933</v>
      </c>
      <c r="BK199" s="1060">
        <f t="shared" si="41"/>
        <v>44586067</v>
      </c>
      <c r="BL199" s="1060">
        <f t="shared" si="42"/>
        <v>463704869</v>
      </c>
      <c r="BM199" s="1060">
        <f t="shared" si="43"/>
        <v>91709064</v>
      </c>
      <c r="BN199" s="1060">
        <f t="shared" si="44"/>
        <v>461343752</v>
      </c>
      <c r="BO199" s="1060">
        <f t="shared" si="45"/>
        <v>2361117</v>
      </c>
      <c r="BP199" s="1060">
        <f t="shared" si="46"/>
        <v>461343752</v>
      </c>
      <c r="BQ199" s="1060">
        <f t="shared" si="47"/>
        <v>0</v>
      </c>
      <c r="BR199" s="1060">
        <f t="shared" si="48"/>
        <v>0</v>
      </c>
    </row>
    <row r="200" spans="1:70" ht="12.75" x14ac:dyDescent="0.2">
      <c r="A200" s="1105" t="str">
        <f t="shared" si="39"/>
        <v>C3201507210</v>
      </c>
      <c r="B200" s="1176" t="s">
        <v>453</v>
      </c>
      <c r="C200" s="1176"/>
      <c r="D200" s="1176" t="s">
        <v>799</v>
      </c>
      <c r="E200" s="1176"/>
      <c r="F200" s="1176" t="s">
        <v>795</v>
      </c>
      <c r="G200" s="1176"/>
      <c r="H200" s="1176" t="s">
        <v>741</v>
      </c>
      <c r="I200" s="1176"/>
      <c r="J200" s="1176" t="s">
        <v>685</v>
      </c>
      <c r="K200" s="1176"/>
      <c r="L200" s="1176"/>
      <c r="M200" s="1176" t="s">
        <v>685</v>
      </c>
      <c r="N200" s="1176"/>
      <c r="O200" s="1176"/>
      <c r="P200" s="1176" t="s">
        <v>685</v>
      </c>
      <c r="Q200" s="1176"/>
      <c r="R200" s="1176" t="s">
        <v>685</v>
      </c>
      <c r="S200" s="1176"/>
      <c r="T200" s="1177" t="s">
        <v>589</v>
      </c>
      <c r="U200" s="1177"/>
      <c r="V200" s="1177"/>
      <c r="W200" s="1177"/>
      <c r="X200" s="1177"/>
      <c r="Y200" s="1177"/>
      <c r="Z200" s="1177"/>
      <c r="AA200" s="1177"/>
      <c r="AB200" s="1176" t="s">
        <v>732</v>
      </c>
      <c r="AC200" s="1176"/>
      <c r="AD200" s="1176"/>
      <c r="AE200" s="1176"/>
      <c r="AF200" s="1176"/>
      <c r="AG200" s="1176" t="s">
        <v>733</v>
      </c>
      <c r="AH200" s="1176"/>
      <c r="AI200" s="1176"/>
      <c r="AJ200" s="1110" t="s">
        <v>417</v>
      </c>
      <c r="AK200" s="1178" t="s">
        <v>734</v>
      </c>
      <c r="AL200" s="1178"/>
      <c r="AM200" s="1178"/>
      <c r="AN200" s="1178"/>
      <c r="AO200" s="1178"/>
      <c r="AP200" s="1178"/>
      <c r="AQ200" s="1063">
        <v>2850000000</v>
      </c>
      <c r="AR200" s="1063">
        <v>2850000000</v>
      </c>
      <c r="AS200" s="1062">
        <v>0</v>
      </c>
      <c r="AT200" s="1062">
        <v>0</v>
      </c>
      <c r="AU200" s="1063">
        <v>2746846795</v>
      </c>
      <c r="AV200" s="1063">
        <v>103153205</v>
      </c>
      <c r="AW200" s="1063">
        <v>2111026670</v>
      </c>
      <c r="AX200" s="1063">
        <v>635820125</v>
      </c>
      <c r="AY200" s="1063">
        <v>2108332545</v>
      </c>
      <c r="AZ200" s="1063">
        <v>2694125</v>
      </c>
      <c r="BA200" s="1063">
        <v>2108332545</v>
      </c>
      <c r="BB200" s="1062">
        <v>0</v>
      </c>
      <c r="BC200" s="1062">
        <v>0</v>
      </c>
      <c r="BF200" s="1060">
        <f>+ABS(AQ200)</f>
        <v>2850000000</v>
      </c>
      <c r="BG200" s="1060">
        <f>+ABS(AR200)</f>
        <v>2850000000</v>
      </c>
      <c r="BH200" s="1060">
        <f>+ABS(AS200)</f>
        <v>0</v>
      </c>
      <c r="BI200" s="1060">
        <f>+ABS(AT200)</f>
        <v>0</v>
      </c>
      <c r="BJ200" s="1060">
        <f t="shared" si="40"/>
        <v>2746846795</v>
      </c>
      <c r="BK200" s="1060">
        <f t="shared" si="41"/>
        <v>103153205</v>
      </c>
      <c r="BL200" s="1060">
        <f t="shared" si="42"/>
        <v>2111026670</v>
      </c>
      <c r="BM200" s="1060">
        <f t="shared" si="43"/>
        <v>635820125</v>
      </c>
      <c r="BN200" s="1060">
        <f t="shared" si="44"/>
        <v>2108332545</v>
      </c>
      <c r="BO200" s="1060">
        <f t="shared" si="45"/>
        <v>2694125</v>
      </c>
      <c r="BP200" s="1060">
        <f t="shared" si="46"/>
        <v>2108332545</v>
      </c>
      <c r="BQ200" s="1060">
        <f t="shared" si="47"/>
        <v>0</v>
      </c>
      <c r="BR200" s="1060">
        <f t="shared" si="48"/>
        <v>0</v>
      </c>
    </row>
    <row r="201" spans="1:70" ht="12.75" x14ac:dyDescent="0.2">
      <c r="A201" s="1105" t="str">
        <f t="shared" si="39"/>
        <v>C3201507310</v>
      </c>
      <c r="B201" s="1176" t="s">
        <v>453</v>
      </c>
      <c r="C201" s="1176"/>
      <c r="D201" s="1176" t="s">
        <v>799</v>
      </c>
      <c r="E201" s="1176"/>
      <c r="F201" s="1176" t="s">
        <v>795</v>
      </c>
      <c r="G201" s="1176"/>
      <c r="H201" s="1176" t="s">
        <v>748</v>
      </c>
      <c r="I201" s="1176"/>
      <c r="J201" s="1176" t="s">
        <v>685</v>
      </c>
      <c r="K201" s="1176"/>
      <c r="L201" s="1176"/>
      <c r="M201" s="1176" t="s">
        <v>685</v>
      </c>
      <c r="N201" s="1176"/>
      <c r="O201" s="1176"/>
      <c r="P201" s="1176" t="s">
        <v>685</v>
      </c>
      <c r="Q201" s="1176"/>
      <c r="R201" s="1176" t="s">
        <v>685</v>
      </c>
      <c r="S201" s="1176"/>
      <c r="T201" s="1177" t="s">
        <v>590</v>
      </c>
      <c r="U201" s="1177"/>
      <c r="V201" s="1177"/>
      <c r="W201" s="1177"/>
      <c r="X201" s="1177"/>
      <c r="Y201" s="1177"/>
      <c r="Z201" s="1177"/>
      <c r="AA201" s="1177"/>
      <c r="AB201" s="1176" t="s">
        <v>732</v>
      </c>
      <c r="AC201" s="1176"/>
      <c r="AD201" s="1176"/>
      <c r="AE201" s="1176"/>
      <c r="AF201" s="1176"/>
      <c r="AG201" s="1176" t="s">
        <v>733</v>
      </c>
      <c r="AH201" s="1176"/>
      <c r="AI201" s="1176"/>
      <c r="AJ201" s="1110" t="s">
        <v>417</v>
      </c>
      <c r="AK201" s="1178" t="s">
        <v>734</v>
      </c>
      <c r="AL201" s="1178"/>
      <c r="AM201" s="1178"/>
      <c r="AN201" s="1178"/>
      <c r="AO201" s="1178"/>
      <c r="AP201" s="1178"/>
      <c r="AQ201" s="1063">
        <v>3455000000</v>
      </c>
      <c r="AR201" s="1063">
        <v>3332596348</v>
      </c>
      <c r="AS201" s="1063">
        <v>122403652</v>
      </c>
      <c r="AT201" s="1062">
        <v>0</v>
      </c>
      <c r="AU201" s="1063">
        <v>3228727952</v>
      </c>
      <c r="AV201" s="1063">
        <v>103868396</v>
      </c>
      <c r="AW201" s="1063">
        <v>2540392347</v>
      </c>
      <c r="AX201" s="1063">
        <v>688335605</v>
      </c>
      <c r="AY201" s="1063">
        <v>2528837772</v>
      </c>
      <c r="AZ201" s="1063">
        <v>11554575</v>
      </c>
      <c r="BA201" s="1063">
        <v>2528837772</v>
      </c>
      <c r="BB201" s="1062">
        <v>0</v>
      </c>
      <c r="BC201" s="1063">
        <v>77000</v>
      </c>
      <c r="BF201" s="1060">
        <f>+ABS(AQ201)</f>
        <v>3455000000</v>
      </c>
      <c r="BG201" s="1060">
        <f>+ABS(AR201)</f>
        <v>3332596348</v>
      </c>
      <c r="BH201" s="1060">
        <f>+ABS(AS201)</f>
        <v>122403652</v>
      </c>
      <c r="BI201" s="1060">
        <f>+ABS(AT201)</f>
        <v>0</v>
      </c>
      <c r="BJ201" s="1060">
        <f t="shared" si="40"/>
        <v>3228727952</v>
      </c>
      <c r="BK201" s="1060">
        <f t="shared" si="41"/>
        <v>103868396</v>
      </c>
      <c r="BL201" s="1060">
        <f t="shared" si="42"/>
        <v>2540392347</v>
      </c>
      <c r="BM201" s="1060">
        <f t="shared" si="43"/>
        <v>688335605</v>
      </c>
      <c r="BN201" s="1060">
        <f t="shared" si="44"/>
        <v>2528837772</v>
      </c>
      <c r="BO201" s="1060">
        <f t="shared" si="45"/>
        <v>11554575</v>
      </c>
      <c r="BP201" s="1060">
        <f t="shared" si="46"/>
        <v>2528837772</v>
      </c>
      <c r="BQ201" s="1060">
        <f t="shared" si="47"/>
        <v>0</v>
      </c>
      <c r="BR201" s="1060">
        <f t="shared" si="48"/>
        <v>77000</v>
      </c>
    </row>
    <row r="202" spans="1:70" ht="12.75" x14ac:dyDescent="0.2">
      <c r="A202" s="1105" t="str">
        <f t="shared" si="39"/>
        <v>C51010</v>
      </c>
      <c r="B202" s="1180" t="s">
        <v>453</v>
      </c>
      <c r="C202" s="1180"/>
      <c r="D202" s="1180" t="s">
        <v>808</v>
      </c>
      <c r="E202" s="1180"/>
      <c r="F202" s="1180"/>
      <c r="G202" s="1180"/>
      <c r="H202" s="1180"/>
      <c r="I202" s="1180"/>
      <c r="J202" s="1180"/>
      <c r="K202" s="1180"/>
      <c r="L202" s="1180"/>
      <c r="M202" s="1180"/>
      <c r="N202" s="1180"/>
      <c r="O202" s="1180"/>
      <c r="P202" s="1180"/>
      <c r="Q202" s="1180"/>
      <c r="R202" s="1180"/>
      <c r="S202" s="1180"/>
      <c r="T202" s="1179" t="s">
        <v>809</v>
      </c>
      <c r="U202" s="1179"/>
      <c r="V202" s="1179"/>
      <c r="W202" s="1179"/>
      <c r="X202" s="1179"/>
      <c r="Y202" s="1179"/>
      <c r="Z202" s="1179"/>
      <c r="AA202" s="1179"/>
      <c r="AB202" s="1180" t="s">
        <v>732</v>
      </c>
      <c r="AC202" s="1180"/>
      <c r="AD202" s="1180"/>
      <c r="AE202" s="1180"/>
      <c r="AF202" s="1180"/>
      <c r="AG202" s="1180" t="s">
        <v>733</v>
      </c>
      <c r="AH202" s="1180"/>
      <c r="AI202" s="1180"/>
      <c r="AJ202" s="1108" t="s">
        <v>417</v>
      </c>
      <c r="AK202" s="1181" t="s">
        <v>734</v>
      </c>
      <c r="AL202" s="1181"/>
      <c r="AM202" s="1181"/>
      <c r="AN202" s="1181"/>
      <c r="AO202" s="1181"/>
      <c r="AP202" s="1181"/>
      <c r="AQ202" s="1063">
        <v>2078000000</v>
      </c>
      <c r="AR202" s="1063">
        <v>2078000000</v>
      </c>
      <c r="AS202" s="1062">
        <v>0</v>
      </c>
      <c r="AT202" s="1062">
        <v>0</v>
      </c>
      <c r="AU202" s="1063">
        <v>1946806322</v>
      </c>
      <c r="AV202" s="1063">
        <v>131193678</v>
      </c>
      <c r="AW202" s="1063">
        <v>1252338190</v>
      </c>
      <c r="AX202" s="1063">
        <v>694468132</v>
      </c>
      <c r="AY202" s="1063">
        <v>1252338190</v>
      </c>
      <c r="AZ202" s="1062">
        <v>0</v>
      </c>
      <c r="BA202" s="1063">
        <v>1252338190</v>
      </c>
      <c r="BB202" s="1062">
        <v>0</v>
      </c>
      <c r="BC202" s="1062">
        <v>0</v>
      </c>
      <c r="BF202" s="1060">
        <f>+ABS(AQ202)</f>
        <v>2078000000</v>
      </c>
      <c r="BG202" s="1060">
        <f>+ABS(AR202)</f>
        <v>2078000000</v>
      </c>
      <c r="BH202" s="1060">
        <f>+ABS(AS202)</f>
        <v>0</v>
      </c>
      <c r="BI202" s="1060">
        <f>+ABS(AT202)</f>
        <v>0</v>
      </c>
      <c r="BJ202" s="1060">
        <f t="shared" si="40"/>
        <v>1946806322</v>
      </c>
      <c r="BK202" s="1060">
        <f t="shared" si="41"/>
        <v>131193678</v>
      </c>
      <c r="BL202" s="1060">
        <f t="shared" si="42"/>
        <v>1252338190</v>
      </c>
      <c r="BM202" s="1060">
        <f t="shared" si="43"/>
        <v>694468132</v>
      </c>
      <c r="BN202" s="1060">
        <f t="shared" si="44"/>
        <v>1252338190</v>
      </c>
      <c r="BO202" s="1060">
        <f t="shared" si="45"/>
        <v>0</v>
      </c>
      <c r="BP202" s="1060">
        <f t="shared" si="46"/>
        <v>1252338190</v>
      </c>
      <c r="BQ202" s="1060">
        <f t="shared" si="47"/>
        <v>0</v>
      </c>
      <c r="BR202" s="1060">
        <f t="shared" si="48"/>
        <v>0</v>
      </c>
    </row>
    <row r="203" spans="1:70" ht="12.75" x14ac:dyDescent="0.2">
      <c r="A203" s="1105" t="str">
        <f t="shared" si="39"/>
        <v>C51015</v>
      </c>
      <c r="B203" s="1180" t="s">
        <v>453</v>
      </c>
      <c r="C203" s="1180"/>
      <c r="D203" s="1180" t="s">
        <v>808</v>
      </c>
      <c r="E203" s="1180"/>
      <c r="F203" s="1180"/>
      <c r="G203" s="1180"/>
      <c r="H203" s="1180"/>
      <c r="I203" s="1180"/>
      <c r="J203" s="1180"/>
      <c r="K203" s="1180"/>
      <c r="L203" s="1180"/>
      <c r="M203" s="1180"/>
      <c r="N203" s="1180"/>
      <c r="O203" s="1180"/>
      <c r="P203" s="1180"/>
      <c r="Q203" s="1180"/>
      <c r="R203" s="1180"/>
      <c r="S203" s="1180"/>
      <c r="T203" s="1179" t="s">
        <v>809</v>
      </c>
      <c r="U203" s="1179"/>
      <c r="V203" s="1179"/>
      <c r="W203" s="1179"/>
      <c r="X203" s="1179"/>
      <c r="Y203" s="1179"/>
      <c r="Z203" s="1179"/>
      <c r="AA203" s="1179"/>
      <c r="AB203" s="1180" t="s">
        <v>732</v>
      </c>
      <c r="AC203" s="1180"/>
      <c r="AD203" s="1180"/>
      <c r="AE203" s="1180"/>
      <c r="AF203" s="1180"/>
      <c r="AG203" s="1180" t="s">
        <v>733</v>
      </c>
      <c r="AH203" s="1180"/>
      <c r="AI203" s="1180"/>
      <c r="AJ203" s="1108" t="s">
        <v>745</v>
      </c>
      <c r="AK203" s="1181" t="s">
        <v>781</v>
      </c>
      <c r="AL203" s="1181"/>
      <c r="AM203" s="1181"/>
      <c r="AN203" s="1181"/>
      <c r="AO203" s="1181"/>
      <c r="AP203" s="1181"/>
      <c r="AQ203" s="1063">
        <v>1140000000</v>
      </c>
      <c r="AR203" s="1062">
        <v>0</v>
      </c>
      <c r="AS203" s="1063">
        <v>1140000000</v>
      </c>
      <c r="AT203" s="1062">
        <v>0</v>
      </c>
      <c r="AU203" s="1062">
        <v>0</v>
      </c>
      <c r="AV203" s="1062">
        <v>0</v>
      </c>
      <c r="AW203" s="1062">
        <v>0</v>
      </c>
      <c r="AX203" s="1062">
        <v>0</v>
      </c>
      <c r="AY203" s="1062">
        <v>0</v>
      </c>
      <c r="AZ203" s="1062">
        <v>0</v>
      </c>
      <c r="BA203" s="1062">
        <v>0</v>
      </c>
      <c r="BB203" s="1062">
        <v>0</v>
      </c>
      <c r="BC203" s="1062">
        <v>0</v>
      </c>
      <c r="BF203" s="1060">
        <f>+ABS(AQ203)</f>
        <v>1140000000</v>
      </c>
      <c r="BG203" s="1060">
        <f>+ABS(AR203)</f>
        <v>0</v>
      </c>
      <c r="BH203" s="1060">
        <f>+ABS(AS203)</f>
        <v>1140000000</v>
      </c>
      <c r="BI203" s="1060">
        <f>+ABS(AT203)</f>
        <v>0</v>
      </c>
      <c r="BJ203" s="1060">
        <f t="shared" si="40"/>
        <v>0</v>
      </c>
      <c r="BK203" s="1060">
        <f t="shared" si="41"/>
        <v>0</v>
      </c>
      <c r="BL203" s="1060">
        <f t="shared" si="42"/>
        <v>0</v>
      </c>
      <c r="BM203" s="1060">
        <f t="shared" si="43"/>
        <v>0</v>
      </c>
      <c r="BN203" s="1060">
        <f t="shared" si="44"/>
        <v>0</v>
      </c>
      <c r="BO203" s="1060">
        <f t="shared" si="45"/>
        <v>0</v>
      </c>
      <c r="BP203" s="1060">
        <f t="shared" si="46"/>
        <v>0</v>
      </c>
      <c r="BQ203" s="1060">
        <f t="shared" si="47"/>
        <v>0</v>
      </c>
      <c r="BR203" s="1060">
        <f t="shared" si="48"/>
        <v>0</v>
      </c>
    </row>
    <row r="204" spans="1:70" ht="12.75" x14ac:dyDescent="0.2">
      <c r="A204" s="1105" t="str">
        <f t="shared" si="39"/>
        <v>C51070410</v>
      </c>
      <c r="B204" s="1180" t="s">
        <v>453</v>
      </c>
      <c r="C204" s="1180"/>
      <c r="D204" s="1180" t="s">
        <v>808</v>
      </c>
      <c r="E204" s="1180"/>
      <c r="F204" s="1180" t="s">
        <v>810</v>
      </c>
      <c r="G204" s="1180"/>
      <c r="H204" s="1180"/>
      <c r="I204" s="1180"/>
      <c r="J204" s="1180"/>
      <c r="K204" s="1180"/>
      <c r="L204" s="1180"/>
      <c r="M204" s="1180"/>
      <c r="N204" s="1180"/>
      <c r="O204" s="1180"/>
      <c r="P204" s="1180"/>
      <c r="Q204" s="1180"/>
      <c r="R204" s="1180"/>
      <c r="S204" s="1180"/>
      <c r="T204" s="1179" t="s">
        <v>811</v>
      </c>
      <c r="U204" s="1179"/>
      <c r="V204" s="1179"/>
      <c r="W204" s="1179"/>
      <c r="X204" s="1179"/>
      <c r="Y204" s="1179"/>
      <c r="Z204" s="1179"/>
      <c r="AA204" s="1179"/>
      <c r="AB204" s="1180" t="s">
        <v>732</v>
      </c>
      <c r="AC204" s="1180"/>
      <c r="AD204" s="1180"/>
      <c r="AE204" s="1180"/>
      <c r="AF204" s="1180"/>
      <c r="AG204" s="1180" t="s">
        <v>733</v>
      </c>
      <c r="AH204" s="1180"/>
      <c r="AI204" s="1180"/>
      <c r="AJ204" s="1108" t="s">
        <v>417</v>
      </c>
      <c r="AK204" s="1181" t="s">
        <v>734</v>
      </c>
      <c r="AL204" s="1181"/>
      <c r="AM204" s="1181"/>
      <c r="AN204" s="1181"/>
      <c r="AO204" s="1181"/>
      <c r="AP204" s="1181"/>
      <c r="AQ204" s="1063">
        <v>400000000</v>
      </c>
      <c r="AR204" s="1063">
        <v>400000000</v>
      </c>
      <c r="AS204" s="1062">
        <v>0</v>
      </c>
      <c r="AT204" s="1062">
        <v>0</v>
      </c>
      <c r="AU204" s="1063">
        <v>391247612</v>
      </c>
      <c r="AV204" s="1063">
        <v>8752388</v>
      </c>
      <c r="AW204" s="1063">
        <v>102000000</v>
      </c>
      <c r="AX204" s="1063">
        <v>289247612</v>
      </c>
      <c r="AY204" s="1063">
        <v>102000000</v>
      </c>
      <c r="AZ204" s="1062">
        <v>0</v>
      </c>
      <c r="BA204" s="1063">
        <v>102000000</v>
      </c>
      <c r="BB204" s="1062">
        <v>0</v>
      </c>
      <c r="BC204" s="1062">
        <v>0</v>
      </c>
      <c r="BF204" s="1060">
        <f>+ABS(AQ204)</f>
        <v>400000000</v>
      </c>
      <c r="BG204" s="1060">
        <f>+ABS(AR204)</f>
        <v>400000000</v>
      </c>
      <c r="BH204" s="1060">
        <f>+ABS(AS204)</f>
        <v>0</v>
      </c>
      <c r="BI204" s="1060">
        <f>+ABS(AT204)</f>
        <v>0</v>
      </c>
      <c r="BJ204" s="1060">
        <f t="shared" si="40"/>
        <v>391247612</v>
      </c>
      <c r="BK204" s="1060">
        <f t="shared" si="41"/>
        <v>8752388</v>
      </c>
      <c r="BL204" s="1060">
        <f t="shared" si="42"/>
        <v>102000000</v>
      </c>
      <c r="BM204" s="1060">
        <f t="shared" si="43"/>
        <v>289247612</v>
      </c>
      <c r="BN204" s="1060">
        <f t="shared" si="44"/>
        <v>102000000</v>
      </c>
      <c r="BO204" s="1060">
        <f t="shared" si="45"/>
        <v>0</v>
      </c>
      <c r="BP204" s="1060">
        <f t="shared" si="46"/>
        <v>102000000</v>
      </c>
      <c r="BQ204" s="1060">
        <f t="shared" si="47"/>
        <v>0</v>
      </c>
      <c r="BR204" s="1060">
        <f t="shared" si="48"/>
        <v>0</v>
      </c>
    </row>
    <row r="205" spans="1:70" ht="12.75" x14ac:dyDescent="0.2">
      <c r="A205" s="1105" t="str">
        <f t="shared" si="39"/>
        <v>C510704110</v>
      </c>
      <c r="B205" s="1176" t="s">
        <v>453</v>
      </c>
      <c r="C205" s="1176"/>
      <c r="D205" s="1176" t="s">
        <v>808</v>
      </c>
      <c r="E205" s="1176"/>
      <c r="F205" s="1176" t="s">
        <v>810</v>
      </c>
      <c r="G205" s="1176"/>
      <c r="H205" s="1176" t="s">
        <v>738</v>
      </c>
      <c r="I205" s="1176"/>
      <c r="J205" s="1176" t="s">
        <v>685</v>
      </c>
      <c r="K205" s="1176"/>
      <c r="L205" s="1176"/>
      <c r="M205" s="1176" t="s">
        <v>685</v>
      </c>
      <c r="N205" s="1176"/>
      <c r="O205" s="1176"/>
      <c r="P205" s="1176" t="s">
        <v>685</v>
      </c>
      <c r="Q205" s="1176"/>
      <c r="R205" s="1176" t="s">
        <v>685</v>
      </c>
      <c r="S205" s="1176"/>
      <c r="T205" s="1177" t="s">
        <v>591</v>
      </c>
      <c r="U205" s="1177"/>
      <c r="V205" s="1177"/>
      <c r="W205" s="1177"/>
      <c r="X205" s="1177"/>
      <c r="Y205" s="1177"/>
      <c r="Z205" s="1177"/>
      <c r="AA205" s="1177"/>
      <c r="AB205" s="1176" t="s">
        <v>732</v>
      </c>
      <c r="AC205" s="1176"/>
      <c r="AD205" s="1176"/>
      <c r="AE205" s="1176"/>
      <c r="AF205" s="1176"/>
      <c r="AG205" s="1176" t="s">
        <v>733</v>
      </c>
      <c r="AH205" s="1176"/>
      <c r="AI205" s="1176"/>
      <c r="AJ205" s="1110" t="s">
        <v>417</v>
      </c>
      <c r="AK205" s="1178" t="s">
        <v>734</v>
      </c>
      <c r="AL205" s="1178"/>
      <c r="AM205" s="1178"/>
      <c r="AN205" s="1178"/>
      <c r="AO205" s="1178"/>
      <c r="AP205" s="1178"/>
      <c r="AQ205" s="1063">
        <v>400000000</v>
      </c>
      <c r="AR205" s="1063">
        <v>400000000</v>
      </c>
      <c r="AS205" s="1062">
        <v>0</v>
      </c>
      <c r="AT205" s="1062">
        <v>0</v>
      </c>
      <c r="AU205" s="1063">
        <v>391247612</v>
      </c>
      <c r="AV205" s="1063">
        <v>8752388</v>
      </c>
      <c r="AW205" s="1063">
        <v>102000000</v>
      </c>
      <c r="AX205" s="1063">
        <v>289247612</v>
      </c>
      <c r="AY205" s="1063">
        <v>102000000</v>
      </c>
      <c r="AZ205" s="1062">
        <v>0</v>
      </c>
      <c r="BA205" s="1063">
        <v>102000000</v>
      </c>
      <c r="BB205" s="1062">
        <v>0</v>
      </c>
      <c r="BC205" s="1062">
        <v>0</v>
      </c>
      <c r="BF205" s="1060">
        <f>+ABS(AQ205)</f>
        <v>400000000</v>
      </c>
      <c r="BG205" s="1060">
        <f>+ABS(AR205)</f>
        <v>400000000</v>
      </c>
      <c r="BH205" s="1060">
        <f>+ABS(AS205)</f>
        <v>0</v>
      </c>
      <c r="BI205" s="1060">
        <f>+ABS(AT205)</f>
        <v>0</v>
      </c>
      <c r="BJ205" s="1060">
        <f t="shared" si="40"/>
        <v>391247612</v>
      </c>
      <c r="BK205" s="1060">
        <f t="shared" si="41"/>
        <v>8752388</v>
      </c>
      <c r="BL205" s="1060">
        <f t="shared" si="42"/>
        <v>102000000</v>
      </c>
      <c r="BM205" s="1060">
        <f t="shared" si="43"/>
        <v>289247612</v>
      </c>
      <c r="BN205" s="1060">
        <f t="shared" si="44"/>
        <v>102000000</v>
      </c>
      <c r="BO205" s="1060">
        <f t="shared" si="45"/>
        <v>0</v>
      </c>
      <c r="BP205" s="1060">
        <f t="shared" si="46"/>
        <v>102000000</v>
      </c>
      <c r="BQ205" s="1060">
        <f t="shared" si="47"/>
        <v>0</v>
      </c>
      <c r="BR205" s="1060">
        <f t="shared" si="48"/>
        <v>0</v>
      </c>
    </row>
    <row r="206" spans="1:70" ht="12.75" x14ac:dyDescent="0.2">
      <c r="A206" s="1105" t="str">
        <f t="shared" si="39"/>
        <v>C51080010</v>
      </c>
      <c r="B206" s="1180" t="s">
        <v>453</v>
      </c>
      <c r="C206" s="1180"/>
      <c r="D206" s="1180" t="s">
        <v>808</v>
      </c>
      <c r="E206" s="1180"/>
      <c r="F206" s="1180" t="s">
        <v>784</v>
      </c>
      <c r="G206" s="1180"/>
      <c r="H206" s="1180"/>
      <c r="I206" s="1180"/>
      <c r="J206" s="1180"/>
      <c r="K206" s="1180"/>
      <c r="L206" s="1180"/>
      <c r="M206" s="1180"/>
      <c r="N206" s="1180"/>
      <c r="O206" s="1180"/>
      <c r="P206" s="1180"/>
      <c r="Q206" s="1180"/>
      <c r="R206" s="1180"/>
      <c r="S206" s="1180"/>
      <c r="T206" s="1179" t="s">
        <v>785</v>
      </c>
      <c r="U206" s="1179"/>
      <c r="V206" s="1179"/>
      <c r="W206" s="1179"/>
      <c r="X206" s="1179"/>
      <c r="Y206" s="1179"/>
      <c r="Z206" s="1179"/>
      <c r="AA206" s="1179"/>
      <c r="AB206" s="1180" t="s">
        <v>732</v>
      </c>
      <c r="AC206" s="1180"/>
      <c r="AD206" s="1180"/>
      <c r="AE206" s="1180"/>
      <c r="AF206" s="1180"/>
      <c r="AG206" s="1180" t="s">
        <v>733</v>
      </c>
      <c r="AH206" s="1180"/>
      <c r="AI206" s="1180"/>
      <c r="AJ206" s="1108" t="s">
        <v>417</v>
      </c>
      <c r="AK206" s="1181" t="s">
        <v>734</v>
      </c>
      <c r="AL206" s="1181"/>
      <c r="AM206" s="1181"/>
      <c r="AN206" s="1181"/>
      <c r="AO206" s="1181"/>
      <c r="AP206" s="1181"/>
      <c r="AQ206" s="1063">
        <v>1678000000</v>
      </c>
      <c r="AR206" s="1063">
        <v>1678000000</v>
      </c>
      <c r="AS206" s="1062">
        <v>0</v>
      </c>
      <c r="AT206" s="1062">
        <v>0</v>
      </c>
      <c r="AU206" s="1063">
        <v>1555558710</v>
      </c>
      <c r="AV206" s="1063">
        <v>122441290</v>
      </c>
      <c r="AW206" s="1063">
        <v>1150338190</v>
      </c>
      <c r="AX206" s="1063">
        <v>405220520</v>
      </c>
      <c r="AY206" s="1063">
        <v>1150338190</v>
      </c>
      <c r="AZ206" s="1062">
        <v>0</v>
      </c>
      <c r="BA206" s="1063">
        <v>1150338190</v>
      </c>
      <c r="BB206" s="1062">
        <v>0</v>
      </c>
      <c r="BC206" s="1062">
        <v>0</v>
      </c>
      <c r="BF206" s="1060">
        <f>+ABS(AQ206)</f>
        <v>1678000000</v>
      </c>
      <c r="BG206" s="1060">
        <f>+ABS(AR206)</f>
        <v>1678000000</v>
      </c>
      <c r="BH206" s="1060">
        <f>+ABS(AS206)</f>
        <v>0</v>
      </c>
      <c r="BI206" s="1060">
        <f>+ABS(AT206)</f>
        <v>0</v>
      </c>
      <c r="BJ206" s="1060">
        <f t="shared" si="40"/>
        <v>1555558710</v>
      </c>
      <c r="BK206" s="1060">
        <f t="shared" si="41"/>
        <v>122441290</v>
      </c>
      <c r="BL206" s="1060">
        <f t="shared" si="42"/>
        <v>1150338190</v>
      </c>
      <c r="BM206" s="1060">
        <f t="shared" si="43"/>
        <v>405220520</v>
      </c>
      <c r="BN206" s="1060">
        <f t="shared" si="44"/>
        <v>1150338190</v>
      </c>
      <c r="BO206" s="1060">
        <f t="shared" si="45"/>
        <v>0</v>
      </c>
      <c r="BP206" s="1060">
        <f t="shared" si="46"/>
        <v>1150338190</v>
      </c>
      <c r="BQ206" s="1060">
        <f t="shared" si="47"/>
        <v>0</v>
      </c>
      <c r="BR206" s="1060">
        <f t="shared" si="48"/>
        <v>0</v>
      </c>
    </row>
    <row r="207" spans="1:70" ht="12.75" x14ac:dyDescent="0.2">
      <c r="A207" s="1105" t="str">
        <f t="shared" si="39"/>
        <v>C51080015</v>
      </c>
      <c r="B207" s="1180" t="s">
        <v>453</v>
      </c>
      <c r="C207" s="1180"/>
      <c r="D207" s="1180" t="s">
        <v>808</v>
      </c>
      <c r="E207" s="1180"/>
      <c r="F207" s="1180" t="s">
        <v>784</v>
      </c>
      <c r="G207" s="1180"/>
      <c r="H207" s="1180"/>
      <c r="I207" s="1180"/>
      <c r="J207" s="1180"/>
      <c r="K207" s="1180"/>
      <c r="L207" s="1180"/>
      <c r="M207" s="1180"/>
      <c r="N207" s="1180"/>
      <c r="O207" s="1180"/>
      <c r="P207" s="1180"/>
      <c r="Q207" s="1180"/>
      <c r="R207" s="1180"/>
      <c r="S207" s="1180"/>
      <c r="T207" s="1179" t="s">
        <v>785</v>
      </c>
      <c r="U207" s="1179"/>
      <c r="V207" s="1179"/>
      <c r="W207" s="1179"/>
      <c r="X207" s="1179"/>
      <c r="Y207" s="1179"/>
      <c r="Z207" s="1179"/>
      <c r="AA207" s="1179"/>
      <c r="AB207" s="1180" t="s">
        <v>732</v>
      </c>
      <c r="AC207" s="1180"/>
      <c r="AD207" s="1180"/>
      <c r="AE207" s="1180"/>
      <c r="AF207" s="1180"/>
      <c r="AG207" s="1180" t="s">
        <v>733</v>
      </c>
      <c r="AH207" s="1180"/>
      <c r="AI207" s="1180"/>
      <c r="AJ207" s="1108" t="s">
        <v>745</v>
      </c>
      <c r="AK207" s="1181" t="s">
        <v>781</v>
      </c>
      <c r="AL207" s="1181"/>
      <c r="AM207" s="1181"/>
      <c r="AN207" s="1181"/>
      <c r="AO207" s="1181"/>
      <c r="AP207" s="1181"/>
      <c r="AQ207" s="1063">
        <v>1140000000</v>
      </c>
      <c r="AR207" s="1062">
        <v>0</v>
      </c>
      <c r="AS207" s="1063">
        <v>1140000000</v>
      </c>
      <c r="AT207" s="1062">
        <v>0</v>
      </c>
      <c r="AU207" s="1062">
        <v>0</v>
      </c>
      <c r="AV207" s="1062">
        <v>0</v>
      </c>
      <c r="AW207" s="1062">
        <v>0</v>
      </c>
      <c r="AX207" s="1062">
        <v>0</v>
      </c>
      <c r="AY207" s="1062">
        <v>0</v>
      </c>
      <c r="AZ207" s="1062">
        <v>0</v>
      </c>
      <c r="BA207" s="1062">
        <v>0</v>
      </c>
      <c r="BB207" s="1062">
        <v>0</v>
      </c>
      <c r="BC207" s="1062">
        <v>0</v>
      </c>
      <c r="BF207" s="1060">
        <f>+ABS(AQ207)</f>
        <v>1140000000</v>
      </c>
      <c r="BG207" s="1060">
        <f>+ABS(AR207)</f>
        <v>0</v>
      </c>
      <c r="BH207" s="1060">
        <f>+ABS(AS207)</f>
        <v>1140000000</v>
      </c>
      <c r="BI207" s="1060">
        <f>+ABS(AT207)</f>
        <v>0</v>
      </c>
      <c r="BJ207" s="1060">
        <f t="shared" si="40"/>
        <v>0</v>
      </c>
      <c r="BK207" s="1060">
        <f t="shared" si="41"/>
        <v>0</v>
      </c>
      <c r="BL207" s="1060">
        <f t="shared" si="42"/>
        <v>0</v>
      </c>
      <c r="BM207" s="1060">
        <f t="shared" si="43"/>
        <v>0</v>
      </c>
      <c r="BN207" s="1060">
        <f t="shared" si="44"/>
        <v>0</v>
      </c>
      <c r="BO207" s="1060">
        <f t="shared" si="45"/>
        <v>0</v>
      </c>
      <c r="BP207" s="1060">
        <f t="shared" si="46"/>
        <v>0</v>
      </c>
      <c r="BQ207" s="1060">
        <f t="shared" si="47"/>
        <v>0</v>
      </c>
      <c r="BR207" s="1060">
        <f t="shared" si="48"/>
        <v>0</v>
      </c>
    </row>
    <row r="208" spans="1:70" ht="12.75" x14ac:dyDescent="0.2">
      <c r="A208" s="1105" t="str">
        <f t="shared" si="39"/>
        <v>C5108002010</v>
      </c>
      <c r="B208" s="1180" t="s">
        <v>453</v>
      </c>
      <c r="C208" s="1180"/>
      <c r="D208" s="1180" t="s">
        <v>808</v>
      </c>
      <c r="E208" s="1180"/>
      <c r="F208" s="1180" t="s">
        <v>784</v>
      </c>
      <c r="G208" s="1180"/>
      <c r="H208" s="1180" t="s">
        <v>741</v>
      </c>
      <c r="I208" s="1180"/>
      <c r="J208" s="1180" t="s">
        <v>739</v>
      </c>
      <c r="K208" s="1180"/>
      <c r="L208" s="1180"/>
      <c r="M208" s="1180" t="s">
        <v>685</v>
      </c>
      <c r="N208" s="1180"/>
      <c r="O208" s="1180"/>
      <c r="P208" s="1180" t="s">
        <v>685</v>
      </c>
      <c r="Q208" s="1180"/>
      <c r="R208" s="1180" t="s">
        <v>685</v>
      </c>
      <c r="S208" s="1180"/>
      <c r="T208" s="1179" t="s">
        <v>687</v>
      </c>
      <c r="U208" s="1179"/>
      <c r="V208" s="1179"/>
      <c r="W208" s="1179"/>
      <c r="X208" s="1179"/>
      <c r="Y208" s="1179"/>
      <c r="Z208" s="1179"/>
      <c r="AA208" s="1179"/>
      <c r="AB208" s="1180" t="s">
        <v>732</v>
      </c>
      <c r="AC208" s="1180"/>
      <c r="AD208" s="1180"/>
      <c r="AE208" s="1180"/>
      <c r="AF208" s="1180"/>
      <c r="AG208" s="1180" t="s">
        <v>733</v>
      </c>
      <c r="AH208" s="1180"/>
      <c r="AI208" s="1180"/>
      <c r="AJ208" s="1108" t="s">
        <v>417</v>
      </c>
      <c r="AK208" s="1181" t="s">
        <v>734</v>
      </c>
      <c r="AL208" s="1181"/>
      <c r="AM208" s="1181"/>
      <c r="AN208" s="1181"/>
      <c r="AO208" s="1181"/>
      <c r="AP208" s="1181"/>
      <c r="AQ208" s="1063">
        <v>1678000000</v>
      </c>
      <c r="AR208" s="1063">
        <v>1678000000</v>
      </c>
      <c r="AS208" s="1062">
        <v>0</v>
      </c>
      <c r="AT208" s="1062">
        <v>0</v>
      </c>
      <c r="AU208" s="1063">
        <v>1555558710</v>
      </c>
      <c r="AV208" s="1063">
        <v>122441290</v>
      </c>
      <c r="AW208" s="1063">
        <v>1150338190</v>
      </c>
      <c r="AX208" s="1063">
        <v>405220520</v>
      </c>
      <c r="AY208" s="1063">
        <v>1150338190</v>
      </c>
      <c r="AZ208" s="1062">
        <v>0</v>
      </c>
      <c r="BA208" s="1063">
        <v>1150338190</v>
      </c>
      <c r="BB208" s="1062">
        <v>0</v>
      </c>
      <c r="BC208" s="1062">
        <v>0</v>
      </c>
      <c r="BF208" s="1060">
        <f>+ABS(AQ208)</f>
        <v>1678000000</v>
      </c>
      <c r="BG208" s="1060">
        <f>+ABS(AR208)</f>
        <v>1678000000</v>
      </c>
      <c r="BH208" s="1060">
        <f>+ABS(AS208)</f>
        <v>0</v>
      </c>
      <c r="BI208" s="1060">
        <f>+ABS(AT208)</f>
        <v>0</v>
      </c>
      <c r="BJ208" s="1060">
        <f t="shared" si="40"/>
        <v>1555558710</v>
      </c>
      <c r="BK208" s="1060">
        <f t="shared" si="41"/>
        <v>122441290</v>
      </c>
      <c r="BL208" s="1060">
        <f t="shared" si="42"/>
        <v>1150338190</v>
      </c>
      <c r="BM208" s="1060">
        <f t="shared" si="43"/>
        <v>405220520</v>
      </c>
      <c r="BN208" s="1060">
        <f t="shared" si="44"/>
        <v>1150338190</v>
      </c>
      <c r="BO208" s="1060">
        <f t="shared" si="45"/>
        <v>0</v>
      </c>
      <c r="BP208" s="1060">
        <f t="shared" si="46"/>
        <v>1150338190</v>
      </c>
      <c r="BQ208" s="1060">
        <f t="shared" si="47"/>
        <v>0</v>
      </c>
      <c r="BR208" s="1060">
        <f t="shared" si="48"/>
        <v>0</v>
      </c>
    </row>
    <row r="209" spans="1:70" ht="12.75" x14ac:dyDescent="0.2">
      <c r="A209" s="1105" t="str">
        <f t="shared" si="39"/>
        <v>C510800210</v>
      </c>
      <c r="B209" s="1180" t="s">
        <v>453</v>
      </c>
      <c r="C209" s="1180"/>
      <c r="D209" s="1180" t="s">
        <v>808</v>
      </c>
      <c r="E209" s="1180"/>
      <c r="F209" s="1180" t="s">
        <v>784</v>
      </c>
      <c r="G209" s="1180"/>
      <c r="H209" s="1180" t="s">
        <v>741</v>
      </c>
      <c r="I209" s="1180"/>
      <c r="J209" s="1180" t="s">
        <v>685</v>
      </c>
      <c r="K209" s="1180"/>
      <c r="L209" s="1180"/>
      <c r="M209" s="1180" t="s">
        <v>685</v>
      </c>
      <c r="N209" s="1180"/>
      <c r="O209" s="1180"/>
      <c r="P209" s="1180" t="s">
        <v>685</v>
      </c>
      <c r="Q209" s="1180"/>
      <c r="R209" s="1180" t="s">
        <v>685</v>
      </c>
      <c r="S209" s="1180"/>
      <c r="T209" s="1179" t="s">
        <v>687</v>
      </c>
      <c r="U209" s="1179"/>
      <c r="V209" s="1179"/>
      <c r="W209" s="1179"/>
      <c r="X209" s="1179"/>
      <c r="Y209" s="1179"/>
      <c r="Z209" s="1179"/>
      <c r="AA209" s="1179"/>
      <c r="AB209" s="1180" t="s">
        <v>732</v>
      </c>
      <c r="AC209" s="1180"/>
      <c r="AD209" s="1180"/>
      <c r="AE209" s="1180"/>
      <c r="AF209" s="1180"/>
      <c r="AG209" s="1180" t="s">
        <v>733</v>
      </c>
      <c r="AH209" s="1180"/>
      <c r="AI209" s="1180"/>
      <c r="AJ209" s="1108" t="s">
        <v>417</v>
      </c>
      <c r="AK209" s="1181" t="s">
        <v>734</v>
      </c>
      <c r="AL209" s="1181"/>
      <c r="AM209" s="1181"/>
      <c r="AN209" s="1181"/>
      <c r="AO209" s="1181"/>
      <c r="AP209" s="1181"/>
      <c r="AQ209" s="1063">
        <v>1678000000</v>
      </c>
      <c r="AR209" s="1063">
        <v>1678000000</v>
      </c>
      <c r="AS209" s="1062">
        <v>0</v>
      </c>
      <c r="AT209" s="1062">
        <v>0</v>
      </c>
      <c r="AU209" s="1063">
        <v>1555558710</v>
      </c>
      <c r="AV209" s="1063">
        <v>122441290</v>
      </c>
      <c r="AW209" s="1063">
        <v>1150338190</v>
      </c>
      <c r="AX209" s="1063">
        <v>405220520</v>
      </c>
      <c r="AY209" s="1063">
        <v>1150338190</v>
      </c>
      <c r="AZ209" s="1062">
        <v>0</v>
      </c>
      <c r="BA209" s="1063">
        <v>1150338190</v>
      </c>
      <c r="BB209" s="1062">
        <v>0</v>
      </c>
      <c r="BC209" s="1062">
        <v>0</v>
      </c>
      <c r="BF209" s="1060">
        <f>+ABS(AQ209)</f>
        <v>1678000000</v>
      </c>
      <c r="BG209" s="1060">
        <f>+ABS(AR209)</f>
        <v>1678000000</v>
      </c>
      <c r="BH209" s="1060">
        <f>+ABS(AS209)</f>
        <v>0</v>
      </c>
      <c r="BI209" s="1060">
        <f>+ABS(AT209)</f>
        <v>0</v>
      </c>
      <c r="BJ209" s="1060">
        <f t="shared" si="40"/>
        <v>1555558710</v>
      </c>
      <c r="BK209" s="1060">
        <f t="shared" si="41"/>
        <v>122441290</v>
      </c>
      <c r="BL209" s="1060">
        <f t="shared" si="42"/>
        <v>1150338190</v>
      </c>
      <c r="BM209" s="1060">
        <f t="shared" si="43"/>
        <v>405220520</v>
      </c>
      <c r="BN209" s="1060">
        <f t="shared" si="44"/>
        <v>1150338190</v>
      </c>
      <c r="BO209" s="1060">
        <f t="shared" si="45"/>
        <v>0</v>
      </c>
      <c r="BP209" s="1060">
        <f t="shared" si="46"/>
        <v>1150338190</v>
      </c>
      <c r="BQ209" s="1060">
        <f t="shared" si="47"/>
        <v>0</v>
      </c>
      <c r="BR209" s="1060">
        <f t="shared" si="48"/>
        <v>0</v>
      </c>
    </row>
    <row r="210" spans="1:70" ht="12.75" x14ac:dyDescent="0.2">
      <c r="A210" s="1105" t="str">
        <f t="shared" si="39"/>
        <v>C510800215</v>
      </c>
      <c r="B210" s="1176" t="s">
        <v>453</v>
      </c>
      <c r="C210" s="1176"/>
      <c r="D210" s="1176" t="s">
        <v>808</v>
      </c>
      <c r="E210" s="1176"/>
      <c r="F210" s="1176" t="s">
        <v>784</v>
      </c>
      <c r="G210" s="1176"/>
      <c r="H210" s="1176" t="s">
        <v>741</v>
      </c>
      <c r="I210" s="1176"/>
      <c r="J210" s="1176" t="s">
        <v>685</v>
      </c>
      <c r="K210" s="1176"/>
      <c r="L210" s="1176"/>
      <c r="M210" s="1176" t="s">
        <v>685</v>
      </c>
      <c r="N210" s="1176"/>
      <c r="O210" s="1176"/>
      <c r="P210" s="1176" t="s">
        <v>685</v>
      </c>
      <c r="Q210" s="1176"/>
      <c r="R210" s="1176" t="s">
        <v>685</v>
      </c>
      <c r="S210" s="1176"/>
      <c r="T210" s="1177" t="s">
        <v>687</v>
      </c>
      <c r="U210" s="1177"/>
      <c r="V210" s="1177"/>
      <c r="W210" s="1177"/>
      <c r="X210" s="1177"/>
      <c r="Y210" s="1177"/>
      <c r="Z210" s="1177"/>
      <c r="AA210" s="1177"/>
      <c r="AB210" s="1176" t="s">
        <v>732</v>
      </c>
      <c r="AC210" s="1176"/>
      <c r="AD210" s="1176"/>
      <c r="AE210" s="1176"/>
      <c r="AF210" s="1176"/>
      <c r="AG210" s="1176" t="s">
        <v>733</v>
      </c>
      <c r="AH210" s="1176"/>
      <c r="AI210" s="1176"/>
      <c r="AJ210" s="1110" t="s">
        <v>745</v>
      </c>
      <c r="AK210" s="1178" t="s">
        <v>781</v>
      </c>
      <c r="AL210" s="1178"/>
      <c r="AM210" s="1178"/>
      <c r="AN210" s="1178"/>
      <c r="AO210" s="1178"/>
      <c r="AP210" s="1178"/>
      <c r="AQ210" s="1063">
        <v>1140000000</v>
      </c>
      <c r="AR210" s="1062">
        <v>0</v>
      </c>
      <c r="AS210" s="1063">
        <v>1140000000</v>
      </c>
      <c r="AT210" s="1062">
        <v>0</v>
      </c>
      <c r="AU210" s="1062">
        <v>0</v>
      </c>
      <c r="AV210" s="1062">
        <v>0</v>
      </c>
      <c r="AW210" s="1062">
        <v>0</v>
      </c>
      <c r="AX210" s="1062">
        <v>0</v>
      </c>
      <c r="AY210" s="1062">
        <v>0</v>
      </c>
      <c r="AZ210" s="1062">
        <v>0</v>
      </c>
      <c r="BA210" s="1062">
        <v>0</v>
      </c>
      <c r="BB210" s="1062">
        <v>0</v>
      </c>
      <c r="BC210" s="1062">
        <v>0</v>
      </c>
      <c r="BF210" s="1060">
        <f>+ABS(AQ210)</f>
        <v>1140000000</v>
      </c>
      <c r="BG210" s="1060">
        <f>+ABS(AR210)</f>
        <v>0</v>
      </c>
      <c r="BH210" s="1060">
        <f>+ABS(AS210)</f>
        <v>1140000000</v>
      </c>
      <c r="BI210" s="1060">
        <f>+ABS(AT210)</f>
        <v>0</v>
      </c>
      <c r="BJ210" s="1060">
        <f t="shared" si="40"/>
        <v>0</v>
      </c>
      <c r="BK210" s="1060">
        <f t="shared" si="41"/>
        <v>0</v>
      </c>
      <c r="BL210" s="1060">
        <f t="shared" si="42"/>
        <v>0</v>
      </c>
      <c r="BM210" s="1060">
        <f t="shared" si="43"/>
        <v>0</v>
      </c>
      <c r="BN210" s="1060">
        <f t="shared" si="44"/>
        <v>0</v>
      </c>
      <c r="BO210" s="1060">
        <f t="shared" si="45"/>
        <v>0</v>
      </c>
      <c r="BP210" s="1060">
        <f t="shared" si="46"/>
        <v>0</v>
      </c>
      <c r="BQ210" s="1060">
        <f t="shared" si="47"/>
        <v>0</v>
      </c>
      <c r="BR210" s="1060">
        <f t="shared" si="48"/>
        <v>0</v>
      </c>
    </row>
    <row r="211" spans="1:70" ht="25.5" customHeight="1" x14ac:dyDescent="0.2">
      <c r="A211" s="1105" t="str">
        <f t="shared" si="39"/>
        <v>C51080020210</v>
      </c>
      <c r="B211" s="1176" t="s">
        <v>453</v>
      </c>
      <c r="C211" s="1176"/>
      <c r="D211" s="1176" t="s">
        <v>808</v>
      </c>
      <c r="E211" s="1176"/>
      <c r="F211" s="1176" t="s">
        <v>784</v>
      </c>
      <c r="G211" s="1176"/>
      <c r="H211" s="1176" t="s">
        <v>741</v>
      </c>
      <c r="I211" s="1176"/>
      <c r="J211" s="1176" t="s">
        <v>739</v>
      </c>
      <c r="K211" s="1176"/>
      <c r="L211" s="1176"/>
      <c r="M211" s="1176" t="s">
        <v>741</v>
      </c>
      <c r="N211" s="1176"/>
      <c r="O211" s="1176"/>
      <c r="P211" s="1176" t="s">
        <v>685</v>
      </c>
      <c r="Q211" s="1176"/>
      <c r="R211" s="1176" t="s">
        <v>685</v>
      </c>
      <c r="S211" s="1176"/>
      <c r="T211" s="1177" t="s">
        <v>592</v>
      </c>
      <c r="U211" s="1177"/>
      <c r="V211" s="1177"/>
      <c r="W211" s="1177"/>
      <c r="X211" s="1177"/>
      <c r="Y211" s="1177"/>
      <c r="Z211" s="1177"/>
      <c r="AA211" s="1177"/>
      <c r="AB211" s="1176" t="s">
        <v>732</v>
      </c>
      <c r="AC211" s="1176"/>
      <c r="AD211" s="1176"/>
      <c r="AE211" s="1176"/>
      <c r="AF211" s="1176"/>
      <c r="AG211" s="1176" t="s">
        <v>733</v>
      </c>
      <c r="AH211" s="1176"/>
      <c r="AI211" s="1176"/>
      <c r="AJ211" s="1110" t="s">
        <v>417</v>
      </c>
      <c r="AK211" s="1178" t="s">
        <v>734</v>
      </c>
      <c r="AL211" s="1178"/>
      <c r="AM211" s="1178"/>
      <c r="AN211" s="1178"/>
      <c r="AO211" s="1178"/>
      <c r="AP211" s="1178"/>
      <c r="AQ211" s="1063">
        <v>427828730</v>
      </c>
      <c r="AR211" s="1063">
        <v>427828730</v>
      </c>
      <c r="AS211" s="1062">
        <v>0</v>
      </c>
      <c r="AT211" s="1062">
        <v>0</v>
      </c>
      <c r="AU211" s="1063">
        <v>361276872</v>
      </c>
      <c r="AV211" s="1063">
        <v>66551858</v>
      </c>
      <c r="AW211" s="1063">
        <v>329243129</v>
      </c>
      <c r="AX211" s="1063">
        <v>32033743</v>
      </c>
      <c r="AY211" s="1063">
        <v>329243129</v>
      </c>
      <c r="AZ211" s="1062">
        <v>0</v>
      </c>
      <c r="BA211" s="1063">
        <v>329243129</v>
      </c>
      <c r="BB211" s="1062">
        <v>0</v>
      </c>
      <c r="BC211" s="1062">
        <v>0</v>
      </c>
      <c r="BF211" s="1060">
        <f>+ABS(AQ211)</f>
        <v>427828730</v>
      </c>
      <c r="BG211" s="1060">
        <f>+ABS(AR211)</f>
        <v>427828730</v>
      </c>
      <c r="BH211" s="1060">
        <f>+ABS(AS211)</f>
        <v>0</v>
      </c>
      <c r="BI211" s="1060">
        <f>+ABS(AT211)</f>
        <v>0</v>
      </c>
      <c r="BJ211" s="1060">
        <f t="shared" si="40"/>
        <v>361276872</v>
      </c>
      <c r="BK211" s="1060">
        <f t="shared" si="41"/>
        <v>66551858</v>
      </c>
      <c r="BL211" s="1060">
        <f t="shared" si="42"/>
        <v>329243129</v>
      </c>
      <c r="BM211" s="1060">
        <f t="shared" si="43"/>
        <v>32033743</v>
      </c>
      <c r="BN211" s="1060">
        <f t="shared" si="44"/>
        <v>329243129</v>
      </c>
      <c r="BO211" s="1060">
        <f t="shared" si="45"/>
        <v>0</v>
      </c>
      <c r="BP211" s="1060">
        <f t="shared" si="46"/>
        <v>329243129</v>
      </c>
      <c r="BQ211" s="1060">
        <f t="shared" si="47"/>
        <v>0</v>
      </c>
      <c r="BR211" s="1060">
        <f t="shared" si="48"/>
        <v>0</v>
      </c>
    </row>
    <row r="212" spans="1:70" ht="12.75" x14ac:dyDescent="0.2">
      <c r="A212" s="1105" t="str">
        <f t="shared" si="39"/>
        <v>C51080020310</v>
      </c>
      <c r="B212" s="1176" t="s">
        <v>453</v>
      </c>
      <c r="C212" s="1176"/>
      <c r="D212" s="1176" t="s">
        <v>808</v>
      </c>
      <c r="E212" s="1176"/>
      <c r="F212" s="1176" t="s">
        <v>784</v>
      </c>
      <c r="G212" s="1176"/>
      <c r="H212" s="1176" t="s">
        <v>741</v>
      </c>
      <c r="I212" s="1176"/>
      <c r="J212" s="1176" t="s">
        <v>739</v>
      </c>
      <c r="K212" s="1176"/>
      <c r="L212" s="1176"/>
      <c r="M212" s="1176" t="s">
        <v>748</v>
      </c>
      <c r="N212" s="1176"/>
      <c r="O212" s="1176"/>
      <c r="P212" s="1176" t="s">
        <v>685</v>
      </c>
      <c r="Q212" s="1176"/>
      <c r="R212" s="1176" t="s">
        <v>685</v>
      </c>
      <c r="S212" s="1176"/>
      <c r="T212" s="1177" t="s">
        <v>593</v>
      </c>
      <c r="U212" s="1177"/>
      <c r="V212" s="1177"/>
      <c r="W212" s="1177"/>
      <c r="X212" s="1177"/>
      <c r="Y212" s="1177"/>
      <c r="Z212" s="1177"/>
      <c r="AA212" s="1177"/>
      <c r="AB212" s="1176" t="s">
        <v>732</v>
      </c>
      <c r="AC212" s="1176"/>
      <c r="AD212" s="1176"/>
      <c r="AE212" s="1176"/>
      <c r="AF212" s="1176"/>
      <c r="AG212" s="1176" t="s">
        <v>733</v>
      </c>
      <c r="AH212" s="1176"/>
      <c r="AI212" s="1176"/>
      <c r="AJ212" s="1110" t="s">
        <v>417</v>
      </c>
      <c r="AK212" s="1178" t="s">
        <v>734</v>
      </c>
      <c r="AL212" s="1178"/>
      <c r="AM212" s="1178"/>
      <c r="AN212" s="1178"/>
      <c r="AO212" s="1178"/>
      <c r="AP212" s="1178"/>
      <c r="AQ212" s="1063">
        <v>1250171270</v>
      </c>
      <c r="AR212" s="1063">
        <v>1250171270</v>
      </c>
      <c r="AS212" s="1062">
        <v>0</v>
      </c>
      <c r="AT212" s="1062">
        <v>0</v>
      </c>
      <c r="AU212" s="1063">
        <v>1194281838</v>
      </c>
      <c r="AV212" s="1063">
        <v>55889432</v>
      </c>
      <c r="AW212" s="1063">
        <v>821095061</v>
      </c>
      <c r="AX212" s="1063">
        <v>373186777</v>
      </c>
      <c r="AY212" s="1063">
        <v>821095061</v>
      </c>
      <c r="AZ212" s="1062">
        <v>0</v>
      </c>
      <c r="BA212" s="1063">
        <v>821095061</v>
      </c>
      <c r="BB212" s="1062">
        <v>0</v>
      </c>
      <c r="BC212" s="1062">
        <v>0</v>
      </c>
      <c r="BF212" s="1060">
        <f>+ABS(AQ212)</f>
        <v>1250171270</v>
      </c>
      <c r="BG212" s="1060">
        <f>+ABS(AR212)</f>
        <v>1250171270</v>
      </c>
      <c r="BH212" s="1060">
        <f>+ABS(AS212)</f>
        <v>0</v>
      </c>
      <c r="BI212" s="1060">
        <f>+ABS(AT212)</f>
        <v>0</v>
      </c>
      <c r="BJ212" s="1060">
        <f t="shared" si="40"/>
        <v>1194281838</v>
      </c>
      <c r="BK212" s="1060">
        <f t="shared" si="41"/>
        <v>55889432</v>
      </c>
      <c r="BL212" s="1060">
        <f t="shared" si="42"/>
        <v>821095061</v>
      </c>
      <c r="BM212" s="1060">
        <f t="shared" si="43"/>
        <v>373186777</v>
      </c>
      <c r="BN212" s="1060">
        <f t="shared" si="44"/>
        <v>821095061</v>
      </c>
      <c r="BO212" s="1060">
        <f t="shared" si="45"/>
        <v>0</v>
      </c>
      <c r="BP212" s="1060">
        <f t="shared" si="46"/>
        <v>821095061</v>
      </c>
      <c r="BQ212" s="1060">
        <f t="shared" si="47"/>
        <v>0</v>
      </c>
      <c r="BR212" s="1060">
        <f t="shared" si="48"/>
        <v>0</v>
      </c>
    </row>
    <row r="213" spans="1:70" ht="12.75" x14ac:dyDescent="0.2">
      <c r="A213" s="1105" t="str">
        <f t="shared" si="39"/>
        <v>C52010</v>
      </c>
      <c r="B213" s="1180" t="s">
        <v>453</v>
      </c>
      <c r="C213" s="1180"/>
      <c r="D213" s="1180" t="s">
        <v>812</v>
      </c>
      <c r="E213" s="1180"/>
      <c r="F213" s="1180"/>
      <c r="G213" s="1180"/>
      <c r="H213" s="1180"/>
      <c r="I213" s="1180"/>
      <c r="J213" s="1180"/>
      <c r="K213" s="1180"/>
      <c r="L213" s="1180"/>
      <c r="M213" s="1180"/>
      <c r="N213" s="1180"/>
      <c r="O213" s="1180"/>
      <c r="P213" s="1180"/>
      <c r="Q213" s="1180"/>
      <c r="R213" s="1180"/>
      <c r="S213" s="1180"/>
      <c r="T213" s="1179" t="s">
        <v>813</v>
      </c>
      <c r="U213" s="1179"/>
      <c r="V213" s="1179"/>
      <c r="W213" s="1179"/>
      <c r="X213" s="1179"/>
      <c r="Y213" s="1179"/>
      <c r="Z213" s="1179"/>
      <c r="AA213" s="1179"/>
      <c r="AB213" s="1180" t="s">
        <v>732</v>
      </c>
      <c r="AC213" s="1180"/>
      <c r="AD213" s="1180"/>
      <c r="AE213" s="1180"/>
      <c r="AF213" s="1180"/>
      <c r="AG213" s="1180" t="s">
        <v>733</v>
      </c>
      <c r="AH213" s="1180"/>
      <c r="AI213" s="1180"/>
      <c r="AJ213" s="1108" t="s">
        <v>417</v>
      </c>
      <c r="AK213" s="1181" t="s">
        <v>734</v>
      </c>
      <c r="AL213" s="1181"/>
      <c r="AM213" s="1181"/>
      <c r="AN213" s="1181"/>
      <c r="AO213" s="1181"/>
      <c r="AP213" s="1181"/>
      <c r="AQ213" s="1063">
        <v>450000000</v>
      </c>
      <c r="AR213" s="1063">
        <v>449271899</v>
      </c>
      <c r="AS213" s="1063">
        <v>728101</v>
      </c>
      <c r="AT213" s="1062">
        <v>0</v>
      </c>
      <c r="AU213" s="1063">
        <v>337471567</v>
      </c>
      <c r="AV213" s="1063">
        <v>111800332</v>
      </c>
      <c r="AW213" s="1063">
        <v>323899568</v>
      </c>
      <c r="AX213" s="1063">
        <v>13571999</v>
      </c>
      <c r="AY213" s="1063">
        <v>323899568</v>
      </c>
      <c r="AZ213" s="1062">
        <v>0</v>
      </c>
      <c r="BA213" s="1063">
        <v>323899568</v>
      </c>
      <c r="BB213" s="1062">
        <v>0</v>
      </c>
      <c r="BC213" s="1062">
        <v>0</v>
      </c>
      <c r="BF213" s="1060">
        <f>+ABS(AQ213)</f>
        <v>450000000</v>
      </c>
      <c r="BG213" s="1060">
        <f>+ABS(AR213)</f>
        <v>449271899</v>
      </c>
      <c r="BH213" s="1060">
        <f>+ABS(AS213)</f>
        <v>728101</v>
      </c>
      <c r="BI213" s="1060">
        <f>+ABS(AT213)</f>
        <v>0</v>
      </c>
      <c r="BJ213" s="1060">
        <f t="shared" si="40"/>
        <v>337471567</v>
      </c>
      <c r="BK213" s="1060">
        <f t="shared" si="41"/>
        <v>111800332</v>
      </c>
      <c r="BL213" s="1060">
        <f t="shared" si="42"/>
        <v>323899568</v>
      </c>
      <c r="BM213" s="1060">
        <f t="shared" si="43"/>
        <v>13571999</v>
      </c>
      <c r="BN213" s="1060">
        <f t="shared" si="44"/>
        <v>323899568</v>
      </c>
      <c r="BO213" s="1060">
        <f t="shared" si="45"/>
        <v>0</v>
      </c>
      <c r="BP213" s="1060">
        <f t="shared" si="46"/>
        <v>323899568</v>
      </c>
      <c r="BQ213" s="1060">
        <f t="shared" si="47"/>
        <v>0</v>
      </c>
      <c r="BR213" s="1060">
        <f t="shared" si="48"/>
        <v>0</v>
      </c>
    </row>
    <row r="214" spans="1:70" ht="12.75" x14ac:dyDescent="0.2">
      <c r="A214" s="1105" t="str">
        <f t="shared" si="39"/>
        <v>C52080010</v>
      </c>
      <c r="B214" s="1180" t="s">
        <v>453</v>
      </c>
      <c r="C214" s="1180"/>
      <c r="D214" s="1180" t="s">
        <v>812</v>
      </c>
      <c r="E214" s="1180"/>
      <c r="F214" s="1180" t="s">
        <v>784</v>
      </c>
      <c r="G214" s="1180"/>
      <c r="H214" s="1180"/>
      <c r="I214" s="1180"/>
      <c r="J214" s="1180"/>
      <c r="K214" s="1180"/>
      <c r="L214" s="1180"/>
      <c r="M214" s="1180"/>
      <c r="N214" s="1180"/>
      <c r="O214" s="1180"/>
      <c r="P214" s="1180"/>
      <c r="Q214" s="1180"/>
      <c r="R214" s="1180"/>
      <c r="S214" s="1180"/>
      <c r="T214" s="1179" t="s">
        <v>785</v>
      </c>
      <c r="U214" s="1179"/>
      <c r="V214" s="1179"/>
      <c r="W214" s="1179"/>
      <c r="X214" s="1179"/>
      <c r="Y214" s="1179"/>
      <c r="Z214" s="1179"/>
      <c r="AA214" s="1179"/>
      <c r="AB214" s="1180" t="s">
        <v>732</v>
      </c>
      <c r="AC214" s="1180"/>
      <c r="AD214" s="1180"/>
      <c r="AE214" s="1180"/>
      <c r="AF214" s="1180"/>
      <c r="AG214" s="1180" t="s">
        <v>733</v>
      </c>
      <c r="AH214" s="1180"/>
      <c r="AI214" s="1180"/>
      <c r="AJ214" s="1108" t="s">
        <v>417</v>
      </c>
      <c r="AK214" s="1181" t="s">
        <v>734</v>
      </c>
      <c r="AL214" s="1181"/>
      <c r="AM214" s="1181"/>
      <c r="AN214" s="1181"/>
      <c r="AO214" s="1181"/>
      <c r="AP214" s="1181"/>
      <c r="AQ214" s="1063">
        <v>450000000</v>
      </c>
      <c r="AR214" s="1063">
        <v>449271899</v>
      </c>
      <c r="AS214" s="1063">
        <v>728101</v>
      </c>
      <c r="AT214" s="1062">
        <v>0</v>
      </c>
      <c r="AU214" s="1063">
        <v>337471567</v>
      </c>
      <c r="AV214" s="1063">
        <v>111800332</v>
      </c>
      <c r="AW214" s="1063">
        <v>323899568</v>
      </c>
      <c r="AX214" s="1063">
        <v>13571999</v>
      </c>
      <c r="AY214" s="1063">
        <v>323899568</v>
      </c>
      <c r="AZ214" s="1062">
        <v>0</v>
      </c>
      <c r="BA214" s="1063">
        <v>323899568</v>
      </c>
      <c r="BB214" s="1062">
        <v>0</v>
      </c>
      <c r="BC214" s="1062">
        <v>0</v>
      </c>
      <c r="BF214" s="1060">
        <f>+ABS(AQ214)</f>
        <v>450000000</v>
      </c>
      <c r="BG214" s="1060">
        <f>+ABS(AR214)</f>
        <v>449271899</v>
      </c>
      <c r="BH214" s="1060">
        <f>+ABS(AS214)</f>
        <v>728101</v>
      </c>
      <c r="BI214" s="1060">
        <f>+ABS(AT214)</f>
        <v>0</v>
      </c>
      <c r="BJ214" s="1060">
        <f t="shared" si="40"/>
        <v>337471567</v>
      </c>
      <c r="BK214" s="1060">
        <f t="shared" si="41"/>
        <v>111800332</v>
      </c>
      <c r="BL214" s="1060">
        <f t="shared" si="42"/>
        <v>323899568</v>
      </c>
      <c r="BM214" s="1060">
        <f t="shared" si="43"/>
        <v>13571999</v>
      </c>
      <c r="BN214" s="1060">
        <f t="shared" si="44"/>
        <v>323899568</v>
      </c>
      <c r="BO214" s="1060">
        <f t="shared" si="45"/>
        <v>0</v>
      </c>
      <c r="BP214" s="1060">
        <f t="shared" si="46"/>
        <v>323899568</v>
      </c>
      <c r="BQ214" s="1060">
        <f t="shared" si="47"/>
        <v>0</v>
      </c>
      <c r="BR214" s="1060">
        <f t="shared" si="48"/>
        <v>0</v>
      </c>
    </row>
    <row r="215" spans="1:70" ht="12.75" x14ac:dyDescent="0.2">
      <c r="A215" s="1105" t="str">
        <f t="shared" si="39"/>
        <v>C520800310</v>
      </c>
      <c r="B215" s="1176" t="s">
        <v>453</v>
      </c>
      <c r="C215" s="1176"/>
      <c r="D215" s="1176" t="s">
        <v>812</v>
      </c>
      <c r="E215" s="1176"/>
      <c r="F215" s="1176" t="s">
        <v>784</v>
      </c>
      <c r="G215" s="1176"/>
      <c r="H215" s="1176" t="s">
        <v>748</v>
      </c>
      <c r="I215" s="1176"/>
      <c r="J215" s="1176"/>
      <c r="K215" s="1176"/>
      <c r="L215" s="1176"/>
      <c r="M215" s="1176"/>
      <c r="N215" s="1176"/>
      <c r="O215" s="1176"/>
      <c r="P215" s="1176"/>
      <c r="Q215" s="1176"/>
      <c r="R215" s="1176"/>
      <c r="S215" s="1176"/>
      <c r="T215" s="1177" t="s">
        <v>594</v>
      </c>
      <c r="U215" s="1177"/>
      <c r="V215" s="1177"/>
      <c r="W215" s="1177"/>
      <c r="X215" s="1177"/>
      <c r="Y215" s="1177"/>
      <c r="Z215" s="1177"/>
      <c r="AA215" s="1177"/>
      <c r="AB215" s="1176" t="s">
        <v>732</v>
      </c>
      <c r="AC215" s="1176"/>
      <c r="AD215" s="1176"/>
      <c r="AE215" s="1176"/>
      <c r="AF215" s="1176"/>
      <c r="AG215" s="1176" t="s">
        <v>733</v>
      </c>
      <c r="AH215" s="1176"/>
      <c r="AI215" s="1176"/>
      <c r="AJ215" s="1110" t="s">
        <v>417</v>
      </c>
      <c r="AK215" s="1178" t="s">
        <v>734</v>
      </c>
      <c r="AL215" s="1178"/>
      <c r="AM215" s="1178"/>
      <c r="AN215" s="1178"/>
      <c r="AO215" s="1178"/>
      <c r="AP215" s="1178"/>
      <c r="AQ215" s="1063">
        <v>450000000</v>
      </c>
      <c r="AR215" s="1063">
        <v>449271899</v>
      </c>
      <c r="AS215" s="1063">
        <v>728101</v>
      </c>
      <c r="AT215" s="1062">
        <v>0</v>
      </c>
      <c r="AU215" s="1063">
        <v>337471567</v>
      </c>
      <c r="AV215" s="1063">
        <v>111800332</v>
      </c>
      <c r="AW215" s="1063">
        <v>323899568</v>
      </c>
      <c r="AX215" s="1063">
        <v>13571999</v>
      </c>
      <c r="AY215" s="1063">
        <v>323899568</v>
      </c>
      <c r="AZ215" s="1062">
        <v>0</v>
      </c>
      <c r="BA215" s="1063">
        <v>323899568</v>
      </c>
      <c r="BB215" s="1062">
        <v>0</v>
      </c>
      <c r="BC215" s="1062">
        <v>0</v>
      </c>
      <c r="BF215" s="1060">
        <f>+ABS(AQ215)</f>
        <v>450000000</v>
      </c>
      <c r="BG215" s="1060">
        <f>+ABS(AR215)</f>
        <v>449271899</v>
      </c>
      <c r="BH215" s="1060">
        <f>+ABS(AS215)</f>
        <v>728101</v>
      </c>
      <c r="BI215" s="1060">
        <f>+ABS(AT215)</f>
        <v>0</v>
      </c>
      <c r="BJ215" s="1060">
        <f t="shared" si="40"/>
        <v>337471567</v>
      </c>
      <c r="BK215" s="1060">
        <f t="shared" si="41"/>
        <v>111800332</v>
      </c>
      <c r="BL215" s="1060">
        <f t="shared" si="42"/>
        <v>323899568</v>
      </c>
      <c r="BM215" s="1060">
        <f t="shared" si="43"/>
        <v>13571999</v>
      </c>
      <c r="BN215" s="1060">
        <f t="shared" si="44"/>
        <v>323899568</v>
      </c>
      <c r="BO215" s="1060">
        <f t="shared" si="45"/>
        <v>0</v>
      </c>
      <c r="BP215" s="1060">
        <f t="shared" si="46"/>
        <v>323899568</v>
      </c>
      <c r="BQ215" s="1060">
        <f t="shared" si="47"/>
        <v>0</v>
      </c>
      <c r="BR215" s="1060">
        <f t="shared" si="48"/>
        <v>0</v>
      </c>
    </row>
    <row r="216" spans="1:70" ht="12.75" x14ac:dyDescent="0.2">
      <c r="A216" s="1105" t="str">
        <f t="shared" si="39"/>
        <v>C67010</v>
      </c>
      <c r="B216" s="1180" t="s">
        <v>453</v>
      </c>
      <c r="C216" s="1180"/>
      <c r="D216" s="1180" t="s">
        <v>814</v>
      </c>
      <c r="E216" s="1180"/>
      <c r="F216" s="1180"/>
      <c r="G216" s="1180"/>
      <c r="H216" s="1180"/>
      <c r="I216" s="1180"/>
      <c r="J216" s="1180"/>
      <c r="K216" s="1180"/>
      <c r="L216" s="1180"/>
      <c r="M216" s="1180"/>
      <c r="N216" s="1180"/>
      <c r="O216" s="1180"/>
      <c r="P216" s="1180"/>
      <c r="Q216" s="1180"/>
      <c r="R216" s="1180"/>
      <c r="S216" s="1180"/>
      <c r="T216" s="1179" t="s">
        <v>815</v>
      </c>
      <c r="U216" s="1179"/>
      <c r="V216" s="1179"/>
      <c r="W216" s="1179"/>
      <c r="X216" s="1179"/>
      <c r="Y216" s="1179"/>
      <c r="Z216" s="1179"/>
      <c r="AA216" s="1179"/>
      <c r="AB216" s="1180" t="s">
        <v>732</v>
      </c>
      <c r="AC216" s="1180"/>
      <c r="AD216" s="1180"/>
      <c r="AE216" s="1180"/>
      <c r="AF216" s="1180"/>
      <c r="AG216" s="1180" t="s">
        <v>733</v>
      </c>
      <c r="AH216" s="1180"/>
      <c r="AI216" s="1180"/>
      <c r="AJ216" s="1108" t="s">
        <v>417</v>
      </c>
      <c r="AK216" s="1181" t="s">
        <v>734</v>
      </c>
      <c r="AL216" s="1181"/>
      <c r="AM216" s="1181"/>
      <c r="AN216" s="1181"/>
      <c r="AO216" s="1181"/>
      <c r="AP216" s="1181"/>
      <c r="AQ216" s="1063">
        <v>3150000000</v>
      </c>
      <c r="AR216" s="1063">
        <v>3150000000</v>
      </c>
      <c r="AS216" s="1062">
        <v>0</v>
      </c>
      <c r="AT216" s="1062">
        <v>0</v>
      </c>
      <c r="AU216" s="1063">
        <v>2913163406</v>
      </c>
      <c r="AV216" s="1063">
        <v>236836594</v>
      </c>
      <c r="AW216" s="1063">
        <v>2474504460</v>
      </c>
      <c r="AX216" s="1063">
        <v>438658946</v>
      </c>
      <c r="AY216" s="1063">
        <v>2465445292</v>
      </c>
      <c r="AZ216" s="1063">
        <v>9059168</v>
      </c>
      <c r="BA216" s="1063">
        <v>2465445292</v>
      </c>
      <c r="BB216" s="1062">
        <v>0</v>
      </c>
      <c r="BC216" s="1062">
        <v>0</v>
      </c>
      <c r="BF216" s="1060">
        <f>+ABS(AQ216)</f>
        <v>3150000000</v>
      </c>
      <c r="BG216" s="1060">
        <f>+ABS(AR216)</f>
        <v>3150000000</v>
      </c>
      <c r="BH216" s="1060">
        <f>+ABS(AS216)</f>
        <v>0</v>
      </c>
      <c r="BI216" s="1060">
        <f>+ABS(AT216)</f>
        <v>0</v>
      </c>
      <c r="BJ216" s="1060">
        <f t="shared" si="40"/>
        <v>2913163406</v>
      </c>
      <c r="BK216" s="1060">
        <f t="shared" si="41"/>
        <v>236836594</v>
      </c>
      <c r="BL216" s="1060">
        <f t="shared" si="42"/>
        <v>2474504460</v>
      </c>
      <c r="BM216" s="1060">
        <f t="shared" si="43"/>
        <v>438658946</v>
      </c>
      <c r="BN216" s="1060">
        <f t="shared" si="44"/>
        <v>2465445292</v>
      </c>
      <c r="BO216" s="1060">
        <f t="shared" si="45"/>
        <v>9059168</v>
      </c>
      <c r="BP216" s="1060">
        <f t="shared" si="46"/>
        <v>2465445292</v>
      </c>
      <c r="BQ216" s="1060">
        <f t="shared" si="47"/>
        <v>0</v>
      </c>
      <c r="BR216" s="1060">
        <f t="shared" si="48"/>
        <v>0</v>
      </c>
    </row>
    <row r="217" spans="1:70" ht="12.75" x14ac:dyDescent="0.2">
      <c r="A217" s="1105" t="str">
        <f t="shared" si="39"/>
        <v>C670150710</v>
      </c>
      <c r="B217" s="1180" t="s">
        <v>453</v>
      </c>
      <c r="C217" s="1180"/>
      <c r="D217" s="1180" t="s">
        <v>814</v>
      </c>
      <c r="E217" s="1180"/>
      <c r="F217" s="1180" t="s">
        <v>795</v>
      </c>
      <c r="G217" s="1180"/>
      <c r="H217" s="1180"/>
      <c r="I217" s="1180"/>
      <c r="J217" s="1180"/>
      <c r="K217" s="1180"/>
      <c r="L217" s="1180"/>
      <c r="M217" s="1180"/>
      <c r="N217" s="1180"/>
      <c r="O217" s="1180"/>
      <c r="P217" s="1180"/>
      <c r="Q217" s="1180"/>
      <c r="R217" s="1180"/>
      <c r="S217" s="1180"/>
      <c r="T217" s="1179" t="s">
        <v>796</v>
      </c>
      <c r="U217" s="1179"/>
      <c r="V217" s="1179"/>
      <c r="W217" s="1179"/>
      <c r="X217" s="1179"/>
      <c r="Y217" s="1179"/>
      <c r="Z217" s="1179"/>
      <c r="AA217" s="1179"/>
      <c r="AB217" s="1180" t="s">
        <v>732</v>
      </c>
      <c r="AC217" s="1180"/>
      <c r="AD217" s="1180"/>
      <c r="AE217" s="1180"/>
      <c r="AF217" s="1180"/>
      <c r="AG217" s="1180" t="s">
        <v>733</v>
      </c>
      <c r="AH217" s="1180"/>
      <c r="AI217" s="1180"/>
      <c r="AJ217" s="1108" t="s">
        <v>417</v>
      </c>
      <c r="AK217" s="1181" t="s">
        <v>734</v>
      </c>
      <c r="AL217" s="1181"/>
      <c r="AM217" s="1181"/>
      <c r="AN217" s="1181"/>
      <c r="AO217" s="1181"/>
      <c r="AP217" s="1181"/>
      <c r="AQ217" s="1063">
        <v>2300000000</v>
      </c>
      <c r="AR217" s="1063">
        <v>2300000000</v>
      </c>
      <c r="AS217" s="1062">
        <v>0</v>
      </c>
      <c r="AT217" s="1062">
        <v>0</v>
      </c>
      <c r="AU217" s="1063">
        <v>2229050060</v>
      </c>
      <c r="AV217" s="1063">
        <v>70949940</v>
      </c>
      <c r="AW217" s="1063">
        <v>1898260506</v>
      </c>
      <c r="AX217" s="1063">
        <v>330789554</v>
      </c>
      <c r="AY217" s="1063">
        <v>1889522514</v>
      </c>
      <c r="AZ217" s="1063">
        <v>8737992</v>
      </c>
      <c r="BA217" s="1063">
        <v>1889522514</v>
      </c>
      <c r="BB217" s="1062">
        <v>0</v>
      </c>
      <c r="BC217" s="1062">
        <v>0</v>
      </c>
      <c r="BF217" s="1060">
        <f>+ABS(AQ217)</f>
        <v>2300000000</v>
      </c>
      <c r="BG217" s="1060">
        <f>+ABS(AR217)</f>
        <v>2300000000</v>
      </c>
      <c r="BH217" s="1060">
        <f>+ABS(AS217)</f>
        <v>0</v>
      </c>
      <c r="BI217" s="1060">
        <f>+ABS(AT217)</f>
        <v>0</v>
      </c>
      <c r="BJ217" s="1060">
        <f t="shared" si="40"/>
        <v>2229050060</v>
      </c>
      <c r="BK217" s="1060">
        <f t="shared" si="41"/>
        <v>70949940</v>
      </c>
      <c r="BL217" s="1060">
        <f t="shared" si="42"/>
        <v>1898260506</v>
      </c>
      <c r="BM217" s="1060">
        <f t="shared" si="43"/>
        <v>330789554</v>
      </c>
      <c r="BN217" s="1060">
        <f t="shared" si="44"/>
        <v>1889522514</v>
      </c>
      <c r="BO217" s="1060">
        <f t="shared" si="45"/>
        <v>8737992</v>
      </c>
      <c r="BP217" s="1060">
        <f t="shared" si="46"/>
        <v>1889522514</v>
      </c>
      <c r="BQ217" s="1060">
        <f t="shared" si="47"/>
        <v>0</v>
      </c>
      <c r="BR217" s="1060">
        <f t="shared" si="48"/>
        <v>0</v>
      </c>
    </row>
    <row r="218" spans="1:70" ht="12.75" x14ac:dyDescent="0.2">
      <c r="A218" s="1105" t="str">
        <f t="shared" si="39"/>
        <v>C6701507310</v>
      </c>
      <c r="B218" s="1180" t="s">
        <v>453</v>
      </c>
      <c r="C218" s="1180"/>
      <c r="D218" s="1180" t="s">
        <v>814</v>
      </c>
      <c r="E218" s="1180"/>
      <c r="F218" s="1180" t="s">
        <v>795</v>
      </c>
      <c r="G218" s="1180"/>
      <c r="H218" s="1180" t="s">
        <v>748</v>
      </c>
      <c r="I218" s="1180"/>
      <c r="J218" s="1180" t="s">
        <v>685</v>
      </c>
      <c r="K218" s="1180"/>
      <c r="L218" s="1180"/>
      <c r="M218" s="1180" t="s">
        <v>685</v>
      </c>
      <c r="N218" s="1180"/>
      <c r="O218" s="1180"/>
      <c r="P218" s="1180" t="s">
        <v>685</v>
      </c>
      <c r="Q218" s="1180"/>
      <c r="R218" s="1180" t="s">
        <v>685</v>
      </c>
      <c r="S218" s="1180"/>
      <c r="T218" s="1179" t="s">
        <v>816</v>
      </c>
      <c r="U218" s="1179"/>
      <c r="V218" s="1179"/>
      <c r="W218" s="1179"/>
      <c r="X218" s="1179"/>
      <c r="Y218" s="1179"/>
      <c r="Z218" s="1179"/>
      <c r="AA218" s="1179"/>
      <c r="AB218" s="1180" t="s">
        <v>732</v>
      </c>
      <c r="AC218" s="1180"/>
      <c r="AD218" s="1180"/>
      <c r="AE218" s="1180"/>
      <c r="AF218" s="1180"/>
      <c r="AG218" s="1180" t="s">
        <v>733</v>
      </c>
      <c r="AH218" s="1180"/>
      <c r="AI218" s="1180"/>
      <c r="AJ218" s="1108" t="s">
        <v>417</v>
      </c>
      <c r="AK218" s="1181" t="s">
        <v>734</v>
      </c>
      <c r="AL218" s="1181"/>
      <c r="AM218" s="1181"/>
      <c r="AN218" s="1181"/>
      <c r="AO218" s="1181"/>
      <c r="AP218" s="1181"/>
      <c r="AQ218" s="1063">
        <v>2300000000</v>
      </c>
      <c r="AR218" s="1063">
        <v>2300000000</v>
      </c>
      <c r="AS218" s="1062">
        <v>0</v>
      </c>
      <c r="AT218" s="1062">
        <v>0</v>
      </c>
      <c r="AU218" s="1063">
        <v>2229050060</v>
      </c>
      <c r="AV218" s="1063">
        <v>70949940</v>
      </c>
      <c r="AW218" s="1063">
        <v>1898260506</v>
      </c>
      <c r="AX218" s="1063">
        <v>330789554</v>
      </c>
      <c r="AY218" s="1063">
        <v>1889522514</v>
      </c>
      <c r="AZ218" s="1063">
        <v>8737992</v>
      </c>
      <c r="BA218" s="1063">
        <v>1889522514</v>
      </c>
      <c r="BB218" s="1062">
        <v>0</v>
      </c>
      <c r="BC218" s="1062">
        <v>0</v>
      </c>
      <c r="BF218" s="1060">
        <f>+ABS(AQ218)</f>
        <v>2300000000</v>
      </c>
      <c r="BG218" s="1060">
        <f>+ABS(AR218)</f>
        <v>2300000000</v>
      </c>
      <c r="BH218" s="1060">
        <f>+ABS(AS218)</f>
        <v>0</v>
      </c>
      <c r="BI218" s="1060">
        <f>+ABS(AT218)</f>
        <v>0</v>
      </c>
      <c r="BJ218" s="1060">
        <f t="shared" si="40"/>
        <v>2229050060</v>
      </c>
      <c r="BK218" s="1060">
        <f t="shared" si="41"/>
        <v>70949940</v>
      </c>
      <c r="BL218" s="1060">
        <f t="shared" si="42"/>
        <v>1898260506</v>
      </c>
      <c r="BM218" s="1060">
        <f t="shared" si="43"/>
        <v>330789554</v>
      </c>
      <c r="BN218" s="1060">
        <f t="shared" si="44"/>
        <v>1889522514</v>
      </c>
      <c r="BO218" s="1060">
        <f t="shared" si="45"/>
        <v>8737992</v>
      </c>
      <c r="BP218" s="1060">
        <f t="shared" si="46"/>
        <v>1889522514</v>
      </c>
      <c r="BQ218" s="1060">
        <f t="shared" si="47"/>
        <v>0</v>
      </c>
      <c r="BR218" s="1060">
        <f t="shared" si="48"/>
        <v>0</v>
      </c>
    </row>
    <row r="219" spans="1:70" ht="12.75" x14ac:dyDescent="0.2">
      <c r="A219" s="1105" t="str">
        <f t="shared" ref="A219:A223" si="49">+B219&amp;D219&amp;F219&amp;H219&amp;J219&amp;M219&amp;AJ219</f>
        <v>C67015073010</v>
      </c>
      <c r="B219" s="1180" t="s">
        <v>453</v>
      </c>
      <c r="C219" s="1180"/>
      <c r="D219" s="1180" t="s">
        <v>814</v>
      </c>
      <c r="E219" s="1180"/>
      <c r="F219" s="1180" t="s">
        <v>795</v>
      </c>
      <c r="G219" s="1180"/>
      <c r="H219" s="1180" t="s">
        <v>748</v>
      </c>
      <c r="I219" s="1180"/>
      <c r="J219" s="1180" t="s">
        <v>739</v>
      </c>
      <c r="K219" s="1180"/>
      <c r="L219" s="1180"/>
      <c r="M219" s="1180" t="s">
        <v>685</v>
      </c>
      <c r="N219" s="1180"/>
      <c r="O219" s="1180"/>
      <c r="P219" s="1180" t="s">
        <v>685</v>
      </c>
      <c r="Q219" s="1180"/>
      <c r="R219" s="1180" t="s">
        <v>685</v>
      </c>
      <c r="S219" s="1180"/>
      <c r="T219" s="1179" t="s">
        <v>816</v>
      </c>
      <c r="U219" s="1179"/>
      <c r="V219" s="1179"/>
      <c r="W219" s="1179"/>
      <c r="X219" s="1179"/>
      <c r="Y219" s="1179"/>
      <c r="Z219" s="1179"/>
      <c r="AA219" s="1179"/>
      <c r="AB219" s="1180" t="s">
        <v>732</v>
      </c>
      <c r="AC219" s="1180"/>
      <c r="AD219" s="1180"/>
      <c r="AE219" s="1180"/>
      <c r="AF219" s="1180"/>
      <c r="AG219" s="1180" t="s">
        <v>733</v>
      </c>
      <c r="AH219" s="1180"/>
      <c r="AI219" s="1180"/>
      <c r="AJ219" s="1108" t="s">
        <v>417</v>
      </c>
      <c r="AK219" s="1181" t="s">
        <v>734</v>
      </c>
      <c r="AL219" s="1181"/>
      <c r="AM219" s="1181"/>
      <c r="AN219" s="1181"/>
      <c r="AO219" s="1181"/>
      <c r="AP219" s="1181"/>
      <c r="AQ219" s="1063">
        <v>2300000000</v>
      </c>
      <c r="AR219" s="1063">
        <v>2300000000</v>
      </c>
      <c r="AS219" s="1062">
        <v>0</v>
      </c>
      <c r="AT219" s="1062">
        <v>0</v>
      </c>
      <c r="AU219" s="1063">
        <v>2229050060</v>
      </c>
      <c r="AV219" s="1063">
        <v>70949940</v>
      </c>
      <c r="AW219" s="1063">
        <v>1898260506</v>
      </c>
      <c r="AX219" s="1063">
        <v>330789554</v>
      </c>
      <c r="AY219" s="1063">
        <v>1889522514</v>
      </c>
      <c r="AZ219" s="1063">
        <v>8737992</v>
      </c>
      <c r="BA219" s="1063">
        <v>1889522514</v>
      </c>
      <c r="BB219" s="1062">
        <v>0</v>
      </c>
      <c r="BC219" s="1062">
        <v>0</v>
      </c>
      <c r="BF219" s="1060">
        <f>+ABS(AQ219)</f>
        <v>2300000000</v>
      </c>
      <c r="BG219" s="1060">
        <f>+ABS(AR219)</f>
        <v>2300000000</v>
      </c>
      <c r="BH219" s="1060">
        <f>+ABS(AS219)</f>
        <v>0</v>
      </c>
      <c r="BI219" s="1060">
        <f>+ABS(AT219)</f>
        <v>0</v>
      </c>
      <c r="BJ219" s="1060">
        <f t="shared" si="40"/>
        <v>2229050060</v>
      </c>
      <c r="BK219" s="1060">
        <f t="shared" si="41"/>
        <v>70949940</v>
      </c>
      <c r="BL219" s="1060">
        <f t="shared" si="42"/>
        <v>1898260506</v>
      </c>
      <c r="BM219" s="1060">
        <f t="shared" si="43"/>
        <v>330789554</v>
      </c>
      <c r="BN219" s="1060">
        <f t="shared" si="44"/>
        <v>1889522514</v>
      </c>
      <c r="BO219" s="1060">
        <f t="shared" si="45"/>
        <v>8737992</v>
      </c>
      <c r="BP219" s="1060">
        <f t="shared" si="46"/>
        <v>1889522514</v>
      </c>
      <c r="BQ219" s="1060">
        <f t="shared" si="47"/>
        <v>0</v>
      </c>
      <c r="BR219" s="1060">
        <f t="shared" si="48"/>
        <v>0</v>
      </c>
    </row>
    <row r="220" spans="1:70" ht="25.5" customHeight="1" x14ac:dyDescent="0.2">
      <c r="A220" s="1105" t="str">
        <f t="shared" si="49"/>
        <v>C670150730210</v>
      </c>
      <c r="B220" s="1176" t="s">
        <v>453</v>
      </c>
      <c r="C220" s="1176"/>
      <c r="D220" s="1176" t="s">
        <v>814</v>
      </c>
      <c r="E220" s="1176"/>
      <c r="F220" s="1176" t="s">
        <v>795</v>
      </c>
      <c r="G220" s="1176"/>
      <c r="H220" s="1176" t="s">
        <v>748</v>
      </c>
      <c r="I220" s="1176"/>
      <c r="J220" s="1176" t="s">
        <v>739</v>
      </c>
      <c r="K220" s="1176"/>
      <c r="L220" s="1176"/>
      <c r="M220" s="1176" t="s">
        <v>741</v>
      </c>
      <c r="N220" s="1176"/>
      <c r="O220" s="1176"/>
      <c r="P220" s="1176" t="s">
        <v>685</v>
      </c>
      <c r="Q220" s="1176"/>
      <c r="R220" s="1176" t="s">
        <v>685</v>
      </c>
      <c r="S220" s="1176"/>
      <c r="T220" s="1177" t="s">
        <v>595</v>
      </c>
      <c r="U220" s="1177"/>
      <c r="V220" s="1177"/>
      <c r="W220" s="1177"/>
      <c r="X220" s="1177"/>
      <c r="Y220" s="1177"/>
      <c r="Z220" s="1177"/>
      <c r="AA220" s="1177"/>
      <c r="AB220" s="1176" t="s">
        <v>732</v>
      </c>
      <c r="AC220" s="1176"/>
      <c r="AD220" s="1176"/>
      <c r="AE220" s="1176"/>
      <c r="AF220" s="1176"/>
      <c r="AG220" s="1176" t="s">
        <v>733</v>
      </c>
      <c r="AH220" s="1176"/>
      <c r="AI220" s="1176"/>
      <c r="AJ220" s="1110" t="s">
        <v>417</v>
      </c>
      <c r="AK220" s="1178" t="s">
        <v>734</v>
      </c>
      <c r="AL220" s="1178"/>
      <c r="AM220" s="1178"/>
      <c r="AN220" s="1178"/>
      <c r="AO220" s="1178"/>
      <c r="AP220" s="1178"/>
      <c r="AQ220" s="1063">
        <v>1500000000</v>
      </c>
      <c r="AR220" s="1063">
        <v>1500000000</v>
      </c>
      <c r="AS220" s="1062">
        <v>0</v>
      </c>
      <c r="AT220" s="1062">
        <v>0</v>
      </c>
      <c r="AU220" s="1063">
        <v>1499797332</v>
      </c>
      <c r="AV220" s="1063">
        <v>202668</v>
      </c>
      <c r="AW220" s="1063">
        <v>1289816903</v>
      </c>
      <c r="AX220" s="1063">
        <v>209980429</v>
      </c>
      <c r="AY220" s="1063">
        <v>1289816903</v>
      </c>
      <c r="AZ220" s="1062">
        <v>0</v>
      </c>
      <c r="BA220" s="1063">
        <v>1289816903</v>
      </c>
      <c r="BB220" s="1062">
        <v>0</v>
      </c>
      <c r="BC220" s="1062">
        <v>0</v>
      </c>
      <c r="BF220" s="1060">
        <f>+ABS(AQ220)</f>
        <v>1500000000</v>
      </c>
      <c r="BG220" s="1060">
        <f>+ABS(AR220)</f>
        <v>1500000000</v>
      </c>
      <c r="BH220" s="1060">
        <f>+ABS(AS220)</f>
        <v>0</v>
      </c>
      <c r="BI220" s="1060">
        <f>+ABS(AT220)</f>
        <v>0</v>
      </c>
      <c r="BJ220" s="1060">
        <f t="shared" si="40"/>
        <v>1499797332</v>
      </c>
      <c r="BK220" s="1060">
        <f t="shared" si="41"/>
        <v>202668</v>
      </c>
      <c r="BL220" s="1060">
        <f t="shared" si="42"/>
        <v>1289816903</v>
      </c>
      <c r="BM220" s="1060">
        <f t="shared" si="43"/>
        <v>209980429</v>
      </c>
      <c r="BN220" s="1060">
        <f t="shared" si="44"/>
        <v>1289816903</v>
      </c>
      <c r="BO220" s="1060">
        <f t="shared" si="45"/>
        <v>0</v>
      </c>
      <c r="BP220" s="1060">
        <f t="shared" si="46"/>
        <v>1289816903</v>
      </c>
      <c r="BQ220" s="1060">
        <f t="shared" si="47"/>
        <v>0</v>
      </c>
      <c r="BR220" s="1060">
        <f t="shared" si="48"/>
        <v>0</v>
      </c>
    </row>
    <row r="221" spans="1:70" ht="12.75" x14ac:dyDescent="0.2">
      <c r="A221" s="1105" t="str">
        <f t="shared" si="49"/>
        <v>C670150730310</v>
      </c>
      <c r="B221" s="1176" t="s">
        <v>453</v>
      </c>
      <c r="C221" s="1176"/>
      <c r="D221" s="1176" t="s">
        <v>814</v>
      </c>
      <c r="E221" s="1176"/>
      <c r="F221" s="1176" t="s">
        <v>795</v>
      </c>
      <c r="G221" s="1176"/>
      <c r="H221" s="1176" t="s">
        <v>748</v>
      </c>
      <c r="I221" s="1176"/>
      <c r="J221" s="1176" t="s">
        <v>739</v>
      </c>
      <c r="K221" s="1176"/>
      <c r="L221" s="1176"/>
      <c r="M221" s="1176" t="s">
        <v>748</v>
      </c>
      <c r="N221" s="1176"/>
      <c r="O221" s="1176"/>
      <c r="P221" s="1176" t="s">
        <v>685</v>
      </c>
      <c r="Q221" s="1176"/>
      <c r="R221" s="1176" t="s">
        <v>685</v>
      </c>
      <c r="S221" s="1176"/>
      <c r="T221" s="1177" t="s">
        <v>596</v>
      </c>
      <c r="U221" s="1177"/>
      <c r="V221" s="1177"/>
      <c r="W221" s="1177"/>
      <c r="X221" s="1177"/>
      <c r="Y221" s="1177"/>
      <c r="Z221" s="1177"/>
      <c r="AA221" s="1177"/>
      <c r="AB221" s="1176" t="s">
        <v>732</v>
      </c>
      <c r="AC221" s="1176"/>
      <c r="AD221" s="1176"/>
      <c r="AE221" s="1176"/>
      <c r="AF221" s="1176"/>
      <c r="AG221" s="1176" t="s">
        <v>733</v>
      </c>
      <c r="AH221" s="1176"/>
      <c r="AI221" s="1176"/>
      <c r="AJ221" s="1110" t="s">
        <v>417</v>
      </c>
      <c r="AK221" s="1178" t="s">
        <v>734</v>
      </c>
      <c r="AL221" s="1178"/>
      <c r="AM221" s="1178"/>
      <c r="AN221" s="1178"/>
      <c r="AO221" s="1178"/>
      <c r="AP221" s="1178"/>
      <c r="AQ221" s="1063">
        <v>800000000</v>
      </c>
      <c r="AR221" s="1063">
        <v>800000000</v>
      </c>
      <c r="AS221" s="1062">
        <v>0</v>
      </c>
      <c r="AT221" s="1062">
        <v>0</v>
      </c>
      <c r="AU221" s="1063">
        <v>729252728</v>
      </c>
      <c r="AV221" s="1063">
        <v>70747272</v>
      </c>
      <c r="AW221" s="1063">
        <v>608443603</v>
      </c>
      <c r="AX221" s="1063">
        <v>120809125</v>
      </c>
      <c r="AY221" s="1063">
        <v>599705611</v>
      </c>
      <c r="AZ221" s="1063">
        <v>8737992</v>
      </c>
      <c r="BA221" s="1063">
        <v>599705611</v>
      </c>
      <c r="BB221" s="1062">
        <v>0</v>
      </c>
      <c r="BC221" s="1062">
        <v>0</v>
      </c>
      <c r="BF221" s="1060">
        <f>+ABS(AQ221)</f>
        <v>800000000</v>
      </c>
      <c r="BG221" s="1060">
        <f>+ABS(AR221)</f>
        <v>800000000</v>
      </c>
      <c r="BH221" s="1060">
        <f>+ABS(AS221)</f>
        <v>0</v>
      </c>
      <c r="BI221" s="1060">
        <f>+ABS(AT221)</f>
        <v>0</v>
      </c>
      <c r="BJ221" s="1060">
        <f t="shared" si="40"/>
        <v>729252728</v>
      </c>
      <c r="BK221" s="1060">
        <f t="shared" si="41"/>
        <v>70747272</v>
      </c>
      <c r="BL221" s="1060">
        <f t="shared" si="42"/>
        <v>608443603</v>
      </c>
      <c r="BM221" s="1060">
        <f t="shared" si="43"/>
        <v>120809125</v>
      </c>
      <c r="BN221" s="1060">
        <f t="shared" si="44"/>
        <v>599705611</v>
      </c>
      <c r="BO221" s="1060">
        <f t="shared" si="45"/>
        <v>8737992</v>
      </c>
      <c r="BP221" s="1060">
        <f t="shared" si="46"/>
        <v>599705611</v>
      </c>
      <c r="BQ221" s="1060">
        <f t="shared" si="47"/>
        <v>0</v>
      </c>
      <c r="BR221" s="1060">
        <f t="shared" si="48"/>
        <v>0</v>
      </c>
    </row>
    <row r="222" spans="1:70" ht="12.75" x14ac:dyDescent="0.2">
      <c r="A222" s="1105" t="str">
        <f t="shared" si="49"/>
        <v>C670150810</v>
      </c>
      <c r="B222" s="1180" t="s">
        <v>453</v>
      </c>
      <c r="C222" s="1180"/>
      <c r="D222" s="1180" t="s">
        <v>814</v>
      </c>
      <c r="E222" s="1180"/>
      <c r="F222" s="1180" t="s">
        <v>817</v>
      </c>
      <c r="G222" s="1180"/>
      <c r="H222" s="1180"/>
      <c r="I222" s="1180"/>
      <c r="J222" s="1180"/>
      <c r="K222" s="1180"/>
      <c r="L222" s="1180"/>
      <c r="M222" s="1180"/>
      <c r="N222" s="1180"/>
      <c r="O222" s="1180"/>
      <c r="P222" s="1180"/>
      <c r="Q222" s="1180"/>
      <c r="R222" s="1180"/>
      <c r="S222" s="1180"/>
      <c r="T222" s="1179" t="s">
        <v>818</v>
      </c>
      <c r="U222" s="1179"/>
      <c r="V222" s="1179"/>
      <c r="W222" s="1179"/>
      <c r="X222" s="1179"/>
      <c r="Y222" s="1179"/>
      <c r="Z222" s="1179"/>
      <c r="AA222" s="1179"/>
      <c r="AB222" s="1180" t="s">
        <v>732</v>
      </c>
      <c r="AC222" s="1180"/>
      <c r="AD222" s="1180"/>
      <c r="AE222" s="1180"/>
      <c r="AF222" s="1180"/>
      <c r="AG222" s="1180" t="s">
        <v>733</v>
      </c>
      <c r="AH222" s="1180"/>
      <c r="AI222" s="1180"/>
      <c r="AJ222" s="1108" t="s">
        <v>417</v>
      </c>
      <c r="AK222" s="1181" t="s">
        <v>734</v>
      </c>
      <c r="AL222" s="1181"/>
      <c r="AM222" s="1181"/>
      <c r="AN222" s="1181"/>
      <c r="AO222" s="1181"/>
      <c r="AP222" s="1181"/>
      <c r="AQ222" s="1063">
        <v>850000000</v>
      </c>
      <c r="AR222" s="1063">
        <v>850000000</v>
      </c>
      <c r="AS222" s="1062">
        <v>0</v>
      </c>
      <c r="AT222" s="1062">
        <v>0</v>
      </c>
      <c r="AU222" s="1063">
        <v>684113346</v>
      </c>
      <c r="AV222" s="1063">
        <v>165886654</v>
      </c>
      <c r="AW222" s="1063">
        <v>576243954</v>
      </c>
      <c r="AX222" s="1063">
        <v>107869392</v>
      </c>
      <c r="AY222" s="1063">
        <v>575922778</v>
      </c>
      <c r="AZ222" s="1063">
        <v>321176</v>
      </c>
      <c r="BA222" s="1063">
        <v>575922778</v>
      </c>
      <c r="BB222" s="1062">
        <v>0</v>
      </c>
      <c r="BC222" s="1062">
        <v>0</v>
      </c>
      <c r="BF222" s="1060">
        <f>+ABS(AQ222)</f>
        <v>850000000</v>
      </c>
      <c r="BG222" s="1060">
        <f>+ABS(AR222)</f>
        <v>850000000</v>
      </c>
      <c r="BH222" s="1060">
        <f>+ABS(AS222)</f>
        <v>0</v>
      </c>
      <c r="BI222" s="1060">
        <f>+ABS(AT222)</f>
        <v>0</v>
      </c>
      <c r="BJ222" s="1060">
        <f t="shared" si="40"/>
        <v>684113346</v>
      </c>
      <c r="BK222" s="1060">
        <f t="shared" si="41"/>
        <v>165886654</v>
      </c>
      <c r="BL222" s="1060">
        <f t="shared" si="42"/>
        <v>576243954</v>
      </c>
      <c r="BM222" s="1060">
        <f t="shared" si="43"/>
        <v>107869392</v>
      </c>
      <c r="BN222" s="1060">
        <f t="shared" si="44"/>
        <v>575922778</v>
      </c>
      <c r="BO222" s="1060">
        <f t="shared" si="45"/>
        <v>321176</v>
      </c>
      <c r="BP222" s="1060">
        <f t="shared" si="46"/>
        <v>575922778</v>
      </c>
      <c r="BQ222" s="1060">
        <f t="shared" si="47"/>
        <v>0</v>
      </c>
      <c r="BR222" s="1060">
        <f t="shared" si="48"/>
        <v>0</v>
      </c>
    </row>
    <row r="223" spans="1:70" ht="12.75" x14ac:dyDescent="0.2">
      <c r="A223" s="1105" t="str">
        <f t="shared" si="49"/>
        <v>C6701508110</v>
      </c>
      <c r="B223" s="1176" t="s">
        <v>453</v>
      </c>
      <c r="C223" s="1176"/>
      <c r="D223" s="1176" t="s">
        <v>814</v>
      </c>
      <c r="E223" s="1176"/>
      <c r="F223" s="1176" t="s">
        <v>817</v>
      </c>
      <c r="G223" s="1176"/>
      <c r="H223" s="1176" t="s">
        <v>738</v>
      </c>
      <c r="I223" s="1176"/>
      <c r="J223" s="1176" t="s">
        <v>685</v>
      </c>
      <c r="K223" s="1176"/>
      <c r="L223" s="1176"/>
      <c r="M223" s="1176" t="s">
        <v>685</v>
      </c>
      <c r="N223" s="1176"/>
      <c r="O223" s="1176"/>
      <c r="P223" s="1176" t="s">
        <v>685</v>
      </c>
      <c r="Q223" s="1176"/>
      <c r="R223" s="1176" t="s">
        <v>685</v>
      </c>
      <c r="S223" s="1176"/>
      <c r="T223" s="1177" t="s">
        <v>597</v>
      </c>
      <c r="U223" s="1177"/>
      <c r="V223" s="1177"/>
      <c r="W223" s="1177"/>
      <c r="X223" s="1177"/>
      <c r="Y223" s="1177"/>
      <c r="Z223" s="1177"/>
      <c r="AA223" s="1177"/>
      <c r="AB223" s="1176" t="s">
        <v>732</v>
      </c>
      <c r="AC223" s="1176"/>
      <c r="AD223" s="1176"/>
      <c r="AE223" s="1176"/>
      <c r="AF223" s="1176"/>
      <c r="AG223" s="1176" t="s">
        <v>733</v>
      </c>
      <c r="AH223" s="1176"/>
      <c r="AI223" s="1176"/>
      <c r="AJ223" s="1110" t="s">
        <v>417</v>
      </c>
      <c r="AK223" s="1178" t="s">
        <v>734</v>
      </c>
      <c r="AL223" s="1178"/>
      <c r="AM223" s="1178"/>
      <c r="AN223" s="1178"/>
      <c r="AO223" s="1178"/>
      <c r="AP223" s="1178"/>
      <c r="AQ223" s="1063">
        <v>850000000</v>
      </c>
      <c r="AR223" s="1063">
        <v>850000000</v>
      </c>
      <c r="AS223" s="1062">
        <v>0</v>
      </c>
      <c r="AT223" s="1062">
        <v>0</v>
      </c>
      <c r="AU223" s="1063">
        <v>684113346</v>
      </c>
      <c r="AV223" s="1063">
        <v>165886654</v>
      </c>
      <c r="AW223" s="1063">
        <v>576243954</v>
      </c>
      <c r="AX223" s="1063">
        <v>107869392</v>
      </c>
      <c r="AY223" s="1063">
        <v>575922778</v>
      </c>
      <c r="AZ223" s="1063">
        <v>321176</v>
      </c>
      <c r="BA223" s="1063">
        <v>575922778</v>
      </c>
      <c r="BB223" s="1062">
        <v>0</v>
      </c>
      <c r="BC223" s="1062">
        <v>0</v>
      </c>
      <c r="BF223" s="1060">
        <f>+ABS(AQ223)</f>
        <v>850000000</v>
      </c>
      <c r="BG223" s="1060">
        <f>+ABS(AR223)</f>
        <v>850000000</v>
      </c>
      <c r="BH223" s="1060">
        <f>+ABS(AS223)</f>
        <v>0</v>
      </c>
      <c r="BI223" s="1060">
        <f>+ABS(AT223)</f>
        <v>0</v>
      </c>
      <c r="BJ223" s="1060">
        <f t="shared" si="40"/>
        <v>684113346</v>
      </c>
      <c r="BK223" s="1060">
        <f t="shared" si="41"/>
        <v>165886654</v>
      </c>
      <c r="BL223" s="1060">
        <f t="shared" si="42"/>
        <v>576243954</v>
      </c>
      <c r="BM223" s="1060">
        <f t="shared" si="43"/>
        <v>107869392</v>
      </c>
      <c r="BN223" s="1060">
        <f t="shared" si="44"/>
        <v>575922778</v>
      </c>
      <c r="BO223" s="1060">
        <f t="shared" si="45"/>
        <v>321176</v>
      </c>
      <c r="BP223" s="1060">
        <f t="shared" si="46"/>
        <v>575922778</v>
      </c>
      <c r="BQ223" s="1060">
        <f t="shared" si="47"/>
        <v>0</v>
      </c>
      <c r="BR223" s="1060">
        <f t="shared" si="48"/>
        <v>0</v>
      </c>
    </row>
    <row r="224" spans="1:70" x14ac:dyDescent="0.2">
      <c r="B224" s="1107" t="s">
        <v>685</v>
      </c>
      <c r="C224" s="1107" t="s">
        <v>685</v>
      </c>
      <c r="D224" s="1107" t="s">
        <v>685</v>
      </c>
      <c r="E224" s="1107" t="s">
        <v>685</v>
      </c>
      <c r="F224" s="1107" t="s">
        <v>685</v>
      </c>
      <c r="G224" s="1107" t="s">
        <v>685</v>
      </c>
      <c r="H224" s="1107" t="s">
        <v>685</v>
      </c>
      <c r="I224" s="1107" t="s">
        <v>685</v>
      </c>
      <c r="J224" s="1107" t="s">
        <v>685</v>
      </c>
      <c r="K224" s="1175" t="s">
        <v>685</v>
      </c>
      <c r="L224" s="1175"/>
      <c r="M224" s="1175" t="s">
        <v>685</v>
      </c>
      <c r="N224" s="1175"/>
      <c r="O224" s="1107" t="s">
        <v>685</v>
      </c>
      <c r="P224" s="1107" t="s">
        <v>685</v>
      </c>
      <c r="Q224" s="1107" t="s">
        <v>685</v>
      </c>
      <c r="R224" s="1107" t="s">
        <v>685</v>
      </c>
      <c r="S224" s="1107" t="s">
        <v>685</v>
      </c>
      <c r="T224" s="1107" t="s">
        <v>685</v>
      </c>
      <c r="U224" s="1107" t="s">
        <v>685</v>
      </c>
      <c r="V224" s="1107" t="s">
        <v>685</v>
      </c>
      <c r="W224" s="1107" t="s">
        <v>685</v>
      </c>
      <c r="X224" s="1107" t="s">
        <v>685</v>
      </c>
      <c r="Y224" s="1107" t="s">
        <v>685</v>
      </c>
      <c r="Z224" s="1107" t="s">
        <v>685</v>
      </c>
      <c r="AA224" s="1107" t="s">
        <v>685</v>
      </c>
      <c r="AB224" s="1175" t="s">
        <v>685</v>
      </c>
      <c r="AC224" s="1175"/>
      <c r="AD224" s="1175" t="s">
        <v>685</v>
      </c>
      <c r="AE224" s="1175"/>
      <c r="AF224" s="1107" t="s">
        <v>685</v>
      </c>
      <c r="AG224" s="1107" t="s">
        <v>685</v>
      </c>
      <c r="AH224" s="1107" t="s">
        <v>685</v>
      </c>
      <c r="AI224" s="1107" t="s">
        <v>685</v>
      </c>
      <c r="AJ224" s="1107" t="s">
        <v>685</v>
      </c>
      <c r="AK224" s="1107" t="s">
        <v>685</v>
      </c>
      <c r="AL224" s="1107" t="s">
        <v>685</v>
      </c>
      <c r="AM224" s="1107" t="s">
        <v>685</v>
      </c>
      <c r="AN224" s="1175" t="s">
        <v>685</v>
      </c>
      <c r="AO224" s="1175"/>
      <c r="AP224" s="1175"/>
      <c r="AQ224" s="1107" t="s">
        <v>685</v>
      </c>
      <c r="AR224" s="1107" t="s">
        <v>685</v>
      </c>
      <c r="AS224" s="1107" t="s">
        <v>685</v>
      </c>
      <c r="AT224" s="1107" t="s">
        <v>685</v>
      </c>
      <c r="AU224" s="1107" t="s">
        <v>685</v>
      </c>
      <c r="AV224" s="1107" t="s">
        <v>685</v>
      </c>
      <c r="AW224" s="1107" t="s">
        <v>685</v>
      </c>
      <c r="AX224" s="1107" t="s">
        <v>685</v>
      </c>
      <c r="AY224" s="1107" t="s">
        <v>685</v>
      </c>
      <c r="AZ224" s="1107" t="s">
        <v>685</v>
      </c>
      <c r="BA224" s="1107" t="s">
        <v>685</v>
      </c>
      <c r="BB224" s="1107" t="s">
        <v>685</v>
      </c>
      <c r="BC224" s="1107" t="s">
        <v>685</v>
      </c>
    </row>
  </sheetData>
  <autoFilter ref="A17:BD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09">
    <mergeCell ref="B2:K6"/>
    <mergeCell ref="N3:AB5"/>
    <mergeCell ref="AE3:AN3"/>
    <mergeCell ref="AP3:AT3"/>
    <mergeCell ref="AE5:AN7"/>
    <mergeCell ref="AP5:AT7"/>
    <mergeCell ref="B16:H16"/>
    <mergeCell ref="I16:AP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T18:AA18"/>
    <mergeCell ref="AB18:AF18"/>
    <mergeCell ref="AG18:AI18"/>
    <mergeCell ref="AK18:AP18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T226"/>
  <sheetViews>
    <sheetView showGridLines="0" zoomScale="80" zoomScaleNormal="80" workbookViewId="0">
      <pane xSplit="42" topLeftCell="AQ1" activePane="topRight" state="frozen"/>
      <selection pane="topRight" activeCell="AZ11" sqref="AZ11"/>
    </sheetView>
  </sheetViews>
  <sheetFormatPr baseColWidth="10" defaultRowHeight="11.25" x14ac:dyDescent="0.2"/>
  <cols>
    <col min="1" max="1" width="11.42578125" style="1012"/>
    <col min="2" max="2" width="2.85546875" style="1012" customWidth="1"/>
    <col min="3" max="6" width="2.7109375" style="1012" customWidth="1"/>
    <col min="7" max="7" width="2.85546875" style="1012" customWidth="1"/>
    <col min="8" max="10" width="2.7109375" style="1012" customWidth="1"/>
    <col min="11" max="11" width="2.42578125" style="1012" customWidth="1"/>
    <col min="12" max="12" width="0.28515625" style="1012" customWidth="1"/>
    <col min="13" max="13" width="1" style="1012" customWidth="1"/>
    <col min="14" max="14" width="1.5703125" style="1012" customWidth="1"/>
    <col min="15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20.7109375" style="1012" customWidth="1"/>
    <col min="44" max="44" width="20.7109375" style="1047" customWidth="1"/>
    <col min="45" max="47" width="20.7109375" style="1012" customWidth="1"/>
    <col min="48" max="48" width="22.28515625" style="1047" customWidth="1"/>
    <col min="49" max="49" width="20.7109375" style="1012" customWidth="1"/>
    <col min="50" max="50" width="20.7109375" style="1047" customWidth="1"/>
    <col min="51" max="51" width="20.7109375" style="1012" customWidth="1"/>
    <col min="52" max="52" width="20.7109375" style="1047" customWidth="1"/>
    <col min="53" max="57" width="20.7109375" style="1012" customWidth="1"/>
    <col min="58" max="58" width="11.42578125" style="1012"/>
    <col min="59" max="59" width="19.5703125" style="1054" hidden="1" customWidth="1"/>
    <col min="60" max="60" width="14.28515625" style="1012" hidden="1" customWidth="1"/>
    <col min="61" max="84" width="0" style="1012" hidden="1" customWidth="1"/>
    <col min="85" max="16384" width="11.42578125" style="1012"/>
  </cols>
  <sheetData>
    <row r="1" spans="2:56" ht="4.3499999999999996" customHeight="1" x14ac:dyDescent="0.2"/>
    <row r="2" spans="2:56" ht="4.3499999999999996" customHeight="1" x14ac:dyDescent="0.2">
      <c r="B2" s="1192"/>
      <c r="C2" s="1192"/>
      <c r="D2" s="1192"/>
      <c r="E2" s="1192"/>
      <c r="F2" s="1192"/>
      <c r="G2" s="1192"/>
      <c r="H2" s="1192"/>
      <c r="I2" s="1192"/>
      <c r="J2" s="1192"/>
      <c r="K2" s="1192"/>
    </row>
    <row r="3" spans="2:56" ht="14.1" customHeight="1" x14ac:dyDescent="0.2">
      <c r="B3" s="1192"/>
      <c r="C3" s="1192"/>
      <c r="D3" s="1192"/>
      <c r="E3" s="1192"/>
      <c r="F3" s="1192"/>
      <c r="G3" s="1192"/>
      <c r="H3" s="1192"/>
      <c r="I3" s="1192"/>
      <c r="J3" s="1192"/>
      <c r="K3" s="1192"/>
      <c r="N3" s="1193" t="s">
        <v>693</v>
      </c>
      <c r="O3" s="1192"/>
      <c r="P3" s="1192"/>
      <c r="Q3" s="1192"/>
      <c r="R3" s="1192"/>
      <c r="S3" s="1192"/>
      <c r="T3" s="1192"/>
      <c r="U3" s="1192"/>
      <c r="V3" s="1192"/>
      <c r="W3" s="1192"/>
      <c r="X3" s="1192"/>
      <c r="Y3" s="1192"/>
      <c r="Z3" s="1192"/>
      <c r="AA3" s="1192"/>
      <c r="AB3" s="1192"/>
      <c r="AE3" s="1194" t="s">
        <v>694</v>
      </c>
      <c r="AF3" s="1192"/>
      <c r="AG3" s="1192"/>
      <c r="AH3" s="1192"/>
      <c r="AI3" s="1192"/>
      <c r="AJ3" s="1192"/>
      <c r="AK3" s="1192"/>
      <c r="AL3" s="1192"/>
      <c r="AM3" s="1192"/>
      <c r="AN3" s="1192"/>
      <c r="AP3" s="1195" t="s">
        <v>820</v>
      </c>
      <c r="AQ3" s="1192"/>
      <c r="AR3" s="1192"/>
      <c r="AS3" s="1192"/>
      <c r="AT3" s="1192"/>
    </row>
    <row r="4" spans="2:56" ht="7.15" customHeight="1" x14ac:dyDescent="0.2">
      <c r="B4" s="1192"/>
      <c r="C4" s="1192"/>
      <c r="D4" s="1192"/>
      <c r="E4" s="1192"/>
      <c r="F4" s="1192"/>
      <c r="G4" s="1192"/>
      <c r="H4" s="1192"/>
      <c r="I4" s="1192"/>
      <c r="J4" s="1192"/>
      <c r="K4" s="1192"/>
      <c r="N4" s="1192"/>
      <c r="O4" s="1192"/>
      <c r="P4" s="1192"/>
      <c r="Q4" s="1192"/>
      <c r="R4" s="1192"/>
      <c r="S4" s="1192"/>
      <c r="T4" s="1192"/>
      <c r="U4" s="1192"/>
      <c r="V4" s="1192"/>
      <c r="W4" s="1192"/>
      <c r="X4" s="1192"/>
      <c r="Y4" s="1192"/>
      <c r="Z4" s="1192"/>
      <c r="AA4" s="1192"/>
      <c r="AB4" s="1192"/>
    </row>
    <row r="5" spans="2:56" ht="28.35" customHeight="1" x14ac:dyDescent="0.2">
      <c r="B5" s="1192"/>
      <c r="C5" s="1192"/>
      <c r="D5" s="1192"/>
      <c r="E5" s="1192"/>
      <c r="F5" s="1192"/>
      <c r="G5" s="1192"/>
      <c r="H5" s="1192"/>
      <c r="I5" s="1192"/>
      <c r="J5" s="1192"/>
      <c r="K5" s="1192"/>
      <c r="N5" s="1192"/>
      <c r="O5" s="1192"/>
      <c r="P5" s="1192"/>
      <c r="Q5" s="1192"/>
      <c r="R5" s="1192"/>
      <c r="S5" s="1192"/>
      <c r="T5" s="1192"/>
      <c r="U5" s="1192"/>
      <c r="V5" s="1192"/>
      <c r="W5" s="1192"/>
      <c r="X5" s="1192"/>
      <c r="Y5" s="1192"/>
      <c r="Z5" s="1192"/>
      <c r="AA5" s="1192"/>
      <c r="AB5" s="1192"/>
      <c r="AE5" s="1194" t="s">
        <v>695</v>
      </c>
      <c r="AF5" s="1192"/>
      <c r="AG5" s="1192"/>
      <c r="AH5" s="1192"/>
      <c r="AI5" s="1192"/>
      <c r="AJ5" s="1192"/>
      <c r="AK5" s="1192"/>
      <c r="AL5" s="1192"/>
      <c r="AM5" s="1192"/>
      <c r="AN5" s="1192"/>
      <c r="AP5" s="1195" t="s">
        <v>696</v>
      </c>
      <c r="AQ5" s="1192"/>
      <c r="AR5" s="1192"/>
      <c r="AS5" s="1192"/>
      <c r="AT5" s="1192"/>
    </row>
    <row r="6" spans="2:56" ht="2.85" customHeight="1" x14ac:dyDescent="0.2">
      <c r="B6" s="1192"/>
      <c r="C6" s="1192"/>
      <c r="D6" s="1192"/>
      <c r="E6" s="1192"/>
      <c r="F6" s="1192"/>
      <c r="G6" s="1192"/>
      <c r="H6" s="1192"/>
      <c r="I6" s="1192"/>
      <c r="J6" s="1192"/>
      <c r="K6" s="1192"/>
      <c r="AE6" s="1192"/>
      <c r="AF6" s="1192"/>
      <c r="AG6" s="1192"/>
      <c r="AH6" s="1192"/>
      <c r="AI6" s="1192"/>
      <c r="AJ6" s="1192"/>
      <c r="AK6" s="1192"/>
      <c r="AL6" s="1192"/>
      <c r="AM6" s="1192"/>
      <c r="AN6" s="1192"/>
      <c r="AP6" s="1192"/>
      <c r="AQ6" s="1192"/>
      <c r="AR6" s="1192"/>
      <c r="AS6" s="1192"/>
      <c r="AT6" s="1192"/>
    </row>
    <row r="7" spans="2:56" x14ac:dyDescent="0.2">
      <c r="AE7" s="1192"/>
      <c r="AF7" s="1192"/>
      <c r="AG7" s="1192"/>
      <c r="AH7" s="1192"/>
      <c r="AI7" s="1192"/>
      <c r="AJ7" s="1192"/>
      <c r="AK7" s="1192"/>
      <c r="AL7" s="1192"/>
      <c r="AM7" s="1192"/>
      <c r="AN7" s="1192"/>
      <c r="AP7" s="1192"/>
      <c r="AQ7" s="1192"/>
      <c r="AR7" s="1192"/>
      <c r="AS7" s="1192"/>
      <c r="AT7" s="1192"/>
    </row>
    <row r="8" spans="2:56" ht="7.15" customHeight="1" x14ac:dyDescent="0.2"/>
    <row r="9" spans="2:56" ht="14.1" customHeight="1" x14ac:dyDescent="0.2">
      <c r="AE9" s="1194" t="s">
        <v>697</v>
      </c>
      <c r="AF9" s="1192"/>
      <c r="AG9" s="1192"/>
      <c r="AH9" s="1192"/>
      <c r="AI9" s="1192"/>
      <c r="AJ9" s="1192"/>
      <c r="AK9" s="1192"/>
      <c r="AL9" s="1192"/>
      <c r="AM9" s="1192"/>
      <c r="AN9" s="1192"/>
      <c r="AP9" s="1195" t="s">
        <v>831</v>
      </c>
      <c r="AQ9" s="1192"/>
      <c r="AR9" s="1192"/>
      <c r="AS9" s="1192"/>
      <c r="AT9" s="1192"/>
      <c r="AW9" s="1103">
        <f>+AW18+AW19+AW20+AW21</f>
        <v>45616982765.150002</v>
      </c>
    </row>
    <row r="10" spans="2:56" ht="0" hidden="1" customHeight="1" x14ac:dyDescent="0.2"/>
    <row r="11" spans="2:56" ht="19.899999999999999" customHeight="1" x14ac:dyDescent="0.2">
      <c r="AR11" s="1103">
        <f>+AR18+AR19+AR20+AR21+AR167+AR168</f>
        <v>11655562928.4</v>
      </c>
      <c r="AS11" s="1103">
        <f t="shared" ref="AS11:BD11" si="0">+AS18+AS19+AS20+AS21+AS167+AS168</f>
        <v>23614942694.52</v>
      </c>
      <c r="AT11" s="1103">
        <f t="shared" si="0"/>
        <v>41197892634</v>
      </c>
      <c r="AU11" s="1103">
        <f t="shared" si="0"/>
        <v>0</v>
      </c>
      <c r="AV11" s="1103">
        <f t="shared" si="0"/>
        <v>57413774758.550003</v>
      </c>
      <c r="AW11" s="1103">
        <f t="shared" si="0"/>
        <v>45758211830.150002</v>
      </c>
      <c r="AX11" s="1103">
        <f t="shared" si="0"/>
        <v>43547741349.5</v>
      </c>
      <c r="AY11" s="1103">
        <f t="shared" si="0"/>
        <v>17656959807.049999</v>
      </c>
      <c r="AZ11" s="1103">
        <f t="shared" si="0"/>
        <v>45234701516.5</v>
      </c>
      <c r="BA11" s="1103">
        <f t="shared" si="0"/>
        <v>2575167391</v>
      </c>
      <c r="BB11" s="1103">
        <f t="shared" si="0"/>
        <v>45227854741.5</v>
      </c>
      <c r="BC11" s="1103">
        <f t="shared" si="0"/>
        <v>6846775</v>
      </c>
      <c r="BD11" s="1103">
        <f t="shared" si="0"/>
        <v>95806071</v>
      </c>
    </row>
    <row r="12" spans="2:56" ht="0" hidden="1" customHeight="1" x14ac:dyDescent="0.2"/>
    <row r="13" spans="2:56" ht="8.4499999999999993" customHeight="1" x14ac:dyDescent="0.2"/>
    <row r="14" spans="2:56" ht="23.25" customHeight="1" x14ac:dyDescent="0.2">
      <c r="B14" s="1216" t="s">
        <v>698</v>
      </c>
      <c r="C14" s="1213"/>
      <c r="D14" s="1213"/>
      <c r="E14" s="1213"/>
      <c r="F14" s="1212"/>
      <c r="G14" s="1202" t="s">
        <v>699</v>
      </c>
      <c r="H14" s="1213"/>
      <c r="I14" s="1212"/>
      <c r="J14" s="1216" t="s">
        <v>700</v>
      </c>
      <c r="K14" s="1213"/>
      <c r="L14" s="1213"/>
      <c r="M14" s="1213"/>
      <c r="N14" s="1213"/>
      <c r="O14" s="1213"/>
      <c r="P14" s="1213"/>
      <c r="Q14" s="1212"/>
      <c r="R14" s="1217" t="s">
        <v>701</v>
      </c>
      <c r="S14" s="1213"/>
      <c r="T14" s="1213"/>
      <c r="U14" s="1213"/>
      <c r="V14" s="1213"/>
      <c r="W14" s="1213"/>
      <c r="X14" s="1212"/>
      <c r="Y14" s="1216" t="s">
        <v>702</v>
      </c>
      <c r="Z14" s="1213"/>
      <c r="AA14" s="1213"/>
      <c r="AB14" s="1213"/>
      <c r="AC14" s="1213"/>
      <c r="AD14" s="1213"/>
      <c r="AE14" s="1212"/>
      <c r="AF14" s="1217" t="s">
        <v>830</v>
      </c>
      <c r="AG14" s="1213"/>
      <c r="AH14" s="1213"/>
      <c r="AI14" s="1213"/>
      <c r="AJ14" s="1213"/>
      <c r="AK14" s="1212"/>
      <c r="AL14" s="1013" t="s">
        <v>685</v>
      </c>
      <c r="AM14" s="1013" t="s">
        <v>685</v>
      </c>
      <c r="AN14" s="1175" t="s">
        <v>685</v>
      </c>
      <c r="AO14" s="1192"/>
      <c r="AP14" s="1192"/>
      <c r="AQ14" s="1013" t="s">
        <v>685</v>
      </c>
      <c r="AR14" s="1048" t="s">
        <v>685</v>
      </c>
      <c r="AS14" s="1013" t="s">
        <v>685</v>
      </c>
      <c r="AT14" s="1175" t="s">
        <v>685</v>
      </c>
      <c r="AU14" s="1192"/>
      <c r="AV14" s="1048">
        <v>48</v>
      </c>
      <c r="AW14" s="1013">
        <v>49</v>
      </c>
      <c r="AX14" s="1048">
        <v>50</v>
      </c>
      <c r="AY14" s="1013">
        <v>51</v>
      </c>
      <c r="AZ14" s="1048">
        <v>52</v>
      </c>
      <c r="BA14" s="1013">
        <v>53</v>
      </c>
      <c r="BB14" s="1013">
        <v>54</v>
      </c>
      <c r="BC14" s="1013">
        <v>55</v>
      </c>
      <c r="BD14" s="1013">
        <v>56</v>
      </c>
    </row>
    <row r="15" spans="2:56" x14ac:dyDescent="0.2">
      <c r="B15" s="1214" t="s">
        <v>703</v>
      </c>
      <c r="C15" s="1213"/>
      <c r="D15" s="1213"/>
      <c r="E15" s="1213"/>
      <c r="F15" s="1213"/>
      <c r="G15" s="1212"/>
      <c r="H15" s="1198" t="s">
        <v>696</v>
      </c>
      <c r="I15" s="1213"/>
      <c r="J15" s="1213"/>
      <c r="K15" s="1213"/>
      <c r="L15" s="1213"/>
      <c r="M15" s="1213"/>
      <c r="N15" s="1213"/>
      <c r="O15" s="1213"/>
      <c r="P15" s="1213"/>
      <c r="Q15" s="1213"/>
      <c r="R15" s="1213"/>
      <c r="S15" s="1213"/>
      <c r="T15" s="1213"/>
      <c r="U15" s="1213"/>
      <c r="V15" s="1213"/>
      <c r="W15" s="1213"/>
      <c r="X15" s="1213"/>
      <c r="Y15" s="1213"/>
      <c r="Z15" s="1213"/>
      <c r="AA15" s="1213"/>
      <c r="AB15" s="1213"/>
      <c r="AC15" s="1213"/>
      <c r="AD15" s="1213"/>
      <c r="AE15" s="1213"/>
      <c r="AF15" s="1213"/>
      <c r="AG15" s="1213"/>
      <c r="AH15" s="1212"/>
      <c r="AI15" s="1014" t="s">
        <v>685</v>
      </c>
      <c r="AJ15" s="1014" t="s">
        <v>685</v>
      </c>
      <c r="AK15" s="1014" t="s">
        <v>685</v>
      </c>
      <c r="AL15" s="1014" t="s">
        <v>685</v>
      </c>
      <c r="AM15" s="1014" t="s">
        <v>685</v>
      </c>
      <c r="AN15" s="1199" t="s">
        <v>685</v>
      </c>
      <c r="AO15" s="1215"/>
      <c r="AP15" s="1215"/>
      <c r="AQ15" s="1013" t="s">
        <v>685</v>
      </c>
      <c r="AR15" s="1048" t="s">
        <v>685</v>
      </c>
      <c r="AS15" s="1013" t="s">
        <v>685</v>
      </c>
      <c r="AT15" s="1175" t="s">
        <v>685</v>
      </c>
      <c r="AU15" s="1192"/>
      <c r="AV15" s="1048" t="s">
        <v>685</v>
      </c>
      <c r="AW15" s="1013" t="s">
        <v>685</v>
      </c>
      <c r="AX15" s="1048" t="s">
        <v>685</v>
      </c>
      <c r="AY15" s="1013" t="s">
        <v>685</v>
      </c>
      <c r="AZ15" s="1048" t="s">
        <v>685</v>
      </c>
      <c r="BA15" s="1013" t="s">
        <v>685</v>
      </c>
      <c r="BB15" s="1013" t="s">
        <v>685</v>
      </c>
      <c r="BC15" s="1013" t="s">
        <v>685</v>
      </c>
      <c r="BD15" s="1013" t="s">
        <v>685</v>
      </c>
    </row>
    <row r="16" spans="2:56" x14ac:dyDescent="0.2">
      <c r="B16" s="1214" t="s">
        <v>704</v>
      </c>
      <c r="C16" s="1213"/>
      <c r="D16" s="1213"/>
      <c r="E16" s="1213"/>
      <c r="F16" s="1213"/>
      <c r="G16" s="1213"/>
      <c r="H16" s="1212"/>
      <c r="I16" s="1198" t="s">
        <v>705</v>
      </c>
      <c r="J16" s="1213"/>
      <c r="K16" s="1213"/>
      <c r="L16" s="1213"/>
      <c r="M16" s="1213"/>
      <c r="N16" s="1213"/>
      <c r="O16" s="1213"/>
      <c r="P16" s="1213"/>
      <c r="Q16" s="1213"/>
      <c r="R16" s="1213"/>
      <c r="S16" s="1213"/>
      <c r="T16" s="1213"/>
      <c r="U16" s="1213"/>
      <c r="V16" s="1213"/>
      <c r="W16" s="1213"/>
      <c r="X16" s="1213"/>
      <c r="Y16" s="1213"/>
      <c r="Z16" s="1213"/>
      <c r="AA16" s="1213"/>
      <c r="AB16" s="1213"/>
      <c r="AC16" s="1213"/>
      <c r="AD16" s="1213"/>
      <c r="AE16" s="1213"/>
      <c r="AF16" s="1213"/>
      <c r="AG16" s="1213"/>
      <c r="AH16" s="1213"/>
      <c r="AI16" s="1213"/>
      <c r="AJ16" s="1213"/>
      <c r="AK16" s="1213"/>
      <c r="AL16" s="1213"/>
      <c r="AM16" s="1213"/>
      <c r="AN16" s="1213"/>
      <c r="AO16" s="1213"/>
      <c r="AP16" s="1212"/>
      <c r="AQ16" s="1013" t="s">
        <v>685</v>
      </c>
      <c r="AR16" s="1048" t="s">
        <v>685</v>
      </c>
      <c r="AS16" s="1013" t="s">
        <v>685</v>
      </c>
      <c r="AT16" s="1175" t="s">
        <v>685</v>
      </c>
      <c r="AU16" s="1192"/>
      <c r="AV16" s="1048" t="s">
        <v>685</v>
      </c>
      <c r="AW16" s="1013" t="s">
        <v>685</v>
      </c>
      <c r="AX16" s="1048" t="s">
        <v>685</v>
      </c>
      <c r="AY16" s="1013" t="s">
        <v>685</v>
      </c>
      <c r="AZ16" s="1048" t="s">
        <v>685</v>
      </c>
      <c r="BA16" s="1013" t="s">
        <v>685</v>
      </c>
      <c r="BB16" s="1013" t="s">
        <v>685</v>
      </c>
      <c r="BC16" s="1013" t="s">
        <v>685</v>
      </c>
      <c r="BD16" s="1013" t="s">
        <v>685</v>
      </c>
    </row>
    <row r="17" spans="1:72" ht="51" x14ac:dyDescent="0.2">
      <c r="B17" s="1211" t="s">
        <v>706</v>
      </c>
      <c r="C17" s="1212"/>
      <c r="D17" s="1191" t="s">
        <v>707</v>
      </c>
      <c r="E17" s="1212"/>
      <c r="F17" s="1211" t="s">
        <v>708</v>
      </c>
      <c r="G17" s="1212"/>
      <c r="H17" s="1211" t="s">
        <v>709</v>
      </c>
      <c r="I17" s="1212"/>
      <c r="J17" s="1211" t="s">
        <v>710</v>
      </c>
      <c r="K17" s="1213"/>
      <c r="L17" s="1212"/>
      <c r="M17" s="1211" t="s">
        <v>711</v>
      </c>
      <c r="N17" s="1213"/>
      <c r="O17" s="1212"/>
      <c r="P17" s="1211" t="s">
        <v>712</v>
      </c>
      <c r="Q17" s="1212"/>
      <c r="R17" s="1211" t="s">
        <v>713</v>
      </c>
      <c r="S17" s="1212"/>
      <c r="T17" s="1211" t="s">
        <v>714</v>
      </c>
      <c r="U17" s="1213"/>
      <c r="V17" s="1213"/>
      <c r="W17" s="1213"/>
      <c r="X17" s="1213"/>
      <c r="Y17" s="1213"/>
      <c r="Z17" s="1213"/>
      <c r="AA17" s="1212"/>
      <c r="AB17" s="1211" t="s">
        <v>715</v>
      </c>
      <c r="AC17" s="1213"/>
      <c r="AD17" s="1213"/>
      <c r="AE17" s="1213"/>
      <c r="AF17" s="1212"/>
      <c r="AG17" s="1211" t="s">
        <v>716</v>
      </c>
      <c r="AH17" s="1213"/>
      <c r="AI17" s="1212"/>
      <c r="AJ17" s="1015" t="s">
        <v>717</v>
      </c>
      <c r="AK17" s="1211" t="s">
        <v>718</v>
      </c>
      <c r="AL17" s="1213"/>
      <c r="AM17" s="1213"/>
      <c r="AN17" s="1213"/>
      <c r="AO17" s="1213"/>
      <c r="AP17" s="1212"/>
      <c r="AQ17" s="1015" t="s">
        <v>719</v>
      </c>
      <c r="AR17" s="1049" t="s">
        <v>720</v>
      </c>
      <c r="AS17" s="1015" t="s">
        <v>721</v>
      </c>
      <c r="AT17" s="1211" t="s">
        <v>722</v>
      </c>
      <c r="AU17" s="1212"/>
      <c r="AV17" s="1049" t="s">
        <v>723</v>
      </c>
      <c r="AW17" s="1015" t="s">
        <v>724</v>
      </c>
      <c r="AX17" s="1049" t="s">
        <v>725</v>
      </c>
      <c r="AY17" s="1015" t="s">
        <v>726</v>
      </c>
      <c r="AZ17" s="1049" t="s">
        <v>727</v>
      </c>
      <c r="BA17" s="1015" t="s">
        <v>728</v>
      </c>
      <c r="BB17" s="1015" t="s">
        <v>729</v>
      </c>
      <c r="BC17" s="1015" t="s">
        <v>730</v>
      </c>
      <c r="BD17" s="1015" t="s">
        <v>731</v>
      </c>
      <c r="BG17" s="1055" t="s">
        <v>719</v>
      </c>
      <c r="BH17" s="1049" t="s">
        <v>720</v>
      </c>
      <c r="BI17" s="1015" t="s">
        <v>721</v>
      </c>
      <c r="BJ17" s="1211" t="s">
        <v>722</v>
      </c>
      <c r="BK17" s="1212"/>
      <c r="BL17" s="1049" t="s">
        <v>723</v>
      </c>
      <c r="BM17" s="1015" t="s">
        <v>724</v>
      </c>
      <c r="BN17" s="1049" t="s">
        <v>725</v>
      </c>
      <c r="BO17" s="1015" t="s">
        <v>726</v>
      </c>
      <c r="BP17" s="1049" t="s">
        <v>727</v>
      </c>
      <c r="BQ17" s="1015" t="s">
        <v>728</v>
      </c>
      <c r="BR17" s="1015" t="s">
        <v>729</v>
      </c>
      <c r="BS17" s="1015" t="s">
        <v>730</v>
      </c>
      <c r="BT17" s="1015" t="s">
        <v>731</v>
      </c>
    </row>
    <row r="18" spans="1:72" ht="21.95" customHeight="1" x14ac:dyDescent="0.2">
      <c r="B18" s="1180" t="s">
        <v>361</v>
      </c>
      <c r="C18" s="1192"/>
      <c r="D18" s="1180"/>
      <c r="E18" s="1192"/>
      <c r="F18" s="1180"/>
      <c r="G18" s="1192"/>
      <c r="H18" s="1180"/>
      <c r="I18" s="1192"/>
      <c r="J18" s="1180"/>
      <c r="K18" s="1192"/>
      <c r="L18" s="1192"/>
      <c r="M18" s="1180"/>
      <c r="N18" s="1192"/>
      <c r="O18" s="1192"/>
      <c r="P18" s="1180"/>
      <c r="Q18" s="1192"/>
      <c r="R18" s="1180"/>
      <c r="S18" s="1192"/>
      <c r="T18" s="1179" t="s">
        <v>58</v>
      </c>
      <c r="U18" s="1192"/>
      <c r="V18" s="1192"/>
      <c r="W18" s="1192"/>
      <c r="X18" s="1192"/>
      <c r="Y18" s="1192"/>
      <c r="Z18" s="1192"/>
      <c r="AA18" s="1192"/>
      <c r="AB18" s="1180" t="s">
        <v>732</v>
      </c>
      <c r="AC18" s="1192"/>
      <c r="AD18" s="1192"/>
      <c r="AE18" s="1192"/>
      <c r="AF18" s="1192"/>
      <c r="AG18" s="1180" t="s">
        <v>733</v>
      </c>
      <c r="AH18" s="1192"/>
      <c r="AI18" s="1192"/>
      <c r="AJ18" s="1017" t="s">
        <v>417</v>
      </c>
      <c r="AK18" s="1181" t="s">
        <v>734</v>
      </c>
      <c r="AL18" s="1192"/>
      <c r="AM18" s="1192"/>
      <c r="AN18" s="1192"/>
      <c r="AO18" s="1192"/>
      <c r="AP18" s="1192"/>
      <c r="AQ18" s="1016">
        <v>412402367610</v>
      </c>
      <c r="AR18" s="1050">
        <v>10197308829.4</v>
      </c>
      <c r="AS18" s="1016">
        <v>835274883.51999998</v>
      </c>
      <c r="AT18" s="1016">
        <v>40981840293</v>
      </c>
      <c r="AU18" s="1016">
        <v>0</v>
      </c>
      <c r="AV18" s="1050">
        <v>32454042985.549999</v>
      </c>
      <c r="AW18" s="1016">
        <v>22256734156.150002</v>
      </c>
      <c r="AX18" s="1050">
        <v>25711052725</v>
      </c>
      <c r="AY18" s="1016">
        <v>6742990260.5500002</v>
      </c>
      <c r="AZ18" s="1050">
        <v>27801023422</v>
      </c>
      <c r="BA18" s="1016">
        <v>2089970697</v>
      </c>
      <c r="BB18" s="1016">
        <v>27794176647</v>
      </c>
      <c r="BC18" s="1016">
        <v>6846775</v>
      </c>
      <c r="BD18" s="1016">
        <v>95806071</v>
      </c>
      <c r="BG18" s="1054">
        <v>412402367610</v>
      </c>
      <c r="BH18" s="1054">
        <v>10197308829.4</v>
      </c>
      <c r="BI18" s="1054">
        <v>835274883.51999998</v>
      </c>
      <c r="BJ18" s="1054">
        <v>40981840293</v>
      </c>
      <c r="BK18" s="1054">
        <v>0</v>
      </c>
      <c r="BL18" s="1054">
        <v>32454042985.549999</v>
      </c>
      <c r="BM18" s="1054">
        <v>22256734156.150002</v>
      </c>
      <c r="BN18" s="1054">
        <v>25711052725</v>
      </c>
      <c r="BO18" s="1054">
        <v>6742990260.5500002</v>
      </c>
      <c r="BP18" s="1054">
        <v>27801023422</v>
      </c>
      <c r="BQ18" s="1054">
        <v>2089970697</v>
      </c>
      <c r="BR18" s="1054">
        <v>27794176647</v>
      </c>
      <c r="BS18" s="1054">
        <v>6846775</v>
      </c>
      <c r="BT18" s="1054">
        <v>95806071</v>
      </c>
    </row>
    <row r="19" spans="1:72" ht="21.95" customHeight="1" x14ac:dyDescent="0.2">
      <c r="B19" s="1180" t="s">
        <v>361</v>
      </c>
      <c r="C19" s="1192"/>
      <c r="D19" s="1180"/>
      <c r="E19" s="1192"/>
      <c r="F19" s="1180"/>
      <c r="G19" s="1192"/>
      <c r="H19" s="1180"/>
      <c r="I19" s="1192"/>
      <c r="J19" s="1180"/>
      <c r="K19" s="1192"/>
      <c r="L19" s="1192"/>
      <c r="M19" s="1180"/>
      <c r="N19" s="1192"/>
      <c r="O19" s="1192"/>
      <c r="P19" s="1180"/>
      <c r="Q19" s="1192"/>
      <c r="R19" s="1180"/>
      <c r="S19" s="1192"/>
      <c r="T19" s="1179" t="s">
        <v>58</v>
      </c>
      <c r="U19" s="1192"/>
      <c r="V19" s="1192"/>
      <c r="W19" s="1192"/>
      <c r="X19" s="1192"/>
      <c r="Y19" s="1192"/>
      <c r="Z19" s="1192"/>
      <c r="AA19" s="1192"/>
      <c r="AB19" s="1180" t="s">
        <v>732</v>
      </c>
      <c r="AC19" s="1192"/>
      <c r="AD19" s="1192"/>
      <c r="AE19" s="1192"/>
      <c r="AF19" s="1192"/>
      <c r="AG19" s="1180" t="s">
        <v>735</v>
      </c>
      <c r="AH19" s="1192"/>
      <c r="AI19" s="1192"/>
      <c r="AJ19" s="1017" t="s">
        <v>417</v>
      </c>
      <c r="AK19" s="1181" t="s">
        <v>734</v>
      </c>
      <c r="AL19" s="1192"/>
      <c r="AM19" s="1192"/>
      <c r="AN19" s="1192"/>
      <c r="AO19" s="1192"/>
      <c r="AP19" s="1192"/>
      <c r="AQ19" s="1016">
        <v>129817132</v>
      </c>
      <c r="AR19" s="1050">
        <v>0</v>
      </c>
      <c r="AS19" s="1016">
        <v>0</v>
      </c>
      <c r="AT19" s="1016">
        <v>0</v>
      </c>
      <c r="AU19" s="1016">
        <v>0</v>
      </c>
      <c r="AV19" s="1050">
        <v>0</v>
      </c>
      <c r="AW19" s="1016">
        <v>0</v>
      </c>
      <c r="AX19" s="1050">
        <v>0</v>
      </c>
      <c r="AY19" s="1016">
        <v>0</v>
      </c>
      <c r="AZ19" s="1050">
        <v>0</v>
      </c>
      <c r="BA19" s="1016">
        <v>0</v>
      </c>
      <c r="BB19" s="1016">
        <v>0</v>
      </c>
      <c r="BC19" s="1016">
        <v>0</v>
      </c>
      <c r="BD19" s="1016">
        <v>0</v>
      </c>
      <c r="BG19" s="1054">
        <v>129817132</v>
      </c>
      <c r="BH19" s="1054">
        <v>0</v>
      </c>
      <c r="BI19" s="1054">
        <v>0</v>
      </c>
      <c r="BJ19" s="1054">
        <v>0</v>
      </c>
      <c r="BK19" s="1054">
        <v>0</v>
      </c>
      <c r="BL19" s="1054">
        <v>0</v>
      </c>
      <c r="BM19" s="1054">
        <v>0</v>
      </c>
      <c r="BN19" s="1054">
        <v>0</v>
      </c>
      <c r="BO19" s="1054">
        <v>0</v>
      </c>
      <c r="BP19" s="1054">
        <v>0</v>
      </c>
      <c r="BQ19" s="1054">
        <v>0</v>
      </c>
      <c r="BR19" s="1054">
        <v>0</v>
      </c>
      <c r="BS19" s="1054">
        <v>0</v>
      </c>
      <c r="BT19" s="1054">
        <v>0</v>
      </c>
    </row>
    <row r="20" spans="1:72" ht="21.95" customHeight="1" x14ac:dyDescent="0.2">
      <c r="B20" s="1180" t="s">
        <v>361</v>
      </c>
      <c r="C20" s="1192"/>
      <c r="D20" s="1180"/>
      <c r="E20" s="1192"/>
      <c r="F20" s="1180"/>
      <c r="G20" s="1192"/>
      <c r="H20" s="1180"/>
      <c r="I20" s="1192"/>
      <c r="J20" s="1180"/>
      <c r="K20" s="1192"/>
      <c r="L20" s="1192"/>
      <c r="M20" s="1180"/>
      <c r="N20" s="1192"/>
      <c r="O20" s="1192"/>
      <c r="P20" s="1180"/>
      <c r="Q20" s="1192"/>
      <c r="R20" s="1180"/>
      <c r="S20" s="1192"/>
      <c r="T20" s="1179" t="s">
        <v>58</v>
      </c>
      <c r="U20" s="1192"/>
      <c r="V20" s="1192"/>
      <c r="W20" s="1192"/>
      <c r="X20" s="1192"/>
      <c r="Y20" s="1192"/>
      <c r="Z20" s="1192"/>
      <c r="AA20" s="1192"/>
      <c r="AB20" s="1180" t="s">
        <v>732</v>
      </c>
      <c r="AC20" s="1192"/>
      <c r="AD20" s="1192"/>
      <c r="AE20" s="1192"/>
      <c r="AF20" s="1192"/>
      <c r="AG20" s="1180" t="s">
        <v>735</v>
      </c>
      <c r="AH20" s="1192"/>
      <c r="AI20" s="1192"/>
      <c r="AJ20" s="1017" t="s">
        <v>433</v>
      </c>
      <c r="AK20" s="1181" t="s">
        <v>736</v>
      </c>
      <c r="AL20" s="1192"/>
      <c r="AM20" s="1192"/>
      <c r="AN20" s="1192"/>
      <c r="AO20" s="1192"/>
      <c r="AP20" s="1192"/>
      <c r="AQ20" s="1016">
        <v>519000000</v>
      </c>
      <c r="AR20" s="1050">
        <v>0</v>
      </c>
      <c r="AS20" s="1016">
        <v>0</v>
      </c>
      <c r="AT20" s="1016">
        <v>0</v>
      </c>
      <c r="AU20" s="1016">
        <v>0</v>
      </c>
      <c r="AV20" s="1050">
        <v>0</v>
      </c>
      <c r="AW20" s="1016">
        <v>0</v>
      </c>
      <c r="AX20" s="1050">
        <v>0</v>
      </c>
      <c r="AY20" s="1016">
        <v>0</v>
      </c>
      <c r="AZ20" s="1050">
        <v>0</v>
      </c>
      <c r="BA20" s="1016">
        <v>0</v>
      </c>
      <c r="BB20" s="1016">
        <v>0</v>
      </c>
      <c r="BC20" s="1016">
        <v>0</v>
      </c>
      <c r="BD20" s="1016">
        <v>0</v>
      </c>
      <c r="BG20" s="1054">
        <v>519000000</v>
      </c>
      <c r="BH20" s="1054">
        <v>0</v>
      </c>
      <c r="BI20" s="1054">
        <v>0</v>
      </c>
      <c r="BJ20" s="1054">
        <v>0</v>
      </c>
      <c r="BK20" s="1054">
        <v>0</v>
      </c>
      <c r="BL20" s="1054">
        <v>0</v>
      </c>
      <c r="BM20" s="1054">
        <v>0</v>
      </c>
      <c r="BN20" s="1054">
        <v>0</v>
      </c>
      <c r="BO20" s="1054">
        <v>0</v>
      </c>
      <c r="BP20" s="1054">
        <v>0</v>
      </c>
      <c r="BQ20" s="1054">
        <v>0</v>
      </c>
      <c r="BR20" s="1054">
        <v>0</v>
      </c>
      <c r="BS20" s="1054">
        <v>0</v>
      </c>
      <c r="BT20" s="1054">
        <v>0</v>
      </c>
    </row>
    <row r="21" spans="1:72" ht="21.95" customHeight="1" x14ac:dyDescent="0.2">
      <c r="B21" s="1180" t="s">
        <v>361</v>
      </c>
      <c r="C21" s="1192"/>
      <c r="D21" s="1180"/>
      <c r="E21" s="1192"/>
      <c r="F21" s="1180"/>
      <c r="G21" s="1192"/>
      <c r="H21" s="1180"/>
      <c r="I21" s="1192"/>
      <c r="J21" s="1180"/>
      <c r="K21" s="1192"/>
      <c r="L21" s="1192"/>
      <c r="M21" s="1180"/>
      <c r="N21" s="1192"/>
      <c r="O21" s="1192"/>
      <c r="P21" s="1180"/>
      <c r="Q21" s="1192"/>
      <c r="R21" s="1180"/>
      <c r="S21" s="1192"/>
      <c r="T21" s="1179" t="s">
        <v>58</v>
      </c>
      <c r="U21" s="1192"/>
      <c r="V21" s="1192"/>
      <c r="W21" s="1192"/>
      <c r="X21" s="1192"/>
      <c r="Y21" s="1192"/>
      <c r="Z21" s="1192"/>
      <c r="AA21" s="1192"/>
      <c r="AB21" s="1180" t="s">
        <v>732</v>
      </c>
      <c r="AC21" s="1192"/>
      <c r="AD21" s="1192"/>
      <c r="AE21" s="1192"/>
      <c r="AF21" s="1192"/>
      <c r="AG21" s="1180" t="s">
        <v>735</v>
      </c>
      <c r="AH21" s="1192"/>
      <c r="AI21" s="1192"/>
      <c r="AJ21" s="1017" t="s">
        <v>370</v>
      </c>
      <c r="AK21" s="1181" t="s">
        <v>737</v>
      </c>
      <c r="AL21" s="1192"/>
      <c r="AM21" s="1192"/>
      <c r="AN21" s="1192"/>
      <c r="AO21" s="1192"/>
      <c r="AP21" s="1192"/>
      <c r="AQ21" s="1016">
        <v>64533630000</v>
      </c>
      <c r="AR21" s="1050">
        <v>1044682567</v>
      </c>
      <c r="AS21" s="1016">
        <v>21330501344</v>
      </c>
      <c r="AT21" s="1016">
        <v>0</v>
      </c>
      <c r="AU21" s="1016">
        <v>0</v>
      </c>
      <c r="AV21" s="1050">
        <v>24404931176</v>
      </c>
      <c r="AW21" s="1016">
        <v>23360248609</v>
      </c>
      <c r="AX21" s="1050">
        <v>15386424828.5</v>
      </c>
      <c r="AY21" s="1016">
        <v>9018506347.5</v>
      </c>
      <c r="AZ21" s="1050">
        <v>14942321216.5</v>
      </c>
      <c r="BA21" s="1016">
        <v>444103612</v>
      </c>
      <c r="BB21" s="1016">
        <v>14942321216.5</v>
      </c>
      <c r="BC21" s="1016">
        <v>0</v>
      </c>
      <c r="BD21" s="1016">
        <v>0</v>
      </c>
      <c r="BG21" s="1054">
        <v>64533630000</v>
      </c>
      <c r="BH21" s="1054">
        <v>1044682567</v>
      </c>
      <c r="BI21" s="1054">
        <v>21330501344</v>
      </c>
      <c r="BJ21" s="1054">
        <v>0</v>
      </c>
      <c r="BK21" s="1054">
        <v>0</v>
      </c>
      <c r="BL21" s="1054">
        <v>24404931176</v>
      </c>
      <c r="BM21" s="1054">
        <v>23360248609</v>
      </c>
      <c r="BN21" s="1054">
        <v>15386424828.5</v>
      </c>
      <c r="BO21" s="1054">
        <v>9018506347.5</v>
      </c>
      <c r="BP21" s="1054">
        <v>14942321216.5</v>
      </c>
      <c r="BQ21" s="1054">
        <v>444103612</v>
      </c>
      <c r="BR21" s="1054">
        <v>14942321216.5</v>
      </c>
      <c r="BS21" s="1054">
        <v>0</v>
      </c>
      <c r="BT21" s="1054">
        <v>0</v>
      </c>
    </row>
    <row r="22" spans="1:72" ht="21.95" customHeight="1" x14ac:dyDescent="0.2">
      <c r="B22" s="1180" t="s">
        <v>361</v>
      </c>
      <c r="C22" s="1192"/>
      <c r="D22" s="1180" t="s">
        <v>738</v>
      </c>
      <c r="E22" s="1192"/>
      <c r="F22" s="1180"/>
      <c r="G22" s="1192"/>
      <c r="H22" s="1180"/>
      <c r="I22" s="1192"/>
      <c r="J22" s="1180"/>
      <c r="K22" s="1192"/>
      <c r="L22" s="1192"/>
      <c r="M22" s="1180"/>
      <c r="N22" s="1192"/>
      <c r="O22" s="1192"/>
      <c r="P22" s="1180"/>
      <c r="Q22" s="1192"/>
      <c r="R22" s="1180"/>
      <c r="S22" s="1192"/>
      <c r="T22" s="1179" t="s">
        <v>57</v>
      </c>
      <c r="U22" s="1192"/>
      <c r="V22" s="1192"/>
      <c r="W22" s="1192"/>
      <c r="X22" s="1192"/>
      <c r="Y22" s="1192"/>
      <c r="Z22" s="1192"/>
      <c r="AA22" s="1192"/>
      <c r="AB22" s="1180" t="s">
        <v>732</v>
      </c>
      <c r="AC22" s="1192"/>
      <c r="AD22" s="1192"/>
      <c r="AE22" s="1192"/>
      <c r="AF22" s="1192"/>
      <c r="AG22" s="1180" t="s">
        <v>733</v>
      </c>
      <c r="AH22" s="1192"/>
      <c r="AI22" s="1192"/>
      <c r="AJ22" s="1017" t="s">
        <v>417</v>
      </c>
      <c r="AK22" s="1181" t="s">
        <v>734</v>
      </c>
      <c r="AL22" s="1192"/>
      <c r="AM22" s="1192"/>
      <c r="AN22" s="1192"/>
      <c r="AO22" s="1192"/>
      <c r="AP22" s="1192"/>
      <c r="AQ22" s="1016">
        <v>169113990302</v>
      </c>
      <c r="AR22" s="1050">
        <v>32831202</v>
      </c>
      <c r="AS22" s="1016">
        <v>112960770</v>
      </c>
      <c r="AT22" s="1016">
        <v>7337757934</v>
      </c>
      <c r="AU22" s="1016">
        <v>0</v>
      </c>
      <c r="AV22" s="1050">
        <v>12204391323</v>
      </c>
      <c r="AW22" s="1016">
        <v>12171560121</v>
      </c>
      <c r="AX22" s="1050">
        <v>12321467576</v>
      </c>
      <c r="AY22" s="1016">
        <v>117076253</v>
      </c>
      <c r="AZ22" s="1050">
        <v>12316317542</v>
      </c>
      <c r="BA22" s="1016">
        <v>5150034</v>
      </c>
      <c r="BB22" s="1016">
        <v>12316317542</v>
      </c>
      <c r="BC22" s="1016">
        <v>0</v>
      </c>
      <c r="BD22" s="1016">
        <v>95797571</v>
      </c>
      <c r="BG22" s="1054">
        <v>169113990302</v>
      </c>
      <c r="BH22" s="1054">
        <v>32831202</v>
      </c>
      <c r="BI22" s="1054">
        <v>112960770</v>
      </c>
      <c r="BJ22" s="1054">
        <v>7337757934</v>
      </c>
      <c r="BK22" s="1054">
        <v>0</v>
      </c>
      <c r="BL22" s="1054">
        <v>12204391323</v>
      </c>
      <c r="BM22" s="1054">
        <v>12171560121</v>
      </c>
      <c r="BN22" s="1054">
        <v>12321467576</v>
      </c>
      <c r="BO22" s="1054">
        <v>117076253</v>
      </c>
      <c r="BP22" s="1054">
        <v>12316317542</v>
      </c>
      <c r="BQ22" s="1054">
        <v>5150034</v>
      </c>
      <c r="BR22" s="1054">
        <v>12316317542</v>
      </c>
      <c r="BS22" s="1054">
        <v>0</v>
      </c>
      <c r="BT22" s="1054">
        <v>95797571</v>
      </c>
    </row>
    <row r="23" spans="1:72" ht="21.95" customHeight="1" x14ac:dyDescent="0.2">
      <c r="B23" s="1180" t="s">
        <v>361</v>
      </c>
      <c r="C23" s="1192"/>
      <c r="D23" s="1180" t="s">
        <v>738</v>
      </c>
      <c r="E23" s="1192"/>
      <c r="F23" s="1180" t="s">
        <v>739</v>
      </c>
      <c r="G23" s="1192"/>
      <c r="H23" s="1180"/>
      <c r="I23" s="1192"/>
      <c r="J23" s="1180"/>
      <c r="K23" s="1192"/>
      <c r="L23" s="1192"/>
      <c r="M23" s="1180"/>
      <c r="N23" s="1192"/>
      <c r="O23" s="1192"/>
      <c r="P23" s="1180"/>
      <c r="Q23" s="1192"/>
      <c r="R23" s="1180"/>
      <c r="S23" s="1192"/>
      <c r="T23" s="1179" t="s">
        <v>57</v>
      </c>
      <c r="U23" s="1192"/>
      <c r="V23" s="1192"/>
      <c r="W23" s="1192"/>
      <c r="X23" s="1192"/>
      <c r="Y23" s="1192"/>
      <c r="Z23" s="1192"/>
      <c r="AA23" s="1192"/>
      <c r="AB23" s="1180" t="s">
        <v>732</v>
      </c>
      <c r="AC23" s="1192"/>
      <c r="AD23" s="1192"/>
      <c r="AE23" s="1192"/>
      <c r="AF23" s="1192"/>
      <c r="AG23" s="1180" t="s">
        <v>733</v>
      </c>
      <c r="AH23" s="1192"/>
      <c r="AI23" s="1192"/>
      <c r="AJ23" s="1017" t="s">
        <v>417</v>
      </c>
      <c r="AK23" s="1181" t="s">
        <v>734</v>
      </c>
      <c r="AL23" s="1192"/>
      <c r="AM23" s="1192"/>
      <c r="AN23" s="1192"/>
      <c r="AO23" s="1192"/>
      <c r="AP23" s="1192"/>
      <c r="AQ23" s="1016">
        <v>169113990302</v>
      </c>
      <c r="AR23" s="1050">
        <v>32831202</v>
      </c>
      <c r="AS23" s="1016">
        <v>112960770</v>
      </c>
      <c r="AT23" s="1016">
        <v>7337757934</v>
      </c>
      <c r="AU23" s="1016">
        <v>0</v>
      </c>
      <c r="AV23" s="1050">
        <v>12204391323</v>
      </c>
      <c r="AW23" s="1016">
        <v>12171560121</v>
      </c>
      <c r="AX23" s="1050">
        <v>12321467576</v>
      </c>
      <c r="AY23" s="1016">
        <v>117076253</v>
      </c>
      <c r="AZ23" s="1050">
        <v>12316317542</v>
      </c>
      <c r="BA23" s="1016">
        <v>5150034</v>
      </c>
      <c r="BB23" s="1016">
        <v>12316317542</v>
      </c>
      <c r="BC23" s="1016">
        <v>0</v>
      </c>
      <c r="BD23" s="1016">
        <v>95797571</v>
      </c>
      <c r="BG23" s="1054">
        <v>169113990302</v>
      </c>
      <c r="BH23" s="1054">
        <v>32831202</v>
      </c>
      <c r="BI23" s="1054">
        <v>112960770</v>
      </c>
      <c r="BJ23" s="1054">
        <v>7337757934</v>
      </c>
      <c r="BK23" s="1054">
        <v>0</v>
      </c>
      <c r="BL23" s="1054">
        <v>12204391323</v>
      </c>
      <c r="BM23" s="1054">
        <v>12171560121</v>
      </c>
      <c r="BN23" s="1054">
        <v>12321467576</v>
      </c>
      <c r="BO23" s="1054">
        <v>117076253</v>
      </c>
      <c r="BP23" s="1054">
        <v>12316317542</v>
      </c>
      <c r="BQ23" s="1054">
        <v>5150034</v>
      </c>
      <c r="BR23" s="1054">
        <v>12316317542</v>
      </c>
      <c r="BS23" s="1054">
        <v>0</v>
      </c>
      <c r="BT23" s="1054">
        <v>95797571</v>
      </c>
    </row>
    <row r="24" spans="1:72" ht="21.95" customHeight="1" x14ac:dyDescent="0.2">
      <c r="B24" s="1180" t="s">
        <v>361</v>
      </c>
      <c r="C24" s="1192"/>
      <c r="D24" s="1180" t="s">
        <v>738</v>
      </c>
      <c r="E24" s="1192"/>
      <c r="F24" s="1180" t="s">
        <v>739</v>
      </c>
      <c r="G24" s="1192"/>
      <c r="H24" s="1180" t="s">
        <v>738</v>
      </c>
      <c r="I24" s="1192"/>
      <c r="J24" s="1180"/>
      <c r="K24" s="1192"/>
      <c r="L24" s="1192"/>
      <c r="M24" s="1180"/>
      <c r="N24" s="1192"/>
      <c r="O24" s="1192"/>
      <c r="P24" s="1180"/>
      <c r="Q24" s="1192"/>
      <c r="R24" s="1180"/>
      <c r="S24" s="1192"/>
      <c r="T24" s="1179" t="s">
        <v>740</v>
      </c>
      <c r="U24" s="1192"/>
      <c r="V24" s="1192"/>
      <c r="W24" s="1192"/>
      <c r="X24" s="1192"/>
      <c r="Y24" s="1192"/>
      <c r="Z24" s="1192"/>
      <c r="AA24" s="1192"/>
      <c r="AB24" s="1180" t="s">
        <v>732</v>
      </c>
      <c r="AC24" s="1192"/>
      <c r="AD24" s="1192"/>
      <c r="AE24" s="1192"/>
      <c r="AF24" s="1192"/>
      <c r="AG24" s="1180" t="s">
        <v>733</v>
      </c>
      <c r="AH24" s="1192"/>
      <c r="AI24" s="1192"/>
      <c r="AJ24" s="1017" t="s">
        <v>417</v>
      </c>
      <c r="AK24" s="1181" t="s">
        <v>734</v>
      </c>
      <c r="AL24" s="1192"/>
      <c r="AM24" s="1192"/>
      <c r="AN24" s="1192"/>
      <c r="AO24" s="1192"/>
      <c r="AP24" s="1192"/>
      <c r="AQ24" s="1016">
        <v>124041940802</v>
      </c>
      <c r="AR24" s="1050">
        <v>2831202</v>
      </c>
      <c r="AS24" s="1016">
        <v>19654000</v>
      </c>
      <c r="AT24" s="1016">
        <v>5852012334</v>
      </c>
      <c r="AU24" s="1016">
        <v>0</v>
      </c>
      <c r="AV24" s="1050">
        <v>9090677697</v>
      </c>
      <c r="AW24" s="1016">
        <v>9087846495</v>
      </c>
      <c r="AX24" s="1050">
        <v>9090677697</v>
      </c>
      <c r="AY24" s="1016">
        <v>0</v>
      </c>
      <c r="AZ24" s="1050">
        <v>9087846495</v>
      </c>
      <c r="BA24" s="1016">
        <v>2831202</v>
      </c>
      <c r="BB24" s="1016">
        <v>9087846495</v>
      </c>
      <c r="BC24" s="1016">
        <v>0</v>
      </c>
      <c r="BD24" s="1016">
        <v>63363263</v>
      </c>
      <c r="BG24" s="1054">
        <v>124041940802</v>
      </c>
      <c r="BH24" s="1054">
        <v>2831202</v>
      </c>
      <c r="BI24" s="1054">
        <v>19654000</v>
      </c>
      <c r="BJ24" s="1054">
        <v>5852012334</v>
      </c>
      <c r="BK24" s="1054">
        <v>0</v>
      </c>
      <c r="BL24" s="1054">
        <v>9090677697</v>
      </c>
      <c r="BM24" s="1054">
        <v>9087846495</v>
      </c>
      <c r="BN24" s="1054">
        <v>9090677697</v>
      </c>
      <c r="BO24" s="1054">
        <v>0</v>
      </c>
      <c r="BP24" s="1054">
        <v>9087846495</v>
      </c>
      <c r="BQ24" s="1054">
        <v>2831202</v>
      </c>
      <c r="BR24" s="1054">
        <v>9087846495</v>
      </c>
      <c r="BS24" s="1054">
        <v>0</v>
      </c>
      <c r="BT24" s="1054">
        <v>63363263</v>
      </c>
    </row>
    <row r="25" spans="1:72" ht="21.95" customHeight="1" x14ac:dyDescent="0.2">
      <c r="B25" s="1176" t="s">
        <v>361</v>
      </c>
      <c r="C25" s="1192"/>
      <c r="D25" s="1176" t="s">
        <v>738</v>
      </c>
      <c r="E25" s="1192"/>
      <c r="F25" s="1176" t="s">
        <v>739</v>
      </c>
      <c r="G25" s="1192"/>
      <c r="H25" s="1176" t="s">
        <v>738</v>
      </c>
      <c r="I25" s="1192"/>
      <c r="J25" s="1176" t="s">
        <v>738</v>
      </c>
      <c r="K25" s="1192"/>
      <c r="L25" s="1192"/>
      <c r="M25" s="1176"/>
      <c r="N25" s="1192"/>
      <c r="O25" s="1192"/>
      <c r="P25" s="1176"/>
      <c r="Q25" s="1192"/>
      <c r="R25" s="1176"/>
      <c r="S25" s="1192"/>
      <c r="T25" s="1177" t="s">
        <v>608</v>
      </c>
      <c r="U25" s="1192"/>
      <c r="V25" s="1192"/>
      <c r="W25" s="1192"/>
      <c r="X25" s="1192"/>
      <c r="Y25" s="1192"/>
      <c r="Z25" s="1192"/>
      <c r="AA25" s="1192"/>
      <c r="AB25" s="1176" t="s">
        <v>732</v>
      </c>
      <c r="AC25" s="1192"/>
      <c r="AD25" s="1192"/>
      <c r="AE25" s="1192"/>
      <c r="AF25" s="1192"/>
      <c r="AG25" s="1176" t="s">
        <v>733</v>
      </c>
      <c r="AH25" s="1192"/>
      <c r="AI25" s="1192"/>
      <c r="AJ25" s="1019" t="s">
        <v>417</v>
      </c>
      <c r="AK25" s="1178" t="s">
        <v>734</v>
      </c>
      <c r="AL25" s="1192"/>
      <c r="AM25" s="1192"/>
      <c r="AN25" s="1192"/>
      <c r="AO25" s="1192"/>
      <c r="AP25" s="1192"/>
      <c r="AQ25" s="1016">
        <v>95112000000</v>
      </c>
      <c r="AR25" s="1050">
        <v>0</v>
      </c>
      <c r="AS25" s="1016">
        <v>0</v>
      </c>
      <c r="AT25" s="1016">
        <v>4539817132</v>
      </c>
      <c r="AU25" s="1016">
        <v>0</v>
      </c>
      <c r="AV25" s="1050">
        <v>7707630021</v>
      </c>
      <c r="AW25" s="1016">
        <v>7707630021</v>
      </c>
      <c r="AX25" s="1050">
        <v>7707630021</v>
      </c>
      <c r="AY25" s="1016">
        <v>0</v>
      </c>
      <c r="AZ25" s="1050">
        <v>7707630021</v>
      </c>
      <c r="BA25" s="1016">
        <v>0</v>
      </c>
      <c r="BB25" s="1016">
        <v>7707630021</v>
      </c>
      <c r="BC25" s="1016">
        <v>0</v>
      </c>
      <c r="BD25" s="1016">
        <v>62328735</v>
      </c>
      <c r="BG25" s="1054">
        <v>95112000000</v>
      </c>
      <c r="BH25" s="1054">
        <v>0</v>
      </c>
      <c r="BI25" s="1054">
        <v>0</v>
      </c>
      <c r="BJ25" s="1054">
        <v>4539817132</v>
      </c>
      <c r="BK25" s="1054">
        <v>0</v>
      </c>
      <c r="BL25" s="1054">
        <v>7707630021</v>
      </c>
      <c r="BM25" s="1054">
        <v>7707630021</v>
      </c>
      <c r="BN25" s="1054">
        <v>7707630021</v>
      </c>
      <c r="BO25" s="1054">
        <v>0</v>
      </c>
      <c r="BP25" s="1054">
        <v>7707630021</v>
      </c>
      <c r="BQ25" s="1054">
        <v>0</v>
      </c>
      <c r="BR25" s="1054">
        <v>7707630021</v>
      </c>
      <c r="BS25" s="1054">
        <v>0</v>
      </c>
      <c r="BT25" s="1054">
        <v>62328735</v>
      </c>
    </row>
    <row r="26" spans="1:72" s="1051" customFormat="1" ht="21.95" customHeight="1" x14ac:dyDescent="0.2">
      <c r="A26" s="1051" t="str">
        <f>+B26&amp;D26&amp;F26&amp;H26&amp;J26&amp;M26&amp;AJ26</f>
        <v>A1011110</v>
      </c>
      <c r="B26" s="1207" t="s">
        <v>361</v>
      </c>
      <c r="C26" s="1208"/>
      <c r="D26" s="1207" t="s">
        <v>738</v>
      </c>
      <c r="E26" s="1208"/>
      <c r="F26" s="1207" t="s">
        <v>739</v>
      </c>
      <c r="G26" s="1208"/>
      <c r="H26" s="1207" t="s">
        <v>738</v>
      </c>
      <c r="I26" s="1208"/>
      <c r="J26" s="1207" t="s">
        <v>738</v>
      </c>
      <c r="K26" s="1208"/>
      <c r="L26" s="1208"/>
      <c r="M26" s="1207" t="s">
        <v>738</v>
      </c>
      <c r="N26" s="1208"/>
      <c r="O26" s="1208"/>
      <c r="P26" s="1207"/>
      <c r="Q26" s="1208"/>
      <c r="R26" s="1207"/>
      <c r="S26" s="1208"/>
      <c r="T26" s="1209" t="s">
        <v>362</v>
      </c>
      <c r="U26" s="1208"/>
      <c r="V26" s="1208"/>
      <c r="W26" s="1208"/>
      <c r="X26" s="1208"/>
      <c r="Y26" s="1208"/>
      <c r="Z26" s="1208"/>
      <c r="AA26" s="1208"/>
      <c r="AB26" s="1207" t="s">
        <v>732</v>
      </c>
      <c r="AC26" s="1208"/>
      <c r="AD26" s="1208"/>
      <c r="AE26" s="1208"/>
      <c r="AF26" s="1208"/>
      <c r="AG26" s="1207" t="s">
        <v>733</v>
      </c>
      <c r="AH26" s="1208"/>
      <c r="AI26" s="1208"/>
      <c r="AJ26" s="1052" t="s">
        <v>417</v>
      </c>
      <c r="AK26" s="1210" t="s">
        <v>734</v>
      </c>
      <c r="AL26" s="1208"/>
      <c r="AM26" s="1208"/>
      <c r="AN26" s="1208"/>
      <c r="AO26" s="1208"/>
      <c r="AP26" s="1208"/>
      <c r="AQ26" s="1053">
        <v>83798251029</v>
      </c>
      <c r="AR26" s="1053">
        <v>0</v>
      </c>
      <c r="AS26" s="1053">
        <v>0</v>
      </c>
      <c r="AT26" s="1053">
        <v>0</v>
      </c>
      <c r="AU26" s="1053">
        <v>0</v>
      </c>
      <c r="AV26" s="1053">
        <v>7209714789</v>
      </c>
      <c r="AW26" s="1053">
        <v>7209714789</v>
      </c>
      <c r="AX26" s="1053">
        <v>7209714789</v>
      </c>
      <c r="AY26" s="1053">
        <v>0</v>
      </c>
      <c r="AZ26" s="1053">
        <v>7209714789</v>
      </c>
      <c r="BA26" s="1053">
        <v>0</v>
      </c>
      <c r="BB26" s="1053">
        <v>7209714789</v>
      </c>
      <c r="BC26" s="1053">
        <v>0</v>
      </c>
      <c r="BD26" s="1053">
        <v>0</v>
      </c>
      <c r="BG26" s="1054">
        <v>83798251029</v>
      </c>
      <c r="BH26" s="1054">
        <v>0</v>
      </c>
      <c r="BI26" s="1054">
        <v>0</v>
      </c>
      <c r="BJ26" s="1054">
        <v>0</v>
      </c>
      <c r="BK26" s="1054">
        <v>0</v>
      </c>
      <c r="BL26" s="1054">
        <v>7209714789</v>
      </c>
      <c r="BM26" s="1054">
        <v>7209714789</v>
      </c>
      <c r="BN26" s="1054">
        <v>7209714789</v>
      </c>
      <c r="BO26" s="1054">
        <v>0</v>
      </c>
      <c r="BP26" s="1054">
        <v>7209714789</v>
      </c>
      <c r="BQ26" s="1054">
        <v>0</v>
      </c>
      <c r="BR26" s="1054">
        <v>7209714789</v>
      </c>
      <c r="BS26" s="1054">
        <v>0</v>
      </c>
      <c r="BT26" s="1054">
        <v>0</v>
      </c>
    </row>
    <row r="27" spans="1:72" ht="21.95" customHeight="1" x14ac:dyDescent="0.2">
      <c r="A27" s="1012" t="str">
        <f t="shared" ref="A27:A90" si="1">+B27&amp;D27&amp;F27&amp;H27&amp;J27&amp;M27&amp;AJ27</f>
        <v>A1011210</v>
      </c>
      <c r="B27" s="1176" t="s">
        <v>361</v>
      </c>
      <c r="C27" s="1192"/>
      <c r="D27" s="1176" t="s">
        <v>738</v>
      </c>
      <c r="E27" s="1192"/>
      <c r="F27" s="1176" t="s">
        <v>739</v>
      </c>
      <c r="G27" s="1192"/>
      <c r="H27" s="1176" t="s">
        <v>738</v>
      </c>
      <c r="I27" s="1192"/>
      <c r="J27" s="1176" t="s">
        <v>738</v>
      </c>
      <c r="K27" s="1192"/>
      <c r="L27" s="1192"/>
      <c r="M27" s="1176" t="s">
        <v>741</v>
      </c>
      <c r="N27" s="1192"/>
      <c r="O27" s="1192"/>
      <c r="P27" s="1176"/>
      <c r="Q27" s="1192"/>
      <c r="R27" s="1176"/>
      <c r="S27" s="1192"/>
      <c r="T27" s="1177" t="s">
        <v>363</v>
      </c>
      <c r="U27" s="1192"/>
      <c r="V27" s="1192"/>
      <c r="W27" s="1192"/>
      <c r="X27" s="1192"/>
      <c r="Y27" s="1192"/>
      <c r="Z27" s="1192"/>
      <c r="AA27" s="1192"/>
      <c r="AB27" s="1176" t="s">
        <v>732</v>
      </c>
      <c r="AC27" s="1192"/>
      <c r="AD27" s="1192"/>
      <c r="AE27" s="1192"/>
      <c r="AF27" s="1192"/>
      <c r="AG27" s="1176" t="s">
        <v>733</v>
      </c>
      <c r="AH27" s="1192"/>
      <c r="AI27" s="1192"/>
      <c r="AJ27" s="1019" t="s">
        <v>417</v>
      </c>
      <c r="AK27" s="1178" t="s">
        <v>734</v>
      </c>
      <c r="AL27" s="1192"/>
      <c r="AM27" s="1192"/>
      <c r="AN27" s="1192"/>
      <c r="AO27" s="1192"/>
      <c r="AP27" s="1192"/>
      <c r="AQ27" s="1016">
        <v>5687370614</v>
      </c>
      <c r="AR27" s="1050">
        <v>0</v>
      </c>
      <c r="AS27" s="1016">
        <v>0</v>
      </c>
      <c r="AT27" s="1016">
        <v>0</v>
      </c>
      <c r="AU27" s="1016">
        <v>0</v>
      </c>
      <c r="AV27" s="1050">
        <v>408340451</v>
      </c>
      <c r="AW27" s="1016">
        <v>408340451</v>
      </c>
      <c r="AX27" s="1050">
        <v>408340451</v>
      </c>
      <c r="AY27" s="1016">
        <v>0</v>
      </c>
      <c r="AZ27" s="1050">
        <v>408340451</v>
      </c>
      <c r="BA27" s="1016">
        <v>0</v>
      </c>
      <c r="BB27" s="1016">
        <v>408340451</v>
      </c>
      <c r="BC27" s="1016">
        <v>0</v>
      </c>
      <c r="BD27" s="1016">
        <v>0</v>
      </c>
      <c r="BG27" s="1054">
        <v>5687370614</v>
      </c>
      <c r="BH27" s="1054">
        <v>0</v>
      </c>
      <c r="BI27" s="1054">
        <v>0</v>
      </c>
      <c r="BJ27" s="1054">
        <v>0</v>
      </c>
      <c r="BK27" s="1054">
        <v>0</v>
      </c>
      <c r="BL27" s="1054">
        <v>408340451</v>
      </c>
      <c r="BM27" s="1054">
        <v>408340451</v>
      </c>
      <c r="BN27" s="1054">
        <v>408340451</v>
      </c>
      <c r="BO27" s="1054">
        <v>0</v>
      </c>
      <c r="BP27" s="1054">
        <v>408340451</v>
      </c>
      <c r="BQ27" s="1054">
        <v>0</v>
      </c>
      <c r="BR27" s="1054">
        <v>408340451</v>
      </c>
      <c r="BS27" s="1054">
        <v>0</v>
      </c>
      <c r="BT27" s="1054">
        <v>0</v>
      </c>
    </row>
    <row r="28" spans="1:72" ht="21.95" customHeight="1" x14ac:dyDescent="0.2">
      <c r="A28" s="1012" t="str">
        <f t="shared" si="1"/>
        <v>A1011410</v>
      </c>
      <c r="B28" s="1176" t="s">
        <v>361</v>
      </c>
      <c r="C28" s="1192"/>
      <c r="D28" s="1176" t="s">
        <v>738</v>
      </c>
      <c r="E28" s="1192"/>
      <c r="F28" s="1176" t="s">
        <v>739</v>
      </c>
      <c r="G28" s="1192"/>
      <c r="H28" s="1176" t="s">
        <v>738</v>
      </c>
      <c r="I28" s="1192"/>
      <c r="J28" s="1176" t="s">
        <v>738</v>
      </c>
      <c r="K28" s="1192"/>
      <c r="L28" s="1192"/>
      <c r="M28" s="1176" t="s">
        <v>742</v>
      </c>
      <c r="N28" s="1192"/>
      <c r="O28" s="1192"/>
      <c r="P28" s="1176"/>
      <c r="Q28" s="1192"/>
      <c r="R28" s="1176"/>
      <c r="S28" s="1192"/>
      <c r="T28" s="1177" t="s">
        <v>364</v>
      </c>
      <c r="U28" s="1192"/>
      <c r="V28" s="1192"/>
      <c r="W28" s="1192"/>
      <c r="X28" s="1192"/>
      <c r="Y28" s="1192"/>
      <c r="Z28" s="1192"/>
      <c r="AA28" s="1192"/>
      <c r="AB28" s="1176" t="s">
        <v>732</v>
      </c>
      <c r="AC28" s="1192"/>
      <c r="AD28" s="1192"/>
      <c r="AE28" s="1192"/>
      <c r="AF28" s="1192"/>
      <c r="AG28" s="1176" t="s">
        <v>733</v>
      </c>
      <c r="AH28" s="1192"/>
      <c r="AI28" s="1192"/>
      <c r="AJ28" s="1019" t="s">
        <v>417</v>
      </c>
      <c r="AK28" s="1178" t="s">
        <v>734</v>
      </c>
      <c r="AL28" s="1192"/>
      <c r="AM28" s="1192"/>
      <c r="AN28" s="1192"/>
      <c r="AO28" s="1192"/>
      <c r="AP28" s="1192"/>
      <c r="AQ28" s="1016">
        <v>1086561225</v>
      </c>
      <c r="AR28" s="1050">
        <v>0</v>
      </c>
      <c r="AS28" s="1016">
        <v>0</v>
      </c>
      <c r="AT28" s="1016">
        <v>0</v>
      </c>
      <c r="AU28" s="1016">
        <v>0</v>
      </c>
      <c r="AV28" s="1050">
        <v>89574781</v>
      </c>
      <c r="AW28" s="1016">
        <v>89574781</v>
      </c>
      <c r="AX28" s="1050">
        <v>89574781</v>
      </c>
      <c r="AY28" s="1016">
        <v>0</v>
      </c>
      <c r="AZ28" s="1050">
        <v>89574781</v>
      </c>
      <c r="BA28" s="1016">
        <v>0</v>
      </c>
      <c r="BB28" s="1016">
        <v>89574781</v>
      </c>
      <c r="BC28" s="1016">
        <v>0</v>
      </c>
      <c r="BD28" s="1016">
        <v>62328735</v>
      </c>
      <c r="BG28" s="1054">
        <v>1086561225</v>
      </c>
      <c r="BH28" s="1054">
        <v>0</v>
      </c>
      <c r="BI28" s="1054">
        <v>0</v>
      </c>
      <c r="BJ28" s="1054">
        <v>0</v>
      </c>
      <c r="BK28" s="1054">
        <v>0</v>
      </c>
      <c r="BL28" s="1054">
        <v>89574781</v>
      </c>
      <c r="BM28" s="1054">
        <v>89574781</v>
      </c>
      <c r="BN28" s="1054">
        <v>89574781</v>
      </c>
      <c r="BO28" s="1054">
        <v>0</v>
      </c>
      <c r="BP28" s="1054">
        <v>89574781</v>
      </c>
      <c r="BQ28" s="1054">
        <v>0</v>
      </c>
      <c r="BR28" s="1054">
        <v>89574781</v>
      </c>
      <c r="BS28" s="1054">
        <v>0</v>
      </c>
      <c r="BT28" s="1054">
        <v>62328735</v>
      </c>
    </row>
    <row r="29" spans="1:72" ht="21.95" customHeight="1" x14ac:dyDescent="0.2">
      <c r="A29" s="1012" t="str">
        <f t="shared" si="1"/>
        <v>A101410</v>
      </c>
      <c r="B29" s="1176" t="s">
        <v>361</v>
      </c>
      <c r="C29" s="1192"/>
      <c r="D29" s="1176" t="s">
        <v>738</v>
      </c>
      <c r="E29" s="1192"/>
      <c r="F29" s="1176" t="s">
        <v>739</v>
      </c>
      <c r="G29" s="1192"/>
      <c r="H29" s="1176" t="s">
        <v>738</v>
      </c>
      <c r="I29" s="1192"/>
      <c r="J29" s="1176" t="s">
        <v>742</v>
      </c>
      <c r="K29" s="1192"/>
      <c r="L29" s="1192"/>
      <c r="M29" s="1176"/>
      <c r="N29" s="1192"/>
      <c r="O29" s="1192"/>
      <c r="P29" s="1176"/>
      <c r="Q29" s="1192"/>
      <c r="R29" s="1176"/>
      <c r="S29" s="1192"/>
      <c r="T29" s="1177" t="s">
        <v>609</v>
      </c>
      <c r="U29" s="1192"/>
      <c r="V29" s="1192"/>
      <c r="W29" s="1192"/>
      <c r="X29" s="1192"/>
      <c r="Y29" s="1192"/>
      <c r="Z29" s="1192"/>
      <c r="AA29" s="1192"/>
      <c r="AB29" s="1176" t="s">
        <v>732</v>
      </c>
      <c r="AC29" s="1192"/>
      <c r="AD29" s="1192"/>
      <c r="AE29" s="1192"/>
      <c r="AF29" s="1192"/>
      <c r="AG29" s="1176" t="s">
        <v>733</v>
      </c>
      <c r="AH29" s="1192"/>
      <c r="AI29" s="1192"/>
      <c r="AJ29" s="1019" t="s">
        <v>417</v>
      </c>
      <c r="AK29" s="1178" t="s">
        <v>734</v>
      </c>
      <c r="AL29" s="1192"/>
      <c r="AM29" s="1192"/>
      <c r="AN29" s="1192"/>
      <c r="AO29" s="1192"/>
      <c r="AP29" s="1192"/>
      <c r="AQ29" s="1016">
        <v>1629000000</v>
      </c>
      <c r="AR29" s="1050">
        <v>0</v>
      </c>
      <c r="AS29" s="1016">
        <v>15290000</v>
      </c>
      <c r="AT29" s="1016">
        <v>2831202</v>
      </c>
      <c r="AU29" s="1016">
        <v>0</v>
      </c>
      <c r="AV29" s="1050">
        <v>121140632</v>
      </c>
      <c r="AW29" s="1016">
        <v>121140632</v>
      </c>
      <c r="AX29" s="1050">
        <v>121140632</v>
      </c>
      <c r="AY29" s="1016">
        <v>0</v>
      </c>
      <c r="AZ29" s="1050">
        <v>121140632</v>
      </c>
      <c r="BA29" s="1016">
        <v>0</v>
      </c>
      <c r="BB29" s="1016">
        <v>121140632</v>
      </c>
      <c r="BC29" s="1016">
        <v>0</v>
      </c>
      <c r="BD29" s="1016">
        <v>0</v>
      </c>
      <c r="BG29" s="1054">
        <v>1629000000</v>
      </c>
      <c r="BH29" s="1054">
        <v>0</v>
      </c>
      <c r="BI29" s="1054">
        <v>15290000</v>
      </c>
      <c r="BJ29" s="1054">
        <v>2831202</v>
      </c>
      <c r="BK29" s="1054">
        <v>0</v>
      </c>
      <c r="BL29" s="1054">
        <v>121140632</v>
      </c>
      <c r="BM29" s="1054">
        <v>121140632</v>
      </c>
      <c r="BN29" s="1054">
        <v>121140632</v>
      </c>
      <c r="BO29" s="1054">
        <v>0</v>
      </c>
      <c r="BP29" s="1054">
        <v>121140632</v>
      </c>
      <c r="BQ29" s="1054">
        <v>0</v>
      </c>
      <c r="BR29" s="1054">
        <v>121140632</v>
      </c>
      <c r="BS29" s="1054">
        <v>0</v>
      </c>
      <c r="BT29" s="1054">
        <v>0</v>
      </c>
    </row>
    <row r="30" spans="1:72" ht="21.95" customHeight="1" x14ac:dyDescent="0.2">
      <c r="A30" s="1012" t="str">
        <f t="shared" si="1"/>
        <v>A1014210</v>
      </c>
      <c r="B30" s="1176" t="s">
        <v>361</v>
      </c>
      <c r="C30" s="1192"/>
      <c r="D30" s="1176" t="s">
        <v>738</v>
      </c>
      <c r="E30" s="1192"/>
      <c r="F30" s="1176" t="s">
        <v>739</v>
      </c>
      <c r="G30" s="1192"/>
      <c r="H30" s="1176" t="s">
        <v>738</v>
      </c>
      <c r="I30" s="1192"/>
      <c r="J30" s="1176" t="s">
        <v>742</v>
      </c>
      <c r="K30" s="1192"/>
      <c r="L30" s="1192"/>
      <c r="M30" s="1176" t="s">
        <v>741</v>
      </c>
      <c r="N30" s="1192"/>
      <c r="O30" s="1192"/>
      <c r="P30" s="1176"/>
      <c r="Q30" s="1192"/>
      <c r="R30" s="1176"/>
      <c r="S30" s="1192"/>
      <c r="T30" s="1177" t="s">
        <v>365</v>
      </c>
      <c r="U30" s="1192"/>
      <c r="V30" s="1192"/>
      <c r="W30" s="1192"/>
      <c r="X30" s="1192"/>
      <c r="Y30" s="1192"/>
      <c r="Z30" s="1192"/>
      <c r="AA30" s="1192"/>
      <c r="AB30" s="1176" t="s">
        <v>732</v>
      </c>
      <c r="AC30" s="1192"/>
      <c r="AD30" s="1192"/>
      <c r="AE30" s="1192"/>
      <c r="AF30" s="1192"/>
      <c r="AG30" s="1176" t="s">
        <v>733</v>
      </c>
      <c r="AH30" s="1192"/>
      <c r="AI30" s="1192"/>
      <c r="AJ30" s="1019" t="s">
        <v>417</v>
      </c>
      <c r="AK30" s="1178" t="s">
        <v>734</v>
      </c>
      <c r="AL30" s="1192"/>
      <c r="AM30" s="1192"/>
      <c r="AN30" s="1192"/>
      <c r="AO30" s="1192"/>
      <c r="AP30" s="1192"/>
      <c r="AQ30" s="1016">
        <v>1626168798</v>
      </c>
      <c r="AR30" s="1050">
        <v>0</v>
      </c>
      <c r="AS30" s="1016">
        <v>15290000</v>
      </c>
      <c r="AT30" s="1016">
        <v>0</v>
      </c>
      <c r="AU30" s="1016">
        <v>0</v>
      </c>
      <c r="AV30" s="1050">
        <v>121140632</v>
      </c>
      <c r="AW30" s="1016">
        <v>121140632</v>
      </c>
      <c r="AX30" s="1050">
        <v>121140632</v>
      </c>
      <c r="AY30" s="1016">
        <v>0</v>
      </c>
      <c r="AZ30" s="1050">
        <v>121140632</v>
      </c>
      <c r="BA30" s="1016">
        <v>0</v>
      </c>
      <c r="BB30" s="1016">
        <v>121140632</v>
      </c>
      <c r="BC30" s="1016">
        <v>0</v>
      </c>
      <c r="BD30" s="1016">
        <v>0</v>
      </c>
      <c r="BG30" s="1054">
        <v>1626168798</v>
      </c>
      <c r="BH30" s="1054">
        <v>0</v>
      </c>
      <c r="BI30" s="1054">
        <v>15290000</v>
      </c>
      <c r="BJ30" s="1054">
        <v>0</v>
      </c>
      <c r="BK30" s="1054">
        <v>0</v>
      </c>
      <c r="BL30" s="1054">
        <v>121140632</v>
      </c>
      <c r="BM30" s="1054">
        <v>121140632</v>
      </c>
      <c r="BN30" s="1054">
        <v>121140632</v>
      </c>
      <c r="BO30" s="1054">
        <v>0</v>
      </c>
      <c r="BP30" s="1054">
        <v>121140632</v>
      </c>
      <c r="BQ30" s="1054">
        <v>0</v>
      </c>
      <c r="BR30" s="1054">
        <v>121140632</v>
      </c>
      <c r="BS30" s="1054">
        <v>0</v>
      </c>
      <c r="BT30" s="1054">
        <v>0</v>
      </c>
    </row>
    <row r="31" spans="1:72" ht="21.95" customHeight="1" x14ac:dyDescent="0.2">
      <c r="A31" s="1012" t="str">
        <f t="shared" si="1"/>
        <v>A101510</v>
      </c>
      <c r="B31" s="1176" t="s">
        <v>361</v>
      </c>
      <c r="C31" s="1192"/>
      <c r="D31" s="1176" t="s">
        <v>738</v>
      </c>
      <c r="E31" s="1192"/>
      <c r="F31" s="1176" t="s">
        <v>739</v>
      </c>
      <c r="G31" s="1192"/>
      <c r="H31" s="1176" t="s">
        <v>738</v>
      </c>
      <c r="I31" s="1192"/>
      <c r="J31" s="1176" t="s">
        <v>743</v>
      </c>
      <c r="K31" s="1192"/>
      <c r="L31" s="1192"/>
      <c r="M31" s="1176"/>
      <c r="N31" s="1192"/>
      <c r="O31" s="1192"/>
      <c r="P31" s="1176"/>
      <c r="Q31" s="1192"/>
      <c r="R31" s="1176"/>
      <c r="S31" s="1192"/>
      <c r="T31" s="1177" t="s">
        <v>611</v>
      </c>
      <c r="U31" s="1192"/>
      <c r="V31" s="1192"/>
      <c r="W31" s="1192"/>
      <c r="X31" s="1192"/>
      <c r="Y31" s="1192"/>
      <c r="Z31" s="1192"/>
      <c r="AA31" s="1192"/>
      <c r="AB31" s="1176" t="s">
        <v>732</v>
      </c>
      <c r="AC31" s="1192"/>
      <c r="AD31" s="1192"/>
      <c r="AE31" s="1192"/>
      <c r="AF31" s="1192"/>
      <c r="AG31" s="1176" t="s">
        <v>733</v>
      </c>
      <c r="AH31" s="1192"/>
      <c r="AI31" s="1192"/>
      <c r="AJ31" s="1019" t="s">
        <v>417</v>
      </c>
      <c r="AK31" s="1178" t="s">
        <v>734</v>
      </c>
      <c r="AL31" s="1192"/>
      <c r="AM31" s="1192"/>
      <c r="AN31" s="1192"/>
      <c r="AO31" s="1192"/>
      <c r="AP31" s="1192"/>
      <c r="AQ31" s="1016">
        <v>25971000000</v>
      </c>
      <c r="AR31" s="1050">
        <v>0</v>
      </c>
      <c r="AS31" s="1016">
        <v>0</v>
      </c>
      <c r="AT31" s="1016">
        <v>1214364000</v>
      </c>
      <c r="AU31" s="1016">
        <v>0</v>
      </c>
      <c r="AV31" s="1050">
        <v>1116548646</v>
      </c>
      <c r="AW31" s="1016">
        <v>1116548646</v>
      </c>
      <c r="AX31" s="1050">
        <v>1116548646</v>
      </c>
      <c r="AY31" s="1016">
        <v>0</v>
      </c>
      <c r="AZ31" s="1050">
        <v>1116548646</v>
      </c>
      <c r="BA31" s="1016">
        <v>0</v>
      </c>
      <c r="BB31" s="1016">
        <v>1116548646</v>
      </c>
      <c r="BC31" s="1016">
        <v>0</v>
      </c>
      <c r="BD31" s="1016">
        <v>1034528</v>
      </c>
      <c r="BG31" s="1054">
        <v>25971000000</v>
      </c>
      <c r="BH31" s="1054">
        <v>0</v>
      </c>
      <c r="BI31" s="1054">
        <v>0</v>
      </c>
      <c r="BJ31" s="1054">
        <v>1214364000</v>
      </c>
      <c r="BK31" s="1054">
        <v>0</v>
      </c>
      <c r="BL31" s="1054">
        <v>1116548646</v>
      </c>
      <c r="BM31" s="1054">
        <v>1116548646</v>
      </c>
      <c r="BN31" s="1054">
        <v>1116548646</v>
      </c>
      <c r="BO31" s="1054">
        <v>0</v>
      </c>
      <c r="BP31" s="1054">
        <v>1116548646</v>
      </c>
      <c r="BQ31" s="1054">
        <v>0</v>
      </c>
      <c r="BR31" s="1054">
        <v>1116548646</v>
      </c>
      <c r="BS31" s="1054">
        <v>0</v>
      </c>
      <c r="BT31" s="1054">
        <v>1034528</v>
      </c>
    </row>
    <row r="32" spans="1:72" ht="21.95" customHeight="1" x14ac:dyDescent="0.2">
      <c r="A32" s="1012" t="str">
        <f t="shared" si="1"/>
        <v>A1015110</v>
      </c>
      <c r="B32" s="1176" t="s">
        <v>361</v>
      </c>
      <c r="C32" s="1192"/>
      <c r="D32" s="1176" t="s">
        <v>738</v>
      </c>
      <c r="E32" s="1192"/>
      <c r="F32" s="1176" t="s">
        <v>739</v>
      </c>
      <c r="G32" s="1192"/>
      <c r="H32" s="1176" t="s">
        <v>738</v>
      </c>
      <c r="I32" s="1192"/>
      <c r="J32" s="1176" t="s">
        <v>743</v>
      </c>
      <c r="K32" s="1192"/>
      <c r="L32" s="1192"/>
      <c r="M32" s="1176" t="s">
        <v>738</v>
      </c>
      <c r="N32" s="1192"/>
      <c r="O32" s="1192"/>
      <c r="P32" s="1176"/>
      <c r="Q32" s="1192"/>
      <c r="R32" s="1176"/>
      <c r="S32" s="1192"/>
      <c r="T32" s="1177" t="s">
        <v>366</v>
      </c>
      <c r="U32" s="1192"/>
      <c r="V32" s="1192"/>
      <c r="W32" s="1192"/>
      <c r="X32" s="1192"/>
      <c r="Y32" s="1192"/>
      <c r="Z32" s="1192"/>
      <c r="AA32" s="1192"/>
      <c r="AB32" s="1176" t="s">
        <v>732</v>
      </c>
      <c r="AC32" s="1192"/>
      <c r="AD32" s="1192"/>
      <c r="AE32" s="1192"/>
      <c r="AF32" s="1192"/>
      <c r="AG32" s="1176" t="s">
        <v>733</v>
      </c>
      <c r="AH32" s="1192"/>
      <c r="AI32" s="1192"/>
      <c r="AJ32" s="1019" t="s">
        <v>417</v>
      </c>
      <c r="AK32" s="1178" t="s">
        <v>734</v>
      </c>
      <c r="AL32" s="1192"/>
      <c r="AM32" s="1192"/>
      <c r="AN32" s="1192"/>
      <c r="AO32" s="1192"/>
      <c r="AP32" s="1192"/>
      <c r="AQ32" s="1016">
        <v>3142140445</v>
      </c>
      <c r="AR32" s="1050">
        <v>0</v>
      </c>
      <c r="AS32" s="1016">
        <v>0</v>
      </c>
      <c r="AT32" s="1016">
        <v>0</v>
      </c>
      <c r="AU32" s="1016">
        <v>0</v>
      </c>
      <c r="AV32" s="1050">
        <v>263949468</v>
      </c>
      <c r="AW32" s="1016">
        <v>263949468</v>
      </c>
      <c r="AX32" s="1050">
        <v>263949468</v>
      </c>
      <c r="AY32" s="1016">
        <v>0</v>
      </c>
      <c r="AZ32" s="1050">
        <v>263949468</v>
      </c>
      <c r="BA32" s="1016">
        <v>0</v>
      </c>
      <c r="BB32" s="1016">
        <v>263949468</v>
      </c>
      <c r="BC32" s="1016">
        <v>0</v>
      </c>
      <c r="BD32" s="1016">
        <v>0</v>
      </c>
      <c r="BG32" s="1054">
        <v>3142140445</v>
      </c>
      <c r="BH32" s="1054">
        <v>0</v>
      </c>
      <c r="BI32" s="1054">
        <v>0</v>
      </c>
      <c r="BJ32" s="1054">
        <v>0</v>
      </c>
      <c r="BK32" s="1054">
        <v>0</v>
      </c>
      <c r="BL32" s="1054">
        <v>263949468</v>
      </c>
      <c r="BM32" s="1054">
        <v>263949468</v>
      </c>
      <c r="BN32" s="1054">
        <v>263949468</v>
      </c>
      <c r="BO32" s="1054">
        <v>0</v>
      </c>
      <c r="BP32" s="1054">
        <v>263949468</v>
      </c>
      <c r="BQ32" s="1054">
        <v>0</v>
      </c>
      <c r="BR32" s="1054">
        <v>263949468</v>
      </c>
      <c r="BS32" s="1054">
        <v>0</v>
      </c>
      <c r="BT32" s="1054">
        <v>0</v>
      </c>
    </row>
    <row r="33" spans="1:72" ht="21.95" customHeight="1" x14ac:dyDescent="0.2">
      <c r="A33" s="1012" t="str">
        <f t="shared" si="1"/>
        <v>A1015210</v>
      </c>
      <c r="B33" s="1176" t="s">
        <v>361</v>
      </c>
      <c r="C33" s="1192"/>
      <c r="D33" s="1176" t="s">
        <v>738</v>
      </c>
      <c r="E33" s="1192"/>
      <c r="F33" s="1176" t="s">
        <v>739</v>
      </c>
      <c r="G33" s="1192"/>
      <c r="H33" s="1176" t="s">
        <v>738</v>
      </c>
      <c r="I33" s="1192"/>
      <c r="J33" s="1176" t="s">
        <v>743</v>
      </c>
      <c r="K33" s="1192"/>
      <c r="L33" s="1192"/>
      <c r="M33" s="1176" t="s">
        <v>741</v>
      </c>
      <c r="N33" s="1192"/>
      <c r="O33" s="1192"/>
      <c r="P33" s="1176"/>
      <c r="Q33" s="1192"/>
      <c r="R33" s="1176"/>
      <c r="S33" s="1192"/>
      <c r="T33" s="1177" t="s">
        <v>367</v>
      </c>
      <c r="U33" s="1192"/>
      <c r="V33" s="1192"/>
      <c r="W33" s="1192"/>
      <c r="X33" s="1192"/>
      <c r="Y33" s="1192"/>
      <c r="Z33" s="1192"/>
      <c r="AA33" s="1192"/>
      <c r="AB33" s="1176" t="s">
        <v>732</v>
      </c>
      <c r="AC33" s="1192"/>
      <c r="AD33" s="1192"/>
      <c r="AE33" s="1192"/>
      <c r="AF33" s="1192"/>
      <c r="AG33" s="1176" t="s">
        <v>733</v>
      </c>
      <c r="AH33" s="1192"/>
      <c r="AI33" s="1192"/>
      <c r="AJ33" s="1019" t="s">
        <v>417</v>
      </c>
      <c r="AK33" s="1178" t="s">
        <v>734</v>
      </c>
      <c r="AL33" s="1192"/>
      <c r="AM33" s="1192"/>
      <c r="AN33" s="1192"/>
      <c r="AO33" s="1192"/>
      <c r="AP33" s="1192"/>
      <c r="AQ33" s="1016">
        <v>2852786777</v>
      </c>
      <c r="AR33" s="1050">
        <v>0</v>
      </c>
      <c r="AS33" s="1016">
        <v>0</v>
      </c>
      <c r="AT33" s="1016">
        <v>0</v>
      </c>
      <c r="AU33" s="1016">
        <v>0</v>
      </c>
      <c r="AV33" s="1050">
        <v>178447920</v>
      </c>
      <c r="AW33" s="1016">
        <v>178447920</v>
      </c>
      <c r="AX33" s="1050">
        <v>178447920</v>
      </c>
      <c r="AY33" s="1016">
        <v>0</v>
      </c>
      <c r="AZ33" s="1050">
        <v>178447920</v>
      </c>
      <c r="BA33" s="1016">
        <v>0</v>
      </c>
      <c r="BB33" s="1016">
        <v>178447920</v>
      </c>
      <c r="BC33" s="1016">
        <v>0</v>
      </c>
      <c r="BD33" s="1016">
        <v>0</v>
      </c>
      <c r="BG33" s="1054">
        <v>2852786777</v>
      </c>
      <c r="BH33" s="1054">
        <v>0</v>
      </c>
      <c r="BI33" s="1054">
        <v>0</v>
      </c>
      <c r="BJ33" s="1054">
        <v>0</v>
      </c>
      <c r="BK33" s="1054">
        <v>0</v>
      </c>
      <c r="BL33" s="1054">
        <v>178447920</v>
      </c>
      <c r="BM33" s="1054">
        <v>178447920</v>
      </c>
      <c r="BN33" s="1054">
        <v>178447920</v>
      </c>
      <c r="BO33" s="1054">
        <v>0</v>
      </c>
      <c r="BP33" s="1054">
        <v>178447920</v>
      </c>
      <c r="BQ33" s="1054">
        <v>0</v>
      </c>
      <c r="BR33" s="1054">
        <v>178447920</v>
      </c>
      <c r="BS33" s="1054">
        <v>0</v>
      </c>
      <c r="BT33" s="1054">
        <v>0</v>
      </c>
    </row>
    <row r="34" spans="1:72" ht="21.95" customHeight="1" x14ac:dyDescent="0.2">
      <c r="A34" s="1012" t="str">
        <f t="shared" si="1"/>
        <v>A10151410</v>
      </c>
      <c r="B34" s="1176" t="s">
        <v>361</v>
      </c>
      <c r="C34" s="1192"/>
      <c r="D34" s="1176" t="s">
        <v>738</v>
      </c>
      <c r="E34" s="1192"/>
      <c r="F34" s="1176" t="s">
        <v>739</v>
      </c>
      <c r="G34" s="1192"/>
      <c r="H34" s="1176" t="s">
        <v>738</v>
      </c>
      <c r="I34" s="1192"/>
      <c r="J34" s="1176" t="s">
        <v>743</v>
      </c>
      <c r="K34" s="1192"/>
      <c r="L34" s="1192"/>
      <c r="M34" s="1176" t="s">
        <v>744</v>
      </c>
      <c r="N34" s="1192"/>
      <c r="O34" s="1192"/>
      <c r="P34" s="1176"/>
      <c r="Q34" s="1192"/>
      <c r="R34" s="1176"/>
      <c r="S34" s="1192"/>
      <c r="T34" s="1177" t="s">
        <v>368</v>
      </c>
      <c r="U34" s="1192"/>
      <c r="V34" s="1192"/>
      <c r="W34" s="1192"/>
      <c r="X34" s="1192"/>
      <c r="Y34" s="1192"/>
      <c r="Z34" s="1192"/>
      <c r="AA34" s="1192"/>
      <c r="AB34" s="1176" t="s">
        <v>732</v>
      </c>
      <c r="AC34" s="1192"/>
      <c r="AD34" s="1192"/>
      <c r="AE34" s="1192"/>
      <c r="AF34" s="1192"/>
      <c r="AG34" s="1176" t="s">
        <v>733</v>
      </c>
      <c r="AH34" s="1192"/>
      <c r="AI34" s="1192"/>
      <c r="AJ34" s="1019" t="s">
        <v>417</v>
      </c>
      <c r="AK34" s="1178" t="s">
        <v>734</v>
      </c>
      <c r="AL34" s="1192"/>
      <c r="AM34" s="1192"/>
      <c r="AN34" s="1192"/>
      <c r="AO34" s="1192"/>
      <c r="AP34" s="1192"/>
      <c r="AQ34" s="1016">
        <v>3777972785</v>
      </c>
      <c r="AR34" s="1050">
        <v>0</v>
      </c>
      <c r="AS34" s="1016">
        <v>0</v>
      </c>
      <c r="AT34" s="1016">
        <v>0</v>
      </c>
      <c r="AU34" s="1016">
        <v>0</v>
      </c>
      <c r="AV34" s="1050">
        <v>0</v>
      </c>
      <c r="AW34" s="1016">
        <v>0</v>
      </c>
      <c r="AX34" s="1050">
        <v>0</v>
      </c>
      <c r="AY34" s="1016">
        <v>0</v>
      </c>
      <c r="AZ34" s="1050">
        <v>0</v>
      </c>
      <c r="BA34" s="1016">
        <v>0</v>
      </c>
      <c r="BB34" s="1016">
        <v>0</v>
      </c>
      <c r="BC34" s="1016">
        <v>0</v>
      </c>
      <c r="BD34" s="1016">
        <v>1034528</v>
      </c>
      <c r="BG34" s="1054">
        <v>3777972785</v>
      </c>
      <c r="BH34" s="1054">
        <v>0</v>
      </c>
      <c r="BI34" s="1054">
        <v>0</v>
      </c>
      <c r="BJ34" s="1054">
        <v>0</v>
      </c>
      <c r="BK34" s="1054">
        <v>0</v>
      </c>
      <c r="BL34" s="1054">
        <v>0</v>
      </c>
      <c r="BM34" s="1054">
        <v>0</v>
      </c>
      <c r="BN34" s="1054">
        <v>0</v>
      </c>
      <c r="BO34" s="1054">
        <v>0</v>
      </c>
      <c r="BP34" s="1054">
        <v>0</v>
      </c>
      <c r="BQ34" s="1054">
        <v>0</v>
      </c>
      <c r="BR34" s="1054">
        <v>0</v>
      </c>
      <c r="BS34" s="1054">
        <v>0</v>
      </c>
      <c r="BT34" s="1054">
        <v>1034528</v>
      </c>
    </row>
    <row r="35" spans="1:72" ht="21.95" customHeight="1" x14ac:dyDescent="0.2">
      <c r="A35" s="1012" t="str">
        <f t="shared" si="1"/>
        <v>A10151510</v>
      </c>
      <c r="B35" s="1176" t="s">
        <v>361</v>
      </c>
      <c r="C35" s="1192"/>
      <c r="D35" s="1176" t="s">
        <v>738</v>
      </c>
      <c r="E35" s="1192"/>
      <c r="F35" s="1176" t="s">
        <v>739</v>
      </c>
      <c r="G35" s="1192"/>
      <c r="H35" s="1176" t="s">
        <v>738</v>
      </c>
      <c r="I35" s="1192"/>
      <c r="J35" s="1176" t="s">
        <v>743</v>
      </c>
      <c r="K35" s="1192"/>
      <c r="L35" s="1192"/>
      <c r="M35" s="1176" t="s">
        <v>745</v>
      </c>
      <c r="N35" s="1192"/>
      <c r="O35" s="1192"/>
      <c r="P35" s="1176"/>
      <c r="Q35" s="1192"/>
      <c r="R35" s="1176"/>
      <c r="S35" s="1192"/>
      <c r="T35" s="1177" t="s">
        <v>369</v>
      </c>
      <c r="U35" s="1192"/>
      <c r="V35" s="1192"/>
      <c r="W35" s="1192"/>
      <c r="X35" s="1192"/>
      <c r="Y35" s="1192"/>
      <c r="Z35" s="1192"/>
      <c r="AA35" s="1192"/>
      <c r="AB35" s="1176" t="s">
        <v>732</v>
      </c>
      <c r="AC35" s="1192"/>
      <c r="AD35" s="1192"/>
      <c r="AE35" s="1192"/>
      <c r="AF35" s="1192"/>
      <c r="AG35" s="1176" t="s">
        <v>733</v>
      </c>
      <c r="AH35" s="1192"/>
      <c r="AI35" s="1192"/>
      <c r="AJ35" s="1019" t="s">
        <v>417</v>
      </c>
      <c r="AK35" s="1178" t="s">
        <v>734</v>
      </c>
      <c r="AL35" s="1192"/>
      <c r="AM35" s="1192"/>
      <c r="AN35" s="1192"/>
      <c r="AO35" s="1192"/>
      <c r="AP35" s="1192"/>
      <c r="AQ35" s="1016">
        <v>4162865456</v>
      </c>
      <c r="AR35" s="1050">
        <v>0</v>
      </c>
      <c r="AS35" s="1016">
        <v>0</v>
      </c>
      <c r="AT35" s="1016">
        <v>0</v>
      </c>
      <c r="AU35" s="1016">
        <v>0</v>
      </c>
      <c r="AV35" s="1050">
        <v>372302985</v>
      </c>
      <c r="AW35" s="1016">
        <v>372302985</v>
      </c>
      <c r="AX35" s="1050">
        <v>372302985</v>
      </c>
      <c r="AY35" s="1016">
        <v>0</v>
      </c>
      <c r="AZ35" s="1050">
        <v>372302985</v>
      </c>
      <c r="BA35" s="1016">
        <v>0</v>
      </c>
      <c r="BB35" s="1016">
        <v>372302985</v>
      </c>
      <c r="BC35" s="1016">
        <v>0</v>
      </c>
      <c r="BD35" s="1016">
        <v>0</v>
      </c>
      <c r="BG35" s="1054">
        <v>4162865456</v>
      </c>
      <c r="BH35" s="1054">
        <v>0</v>
      </c>
      <c r="BI35" s="1054">
        <v>0</v>
      </c>
      <c r="BJ35" s="1054">
        <v>0</v>
      </c>
      <c r="BK35" s="1054">
        <v>0</v>
      </c>
      <c r="BL35" s="1054">
        <v>372302985</v>
      </c>
      <c r="BM35" s="1054">
        <v>372302985</v>
      </c>
      <c r="BN35" s="1054">
        <v>372302985</v>
      </c>
      <c r="BO35" s="1054">
        <v>0</v>
      </c>
      <c r="BP35" s="1054">
        <v>372302985</v>
      </c>
      <c r="BQ35" s="1054">
        <v>0</v>
      </c>
      <c r="BR35" s="1054">
        <v>372302985</v>
      </c>
      <c r="BS35" s="1054">
        <v>0</v>
      </c>
      <c r="BT35" s="1054">
        <v>0</v>
      </c>
    </row>
    <row r="36" spans="1:72" ht="21.95" customHeight="1" x14ac:dyDescent="0.2">
      <c r="A36" s="1012" t="str">
        <f t="shared" si="1"/>
        <v>A10151610</v>
      </c>
      <c r="B36" s="1176" t="s">
        <v>361</v>
      </c>
      <c r="C36" s="1192"/>
      <c r="D36" s="1176" t="s">
        <v>738</v>
      </c>
      <c r="E36" s="1192"/>
      <c r="F36" s="1176" t="s">
        <v>739</v>
      </c>
      <c r="G36" s="1192"/>
      <c r="H36" s="1176" t="s">
        <v>738</v>
      </c>
      <c r="I36" s="1192"/>
      <c r="J36" s="1176" t="s">
        <v>743</v>
      </c>
      <c r="K36" s="1192"/>
      <c r="L36" s="1192"/>
      <c r="M36" s="1176" t="s">
        <v>370</v>
      </c>
      <c r="N36" s="1192"/>
      <c r="O36" s="1192"/>
      <c r="P36" s="1176"/>
      <c r="Q36" s="1192"/>
      <c r="R36" s="1176"/>
      <c r="S36" s="1192"/>
      <c r="T36" s="1177" t="s">
        <v>371</v>
      </c>
      <c r="U36" s="1192"/>
      <c r="V36" s="1192"/>
      <c r="W36" s="1192"/>
      <c r="X36" s="1192"/>
      <c r="Y36" s="1192"/>
      <c r="Z36" s="1192"/>
      <c r="AA36" s="1192"/>
      <c r="AB36" s="1176" t="s">
        <v>732</v>
      </c>
      <c r="AC36" s="1192"/>
      <c r="AD36" s="1192"/>
      <c r="AE36" s="1192"/>
      <c r="AF36" s="1192"/>
      <c r="AG36" s="1176" t="s">
        <v>733</v>
      </c>
      <c r="AH36" s="1192"/>
      <c r="AI36" s="1192"/>
      <c r="AJ36" s="1019" t="s">
        <v>417</v>
      </c>
      <c r="AK36" s="1178" t="s">
        <v>734</v>
      </c>
      <c r="AL36" s="1192"/>
      <c r="AM36" s="1192"/>
      <c r="AN36" s="1192"/>
      <c r="AO36" s="1192"/>
      <c r="AP36" s="1192"/>
      <c r="AQ36" s="1016">
        <v>8837627022</v>
      </c>
      <c r="AR36" s="1050">
        <v>0</v>
      </c>
      <c r="AS36" s="1016">
        <v>0</v>
      </c>
      <c r="AT36" s="1016">
        <v>0</v>
      </c>
      <c r="AU36" s="1016">
        <v>0</v>
      </c>
      <c r="AV36" s="1050">
        <v>129584116</v>
      </c>
      <c r="AW36" s="1016">
        <v>129584116</v>
      </c>
      <c r="AX36" s="1050">
        <v>129584116</v>
      </c>
      <c r="AY36" s="1016">
        <v>0</v>
      </c>
      <c r="AZ36" s="1050">
        <v>129584116</v>
      </c>
      <c r="BA36" s="1016">
        <v>0</v>
      </c>
      <c r="BB36" s="1016">
        <v>129584116</v>
      </c>
      <c r="BC36" s="1016">
        <v>0</v>
      </c>
      <c r="BD36" s="1016">
        <v>0</v>
      </c>
      <c r="BG36" s="1054">
        <v>8837627022</v>
      </c>
      <c r="BH36" s="1054">
        <v>0</v>
      </c>
      <c r="BI36" s="1054">
        <v>0</v>
      </c>
      <c r="BJ36" s="1054">
        <v>0</v>
      </c>
      <c r="BK36" s="1054">
        <v>0</v>
      </c>
      <c r="BL36" s="1054">
        <v>129584116</v>
      </c>
      <c r="BM36" s="1054">
        <v>129584116</v>
      </c>
      <c r="BN36" s="1054">
        <v>129584116</v>
      </c>
      <c r="BO36" s="1054">
        <v>0</v>
      </c>
      <c r="BP36" s="1054">
        <v>129584116</v>
      </c>
      <c r="BQ36" s="1054">
        <v>0</v>
      </c>
      <c r="BR36" s="1054">
        <v>129584116</v>
      </c>
      <c r="BS36" s="1054">
        <v>0</v>
      </c>
      <c r="BT36" s="1054">
        <v>0</v>
      </c>
    </row>
    <row r="37" spans="1:72" ht="21.95" customHeight="1" x14ac:dyDescent="0.2">
      <c r="A37" s="1012" t="str">
        <f t="shared" si="1"/>
        <v>A10152210</v>
      </c>
      <c r="B37" s="1176" t="s">
        <v>361</v>
      </c>
      <c r="C37" s="1192"/>
      <c r="D37" s="1176" t="s">
        <v>738</v>
      </c>
      <c r="E37" s="1192"/>
      <c r="F37" s="1176" t="s">
        <v>739</v>
      </c>
      <c r="G37" s="1192"/>
      <c r="H37" s="1176" t="s">
        <v>738</v>
      </c>
      <c r="I37" s="1192"/>
      <c r="J37" s="1176" t="s">
        <v>743</v>
      </c>
      <c r="K37" s="1192"/>
      <c r="L37" s="1192"/>
      <c r="M37" s="1176" t="s">
        <v>746</v>
      </c>
      <c r="N37" s="1192"/>
      <c r="O37" s="1192"/>
      <c r="P37" s="1176"/>
      <c r="Q37" s="1192"/>
      <c r="R37" s="1176"/>
      <c r="S37" s="1192"/>
      <c r="T37" s="1177" t="s">
        <v>372</v>
      </c>
      <c r="U37" s="1192"/>
      <c r="V37" s="1192"/>
      <c r="W37" s="1192"/>
      <c r="X37" s="1192"/>
      <c r="Y37" s="1192"/>
      <c r="Z37" s="1192"/>
      <c r="AA37" s="1192"/>
      <c r="AB37" s="1176" t="s">
        <v>732</v>
      </c>
      <c r="AC37" s="1192"/>
      <c r="AD37" s="1192"/>
      <c r="AE37" s="1192"/>
      <c r="AF37" s="1192"/>
      <c r="AG37" s="1176" t="s">
        <v>733</v>
      </c>
      <c r="AH37" s="1192"/>
      <c r="AI37" s="1192"/>
      <c r="AJ37" s="1019" t="s">
        <v>417</v>
      </c>
      <c r="AK37" s="1178" t="s">
        <v>734</v>
      </c>
      <c r="AL37" s="1192"/>
      <c r="AM37" s="1192"/>
      <c r="AN37" s="1192"/>
      <c r="AO37" s="1192"/>
      <c r="AP37" s="1192"/>
      <c r="AQ37" s="1016">
        <v>1983243515</v>
      </c>
      <c r="AR37" s="1050">
        <v>0</v>
      </c>
      <c r="AS37" s="1016">
        <v>0</v>
      </c>
      <c r="AT37" s="1016">
        <v>0</v>
      </c>
      <c r="AU37" s="1016">
        <v>0</v>
      </c>
      <c r="AV37" s="1050">
        <v>172264157</v>
      </c>
      <c r="AW37" s="1016">
        <v>172264157</v>
      </c>
      <c r="AX37" s="1050">
        <v>172264157</v>
      </c>
      <c r="AY37" s="1016">
        <v>0</v>
      </c>
      <c r="AZ37" s="1050">
        <v>172264157</v>
      </c>
      <c r="BA37" s="1016">
        <v>0</v>
      </c>
      <c r="BB37" s="1016">
        <v>172264157</v>
      </c>
      <c r="BC37" s="1016">
        <v>0</v>
      </c>
      <c r="BD37" s="1016">
        <v>0</v>
      </c>
      <c r="BG37" s="1054">
        <v>1983243515</v>
      </c>
      <c r="BH37" s="1054">
        <v>0</v>
      </c>
      <c r="BI37" s="1054">
        <v>0</v>
      </c>
      <c r="BJ37" s="1054">
        <v>0</v>
      </c>
      <c r="BK37" s="1054">
        <v>0</v>
      </c>
      <c r="BL37" s="1054">
        <v>172264157</v>
      </c>
      <c r="BM37" s="1054">
        <v>172264157</v>
      </c>
      <c r="BN37" s="1054">
        <v>172264157</v>
      </c>
      <c r="BO37" s="1054">
        <v>0</v>
      </c>
      <c r="BP37" s="1054">
        <v>172264157</v>
      </c>
      <c r="BQ37" s="1054">
        <v>0</v>
      </c>
      <c r="BR37" s="1054">
        <v>172264157</v>
      </c>
      <c r="BS37" s="1054">
        <v>0</v>
      </c>
      <c r="BT37" s="1054">
        <v>0</v>
      </c>
    </row>
    <row r="38" spans="1:72" ht="21.95" customHeight="1" x14ac:dyDescent="0.2">
      <c r="A38" s="1012" t="str">
        <f t="shared" si="1"/>
        <v>A101910</v>
      </c>
      <c r="B38" s="1176" t="s">
        <v>361</v>
      </c>
      <c r="C38" s="1192"/>
      <c r="D38" s="1176" t="s">
        <v>738</v>
      </c>
      <c r="E38" s="1192"/>
      <c r="F38" s="1176" t="s">
        <v>739</v>
      </c>
      <c r="G38" s="1192"/>
      <c r="H38" s="1176" t="s">
        <v>738</v>
      </c>
      <c r="I38" s="1192"/>
      <c r="J38" s="1176" t="s">
        <v>747</v>
      </c>
      <c r="K38" s="1192"/>
      <c r="L38" s="1192"/>
      <c r="M38" s="1176"/>
      <c r="N38" s="1192"/>
      <c r="O38" s="1192"/>
      <c r="P38" s="1176"/>
      <c r="Q38" s="1192"/>
      <c r="R38" s="1176"/>
      <c r="S38" s="1192"/>
      <c r="T38" s="1177" t="s">
        <v>613</v>
      </c>
      <c r="U38" s="1192"/>
      <c r="V38" s="1192"/>
      <c r="W38" s="1192"/>
      <c r="X38" s="1192"/>
      <c r="Y38" s="1192"/>
      <c r="Z38" s="1192"/>
      <c r="AA38" s="1192"/>
      <c r="AB38" s="1176" t="s">
        <v>732</v>
      </c>
      <c r="AC38" s="1192"/>
      <c r="AD38" s="1192"/>
      <c r="AE38" s="1192"/>
      <c r="AF38" s="1192"/>
      <c r="AG38" s="1176" t="s">
        <v>733</v>
      </c>
      <c r="AH38" s="1192"/>
      <c r="AI38" s="1192"/>
      <c r="AJ38" s="1019" t="s">
        <v>417</v>
      </c>
      <c r="AK38" s="1178" t="s">
        <v>734</v>
      </c>
      <c r="AL38" s="1192"/>
      <c r="AM38" s="1192"/>
      <c r="AN38" s="1192"/>
      <c r="AO38" s="1192"/>
      <c r="AP38" s="1192"/>
      <c r="AQ38" s="1016">
        <v>1322000000</v>
      </c>
      <c r="AR38" s="1050">
        <v>0</v>
      </c>
      <c r="AS38" s="1016">
        <v>0</v>
      </c>
      <c r="AT38" s="1016">
        <v>95000000</v>
      </c>
      <c r="AU38" s="1016">
        <v>0</v>
      </c>
      <c r="AV38" s="1050">
        <v>142527196</v>
      </c>
      <c r="AW38" s="1016">
        <v>142527196</v>
      </c>
      <c r="AX38" s="1050">
        <v>142527196</v>
      </c>
      <c r="AY38" s="1016">
        <v>0</v>
      </c>
      <c r="AZ38" s="1050">
        <v>142527196</v>
      </c>
      <c r="BA38" s="1016">
        <v>0</v>
      </c>
      <c r="BB38" s="1016">
        <v>142527196</v>
      </c>
      <c r="BC38" s="1016">
        <v>0</v>
      </c>
      <c r="BD38" s="1016">
        <v>0</v>
      </c>
      <c r="BG38" s="1054">
        <v>1322000000</v>
      </c>
      <c r="BH38" s="1054">
        <v>0</v>
      </c>
      <c r="BI38" s="1054">
        <v>0</v>
      </c>
      <c r="BJ38" s="1054">
        <v>95000000</v>
      </c>
      <c r="BK38" s="1054">
        <v>0</v>
      </c>
      <c r="BL38" s="1054">
        <v>142527196</v>
      </c>
      <c r="BM38" s="1054">
        <v>142527196</v>
      </c>
      <c r="BN38" s="1054">
        <v>142527196</v>
      </c>
      <c r="BO38" s="1054">
        <v>0</v>
      </c>
      <c r="BP38" s="1054">
        <v>142527196</v>
      </c>
      <c r="BQ38" s="1054">
        <v>0</v>
      </c>
      <c r="BR38" s="1054">
        <v>142527196</v>
      </c>
      <c r="BS38" s="1054">
        <v>0</v>
      </c>
      <c r="BT38" s="1054">
        <v>0</v>
      </c>
    </row>
    <row r="39" spans="1:72" ht="21.95" customHeight="1" x14ac:dyDescent="0.2">
      <c r="A39" s="1012" t="str">
        <f t="shared" si="1"/>
        <v>A1019110</v>
      </c>
      <c r="B39" s="1176" t="s">
        <v>361</v>
      </c>
      <c r="C39" s="1192"/>
      <c r="D39" s="1176" t="s">
        <v>738</v>
      </c>
      <c r="E39" s="1192"/>
      <c r="F39" s="1176" t="s">
        <v>739</v>
      </c>
      <c r="G39" s="1192"/>
      <c r="H39" s="1176" t="s">
        <v>738</v>
      </c>
      <c r="I39" s="1192"/>
      <c r="J39" s="1176" t="s">
        <v>747</v>
      </c>
      <c r="K39" s="1192"/>
      <c r="L39" s="1192"/>
      <c r="M39" s="1176" t="s">
        <v>738</v>
      </c>
      <c r="N39" s="1192"/>
      <c r="O39" s="1192"/>
      <c r="P39" s="1176"/>
      <c r="Q39" s="1192"/>
      <c r="R39" s="1176"/>
      <c r="S39" s="1192"/>
      <c r="T39" s="1177" t="s">
        <v>373</v>
      </c>
      <c r="U39" s="1192"/>
      <c r="V39" s="1192"/>
      <c r="W39" s="1192"/>
      <c r="X39" s="1192"/>
      <c r="Y39" s="1192"/>
      <c r="Z39" s="1192"/>
      <c r="AA39" s="1192"/>
      <c r="AB39" s="1176" t="s">
        <v>732</v>
      </c>
      <c r="AC39" s="1192"/>
      <c r="AD39" s="1192"/>
      <c r="AE39" s="1192"/>
      <c r="AF39" s="1192"/>
      <c r="AG39" s="1176" t="s">
        <v>733</v>
      </c>
      <c r="AH39" s="1192"/>
      <c r="AI39" s="1192"/>
      <c r="AJ39" s="1019" t="s">
        <v>417</v>
      </c>
      <c r="AK39" s="1178" t="s">
        <v>734</v>
      </c>
      <c r="AL39" s="1192"/>
      <c r="AM39" s="1192"/>
      <c r="AN39" s="1192"/>
      <c r="AO39" s="1192"/>
      <c r="AP39" s="1192"/>
      <c r="AQ39" s="1016">
        <v>321334427</v>
      </c>
      <c r="AR39" s="1050">
        <v>0</v>
      </c>
      <c r="AS39" s="1016">
        <v>0</v>
      </c>
      <c r="AT39" s="1016">
        <v>0</v>
      </c>
      <c r="AU39" s="1016">
        <v>0</v>
      </c>
      <c r="AV39" s="1050">
        <v>25300135</v>
      </c>
      <c r="AW39" s="1016">
        <v>25300135</v>
      </c>
      <c r="AX39" s="1050">
        <v>25300135</v>
      </c>
      <c r="AY39" s="1016">
        <v>0</v>
      </c>
      <c r="AZ39" s="1050">
        <v>25300135</v>
      </c>
      <c r="BA39" s="1016">
        <v>0</v>
      </c>
      <c r="BB39" s="1016">
        <v>25300135</v>
      </c>
      <c r="BC39" s="1016">
        <v>0</v>
      </c>
      <c r="BD39" s="1016">
        <v>0</v>
      </c>
      <c r="BG39" s="1054">
        <v>321334427</v>
      </c>
      <c r="BH39" s="1054">
        <v>0</v>
      </c>
      <c r="BI39" s="1054">
        <v>0</v>
      </c>
      <c r="BJ39" s="1054">
        <v>0</v>
      </c>
      <c r="BK39" s="1054">
        <v>0</v>
      </c>
      <c r="BL39" s="1054">
        <v>25300135</v>
      </c>
      <c r="BM39" s="1054">
        <v>25300135</v>
      </c>
      <c r="BN39" s="1054">
        <v>25300135</v>
      </c>
      <c r="BO39" s="1054">
        <v>0</v>
      </c>
      <c r="BP39" s="1054">
        <v>25300135</v>
      </c>
      <c r="BQ39" s="1054">
        <v>0</v>
      </c>
      <c r="BR39" s="1054">
        <v>25300135</v>
      </c>
      <c r="BS39" s="1054">
        <v>0</v>
      </c>
      <c r="BT39" s="1054">
        <v>0</v>
      </c>
    </row>
    <row r="40" spans="1:72" ht="21.95" customHeight="1" x14ac:dyDescent="0.2">
      <c r="A40" s="1012" t="str">
        <f t="shared" si="1"/>
        <v>A1019310</v>
      </c>
      <c r="B40" s="1176" t="s">
        <v>361</v>
      </c>
      <c r="C40" s="1192"/>
      <c r="D40" s="1176" t="s">
        <v>738</v>
      </c>
      <c r="E40" s="1192"/>
      <c r="F40" s="1176" t="s">
        <v>739</v>
      </c>
      <c r="G40" s="1192"/>
      <c r="H40" s="1176" t="s">
        <v>738</v>
      </c>
      <c r="I40" s="1192"/>
      <c r="J40" s="1176" t="s">
        <v>747</v>
      </c>
      <c r="K40" s="1192"/>
      <c r="L40" s="1192"/>
      <c r="M40" s="1176" t="s">
        <v>748</v>
      </c>
      <c r="N40" s="1192"/>
      <c r="O40" s="1192"/>
      <c r="P40" s="1176"/>
      <c r="Q40" s="1192"/>
      <c r="R40" s="1176"/>
      <c r="S40" s="1192"/>
      <c r="T40" s="1177" t="s">
        <v>374</v>
      </c>
      <c r="U40" s="1192"/>
      <c r="V40" s="1192"/>
      <c r="W40" s="1192"/>
      <c r="X40" s="1192"/>
      <c r="Y40" s="1192"/>
      <c r="Z40" s="1192"/>
      <c r="AA40" s="1192"/>
      <c r="AB40" s="1176" t="s">
        <v>732</v>
      </c>
      <c r="AC40" s="1192"/>
      <c r="AD40" s="1192"/>
      <c r="AE40" s="1192"/>
      <c r="AF40" s="1192"/>
      <c r="AG40" s="1176" t="s">
        <v>733</v>
      </c>
      <c r="AH40" s="1192"/>
      <c r="AI40" s="1192"/>
      <c r="AJ40" s="1019" t="s">
        <v>417</v>
      </c>
      <c r="AK40" s="1178" t="s">
        <v>734</v>
      </c>
      <c r="AL40" s="1192"/>
      <c r="AM40" s="1192"/>
      <c r="AN40" s="1192"/>
      <c r="AO40" s="1192"/>
      <c r="AP40" s="1192"/>
      <c r="AQ40" s="1016">
        <v>905665573</v>
      </c>
      <c r="AR40" s="1050">
        <v>0</v>
      </c>
      <c r="AS40" s="1016">
        <v>0</v>
      </c>
      <c r="AT40" s="1016">
        <v>0</v>
      </c>
      <c r="AU40" s="1016">
        <v>0</v>
      </c>
      <c r="AV40" s="1050">
        <v>117227061</v>
      </c>
      <c r="AW40" s="1016">
        <v>117227061</v>
      </c>
      <c r="AX40" s="1050">
        <v>117227061</v>
      </c>
      <c r="AY40" s="1016">
        <v>0</v>
      </c>
      <c r="AZ40" s="1050">
        <v>117227061</v>
      </c>
      <c r="BA40" s="1016">
        <v>0</v>
      </c>
      <c r="BB40" s="1016">
        <v>117227061</v>
      </c>
      <c r="BC40" s="1016">
        <v>0</v>
      </c>
      <c r="BD40" s="1016">
        <v>0</v>
      </c>
      <c r="BG40" s="1054">
        <v>905665573</v>
      </c>
      <c r="BH40" s="1054">
        <v>0</v>
      </c>
      <c r="BI40" s="1054">
        <v>0</v>
      </c>
      <c r="BJ40" s="1054">
        <v>0</v>
      </c>
      <c r="BK40" s="1054">
        <v>0</v>
      </c>
      <c r="BL40" s="1054">
        <v>117227061</v>
      </c>
      <c r="BM40" s="1054">
        <v>117227061</v>
      </c>
      <c r="BN40" s="1054">
        <v>117227061</v>
      </c>
      <c r="BO40" s="1054">
        <v>0</v>
      </c>
      <c r="BP40" s="1054">
        <v>117227061</v>
      </c>
      <c r="BQ40" s="1054">
        <v>0</v>
      </c>
      <c r="BR40" s="1054">
        <v>117227061</v>
      </c>
      <c r="BS40" s="1054">
        <v>0</v>
      </c>
      <c r="BT40" s="1054">
        <v>0</v>
      </c>
    </row>
    <row r="41" spans="1:72" ht="21.95" customHeight="1" x14ac:dyDescent="0.2">
      <c r="A41" s="1012" t="str">
        <f t="shared" si="1"/>
        <v>A10199910</v>
      </c>
      <c r="B41" s="1176" t="s">
        <v>361</v>
      </c>
      <c r="C41" s="1192"/>
      <c r="D41" s="1176" t="s">
        <v>738</v>
      </c>
      <c r="E41" s="1192"/>
      <c r="F41" s="1176" t="s">
        <v>739</v>
      </c>
      <c r="G41" s="1192"/>
      <c r="H41" s="1176" t="s">
        <v>738</v>
      </c>
      <c r="I41" s="1192"/>
      <c r="J41" s="1176" t="s">
        <v>749</v>
      </c>
      <c r="K41" s="1192"/>
      <c r="L41" s="1192"/>
      <c r="M41" s="1176"/>
      <c r="N41" s="1192"/>
      <c r="O41" s="1192"/>
      <c r="P41" s="1176"/>
      <c r="Q41" s="1192"/>
      <c r="R41" s="1176"/>
      <c r="S41" s="1192"/>
      <c r="T41" s="1177" t="s">
        <v>750</v>
      </c>
      <c r="U41" s="1192"/>
      <c r="V41" s="1192"/>
      <c r="W41" s="1192"/>
      <c r="X41" s="1192"/>
      <c r="Y41" s="1192"/>
      <c r="Z41" s="1192"/>
      <c r="AA41" s="1192"/>
      <c r="AB41" s="1176" t="s">
        <v>732</v>
      </c>
      <c r="AC41" s="1192"/>
      <c r="AD41" s="1192"/>
      <c r="AE41" s="1192"/>
      <c r="AF41" s="1192"/>
      <c r="AG41" s="1176" t="s">
        <v>733</v>
      </c>
      <c r="AH41" s="1192"/>
      <c r="AI41" s="1192"/>
      <c r="AJ41" s="1019" t="s">
        <v>417</v>
      </c>
      <c r="AK41" s="1178" t="s">
        <v>734</v>
      </c>
      <c r="AL41" s="1192"/>
      <c r="AM41" s="1192"/>
      <c r="AN41" s="1192"/>
      <c r="AO41" s="1192"/>
      <c r="AP41" s="1192"/>
      <c r="AQ41" s="1016">
        <v>7940802</v>
      </c>
      <c r="AR41" s="1050">
        <v>2831202</v>
      </c>
      <c r="AS41" s="1016">
        <v>4364000</v>
      </c>
      <c r="AT41" s="1016">
        <v>0</v>
      </c>
      <c r="AU41" s="1016">
        <v>0</v>
      </c>
      <c r="AV41" s="1050">
        <v>2831202</v>
      </c>
      <c r="AW41" s="1016">
        <v>0</v>
      </c>
      <c r="AX41" s="1050">
        <v>2831202</v>
      </c>
      <c r="AY41" s="1016">
        <v>0</v>
      </c>
      <c r="AZ41" s="1050">
        <v>0</v>
      </c>
      <c r="BA41" s="1016">
        <v>2831202</v>
      </c>
      <c r="BB41" s="1016">
        <v>0</v>
      </c>
      <c r="BC41" s="1016">
        <v>0</v>
      </c>
      <c r="BD41" s="1016">
        <v>0</v>
      </c>
      <c r="BG41" s="1054">
        <v>7940802</v>
      </c>
      <c r="BH41" s="1054">
        <v>2831202</v>
      </c>
      <c r="BI41" s="1054">
        <v>4364000</v>
      </c>
      <c r="BJ41" s="1054">
        <v>0</v>
      </c>
      <c r="BK41" s="1054">
        <v>0</v>
      </c>
      <c r="BL41" s="1054">
        <v>2831202</v>
      </c>
      <c r="BM41" s="1054">
        <v>0</v>
      </c>
      <c r="BN41" s="1054">
        <v>2831202</v>
      </c>
      <c r="BO41" s="1054">
        <v>0</v>
      </c>
      <c r="BP41" s="1054">
        <v>0</v>
      </c>
      <c r="BQ41" s="1054">
        <v>2831202</v>
      </c>
      <c r="BR41" s="1054">
        <v>0</v>
      </c>
      <c r="BS41" s="1054">
        <v>0</v>
      </c>
      <c r="BT41" s="1054">
        <v>0</v>
      </c>
    </row>
    <row r="42" spans="1:72" ht="21.95" customHeight="1" x14ac:dyDescent="0.2">
      <c r="A42" s="1012" t="str">
        <f t="shared" si="1"/>
        <v>A10210</v>
      </c>
      <c r="B42" s="1180" t="s">
        <v>361</v>
      </c>
      <c r="C42" s="1192"/>
      <c r="D42" s="1180" t="s">
        <v>738</v>
      </c>
      <c r="E42" s="1192"/>
      <c r="F42" s="1180" t="s">
        <v>739</v>
      </c>
      <c r="G42" s="1192"/>
      <c r="H42" s="1180" t="s">
        <v>741</v>
      </c>
      <c r="I42" s="1192"/>
      <c r="J42" s="1180"/>
      <c r="K42" s="1192"/>
      <c r="L42" s="1192"/>
      <c r="M42" s="1180"/>
      <c r="N42" s="1192"/>
      <c r="O42" s="1192"/>
      <c r="P42" s="1180"/>
      <c r="Q42" s="1192"/>
      <c r="R42" s="1180"/>
      <c r="S42" s="1192"/>
      <c r="T42" s="1179" t="s">
        <v>616</v>
      </c>
      <c r="U42" s="1192"/>
      <c r="V42" s="1192"/>
      <c r="W42" s="1192"/>
      <c r="X42" s="1192"/>
      <c r="Y42" s="1192"/>
      <c r="Z42" s="1192"/>
      <c r="AA42" s="1192"/>
      <c r="AB42" s="1180" t="s">
        <v>732</v>
      </c>
      <c r="AC42" s="1192"/>
      <c r="AD42" s="1192"/>
      <c r="AE42" s="1192"/>
      <c r="AF42" s="1192"/>
      <c r="AG42" s="1180" t="s">
        <v>733</v>
      </c>
      <c r="AH42" s="1192"/>
      <c r="AI42" s="1192"/>
      <c r="AJ42" s="1017" t="s">
        <v>417</v>
      </c>
      <c r="AK42" s="1181" t="s">
        <v>734</v>
      </c>
      <c r="AL42" s="1192"/>
      <c r="AM42" s="1192"/>
      <c r="AN42" s="1192"/>
      <c r="AO42" s="1192"/>
      <c r="AP42" s="1192"/>
      <c r="AQ42" s="1016">
        <v>2758049500</v>
      </c>
      <c r="AR42" s="1050">
        <v>30000000</v>
      </c>
      <c r="AS42" s="1016">
        <v>83634738</v>
      </c>
      <c r="AT42" s="1016">
        <v>0</v>
      </c>
      <c r="AU42" s="1016">
        <v>0</v>
      </c>
      <c r="AV42" s="1050">
        <v>60000000</v>
      </c>
      <c r="AW42" s="1016">
        <v>30000000</v>
      </c>
      <c r="AX42" s="1050">
        <v>177076253</v>
      </c>
      <c r="AY42" s="1016">
        <v>117076253</v>
      </c>
      <c r="AZ42" s="1050">
        <v>174757421</v>
      </c>
      <c r="BA42" s="1016">
        <v>2318832</v>
      </c>
      <c r="BB42" s="1016">
        <v>174757421</v>
      </c>
      <c r="BC42" s="1016">
        <v>0</v>
      </c>
      <c r="BD42" s="1016">
        <v>0</v>
      </c>
      <c r="BG42" s="1054">
        <v>2758049500</v>
      </c>
      <c r="BH42" s="1054">
        <v>30000000</v>
      </c>
      <c r="BI42" s="1054">
        <v>83634738</v>
      </c>
      <c r="BJ42" s="1054">
        <v>0</v>
      </c>
      <c r="BK42" s="1054">
        <v>0</v>
      </c>
      <c r="BL42" s="1054">
        <v>60000000</v>
      </c>
      <c r="BM42" s="1054">
        <v>30000000</v>
      </c>
      <c r="BN42" s="1054">
        <v>177076253</v>
      </c>
      <c r="BO42" s="1054">
        <v>117076253</v>
      </c>
      <c r="BP42" s="1054">
        <v>174757421</v>
      </c>
      <c r="BQ42" s="1054">
        <v>2318832</v>
      </c>
      <c r="BR42" s="1054">
        <v>174757421</v>
      </c>
      <c r="BS42" s="1054">
        <v>0</v>
      </c>
      <c r="BT42" s="1054">
        <v>0</v>
      </c>
    </row>
    <row r="43" spans="1:72" ht="21.95" customHeight="1" x14ac:dyDescent="0.2">
      <c r="A43" s="1012" t="str">
        <f t="shared" si="1"/>
        <v>A1021210</v>
      </c>
      <c r="B43" s="1176" t="s">
        <v>361</v>
      </c>
      <c r="C43" s="1192"/>
      <c r="D43" s="1176" t="s">
        <v>738</v>
      </c>
      <c r="E43" s="1192"/>
      <c r="F43" s="1176" t="s">
        <v>739</v>
      </c>
      <c r="G43" s="1192"/>
      <c r="H43" s="1176" t="s">
        <v>741</v>
      </c>
      <c r="I43" s="1192"/>
      <c r="J43" s="1176" t="s">
        <v>751</v>
      </c>
      <c r="K43" s="1192"/>
      <c r="L43" s="1192"/>
      <c r="M43" s="1176"/>
      <c r="N43" s="1192"/>
      <c r="O43" s="1192"/>
      <c r="P43" s="1176"/>
      <c r="Q43" s="1192"/>
      <c r="R43" s="1176"/>
      <c r="S43" s="1192"/>
      <c r="T43" s="1177" t="s">
        <v>375</v>
      </c>
      <c r="U43" s="1192"/>
      <c r="V43" s="1192"/>
      <c r="W43" s="1192"/>
      <c r="X43" s="1192"/>
      <c r="Y43" s="1192"/>
      <c r="Z43" s="1192"/>
      <c r="AA43" s="1192"/>
      <c r="AB43" s="1176" t="s">
        <v>732</v>
      </c>
      <c r="AC43" s="1192"/>
      <c r="AD43" s="1192"/>
      <c r="AE43" s="1192"/>
      <c r="AF43" s="1192"/>
      <c r="AG43" s="1176" t="s">
        <v>733</v>
      </c>
      <c r="AH43" s="1192"/>
      <c r="AI43" s="1192"/>
      <c r="AJ43" s="1019" t="s">
        <v>417</v>
      </c>
      <c r="AK43" s="1178" t="s">
        <v>734</v>
      </c>
      <c r="AL43" s="1192"/>
      <c r="AM43" s="1192"/>
      <c r="AN43" s="1192"/>
      <c r="AO43" s="1192"/>
      <c r="AP43" s="1192"/>
      <c r="AQ43" s="1016">
        <v>2758049500</v>
      </c>
      <c r="AR43" s="1050">
        <v>30000000</v>
      </c>
      <c r="AS43" s="1016">
        <v>83634738</v>
      </c>
      <c r="AT43" s="1016">
        <v>0</v>
      </c>
      <c r="AU43" s="1016">
        <v>0</v>
      </c>
      <c r="AV43" s="1050">
        <v>60000000</v>
      </c>
      <c r="AW43" s="1016">
        <v>30000000</v>
      </c>
      <c r="AX43" s="1050">
        <v>177076253</v>
      </c>
      <c r="AY43" s="1016">
        <v>117076253</v>
      </c>
      <c r="AZ43" s="1050">
        <v>174757421</v>
      </c>
      <c r="BA43" s="1016">
        <v>2318832</v>
      </c>
      <c r="BB43" s="1016">
        <v>174757421</v>
      </c>
      <c r="BC43" s="1016">
        <v>0</v>
      </c>
      <c r="BD43" s="1016">
        <v>0</v>
      </c>
      <c r="BG43" s="1054">
        <v>2758049500</v>
      </c>
      <c r="BH43" s="1054">
        <v>30000000</v>
      </c>
      <c r="BI43" s="1054">
        <v>83634738</v>
      </c>
      <c r="BJ43" s="1054">
        <v>0</v>
      </c>
      <c r="BK43" s="1054">
        <v>0</v>
      </c>
      <c r="BL43" s="1054">
        <v>60000000</v>
      </c>
      <c r="BM43" s="1054">
        <v>30000000</v>
      </c>
      <c r="BN43" s="1054">
        <v>177076253</v>
      </c>
      <c r="BO43" s="1054">
        <v>117076253</v>
      </c>
      <c r="BP43" s="1054">
        <v>174757421</v>
      </c>
      <c r="BQ43" s="1054">
        <v>2318832</v>
      </c>
      <c r="BR43" s="1054">
        <v>174757421</v>
      </c>
      <c r="BS43" s="1054">
        <v>0</v>
      </c>
      <c r="BT43" s="1054">
        <v>0</v>
      </c>
    </row>
    <row r="44" spans="1:72" ht="21.95" customHeight="1" x14ac:dyDescent="0.2">
      <c r="A44" s="1012" t="str">
        <f t="shared" si="1"/>
        <v>A10510</v>
      </c>
      <c r="B44" s="1176" t="s">
        <v>361</v>
      </c>
      <c r="C44" s="1192"/>
      <c r="D44" s="1176" t="s">
        <v>738</v>
      </c>
      <c r="E44" s="1192"/>
      <c r="F44" s="1176" t="s">
        <v>739</v>
      </c>
      <c r="G44" s="1192"/>
      <c r="H44" s="1176" t="s">
        <v>743</v>
      </c>
      <c r="I44" s="1192"/>
      <c r="J44" s="1176"/>
      <c r="K44" s="1192"/>
      <c r="L44" s="1192"/>
      <c r="M44" s="1176"/>
      <c r="N44" s="1192"/>
      <c r="O44" s="1192"/>
      <c r="P44" s="1176"/>
      <c r="Q44" s="1192"/>
      <c r="R44" s="1176"/>
      <c r="S44" s="1192"/>
      <c r="T44" s="1177" t="s">
        <v>618</v>
      </c>
      <c r="U44" s="1192"/>
      <c r="V44" s="1192"/>
      <c r="W44" s="1192"/>
      <c r="X44" s="1192"/>
      <c r="Y44" s="1192"/>
      <c r="Z44" s="1192"/>
      <c r="AA44" s="1192"/>
      <c r="AB44" s="1176" t="s">
        <v>732</v>
      </c>
      <c r="AC44" s="1192"/>
      <c r="AD44" s="1192"/>
      <c r="AE44" s="1192"/>
      <c r="AF44" s="1192"/>
      <c r="AG44" s="1176" t="s">
        <v>733</v>
      </c>
      <c r="AH44" s="1192"/>
      <c r="AI44" s="1192"/>
      <c r="AJ44" s="1019" t="s">
        <v>417</v>
      </c>
      <c r="AK44" s="1178" t="s">
        <v>734</v>
      </c>
      <c r="AL44" s="1192"/>
      <c r="AM44" s="1192"/>
      <c r="AN44" s="1192"/>
      <c r="AO44" s="1192"/>
      <c r="AP44" s="1192"/>
      <c r="AQ44" s="1016">
        <v>42314000000</v>
      </c>
      <c r="AR44" s="1050">
        <v>0</v>
      </c>
      <c r="AS44" s="1016">
        <v>9672032</v>
      </c>
      <c r="AT44" s="1016">
        <v>1485745600</v>
      </c>
      <c r="AU44" s="1016">
        <v>0</v>
      </c>
      <c r="AV44" s="1050">
        <v>3053713626</v>
      </c>
      <c r="AW44" s="1016">
        <v>3053713626</v>
      </c>
      <c r="AX44" s="1050">
        <v>3053713626</v>
      </c>
      <c r="AY44" s="1016">
        <v>0</v>
      </c>
      <c r="AZ44" s="1050">
        <v>3053713626</v>
      </c>
      <c r="BA44" s="1016">
        <v>0</v>
      </c>
      <c r="BB44" s="1016">
        <v>3053713626</v>
      </c>
      <c r="BC44" s="1016">
        <v>0</v>
      </c>
      <c r="BD44" s="1016">
        <v>32434308</v>
      </c>
      <c r="BG44" s="1054">
        <v>42314000000</v>
      </c>
      <c r="BH44" s="1054">
        <v>0</v>
      </c>
      <c r="BI44" s="1054">
        <v>9672032</v>
      </c>
      <c r="BJ44" s="1054">
        <v>1485745600</v>
      </c>
      <c r="BK44" s="1054">
        <v>0</v>
      </c>
      <c r="BL44" s="1054">
        <v>3053713626</v>
      </c>
      <c r="BM44" s="1054">
        <v>3053713626</v>
      </c>
      <c r="BN44" s="1054">
        <v>3053713626</v>
      </c>
      <c r="BO44" s="1054">
        <v>0</v>
      </c>
      <c r="BP44" s="1054">
        <v>3053713626</v>
      </c>
      <c r="BQ44" s="1054">
        <v>0</v>
      </c>
      <c r="BR44" s="1054">
        <v>3053713626</v>
      </c>
      <c r="BS44" s="1054">
        <v>0</v>
      </c>
      <c r="BT44" s="1054">
        <v>32434308</v>
      </c>
    </row>
    <row r="45" spans="1:72" ht="21.95" customHeight="1" x14ac:dyDescent="0.2">
      <c r="A45" s="1012" t="str">
        <f t="shared" si="1"/>
        <v>A105110</v>
      </c>
      <c r="B45" s="1180" t="s">
        <v>361</v>
      </c>
      <c r="C45" s="1192"/>
      <c r="D45" s="1180" t="s">
        <v>738</v>
      </c>
      <c r="E45" s="1192"/>
      <c r="F45" s="1180" t="s">
        <v>739</v>
      </c>
      <c r="G45" s="1192"/>
      <c r="H45" s="1180" t="s">
        <v>743</v>
      </c>
      <c r="I45" s="1192"/>
      <c r="J45" s="1180" t="s">
        <v>738</v>
      </c>
      <c r="K45" s="1192"/>
      <c r="L45" s="1192"/>
      <c r="M45" s="1180"/>
      <c r="N45" s="1192"/>
      <c r="O45" s="1192"/>
      <c r="P45" s="1180"/>
      <c r="Q45" s="1192"/>
      <c r="R45" s="1180"/>
      <c r="S45" s="1192"/>
      <c r="T45" s="1179" t="s">
        <v>620</v>
      </c>
      <c r="U45" s="1192"/>
      <c r="V45" s="1192"/>
      <c r="W45" s="1192"/>
      <c r="X45" s="1192"/>
      <c r="Y45" s="1192"/>
      <c r="Z45" s="1192"/>
      <c r="AA45" s="1192"/>
      <c r="AB45" s="1180" t="s">
        <v>732</v>
      </c>
      <c r="AC45" s="1192"/>
      <c r="AD45" s="1192"/>
      <c r="AE45" s="1192"/>
      <c r="AF45" s="1192"/>
      <c r="AG45" s="1180" t="s">
        <v>733</v>
      </c>
      <c r="AH45" s="1192"/>
      <c r="AI45" s="1192"/>
      <c r="AJ45" s="1017" t="s">
        <v>417</v>
      </c>
      <c r="AK45" s="1181" t="s">
        <v>734</v>
      </c>
      <c r="AL45" s="1192"/>
      <c r="AM45" s="1192"/>
      <c r="AN45" s="1192"/>
      <c r="AO45" s="1192"/>
      <c r="AP45" s="1192"/>
      <c r="AQ45" s="1016">
        <v>21973224000</v>
      </c>
      <c r="AR45" s="1050">
        <v>0</v>
      </c>
      <c r="AS45" s="1016">
        <v>9672032</v>
      </c>
      <c r="AT45" s="1016">
        <v>0</v>
      </c>
      <c r="AU45" s="1016">
        <v>0</v>
      </c>
      <c r="AV45" s="1050">
        <v>1533435232</v>
      </c>
      <c r="AW45" s="1016">
        <v>1533435232</v>
      </c>
      <c r="AX45" s="1050">
        <v>1533435232</v>
      </c>
      <c r="AY45" s="1016">
        <v>0</v>
      </c>
      <c r="AZ45" s="1050">
        <v>1533435232</v>
      </c>
      <c r="BA45" s="1016">
        <v>0</v>
      </c>
      <c r="BB45" s="1016">
        <v>1533435232</v>
      </c>
      <c r="BC45" s="1016">
        <v>0</v>
      </c>
      <c r="BD45" s="1016">
        <v>30771966</v>
      </c>
      <c r="BG45" s="1054">
        <v>21973224000</v>
      </c>
      <c r="BH45" s="1054">
        <v>0</v>
      </c>
      <c r="BI45" s="1054">
        <v>9672032</v>
      </c>
      <c r="BJ45" s="1054">
        <v>0</v>
      </c>
      <c r="BK45" s="1054">
        <v>0</v>
      </c>
      <c r="BL45" s="1054">
        <v>1533435232</v>
      </c>
      <c r="BM45" s="1054">
        <v>1533435232</v>
      </c>
      <c r="BN45" s="1054">
        <v>1533435232</v>
      </c>
      <c r="BO45" s="1054">
        <v>0</v>
      </c>
      <c r="BP45" s="1054">
        <v>1533435232</v>
      </c>
      <c r="BQ45" s="1054">
        <v>0</v>
      </c>
      <c r="BR45" s="1054">
        <v>1533435232</v>
      </c>
      <c r="BS45" s="1054">
        <v>0</v>
      </c>
      <c r="BT45" s="1054">
        <v>30771966</v>
      </c>
    </row>
    <row r="46" spans="1:72" ht="21.95" customHeight="1" x14ac:dyDescent="0.2">
      <c r="A46" s="1012" t="str">
        <f t="shared" si="1"/>
        <v>A1051110</v>
      </c>
      <c r="B46" s="1176" t="s">
        <v>361</v>
      </c>
      <c r="C46" s="1192"/>
      <c r="D46" s="1176" t="s">
        <v>738</v>
      </c>
      <c r="E46" s="1192"/>
      <c r="F46" s="1176" t="s">
        <v>739</v>
      </c>
      <c r="G46" s="1192"/>
      <c r="H46" s="1176" t="s">
        <v>743</v>
      </c>
      <c r="I46" s="1192"/>
      <c r="J46" s="1176" t="s">
        <v>738</v>
      </c>
      <c r="K46" s="1192"/>
      <c r="L46" s="1192"/>
      <c r="M46" s="1176" t="s">
        <v>738</v>
      </c>
      <c r="N46" s="1192"/>
      <c r="O46" s="1192"/>
      <c r="P46" s="1176"/>
      <c r="Q46" s="1192"/>
      <c r="R46" s="1176"/>
      <c r="S46" s="1192"/>
      <c r="T46" s="1177" t="s">
        <v>376</v>
      </c>
      <c r="U46" s="1192"/>
      <c r="V46" s="1192"/>
      <c r="W46" s="1192"/>
      <c r="X46" s="1192"/>
      <c r="Y46" s="1192"/>
      <c r="Z46" s="1192"/>
      <c r="AA46" s="1192"/>
      <c r="AB46" s="1176" t="s">
        <v>732</v>
      </c>
      <c r="AC46" s="1192"/>
      <c r="AD46" s="1192"/>
      <c r="AE46" s="1192"/>
      <c r="AF46" s="1192"/>
      <c r="AG46" s="1176" t="s">
        <v>733</v>
      </c>
      <c r="AH46" s="1192"/>
      <c r="AI46" s="1192"/>
      <c r="AJ46" s="1019" t="s">
        <v>417</v>
      </c>
      <c r="AK46" s="1178" t="s">
        <v>734</v>
      </c>
      <c r="AL46" s="1192"/>
      <c r="AM46" s="1192"/>
      <c r="AN46" s="1192"/>
      <c r="AO46" s="1192"/>
      <c r="AP46" s="1192"/>
      <c r="AQ46" s="1016">
        <v>4247370203</v>
      </c>
      <c r="AR46" s="1050">
        <v>0</v>
      </c>
      <c r="AS46" s="1016">
        <v>0</v>
      </c>
      <c r="AT46" s="1016">
        <v>0</v>
      </c>
      <c r="AU46" s="1016">
        <v>0</v>
      </c>
      <c r="AV46" s="1050">
        <v>337114000</v>
      </c>
      <c r="AW46" s="1016">
        <v>337114000</v>
      </c>
      <c r="AX46" s="1050">
        <v>337114000</v>
      </c>
      <c r="AY46" s="1016">
        <v>0</v>
      </c>
      <c r="AZ46" s="1050">
        <v>337114000</v>
      </c>
      <c r="BA46" s="1016">
        <v>0</v>
      </c>
      <c r="BB46" s="1016">
        <v>337114000</v>
      </c>
      <c r="BC46" s="1016">
        <v>0</v>
      </c>
      <c r="BD46" s="1016">
        <v>0</v>
      </c>
      <c r="BG46" s="1054">
        <v>4247370203</v>
      </c>
      <c r="BH46" s="1054">
        <v>0</v>
      </c>
      <c r="BI46" s="1054">
        <v>0</v>
      </c>
      <c r="BJ46" s="1054">
        <v>0</v>
      </c>
      <c r="BK46" s="1054">
        <v>0</v>
      </c>
      <c r="BL46" s="1054">
        <v>337114000</v>
      </c>
      <c r="BM46" s="1054">
        <v>337114000</v>
      </c>
      <c r="BN46" s="1054">
        <v>337114000</v>
      </c>
      <c r="BO46" s="1054">
        <v>0</v>
      </c>
      <c r="BP46" s="1054">
        <v>337114000</v>
      </c>
      <c r="BQ46" s="1054">
        <v>0</v>
      </c>
      <c r="BR46" s="1054">
        <v>337114000</v>
      </c>
      <c r="BS46" s="1054">
        <v>0</v>
      </c>
      <c r="BT46" s="1054">
        <v>0</v>
      </c>
    </row>
    <row r="47" spans="1:72" ht="21.95" customHeight="1" x14ac:dyDescent="0.2">
      <c r="A47" s="1012" t="str">
        <f t="shared" si="1"/>
        <v>A1051210</v>
      </c>
      <c r="B47" s="1176" t="s">
        <v>361</v>
      </c>
      <c r="C47" s="1192"/>
      <c r="D47" s="1176" t="s">
        <v>738</v>
      </c>
      <c r="E47" s="1192"/>
      <c r="F47" s="1176" t="s">
        <v>739</v>
      </c>
      <c r="G47" s="1192"/>
      <c r="H47" s="1176" t="s">
        <v>743</v>
      </c>
      <c r="I47" s="1192"/>
      <c r="J47" s="1176" t="s">
        <v>738</v>
      </c>
      <c r="K47" s="1192"/>
      <c r="L47" s="1192"/>
      <c r="M47" s="1176" t="s">
        <v>741</v>
      </c>
      <c r="N47" s="1192"/>
      <c r="O47" s="1192"/>
      <c r="P47" s="1176"/>
      <c r="Q47" s="1192"/>
      <c r="R47" s="1176"/>
      <c r="S47" s="1192"/>
      <c r="T47" s="1177" t="s">
        <v>377</v>
      </c>
      <c r="U47" s="1192"/>
      <c r="V47" s="1192"/>
      <c r="W47" s="1192"/>
      <c r="X47" s="1192"/>
      <c r="Y47" s="1192"/>
      <c r="Z47" s="1192"/>
      <c r="AA47" s="1192"/>
      <c r="AB47" s="1176" t="s">
        <v>732</v>
      </c>
      <c r="AC47" s="1192"/>
      <c r="AD47" s="1192"/>
      <c r="AE47" s="1192"/>
      <c r="AF47" s="1192"/>
      <c r="AG47" s="1176" t="s">
        <v>733</v>
      </c>
      <c r="AH47" s="1192"/>
      <c r="AI47" s="1192"/>
      <c r="AJ47" s="1019" t="s">
        <v>417</v>
      </c>
      <c r="AK47" s="1178" t="s">
        <v>734</v>
      </c>
      <c r="AL47" s="1192"/>
      <c r="AM47" s="1192"/>
      <c r="AN47" s="1192"/>
      <c r="AO47" s="1192"/>
      <c r="AP47" s="1192"/>
      <c r="AQ47" s="1016">
        <v>3397203153</v>
      </c>
      <c r="AR47" s="1050">
        <v>0</v>
      </c>
      <c r="AS47" s="1016">
        <v>9672032</v>
      </c>
      <c r="AT47" s="1016">
        <v>0</v>
      </c>
      <c r="AU47" s="1016">
        <v>0</v>
      </c>
      <c r="AV47" s="1050">
        <v>25723560</v>
      </c>
      <c r="AW47" s="1016">
        <v>25723560</v>
      </c>
      <c r="AX47" s="1050">
        <v>25723560</v>
      </c>
      <c r="AY47" s="1016">
        <v>0</v>
      </c>
      <c r="AZ47" s="1050">
        <v>25723560</v>
      </c>
      <c r="BA47" s="1016">
        <v>0</v>
      </c>
      <c r="BB47" s="1016">
        <v>25723560</v>
      </c>
      <c r="BC47" s="1016">
        <v>0</v>
      </c>
      <c r="BD47" s="1016">
        <v>0</v>
      </c>
      <c r="BG47" s="1054">
        <v>3397203153</v>
      </c>
      <c r="BH47" s="1054">
        <v>0</v>
      </c>
      <c r="BI47" s="1054">
        <v>9672032</v>
      </c>
      <c r="BJ47" s="1054">
        <v>0</v>
      </c>
      <c r="BK47" s="1054">
        <v>0</v>
      </c>
      <c r="BL47" s="1054">
        <v>25723560</v>
      </c>
      <c r="BM47" s="1054">
        <v>25723560</v>
      </c>
      <c r="BN47" s="1054">
        <v>25723560</v>
      </c>
      <c r="BO47" s="1054">
        <v>0</v>
      </c>
      <c r="BP47" s="1054">
        <v>25723560</v>
      </c>
      <c r="BQ47" s="1054">
        <v>0</v>
      </c>
      <c r="BR47" s="1054">
        <v>25723560</v>
      </c>
      <c r="BS47" s="1054">
        <v>0</v>
      </c>
      <c r="BT47" s="1054">
        <v>0</v>
      </c>
    </row>
    <row r="48" spans="1:72" ht="21.95" customHeight="1" x14ac:dyDescent="0.2">
      <c r="A48" s="1012" t="str">
        <f t="shared" si="1"/>
        <v>A1051310</v>
      </c>
      <c r="B48" s="1176" t="s">
        <v>361</v>
      </c>
      <c r="C48" s="1192"/>
      <c r="D48" s="1176" t="s">
        <v>738</v>
      </c>
      <c r="E48" s="1192"/>
      <c r="F48" s="1176" t="s">
        <v>739</v>
      </c>
      <c r="G48" s="1192"/>
      <c r="H48" s="1176" t="s">
        <v>743</v>
      </c>
      <c r="I48" s="1192"/>
      <c r="J48" s="1176" t="s">
        <v>738</v>
      </c>
      <c r="K48" s="1192"/>
      <c r="L48" s="1192"/>
      <c r="M48" s="1176" t="s">
        <v>748</v>
      </c>
      <c r="N48" s="1192"/>
      <c r="O48" s="1192"/>
      <c r="P48" s="1176"/>
      <c r="Q48" s="1192"/>
      <c r="R48" s="1176"/>
      <c r="S48" s="1192"/>
      <c r="T48" s="1177" t="s">
        <v>378</v>
      </c>
      <c r="U48" s="1192"/>
      <c r="V48" s="1192"/>
      <c r="W48" s="1192"/>
      <c r="X48" s="1192"/>
      <c r="Y48" s="1192"/>
      <c r="Z48" s="1192"/>
      <c r="AA48" s="1192"/>
      <c r="AB48" s="1176" t="s">
        <v>732</v>
      </c>
      <c r="AC48" s="1192"/>
      <c r="AD48" s="1192"/>
      <c r="AE48" s="1192"/>
      <c r="AF48" s="1192"/>
      <c r="AG48" s="1176" t="s">
        <v>733</v>
      </c>
      <c r="AH48" s="1192"/>
      <c r="AI48" s="1192"/>
      <c r="AJ48" s="1019" t="s">
        <v>417</v>
      </c>
      <c r="AK48" s="1178" t="s">
        <v>734</v>
      </c>
      <c r="AL48" s="1192"/>
      <c r="AM48" s="1192"/>
      <c r="AN48" s="1192"/>
      <c r="AO48" s="1192"/>
      <c r="AP48" s="1192"/>
      <c r="AQ48" s="1016">
        <v>5118480408</v>
      </c>
      <c r="AR48" s="1050">
        <v>0</v>
      </c>
      <c r="AS48" s="1016">
        <v>0</v>
      </c>
      <c r="AT48" s="1016">
        <v>0</v>
      </c>
      <c r="AU48" s="1016">
        <v>0</v>
      </c>
      <c r="AV48" s="1050">
        <v>406507200</v>
      </c>
      <c r="AW48" s="1016">
        <v>406507200</v>
      </c>
      <c r="AX48" s="1050">
        <v>406507200</v>
      </c>
      <c r="AY48" s="1016">
        <v>0</v>
      </c>
      <c r="AZ48" s="1050">
        <v>406507200</v>
      </c>
      <c r="BA48" s="1016">
        <v>0</v>
      </c>
      <c r="BB48" s="1016">
        <v>406507200</v>
      </c>
      <c r="BC48" s="1016">
        <v>0</v>
      </c>
      <c r="BD48" s="1016">
        <v>1475432</v>
      </c>
      <c r="BG48" s="1054">
        <v>5118480408</v>
      </c>
      <c r="BH48" s="1054">
        <v>0</v>
      </c>
      <c r="BI48" s="1054">
        <v>0</v>
      </c>
      <c r="BJ48" s="1054">
        <v>0</v>
      </c>
      <c r="BK48" s="1054">
        <v>0</v>
      </c>
      <c r="BL48" s="1054">
        <v>406507200</v>
      </c>
      <c r="BM48" s="1054">
        <v>406507200</v>
      </c>
      <c r="BN48" s="1054">
        <v>406507200</v>
      </c>
      <c r="BO48" s="1054">
        <v>0</v>
      </c>
      <c r="BP48" s="1054">
        <v>406507200</v>
      </c>
      <c r="BQ48" s="1054">
        <v>0</v>
      </c>
      <c r="BR48" s="1054">
        <v>406507200</v>
      </c>
      <c r="BS48" s="1054">
        <v>0</v>
      </c>
      <c r="BT48" s="1054">
        <v>1475432</v>
      </c>
    </row>
    <row r="49" spans="1:72" ht="21.95" customHeight="1" x14ac:dyDescent="0.2">
      <c r="A49" s="1012" t="str">
        <f t="shared" si="1"/>
        <v>A1051410</v>
      </c>
      <c r="B49" s="1176" t="s">
        <v>361</v>
      </c>
      <c r="C49" s="1192"/>
      <c r="D49" s="1176" t="s">
        <v>738</v>
      </c>
      <c r="E49" s="1192"/>
      <c r="F49" s="1176" t="s">
        <v>739</v>
      </c>
      <c r="G49" s="1192"/>
      <c r="H49" s="1176" t="s">
        <v>743</v>
      </c>
      <c r="I49" s="1192"/>
      <c r="J49" s="1176" t="s">
        <v>738</v>
      </c>
      <c r="K49" s="1192"/>
      <c r="L49" s="1192"/>
      <c r="M49" s="1176" t="s">
        <v>742</v>
      </c>
      <c r="N49" s="1192"/>
      <c r="O49" s="1192"/>
      <c r="P49" s="1176"/>
      <c r="Q49" s="1192"/>
      <c r="R49" s="1176"/>
      <c r="S49" s="1192"/>
      <c r="T49" s="1177" t="s">
        <v>379</v>
      </c>
      <c r="U49" s="1192"/>
      <c r="V49" s="1192"/>
      <c r="W49" s="1192"/>
      <c r="X49" s="1192"/>
      <c r="Y49" s="1192"/>
      <c r="Z49" s="1192"/>
      <c r="AA49" s="1192"/>
      <c r="AB49" s="1176" t="s">
        <v>732</v>
      </c>
      <c r="AC49" s="1192"/>
      <c r="AD49" s="1192"/>
      <c r="AE49" s="1192"/>
      <c r="AF49" s="1192"/>
      <c r="AG49" s="1176" t="s">
        <v>733</v>
      </c>
      <c r="AH49" s="1192"/>
      <c r="AI49" s="1192"/>
      <c r="AJ49" s="1019" t="s">
        <v>417</v>
      </c>
      <c r="AK49" s="1178" t="s">
        <v>734</v>
      </c>
      <c r="AL49" s="1192"/>
      <c r="AM49" s="1192"/>
      <c r="AN49" s="1192"/>
      <c r="AO49" s="1192"/>
      <c r="AP49" s="1192"/>
      <c r="AQ49" s="1016">
        <v>8151842568</v>
      </c>
      <c r="AR49" s="1050">
        <v>0</v>
      </c>
      <c r="AS49" s="1016">
        <v>0</v>
      </c>
      <c r="AT49" s="1016">
        <v>0</v>
      </c>
      <c r="AU49" s="1016">
        <v>0</v>
      </c>
      <c r="AV49" s="1050">
        <v>673396100</v>
      </c>
      <c r="AW49" s="1016">
        <v>673396100</v>
      </c>
      <c r="AX49" s="1050">
        <v>673396100</v>
      </c>
      <c r="AY49" s="1016">
        <v>0</v>
      </c>
      <c r="AZ49" s="1050">
        <v>673396100</v>
      </c>
      <c r="BA49" s="1016">
        <v>0</v>
      </c>
      <c r="BB49" s="1016">
        <v>673396100</v>
      </c>
      <c r="BC49" s="1016">
        <v>0</v>
      </c>
      <c r="BD49" s="1016">
        <v>29296534</v>
      </c>
      <c r="BG49" s="1054">
        <v>8151842568</v>
      </c>
      <c r="BH49" s="1054">
        <v>0</v>
      </c>
      <c r="BI49" s="1054">
        <v>0</v>
      </c>
      <c r="BJ49" s="1054">
        <v>0</v>
      </c>
      <c r="BK49" s="1054">
        <v>0</v>
      </c>
      <c r="BL49" s="1054">
        <v>673396100</v>
      </c>
      <c r="BM49" s="1054">
        <v>673396100</v>
      </c>
      <c r="BN49" s="1054">
        <v>673396100</v>
      </c>
      <c r="BO49" s="1054">
        <v>0</v>
      </c>
      <c r="BP49" s="1054">
        <v>673396100</v>
      </c>
      <c r="BQ49" s="1054">
        <v>0</v>
      </c>
      <c r="BR49" s="1054">
        <v>673396100</v>
      </c>
      <c r="BS49" s="1054">
        <v>0</v>
      </c>
      <c r="BT49" s="1054">
        <v>29296534</v>
      </c>
    </row>
    <row r="50" spans="1:72" ht="21.95" customHeight="1" x14ac:dyDescent="0.2">
      <c r="A50" s="1012" t="str">
        <f t="shared" si="1"/>
        <v>A1051510</v>
      </c>
      <c r="B50" s="1176" t="s">
        <v>361</v>
      </c>
      <c r="C50" s="1192"/>
      <c r="D50" s="1176" t="s">
        <v>738</v>
      </c>
      <c r="E50" s="1192"/>
      <c r="F50" s="1176" t="s">
        <v>739</v>
      </c>
      <c r="G50" s="1192"/>
      <c r="H50" s="1176" t="s">
        <v>743</v>
      </c>
      <c r="I50" s="1192"/>
      <c r="J50" s="1176" t="s">
        <v>738</v>
      </c>
      <c r="K50" s="1192"/>
      <c r="L50" s="1192"/>
      <c r="M50" s="1176" t="s">
        <v>743</v>
      </c>
      <c r="N50" s="1192"/>
      <c r="O50" s="1192"/>
      <c r="P50" s="1176"/>
      <c r="Q50" s="1192"/>
      <c r="R50" s="1176"/>
      <c r="S50" s="1192"/>
      <c r="T50" s="1177" t="s">
        <v>380</v>
      </c>
      <c r="U50" s="1192"/>
      <c r="V50" s="1192"/>
      <c r="W50" s="1192"/>
      <c r="X50" s="1192"/>
      <c r="Y50" s="1192"/>
      <c r="Z50" s="1192"/>
      <c r="AA50" s="1192"/>
      <c r="AB50" s="1176" t="s">
        <v>732</v>
      </c>
      <c r="AC50" s="1192"/>
      <c r="AD50" s="1192"/>
      <c r="AE50" s="1192"/>
      <c r="AF50" s="1192"/>
      <c r="AG50" s="1176" t="s">
        <v>733</v>
      </c>
      <c r="AH50" s="1192"/>
      <c r="AI50" s="1192"/>
      <c r="AJ50" s="1019" t="s">
        <v>417</v>
      </c>
      <c r="AK50" s="1178" t="s">
        <v>734</v>
      </c>
      <c r="AL50" s="1192"/>
      <c r="AM50" s="1192"/>
      <c r="AN50" s="1192"/>
      <c r="AO50" s="1192"/>
      <c r="AP50" s="1192"/>
      <c r="AQ50" s="1016">
        <v>1058327668</v>
      </c>
      <c r="AR50" s="1050">
        <v>0</v>
      </c>
      <c r="AS50" s="1016">
        <v>0</v>
      </c>
      <c r="AT50" s="1016">
        <v>0</v>
      </c>
      <c r="AU50" s="1016">
        <v>0</v>
      </c>
      <c r="AV50" s="1050">
        <v>90694372</v>
      </c>
      <c r="AW50" s="1016">
        <v>90694372</v>
      </c>
      <c r="AX50" s="1050">
        <v>90694372</v>
      </c>
      <c r="AY50" s="1016">
        <v>0</v>
      </c>
      <c r="AZ50" s="1050">
        <v>90694372</v>
      </c>
      <c r="BA50" s="1016">
        <v>0</v>
      </c>
      <c r="BB50" s="1016">
        <v>90694372</v>
      </c>
      <c r="BC50" s="1016">
        <v>0</v>
      </c>
      <c r="BD50" s="1016">
        <v>0</v>
      </c>
      <c r="BG50" s="1054">
        <v>1058327668</v>
      </c>
      <c r="BH50" s="1054">
        <v>0</v>
      </c>
      <c r="BI50" s="1054">
        <v>0</v>
      </c>
      <c r="BJ50" s="1054">
        <v>0</v>
      </c>
      <c r="BK50" s="1054">
        <v>0</v>
      </c>
      <c r="BL50" s="1054">
        <v>90694372</v>
      </c>
      <c r="BM50" s="1054">
        <v>90694372</v>
      </c>
      <c r="BN50" s="1054">
        <v>90694372</v>
      </c>
      <c r="BO50" s="1054">
        <v>0</v>
      </c>
      <c r="BP50" s="1054">
        <v>90694372</v>
      </c>
      <c r="BQ50" s="1054">
        <v>0</v>
      </c>
      <c r="BR50" s="1054">
        <v>90694372</v>
      </c>
      <c r="BS50" s="1054">
        <v>0</v>
      </c>
      <c r="BT50" s="1054">
        <v>0</v>
      </c>
    </row>
    <row r="51" spans="1:72" ht="21.95" customHeight="1" x14ac:dyDescent="0.2">
      <c r="A51" s="1012" t="str">
        <f t="shared" si="1"/>
        <v>A105210</v>
      </c>
      <c r="B51" s="1180" t="s">
        <v>361</v>
      </c>
      <c r="C51" s="1192"/>
      <c r="D51" s="1180" t="s">
        <v>738</v>
      </c>
      <c r="E51" s="1192"/>
      <c r="F51" s="1180" t="s">
        <v>739</v>
      </c>
      <c r="G51" s="1192"/>
      <c r="H51" s="1180" t="s">
        <v>743</v>
      </c>
      <c r="I51" s="1192"/>
      <c r="J51" s="1180" t="s">
        <v>741</v>
      </c>
      <c r="K51" s="1192"/>
      <c r="L51" s="1192"/>
      <c r="M51" s="1180"/>
      <c r="N51" s="1192"/>
      <c r="O51" s="1192"/>
      <c r="P51" s="1180"/>
      <c r="Q51" s="1192"/>
      <c r="R51" s="1180"/>
      <c r="S51" s="1192"/>
      <c r="T51" s="1179" t="s">
        <v>752</v>
      </c>
      <c r="U51" s="1192"/>
      <c r="V51" s="1192"/>
      <c r="W51" s="1192"/>
      <c r="X51" s="1192"/>
      <c r="Y51" s="1192"/>
      <c r="Z51" s="1192"/>
      <c r="AA51" s="1192"/>
      <c r="AB51" s="1180" t="s">
        <v>732</v>
      </c>
      <c r="AC51" s="1192"/>
      <c r="AD51" s="1192"/>
      <c r="AE51" s="1192"/>
      <c r="AF51" s="1192"/>
      <c r="AG51" s="1180" t="s">
        <v>733</v>
      </c>
      <c r="AH51" s="1192"/>
      <c r="AI51" s="1192"/>
      <c r="AJ51" s="1017" t="s">
        <v>417</v>
      </c>
      <c r="AK51" s="1181" t="s">
        <v>734</v>
      </c>
      <c r="AL51" s="1192"/>
      <c r="AM51" s="1192"/>
      <c r="AN51" s="1192"/>
      <c r="AO51" s="1192"/>
      <c r="AP51" s="1192"/>
      <c r="AQ51" s="1016">
        <v>13499872539</v>
      </c>
      <c r="AR51" s="1050">
        <v>0</v>
      </c>
      <c r="AS51" s="1016">
        <v>0</v>
      </c>
      <c r="AT51" s="1016">
        <v>0</v>
      </c>
      <c r="AU51" s="1016">
        <v>0</v>
      </c>
      <c r="AV51" s="1050">
        <v>1087504194</v>
      </c>
      <c r="AW51" s="1016">
        <v>1087504194</v>
      </c>
      <c r="AX51" s="1050">
        <v>1087504194</v>
      </c>
      <c r="AY51" s="1016">
        <v>0</v>
      </c>
      <c r="AZ51" s="1050">
        <v>1087504194</v>
      </c>
      <c r="BA51" s="1016">
        <v>0</v>
      </c>
      <c r="BB51" s="1016">
        <v>1087504194</v>
      </c>
      <c r="BC51" s="1016">
        <v>0</v>
      </c>
      <c r="BD51" s="1016">
        <v>1662342</v>
      </c>
      <c r="BG51" s="1054">
        <v>13499872539</v>
      </c>
      <c r="BH51" s="1054">
        <v>0</v>
      </c>
      <c r="BI51" s="1054">
        <v>0</v>
      </c>
      <c r="BJ51" s="1054">
        <v>0</v>
      </c>
      <c r="BK51" s="1054">
        <v>0</v>
      </c>
      <c r="BL51" s="1054">
        <v>1087504194</v>
      </c>
      <c r="BM51" s="1054">
        <v>1087504194</v>
      </c>
      <c r="BN51" s="1054">
        <v>1087504194</v>
      </c>
      <c r="BO51" s="1054">
        <v>0</v>
      </c>
      <c r="BP51" s="1054">
        <v>1087504194</v>
      </c>
      <c r="BQ51" s="1054">
        <v>0</v>
      </c>
      <c r="BR51" s="1054">
        <v>1087504194</v>
      </c>
      <c r="BS51" s="1054">
        <v>0</v>
      </c>
      <c r="BT51" s="1054">
        <v>1662342</v>
      </c>
    </row>
    <row r="52" spans="1:72" ht="21.95" customHeight="1" x14ac:dyDescent="0.2">
      <c r="A52" s="1012" t="str">
        <f t="shared" si="1"/>
        <v>A1052110</v>
      </c>
      <c r="B52" s="1176" t="s">
        <v>361</v>
      </c>
      <c r="C52" s="1192"/>
      <c r="D52" s="1176" t="s">
        <v>738</v>
      </c>
      <c r="E52" s="1192"/>
      <c r="F52" s="1176" t="s">
        <v>739</v>
      </c>
      <c r="G52" s="1192"/>
      <c r="H52" s="1176" t="s">
        <v>743</v>
      </c>
      <c r="I52" s="1192"/>
      <c r="J52" s="1176" t="s">
        <v>741</v>
      </c>
      <c r="K52" s="1192"/>
      <c r="L52" s="1192"/>
      <c r="M52" s="1176" t="s">
        <v>738</v>
      </c>
      <c r="N52" s="1192"/>
      <c r="O52" s="1192"/>
      <c r="P52" s="1176"/>
      <c r="Q52" s="1192"/>
      <c r="R52" s="1176"/>
      <c r="S52" s="1192"/>
      <c r="T52" s="1177" t="s">
        <v>381</v>
      </c>
      <c r="U52" s="1192"/>
      <c r="V52" s="1192"/>
      <c r="W52" s="1192"/>
      <c r="X52" s="1192"/>
      <c r="Y52" s="1192"/>
      <c r="Z52" s="1192"/>
      <c r="AA52" s="1192"/>
      <c r="AB52" s="1176" t="s">
        <v>732</v>
      </c>
      <c r="AC52" s="1192"/>
      <c r="AD52" s="1192"/>
      <c r="AE52" s="1192"/>
      <c r="AF52" s="1192"/>
      <c r="AG52" s="1176" t="s">
        <v>733</v>
      </c>
      <c r="AH52" s="1192"/>
      <c r="AI52" s="1192"/>
      <c r="AJ52" s="1019" t="s">
        <v>417</v>
      </c>
      <c r="AK52" s="1178" t="s">
        <v>734</v>
      </c>
      <c r="AL52" s="1192"/>
      <c r="AM52" s="1192"/>
      <c r="AN52" s="1192"/>
      <c r="AO52" s="1192"/>
      <c r="AP52" s="1192"/>
      <c r="AQ52" s="1016">
        <v>148627109</v>
      </c>
      <c r="AR52" s="1050">
        <v>0</v>
      </c>
      <c r="AS52" s="1016">
        <v>0</v>
      </c>
      <c r="AT52" s="1016">
        <v>0</v>
      </c>
      <c r="AU52" s="1016">
        <v>0</v>
      </c>
      <c r="AV52" s="1050">
        <v>9133900</v>
      </c>
      <c r="AW52" s="1016">
        <v>9133900</v>
      </c>
      <c r="AX52" s="1050">
        <v>9133900</v>
      </c>
      <c r="AY52" s="1016">
        <v>0</v>
      </c>
      <c r="AZ52" s="1050">
        <v>9133900</v>
      </c>
      <c r="BA52" s="1016">
        <v>0</v>
      </c>
      <c r="BB52" s="1016">
        <v>9133900</v>
      </c>
      <c r="BC52" s="1016">
        <v>0</v>
      </c>
      <c r="BD52" s="1016">
        <v>0</v>
      </c>
      <c r="BG52" s="1054">
        <v>148627109</v>
      </c>
      <c r="BH52" s="1054">
        <v>0</v>
      </c>
      <c r="BI52" s="1054">
        <v>0</v>
      </c>
      <c r="BJ52" s="1054">
        <v>0</v>
      </c>
      <c r="BK52" s="1054">
        <v>0</v>
      </c>
      <c r="BL52" s="1054">
        <v>9133900</v>
      </c>
      <c r="BM52" s="1054">
        <v>9133900</v>
      </c>
      <c r="BN52" s="1054">
        <v>9133900</v>
      </c>
      <c r="BO52" s="1054">
        <v>0</v>
      </c>
      <c r="BP52" s="1054">
        <v>9133900</v>
      </c>
      <c r="BQ52" s="1054">
        <v>0</v>
      </c>
      <c r="BR52" s="1054">
        <v>9133900</v>
      </c>
      <c r="BS52" s="1054">
        <v>0</v>
      </c>
      <c r="BT52" s="1054">
        <v>0</v>
      </c>
    </row>
    <row r="53" spans="1:72" ht="21.95" customHeight="1" x14ac:dyDescent="0.2">
      <c r="A53" s="1012" t="str">
        <f t="shared" si="1"/>
        <v>A1052210</v>
      </c>
      <c r="B53" s="1176" t="s">
        <v>361</v>
      </c>
      <c r="C53" s="1192"/>
      <c r="D53" s="1176" t="s">
        <v>738</v>
      </c>
      <c r="E53" s="1192"/>
      <c r="F53" s="1176" t="s">
        <v>739</v>
      </c>
      <c r="G53" s="1192"/>
      <c r="H53" s="1176" t="s">
        <v>743</v>
      </c>
      <c r="I53" s="1192"/>
      <c r="J53" s="1176" t="s">
        <v>741</v>
      </c>
      <c r="K53" s="1192"/>
      <c r="L53" s="1192"/>
      <c r="M53" s="1176" t="s">
        <v>741</v>
      </c>
      <c r="N53" s="1192"/>
      <c r="O53" s="1192"/>
      <c r="P53" s="1176"/>
      <c r="Q53" s="1192"/>
      <c r="R53" s="1176"/>
      <c r="S53" s="1192"/>
      <c r="T53" s="1177" t="s">
        <v>382</v>
      </c>
      <c r="U53" s="1192"/>
      <c r="V53" s="1192"/>
      <c r="W53" s="1192"/>
      <c r="X53" s="1192"/>
      <c r="Y53" s="1192"/>
      <c r="Z53" s="1192"/>
      <c r="AA53" s="1192"/>
      <c r="AB53" s="1176" t="s">
        <v>732</v>
      </c>
      <c r="AC53" s="1192"/>
      <c r="AD53" s="1192"/>
      <c r="AE53" s="1192"/>
      <c r="AF53" s="1192"/>
      <c r="AG53" s="1176" t="s">
        <v>733</v>
      </c>
      <c r="AH53" s="1192"/>
      <c r="AI53" s="1192"/>
      <c r="AJ53" s="1019" t="s">
        <v>417</v>
      </c>
      <c r="AK53" s="1178" t="s">
        <v>734</v>
      </c>
      <c r="AL53" s="1192"/>
      <c r="AM53" s="1192"/>
      <c r="AN53" s="1192"/>
      <c r="AO53" s="1192"/>
      <c r="AP53" s="1192"/>
      <c r="AQ53" s="1016">
        <v>6543597377</v>
      </c>
      <c r="AR53" s="1050">
        <v>0</v>
      </c>
      <c r="AS53" s="1016">
        <v>0</v>
      </c>
      <c r="AT53" s="1016">
        <v>0</v>
      </c>
      <c r="AU53" s="1016">
        <v>0</v>
      </c>
      <c r="AV53" s="1050">
        <v>519449714</v>
      </c>
      <c r="AW53" s="1016">
        <v>519449714</v>
      </c>
      <c r="AX53" s="1050">
        <v>519449714</v>
      </c>
      <c r="AY53" s="1016">
        <v>0</v>
      </c>
      <c r="AZ53" s="1050">
        <v>519449714</v>
      </c>
      <c r="BA53" s="1016">
        <v>0</v>
      </c>
      <c r="BB53" s="1016">
        <v>519449714</v>
      </c>
      <c r="BC53" s="1016">
        <v>0</v>
      </c>
      <c r="BD53" s="1016">
        <v>0</v>
      </c>
      <c r="BG53" s="1054">
        <v>6543597377</v>
      </c>
      <c r="BH53" s="1054">
        <v>0</v>
      </c>
      <c r="BI53" s="1054">
        <v>0</v>
      </c>
      <c r="BJ53" s="1054">
        <v>0</v>
      </c>
      <c r="BK53" s="1054">
        <v>0</v>
      </c>
      <c r="BL53" s="1054">
        <v>519449714</v>
      </c>
      <c r="BM53" s="1054">
        <v>519449714</v>
      </c>
      <c r="BN53" s="1054">
        <v>519449714</v>
      </c>
      <c r="BO53" s="1054">
        <v>0</v>
      </c>
      <c r="BP53" s="1054">
        <v>519449714</v>
      </c>
      <c r="BQ53" s="1054">
        <v>0</v>
      </c>
      <c r="BR53" s="1054">
        <v>519449714</v>
      </c>
      <c r="BS53" s="1054">
        <v>0</v>
      </c>
      <c r="BT53" s="1054">
        <v>0</v>
      </c>
    </row>
    <row r="54" spans="1:72" ht="21.95" customHeight="1" x14ac:dyDescent="0.2">
      <c r="A54" s="1012" t="str">
        <f t="shared" si="1"/>
        <v>A1052310</v>
      </c>
      <c r="B54" s="1176" t="s">
        <v>361</v>
      </c>
      <c r="C54" s="1192"/>
      <c r="D54" s="1176" t="s">
        <v>738</v>
      </c>
      <c r="E54" s="1192"/>
      <c r="F54" s="1176" t="s">
        <v>739</v>
      </c>
      <c r="G54" s="1192"/>
      <c r="H54" s="1176" t="s">
        <v>743</v>
      </c>
      <c r="I54" s="1192"/>
      <c r="J54" s="1176" t="s">
        <v>741</v>
      </c>
      <c r="K54" s="1192"/>
      <c r="L54" s="1192"/>
      <c r="M54" s="1176" t="s">
        <v>748</v>
      </c>
      <c r="N54" s="1192"/>
      <c r="O54" s="1192"/>
      <c r="P54" s="1176"/>
      <c r="Q54" s="1192"/>
      <c r="R54" s="1176"/>
      <c r="S54" s="1192"/>
      <c r="T54" s="1177" t="s">
        <v>383</v>
      </c>
      <c r="U54" s="1192"/>
      <c r="V54" s="1192"/>
      <c r="W54" s="1192"/>
      <c r="X54" s="1192"/>
      <c r="Y54" s="1192"/>
      <c r="Z54" s="1192"/>
      <c r="AA54" s="1192"/>
      <c r="AB54" s="1176" t="s">
        <v>732</v>
      </c>
      <c r="AC54" s="1192"/>
      <c r="AD54" s="1192"/>
      <c r="AE54" s="1192"/>
      <c r="AF54" s="1192"/>
      <c r="AG54" s="1176" t="s">
        <v>733</v>
      </c>
      <c r="AH54" s="1192"/>
      <c r="AI54" s="1192"/>
      <c r="AJ54" s="1019" t="s">
        <v>417</v>
      </c>
      <c r="AK54" s="1178" t="s">
        <v>734</v>
      </c>
      <c r="AL54" s="1192"/>
      <c r="AM54" s="1192"/>
      <c r="AN54" s="1192"/>
      <c r="AO54" s="1192"/>
      <c r="AP54" s="1192"/>
      <c r="AQ54" s="1016">
        <v>6718291834</v>
      </c>
      <c r="AR54" s="1050">
        <v>0</v>
      </c>
      <c r="AS54" s="1016">
        <v>0</v>
      </c>
      <c r="AT54" s="1016">
        <v>0</v>
      </c>
      <c r="AU54" s="1016">
        <v>0</v>
      </c>
      <c r="AV54" s="1050">
        <v>552691980</v>
      </c>
      <c r="AW54" s="1016">
        <v>552691980</v>
      </c>
      <c r="AX54" s="1050">
        <v>552691980</v>
      </c>
      <c r="AY54" s="1016">
        <v>0</v>
      </c>
      <c r="AZ54" s="1050">
        <v>552691980</v>
      </c>
      <c r="BA54" s="1016">
        <v>0</v>
      </c>
      <c r="BB54" s="1016">
        <v>552691980</v>
      </c>
      <c r="BC54" s="1016">
        <v>0</v>
      </c>
      <c r="BD54" s="1016">
        <v>1652057</v>
      </c>
      <c r="BG54" s="1054">
        <v>6718291834</v>
      </c>
      <c r="BH54" s="1054">
        <v>0</v>
      </c>
      <c r="BI54" s="1054">
        <v>0</v>
      </c>
      <c r="BJ54" s="1054">
        <v>0</v>
      </c>
      <c r="BK54" s="1054">
        <v>0</v>
      </c>
      <c r="BL54" s="1054">
        <v>552691980</v>
      </c>
      <c r="BM54" s="1054">
        <v>552691980</v>
      </c>
      <c r="BN54" s="1054">
        <v>552691980</v>
      </c>
      <c r="BO54" s="1054">
        <v>0</v>
      </c>
      <c r="BP54" s="1054">
        <v>552691980</v>
      </c>
      <c r="BQ54" s="1054">
        <v>0</v>
      </c>
      <c r="BR54" s="1054">
        <v>552691980</v>
      </c>
      <c r="BS54" s="1054">
        <v>0</v>
      </c>
      <c r="BT54" s="1054">
        <v>1652057</v>
      </c>
    </row>
    <row r="55" spans="1:72" ht="21.95" customHeight="1" x14ac:dyDescent="0.2">
      <c r="A55" s="1012" t="str">
        <f t="shared" si="1"/>
        <v>A1052610</v>
      </c>
      <c r="B55" s="1176" t="s">
        <v>361</v>
      </c>
      <c r="C55" s="1192"/>
      <c r="D55" s="1176" t="s">
        <v>738</v>
      </c>
      <c r="E55" s="1192"/>
      <c r="F55" s="1176" t="s">
        <v>739</v>
      </c>
      <c r="G55" s="1192"/>
      <c r="H55" s="1176" t="s">
        <v>743</v>
      </c>
      <c r="I55" s="1192"/>
      <c r="J55" s="1176" t="s">
        <v>741</v>
      </c>
      <c r="K55" s="1192"/>
      <c r="L55" s="1192"/>
      <c r="M55" s="1176" t="s">
        <v>753</v>
      </c>
      <c r="N55" s="1192"/>
      <c r="O55" s="1192"/>
      <c r="P55" s="1176"/>
      <c r="Q55" s="1192"/>
      <c r="R55" s="1176"/>
      <c r="S55" s="1192"/>
      <c r="T55" s="1177" t="s">
        <v>384</v>
      </c>
      <c r="U55" s="1192"/>
      <c r="V55" s="1192"/>
      <c r="W55" s="1192"/>
      <c r="X55" s="1192"/>
      <c r="Y55" s="1192"/>
      <c r="Z55" s="1192"/>
      <c r="AA55" s="1192"/>
      <c r="AB55" s="1176" t="s">
        <v>732</v>
      </c>
      <c r="AC55" s="1192"/>
      <c r="AD55" s="1192"/>
      <c r="AE55" s="1192"/>
      <c r="AF55" s="1192"/>
      <c r="AG55" s="1176" t="s">
        <v>733</v>
      </c>
      <c r="AH55" s="1192"/>
      <c r="AI55" s="1192"/>
      <c r="AJ55" s="1019" t="s">
        <v>417</v>
      </c>
      <c r="AK55" s="1178" t="s">
        <v>734</v>
      </c>
      <c r="AL55" s="1192"/>
      <c r="AM55" s="1192"/>
      <c r="AN55" s="1192"/>
      <c r="AO55" s="1192"/>
      <c r="AP55" s="1192"/>
      <c r="AQ55" s="1016">
        <v>89356219</v>
      </c>
      <c r="AR55" s="1050">
        <v>0</v>
      </c>
      <c r="AS55" s="1016">
        <v>0</v>
      </c>
      <c r="AT55" s="1016">
        <v>0</v>
      </c>
      <c r="AU55" s="1016">
        <v>0</v>
      </c>
      <c r="AV55" s="1050">
        <v>6228600</v>
      </c>
      <c r="AW55" s="1016">
        <v>6228600</v>
      </c>
      <c r="AX55" s="1050">
        <v>6228600</v>
      </c>
      <c r="AY55" s="1016">
        <v>0</v>
      </c>
      <c r="AZ55" s="1050">
        <v>6228600</v>
      </c>
      <c r="BA55" s="1016">
        <v>0</v>
      </c>
      <c r="BB55" s="1016">
        <v>6228600</v>
      </c>
      <c r="BC55" s="1016">
        <v>0</v>
      </c>
      <c r="BD55" s="1016">
        <v>10285</v>
      </c>
      <c r="BG55" s="1054">
        <v>89356219</v>
      </c>
      <c r="BH55" s="1054">
        <v>0</v>
      </c>
      <c r="BI55" s="1054">
        <v>0</v>
      </c>
      <c r="BJ55" s="1054">
        <v>0</v>
      </c>
      <c r="BK55" s="1054">
        <v>0</v>
      </c>
      <c r="BL55" s="1054">
        <v>6228600</v>
      </c>
      <c r="BM55" s="1054">
        <v>6228600</v>
      </c>
      <c r="BN55" s="1054">
        <v>6228600</v>
      </c>
      <c r="BO55" s="1054">
        <v>0</v>
      </c>
      <c r="BP55" s="1054">
        <v>6228600</v>
      </c>
      <c r="BQ55" s="1054">
        <v>0</v>
      </c>
      <c r="BR55" s="1054">
        <v>6228600</v>
      </c>
      <c r="BS55" s="1054">
        <v>0</v>
      </c>
      <c r="BT55" s="1054">
        <v>10285</v>
      </c>
    </row>
    <row r="56" spans="1:72" ht="21.95" customHeight="1" x14ac:dyDescent="0.2">
      <c r="A56" s="1012" t="str">
        <f t="shared" si="1"/>
        <v>A105610</v>
      </c>
      <c r="B56" s="1176" t="s">
        <v>361</v>
      </c>
      <c r="C56" s="1192"/>
      <c r="D56" s="1176" t="s">
        <v>738</v>
      </c>
      <c r="E56" s="1192"/>
      <c r="F56" s="1176" t="s">
        <v>739</v>
      </c>
      <c r="G56" s="1192"/>
      <c r="H56" s="1176" t="s">
        <v>743</v>
      </c>
      <c r="I56" s="1192"/>
      <c r="J56" s="1176" t="s">
        <v>753</v>
      </c>
      <c r="K56" s="1192"/>
      <c r="L56" s="1192"/>
      <c r="M56" s="1176"/>
      <c r="N56" s="1192"/>
      <c r="O56" s="1192"/>
      <c r="P56" s="1176"/>
      <c r="Q56" s="1192"/>
      <c r="R56" s="1176"/>
      <c r="S56" s="1192"/>
      <c r="T56" s="1177" t="s">
        <v>385</v>
      </c>
      <c r="U56" s="1192"/>
      <c r="V56" s="1192"/>
      <c r="W56" s="1192"/>
      <c r="X56" s="1192"/>
      <c r="Y56" s="1192"/>
      <c r="Z56" s="1192"/>
      <c r="AA56" s="1192"/>
      <c r="AB56" s="1176" t="s">
        <v>732</v>
      </c>
      <c r="AC56" s="1192"/>
      <c r="AD56" s="1192"/>
      <c r="AE56" s="1192"/>
      <c r="AF56" s="1192"/>
      <c r="AG56" s="1176" t="s">
        <v>733</v>
      </c>
      <c r="AH56" s="1192"/>
      <c r="AI56" s="1192"/>
      <c r="AJ56" s="1019" t="s">
        <v>417</v>
      </c>
      <c r="AK56" s="1178" t="s">
        <v>734</v>
      </c>
      <c r="AL56" s="1192"/>
      <c r="AM56" s="1192"/>
      <c r="AN56" s="1192"/>
      <c r="AO56" s="1192"/>
      <c r="AP56" s="1192"/>
      <c r="AQ56" s="1016">
        <v>3207076847</v>
      </c>
      <c r="AR56" s="1050">
        <v>0</v>
      </c>
      <c r="AS56" s="1016">
        <v>0</v>
      </c>
      <c r="AT56" s="1016">
        <v>0</v>
      </c>
      <c r="AU56" s="1016">
        <v>0</v>
      </c>
      <c r="AV56" s="1050">
        <v>259678000</v>
      </c>
      <c r="AW56" s="1016">
        <v>259678000</v>
      </c>
      <c r="AX56" s="1050">
        <v>259678000</v>
      </c>
      <c r="AY56" s="1016">
        <v>0</v>
      </c>
      <c r="AZ56" s="1050">
        <v>259678000</v>
      </c>
      <c r="BA56" s="1016">
        <v>0</v>
      </c>
      <c r="BB56" s="1016">
        <v>259678000</v>
      </c>
      <c r="BC56" s="1016">
        <v>0</v>
      </c>
      <c r="BD56" s="1016">
        <v>0</v>
      </c>
      <c r="BG56" s="1054">
        <v>3207076847</v>
      </c>
      <c r="BH56" s="1054">
        <v>0</v>
      </c>
      <c r="BI56" s="1054">
        <v>0</v>
      </c>
      <c r="BJ56" s="1054">
        <v>0</v>
      </c>
      <c r="BK56" s="1054">
        <v>0</v>
      </c>
      <c r="BL56" s="1054">
        <v>259678000</v>
      </c>
      <c r="BM56" s="1054">
        <v>259678000</v>
      </c>
      <c r="BN56" s="1054">
        <v>259678000</v>
      </c>
      <c r="BO56" s="1054">
        <v>0</v>
      </c>
      <c r="BP56" s="1054">
        <v>259678000</v>
      </c>
      <c r="BQ56" s="1054">
        <v>0</v>
      </c>
      <c r="BR56" s="1054">
        <v>259678000</v>
      </c>
      <c r="BS56" s="1054">
        <v>0</v>
      </c>
      <c r="BT56" s="1054">
        <v>0</v>
      </c>
    </row>
    <row r="57" spans="1:72" ht="21.95" customHeight="1" x14ac:dyDescent="0.2">
      <c r="A57" s="1012" t="str">
        <f t="shared" si="1"/>
        <v>A105710</v>
      </c>
      <c r="B57" s="1176" t="s">
        <v>361</v>
      </c>
      <c r="C57" s="1192"/>
      <c r="D57" s="1176" t="s">
        <v>738</v>
      </c>
      <c r="E57" s="1192"/>
      <c r="F57" s="1176" t="s">
        <v>739</v>
      </c>
      <c r="G57" s="1192"/>
      <c r="H57" s="1176" t="s">
        <v>743</v>
      </c>
      <c r="I57" s="1192"/>
      <c r="J57" s="1176" t="s">
        <v>754</v>
      </c>
      <c r="K57" s="1192"/>
      <c r="L57" s="1192"/>
      <c r="M57" s="1176"/>
      <c r="N57" s="1192"/>
      <c r="O57" s="1192"/>
      <c r="P57" s="1176"/>
      <c r="Q57" s="1192"/>
      <c r="R57" s="1176"/>
      <c r="S57" s="1192"/>
      <c r="T57" s="1177" t="s">
        <v>386</v>
      </c>
      <c r="U57" s="1192"/>
      <c r="V57" s="1192"/>
      <c r="W57" s="1192"/>
      <c r="X57" s="1192"/>
      <c r="Y57" s="1192"/>
      <c r="Z57" s="1192"/>
      <c r="AA57" s="1192"/>
      <c r="AB57" s="1176" t="s">
        <v>732</v>
      </c>
      <c r="AC57" s="1192"/>
      <c r="AD57" s="1192"/>
      <c r="AE57" s="1192"/>
      <c r="AF57" s="1192"/>
      <c r="AG57" s="1176" t="s">
        <v>733</v>
      </c>
      <c r="AH57" s="1192"/>
      <c r="AI57" s="1192"/>
      <c r="AJ57" s="1019" t="s">
        <v>417</v>
      </c>
      <c r="AK57" s="1178" t="s">
        <v>734</v>
      </c>
      <c r="AL57" s="1192"/>
      <c r="AM57" s="1192"/>
      <c r="AN57" s="1192"/>
      <c r="AO57" s="1192"/>
      <c r="AP57" s="1192"/>
      <c r="AQ57" s="1016">
        <v>534630552</v>
      </c>
      <c r="AR57" s="1050">
        <v>0</v>
      </c>
      <c r="AS57" s="1016">
        <v>0</v>
      </c>
      <c r="AT57" s="1016">
        <v>0</v>
      </c>
      <c r="AU57" s="1016">
        <v>0</v>
      </c>
      <c r="AV57" s="1050">
        <v>43275500</v>
      </c>
      <c r="AW57" s="1016">
        <v>43275500</v>
      </c>
      <c r="AX57" s="1050">
        <v>43275500</v>
      </c>
      <c r="AY57" s="1016">
        <v>0</v>
      </c>
      <c r="AZ57" s="1050">
        <v>43275500</v>
      </c>
      <c r="BA57" s="1016">
        <v>0</v>
      </c>
      <c r="BB57" s="1016">
        <v>43275500</v>
      </c>
      <c r="BC57" s="1016">
        <v>0</v>
      </c>
      <c r="BD57" s="1016">
        <v>0</v>
      </c>
      <c r="BG57" s="1054">
        <v>534630552</v>
      </c>
      <c r="BH57" s="1054">
        <v>0</v>
      </c>
      <c r="BI57" s="1054">
        <v>0</v>
      </c>
      <c r="BJ57" s="1054">
        <v>0</v>
      </c>
      <c r="BK57" s="1054">
        <v>0</v>
      </c>
      <c r="BL57" s="1054">
        <v>43275500</v>
      </c>
      <c r="BM57" s="1054">
        <v>43275500</v>
      </c>
      <c r="BN57" s="1054">
        <v>43275500</v>
      </c>
      <c r="BO57" s="1054">
        <v>0</v>
      </c>
      <c r="BP57" s="1054">
        <v>43275500</v>
      </c>
      <c r="BQ57" s="1054">
        <v>0</v>
      </c>
      <c r="BR57" s="1054">
        <v>43275500</v>
      </c>
      <c r="BS57" s="1054">
        <v>0</v>
      </c>
      <c r="BT57" s="1054">
        <v>0</v>
      </c>
    </row>
    <row r="58" spans="1:72" ht="21.95" customHeight="1" x14ac:dyDescent="0.2">
      <c r="A58" s="1012" t="str">
        <f t="shared" si="1"/>
        <v>A105810</v>
      </c>
      <c r="B58" s="1176" t="s">
        <v>361</v>
      </c>
      <c r="C58" s="1192"/>
      <c r="D58" s="1176" t="s">
        <v>738</v>
      </c>
      <c r="E58" s="1192"/>
      <c r="F58" s="1176" t="s">
        <v>739</v>
      </c>
      <c r="G58" s="1192"/>
      <c r="H58" s="1176" t="s">
        <v>743</v>
      </c>
      <c r="I58" s="1192"/>
      <c r="J58" s="1176" t="s">
        <v>755</v>
      </c>
      <c r="K58" s="1192"/>
      <c r="L58" s="1192"/>
      <c r="M58" s="1176"/>
      <c r="N58" s="1192"/>
      <c r="O58" s="1192"/>
      <c r="P58" s="1176"/>
      <c r="Q58" s="1192"/>
      <c r="R58" s="1176"/>
      <c r="S58" s="1192"/>
      <c r="T58" s="1177" t="s">
        <v>387</v>
      </c>
      <c r="U58" s="1192"/>
      <c r="V58" s="1192"/>
      <c r="W58" s="1192"/>
      <c r="X58" s="1192"/>
      <c r="Y58" s="1192"/>
      <c r="Z58" s="1192"/>
      <c r="AA58" s="1192"/>
      <c r="AB58" s="1176" t="s">
        <v>732</v>
      </c>
      <c r="AC58" s="1192"/>
      <c r="AD58" s="1192"/>
      <c r="AE58" s="1192"/>
      <c r="AF58" s="1192"/>
      <c r="AG58" s="1176" t="s">
        <v>733</v>
      </c>
      <c r="AH58" s="1192"/>
      <c r="AI58" s="1192"/>
      <c r="AJ58" s="1019" t="s">
        <v>417</v>
      </c>
      <c r="AK58" s="1178" t="s">
        <v>734</v>
      </c>
      <c r="AL58" s="1192"/>
      <c r="AM58" s="1192"/>
      <c r="AN58" s="1192"/>
      <c r="AO58" s="1192"/>
      <c r="AP58" s="1192"/>
      <c r="AQ58" s="1016">
        <v>534630583</v>
      </c>
      <c r="AR58" s="1050">
        <v>0</v>
      </c>
      <c r="AS58" s="1016">
        <v>0</v>
      </c>
      <c r="AT58" s="1016">
        <v>0</v>
      </c>
      <c r="AU58" s="1016">
        <v>0</v>
      </c>
      <c r="AV58" s="1050">
        <v>43275500</v>
      </c>
      <c r="AW58" s="1016">
        <v>43275500</v>
      </c>
      <c r="AX58" s="1050">
        <v>43275500</v>
      </c>
      <c r="AY58" s="1016">
        <v>0</v>
      </c>
      <c r="AZ58" s="1050">
        <v>43275500</v>
      </c>
      <c r="BA58" s="1016">
        <v>0</v>
      </c>
      <c r="BB58" s="1016">
        <v>43275500</v>
      </c>
      <c r="BC58" s="1016">
        <v>0</v>
      </c>
      <c r="BD58" s="1016">
        <v>0</v>
      </c>
      <c r="BG58" s="1054">
        <v>534630583</v>
      </c>
      <c r="BH58" s="1054">
        <v>0</v>
      </c>
      <c r="BI58" s="1054">
        <v>0</v>
      </c>
      <c r="BJ58" s="1054">
        <v>0</v>
      </c>
      <c r="BK58" s="1054">
        <v>0</v>
      </c>
      <c r="BL58" s="1054">
        <v>43275500</v>
      </c>
      <c r="BM58" s="1054">
        <v>43275500</v>
      </c>
      <c r="BN58" s="1054">
        <v>43275500</v>
      </c>
      <c r="BO58" s="1054">
        <v>0</v>
      </c>
      <c r="BP58" s="1054">
        <v>43275500</v>
      </c>
      <c r="BQ58" s="1054">
        <v>0</v>
      </c>
      <c r="BR58" s="1054">
        <v>43275500</v>
      </c>
      <c r="BS58" s="1054">
        <v>0</v>
      </c>
      <c r="BT58" s="1054">
        <v>0</v>
      </c>
    </row>
    <row r="59" spans="1:72" ht="21.95" customHeight="1" x14ac:dyDescent="0.2">
      <c r="A59" s="1012" t="str">
        <f t="shared" si="1"/>
        <v>A105910</v>
      </c>
      <c r="B59" s="1176" t="s">
        <v>361</v>
      </c>
      <c r="C59" s="1192"/>
      <c r="D59" s="1176" t="s">
        <v>738</v>
      </c>
      <c r="E59" s="1192"/>
      <c r="F59" s="1176" t="s">
        <v>739</v>
      </c>
      <c r="G59" s="1192"/>
      <c r="H59" s="1176" t="s">
        <v>743</v>
      </c>
      <c r="I59" s="1192"/>
      <c r="J59" s="1176" t="s">
        <v>747</v>
      </c>
      <c r="K59" s="1192"/>
      <c r="L59" s="1192"/>
      <c r="M59" s="1176"/>
      <c r="N59" s="1192"/>
      <c r="O59" s="1192"/>
      <c r="P59" s="1176"/>
      <c r="Q59" s="1192"/>
      <c r="R59" s="1176"/>
      <c r="S59" s="1192"/>
      <c r="T59" s="1177" t="s">
        <v>388</v>
      </c>
      <c r="U59" s="1192"/>
      <c r="V59" s="1192"/>
      <c r="W59" s="1192"/>
      <c r="X59" s="1192"/>
      <c r="Y59" s="1192"/>
      <c r="Z59" s="1192"/>
      <c r="AA59" s="1192"/>
      <c r="AB59" s="1176" t="s">
        <v>732</v>
      </c>
      <c r="AC59" s="1192"/>
      <c r="AD59" s="1192"/>
      <c r="AE59" s="1192"/>
      <c r="AF59" s="1192"/>
      <c r="AG59" s="1176" t="s">
        <v>733</v>
      </c>
      <c r="AH59" s="1192"/>
      <c r="AI59" s="1192"/>
      <c r="AJ59" s="1019" t="s">
        <v>417</v>
      </c>
      <c r="AK59" s="1178" t="s">
        <v>734</v>
      </c>
      <c r="AL59" s="1192"/>
      <c r="AM59" s="1192"/>
      <c r="AN59" s="1192"/>
      <c r="AO59" s="1192"/>
      <c r="AP59" s="1192"/>
      <c r="AQ59" s="1016">
        <v>1078819879</v>
      </c>
      <c r="AR59" s="1050">
        <v>0</v>
      </c>
      <c r="AS59" s="1016">
        <v>0</v>
      </c>
      <c r="AT59" s="1016">
        <v>0</v>
      </c>
      <c r="AU59" s="1016">
        <v>0</v>
      </c>
      <c r="AV59" s="1050">
        <v>86545200</v>
      </c>
      <c r="AW59" s="1016">
        <v>86545200</v>
      </c>
      <c r="AX59" s="1050">
        <v>86545200</v>
      </c>
      <c r="AY59" s="1016">
        <v>0</v>
      </c>
      <c r="AZ59" s="1050">
        <v>86545200</v>
      </c>
      <c r="BA59" s="1016">
        <v>0</v>
      </c>
      <c r="BB59" s="1016">
        <v>86545200</v>
      </c>
      <c r="BC59" s="1016">
        <v>0</v>
      </c>
      <c r="BD59" s="1016">
        <v>0</v>
      </c>
      <c r="BG59" s="1054">
        <v>1078819879</v>
      </c>
      <c r="BH59" s="1054">
        <v>0</v>
      </c>
      <c r="BI59" s="1054">
        <v>0</v>
      </c>
      <c r="BJ59" s="1054">
        <v>0</v>
      </c>
      <c r="BK59" s="1054">
        <v>0</v>
      </c>
      <c r="BL59" s="1054">
        <v>86545200</v>
      </c>
      <c r="BM59" s="1054">
        <v>86545200</v>
      </c>
      <c r="BN59" s="1054">
        <v>86545200</v>
      </c>
      <c r="BO59" s="1054">
        <v>0</v>
      </c>
      <c r="BP59" s="1054">
        <v>86545200</v>
      </c>
      <c r="BQ59" s="1054">
        <v>0</v>
      </c>
      <c r="BR59" s="1054">
        <v>86545200</v>
      </c>
      <c r="BS59" s="1054">
        <v>0</v>
      </c>
      <c r="BT59" s="1054">
        <v>0</v>
      </c>
    </row>
    <row r="60" spans="1:72" ht="21.95" customHeight="1" x14ac:dyDescent="0.2">
      <c r="A60" s="1012" t="str">
        <f t="shared" si="1"/>
        <v>A210</v>
      </c>
      <c r="B60" s="1180" t="s">
        <v>361</v>
      </c>
      <c r="C60" s="1192"/>
      <c r="D60" s="1180" t="s">
        <v>741</v>
      </c>
      <c r="E60" s="1192"/>
      <c r="F60" s="1180"/>
      <c r="G60" s="1192"/>
      <c r="H60" s="1180"/>
      <c r="I60" s="1192"/>
      <c r="J60" s="1180"/>
      <c r="K60" s="1192"/>
      <c r="L60" s="1192"/>
      <c r="M60" s="1180"/>
      <c r="N60" s="1192"/>
      <c r="O60" s="1192"/>
      <c r="P60" s="1180"/>
      <c r="Q60" s="1192"/>
      <c r="R60" s="1180"/>
      <c r="S60" s="1192"/>
      <c r="T60" s="1179" t="s">
        <v>59</v>
      </c>
      <c r="U60" s="1192"/>
      <c r="V60" s="1192"/>
      <c r="W60" s="1192"/>
      <c r="X60" s="1192"/>
      <c r="Y60" s="1192"/>
      <c r="Z60" s="1192"/>
      <c r="AA60" s="1192"/>
      <c r="AB60" s="1180" t="s">
        <v>732</v>
      </c>
      <c r="AC60" s="1192"/>
      <c r="AD60" s="1192"/>
      <c r="AE60" s="1192"/>
      <c r="AF60" s="1192"/>
      <c r="AG60" s="1180" t="s">
        <v>733</v>
      </c>
      <c r="AH60" s="1192"/>
      <c r="AI60" s="1192"/>
      <c r="AJ60" s="1017" t="s">
        <v>417</v>
      </c>
      <c r="AK60" s="1181" t="s">
        <v>734</v>
      </c>
      <c r="AL60" s="1192"/>
      <c r="AM60" s="1192"/>
      <c r="AN60" s="1192"/>
      <c r="AO60" s="1192"/>
      <c r="AP60" s="1192"/>
      <c r="AQ60" s="1016">
        <v>15227793192</v>
      </c>
      <c r="AR60" s="1050">
        <v>651819471.39999998</v>
      </c>
      <c r="AS60" s="1016">
        <v>249128536.52000001</v>
      </c>
      <c r="AT60" s="1016">
        <v>40295692</v>
      </c>
      <c r="AU60" s="1016">
        <v>0</v>
      </c>
      <c r="AV60" s="1050">
        <v>619885995.54999995</v>
      </c>
      <c r="AW60" s="1016">
        <v>31933475.850000001</v>
      </c>
      <c r="AX60" s="1050">
        <v>999010507</v>
      </c>
      <c r="AY60" s="1016">
        <v>379124511.44999999</v>
      </c>
      <c r="AZ60" s="1050">
        <v>968614572</v>
      </c>
      <c r="BA60" s="1016">
        <v>30395935</v>
      </c>
      <c r="BB60" s="1016">
        <v>962091797</v>
      </c>
      <c r="BC60" s="1016">
        <v>6522775</v>
      </c>
      <c r="BD60" s="1016">
        <v>8500</v>
      </c>
      <c r="BG60" s="1054">
        <v>15227793192</v>
      </c>
      <c r="BH60" s="1054">
        <v>651819471.39999998</v>
      </c>
      <c r="BI60" s="1054">
        <v>249128536.52000001</v>
      </c>
      <c r="BJ60" s="1054">
        <v>40295692</v>
      </c>
      <c r="BK60" s="1054">
        <v>0</v>
      </c>
      <c r="BL60" s="1054">
        <v>619885995.54999995</v>
      </c>
      <c r="BM60" s="1054">
        <v>31933475.850000001</v>
      </c>
      <c r="BN60" s="1054">
        <v>999010507</v>
      </c>
      <c r="BO60" s="1054">
        <v>379124511.44999999</v>
      </c>
      <c r="BP60" s="1054">
        <v>968614572</v>
      </c>
      <c r="BQ60" s="1054">
        <v>30395935</v>
      </c>
      <c r="BR60" s="1054">
        <v>962091797</v>
      </c>
      <c r="BS60" s="1054">
        <v>6522775</v>
      </c>
      <c r="BT60" s="1054">
        <v>8500</v>
      </c>
    </row>
    <row r="61" spans="1:72" ht="21.95" customHeight="1" x14ac:dyDescent="0.2">
      <c r="A61" s="1012" t="str">
        <f t="shared" si="1"/>
        <v>A2010</v>
      </c>
      <c r="B61" s="1180" t="s">
        <v>361</v>
      </c>
      <c r="C61" s="1192"/>
      <c r="D61" s="1180" t="s">
        <v>741</v>
      </c>
      <c r="E61" s="1192"/>
      <c r="F61" s="1180" t="s">
        <v>739</v>
      </c>
      <c r="G61" s="1192"/>
      <c r="H61" s="1180"/>
      <c r="I61" s="1192"/>
      <c r="J61" s="1180"/>
      <c r="K61" s="1192"/>
      <c r="L61" s="1192"/>
      <c r="M61" s="1180"/>
      <c r="N61" s="1192"/>
      <c r="O61" s="1192"/>
      <c r="P61" s="1180"/>
      <c r="Q61" s="1192"/>
      <c r="R61" s="1180"/>
      <c r="S61" s="1192"/>
      <c r="T61" s="1179" t="s">
        <v>59</v>
      </c>
      <c r="U61" s="1192"/>
      <c r="V61" s="1192"/>
      <c r="W61" s="1192"/>
      <c r="X61" s="1192"/>
      <c r="Y61" s="1192"/>
      <c r="Z61" s="1192"/>
      <c r="AA61" s="1192"/>
      <c r="AB61" s="1180" t="s">
        <v>732</v>
      </c>
      <c r="AC61" s="1192"/>
      <c r="AD61" s="1192"/>
      <c r="AE61" s="1192"/>
      <c r="AF61" s="1192"/>
      <c r="AG61" s="1180" t="s">
        <v>733</v>
      </c>
      <c r="AH61" s="1192"/>
      <c r="AI61" s="1192"/>
      <c r="AJ61" s="1017" t="s">
        <v>417</v>
      </c>
      <c r="AK61" s="1181" t="s">
        <v>734</v>
      </c>
      <c r="AL61" s="1192"/>
      <c r="AM61" s="1192"/>
      <c r="AN61" s="1192"/>
      <c r="AO61" s="1192"/>
      <c r="AP61" s="1192"/>
      <c r="AQ61" s="1016">
        <v>15227793192</v>
      </c>
      <c r="AR61" s="1050">
        <v>651819471.39999998</v>
      </c>
      <c r="AS61" s="1016">
        <v>249128536.52000001</v>
      </c>
      <c r="AT61" s="1016">
        <v>40295692</v>
      </c>
      <c r="AU61" s="1016">
        <v>0</v>
      </c>
      <c r="AV61" s="1050">
        <v>619885995.54999995</v>
      </c>
      <c r="AW61" s="1016">
        <v>31933475.850000001</v>
      </c>
      <c r="AX61" s="1050">
        <v>999010507</v>
      </c>
      <c r="AY61" s="1016">
        <v>379124511.44999999</v>
      </c>
      <c r="AZ61" s="1050">
        <v>968614572</v>
      </c>
      <c r="BA61" s="1016">
        <v>30395935</v>
      </c>
      <c r="BB61" s="1016">
        <v>962091797</v>
      </c>
      <c r="BC61" s="1016">
        <v>6522775</v>
      </c>
      <c r="BD61" s="1016">
        <v>8500</v>
      </c>
      <c r="BG61" s="1054">
        <v>15227793192</v>
      </c>
      <c r="BH61" s="1054">
        <v>651819471.39999998</v>
      </c>
      <c r="BI61" s="1054">
        <v>249128536.52000001</v>
      </c>
      <c r="BJ61" s="1054">
        <v>40295692</v>
      </c>
      <c r="BK61" s="1054">
        <v>0</v>
      </c>
      <c r="BL61" s="1054">
        <v>619885995.54999995</v>
      </c>
      <c r="BM61" s="1054">
        <v>31933475.850000001</v>
      </c>
      <c r="BN61" s="1054">
        <v>999010507</v>
      </c>
      <c r="BO61" s="1054">
        <v>379124511.44999999</v>
      </c>
      <c r="BP61" s="1054">
        <v>968614572</v>
      </c>
      <c r="BQ61" s="1054">
        <v>30395935</v>
      </c>
      <c r="BR61" s="1054">
        <v>962091797</v>
      </c>
      <c r="BS61" s="1054">
        <v>6522775</v>
      </c>
      <c r="BT61" s="1054">
        <v>8500</v>
      </c>
    </row>
    <row r="62" spans="1:72" ht="21.95" customHeight="1" x14ac:dyDescent="0.2">
      <c r="A62" s="1012" t="str">
        <f t="shared" si="1"/>
        <v>A20310</v>
      </c>
      <c r="B62" s="1176" t="s">
        <v>361</v>
      </c>
      <c r="C62" s="1192"/>
      <c r="D62" s="1176" t="s">
        <v>741</v>
      </c>
      <c r="E62" s="1192"/>
      <c r="F62" s="1176" t="s">
        <v>739</v>
      </c>
      <c r="G62" s="1192"/>
      <c r="H62" s="1176" t="s">
        <v>748</v>
      </c>
      <c r="I62" s="1192"/>
      <c r="J62" s="1176"/>
      <c r="K62" s="1192"/>
      <c r="L62" s="1192"/>
      <c r="M62" s="1176"/>
      <c r="N62" s="1192"/>
      <c r="O62" s="1192"/>
      <c r="P62" s="1176"/>
      <c r="Q62" s="1192"/>
      <c r="R62" s="1176"/>
      <c r="S62" s="1192"/>
      <c r="T62" s="1177" t="s">
        <v>625</v>
      </c>
      <c r="U62" s="1192"/>
      <c r="V62" s="1192"/>
      <c r="W62" s="1192"/>
      <c r="X62" s="1192"/>
      <c r="Y62" s="1192"/>
      <c r="Z62" s="1192"/>
      <c r="AA62" s="1192"/>
      <c r="AB62" s="1176" t="s">
        <v>732</v>
      </c>
      <c r="AC62" s="1192"/>
      <c r="AD62" s="1192"/>
      <c r="AE62" s="1192"/>
      <c r="AF62" s="1192"/>
      <c r="AG62" s="1176" t="s">
        <v>733</v>
      </c>
      <c r="AH62" s="1192"/>
      <c r="AI62" s="1192"/>
      <c r="AJ62" s="1019" t="s">
        <v>417</v>
      </c>
      <c r="AK62" s="1178" t="s">
        <v>734</v>
      </c>
      <c r="AL62" s="1192"/>
      <c r="AM62" s="1192"/>
      <c r="AN62" s="1192"/>
      <c r="AO62" s="1192"/>
      <c r="AP62" s="1192"/>
      <c r="AQ62" s="1016">
        <v>334000000</v>
      </c>
      <c r="AR62" s="1050">
        <v>0</v>
      </c>
      <c r="AS62" s="1016">
        <v>14075821</v>
      </c>
      <c r="AT62" s="1016">
        <v>0</v>
      </c>
      <c r="AU62" s="1016">
        <v>0</v>
      </c>
      <c r="AV62" s="1050">
        <v>0</v>
      </c>
      <c r="AW62" s="1016">
        <v>0</v>
      </c>
      <c r="AX62" s="1050">
        <v>0</v>
      </c>
      <c r="AY62" s="1016">
        <v>0</v>
      </c>
      <c r="AZ62" s="1050">
        <v>0</v>
      </c>
      <c r="BA62" s="1016">
        <v>0</v>
      </c>
      <c r="BB62" s="1016">
        <v>0</v>
      </c>
      <c r="BC62" s="1016">
        <v>0</v>
      </c>
      <c r="BD62" s="1016">
        <v>0</v>
      </c>
      <c r="BG62" s="1054">
        <v>334000000</v>
      </c>
      <c r="BH62" s="1054">
        <v>0</v>
      </c>
      <c r="BI62" s="1054">
        <v>14075821</v>
      </c>
      <c r="BJ62" s="1054">
        <v>0</v>
      </c>
      <c r="BK62" s="1054">
        <v>0</v>
      </c>
      <c r="BL62" s="1054">
        <v>0</v>
      </c>
      <c r="BM62" s="1054">
        <v>0</v>
      </c>
      <c r="BN62" s="1054">
        <v>0</v>
      </c>
      <c r="BO62" s="1054">
        <v>0</v>
      </c>
      <c r="BP62" s="1054">
        <v>0</v>
      </c>
      <c r="BQ62" s="1054">
        <v>0</v>
      </c>
      <c r="BR62" s="1054">
        <v>0</v>
      </c>
      <c r="BS62" s="1054">
        <v>0</v>
      </c>
      <c r="BT62" s="1054">
        <v>0</v>
      </c>
    </row>
    <row r="63" spans="1:72" ht="21.95" customHeight="1" x14ac:dyDescent="0.2">
      <c r="A63" s="1012" t="str">
        <f t="shared" si="1"/>
        <v>A2035010</v>
      </c>
      <c r="B63" s="1180" t="s">
        <v>361</v>
      </c>
      <c r="C63" s="1192"/>
      <c r="D63" s="1180" t="s">
        <v>741</v>
      </c>
      <c r="E63" s="1192"/>
      <c r="F63" s="1180" t="s">
        <v>739</v>
      </c>
      <c r="G63" s="1192"/>
      <c r="H63" s="1180" t="s">
        <v>748</v>
      </c>
      <c r="I63" s="1192"/>
      <c r="J63" s="1180" t="s">
        <v>756</v>
      </c>
      <c r="K63" s="1192"/>
      <c r="L63" s="1192"/>
      <c r="M63" s="1180"/>
      <c r="N63" s="1192"/>
      <c r="O63" s="1192"/>
      <c r="P63" s="1180"/>
      <c r="Q63" s="1192"/>
      <c r="R63" s="1180"/>
      <c r="S63" s="1192"/>
      <c r="T63" s="1179" t="s">
        <v>632</v>
      </c>
      <c r="U63" s="1192"/>
      <c r="V63" s="1192"/>
      <c r="W63" s="1192"/>
      <c r="X63" s="1192"/>
      <c r="Y63" s="1192"/>
      <c r="Z63" s="1192"/>
      <c r="AA63" s="1192"/>
      <c r="AB63" s="1180" t="s">
        <v>732</v>
      </c>
      <c r="AC63" s="1192"/>
      <c r="AD63" s="1192"/>
      <c r="AE63" s="1192"/>
      <c r="AF63" s="1192"/>
      <c r="AG63" s="1180" t="s">
        <v>733</v>
      </c>
      <c r="AH63" s="1192"/>
      <c r="AI63" s="1192"/>
      <c r="AJ63" s="1017" t="s">
        <v>417</v>
      </c>
      <c r="AK63" s="1181" t="s">
        <v>734</v>
      </c>
      <c r="AL63" s="1192"/>
      <c r="AM63" s="1192"/>
      <c r="AN63" s="1192"/>
      <c r="AO63" s="1192"/>
      <c r="AP63" s="1192"/>
      <c r="AQ63" s="1016">
        <v>334000000</v>
      </c>
      <c r="AR63" s="1050">
        <v>0</v>
      </c>
      <c r="AS63" s="1016">
        <v>14075821</v>
      </c>
      <c r="AT63" s="1016">
        <v>0</v>
      </c>
      <c r="AU63" s="1016">
        <v>0</v>
      </c>
      <c r="AV63" s="1050">
        <v>0</v>
      </c>
      <c r="AW63" s="1016">
        <v>0</v>
      </c>
      <c r="AX63" s="1050">
        <v>0</v>
      </c>
      <c r="AY63" s="1016">
        <v>0</v>
      </c>
      <c r="AZ63" s="1050">
        <v>0</v>
      </c>
      <c r="BA63" s="1016">
        <v>0</v>
      </c>
      <c r="BB63" s="1016">
        <v>0</v>
      </c>
      <c r="BC63" s="1016">
        <v>0</v>
      </c>
      <c r="BD63" s="1016">
        <v>0</v>
      </c>
      <c r="BG63" s="1054">
        <v>334000000</v>
      </c>
      <c r="BH63" s="1054">
        <v>0</v>
      </c>
      <c r="BI63" s="1054">
        <v>14075821</v>
      </c>
      <c r="BJ63" s="1054">
        <v>0</v>
      </c>
      <c r="BK63" s="1054">
        <v>0</v>
      </c>
      <c r="BL63" s="1054">
        <v>0</v>
      </c>
      <c r="BM63" s="1054">
        <v>0</v>
      </c>
      <c r="BN63" s="1054">
        <v>0</v>
      </c>
      <c r="BO63" s="1054">
        <v>0</v>
      </c>
      <c r="BP63" s="1054">
        <v>0</v>
      </c>
      <c r="BQ63" s="1054">
        <v>0</v>
      </c>
      <c r="BR63" s="1054">
        <v>0</v>
      </c>
      <c r="BS63" s="1054">
        <v>0</v>
      </c>
      <c r="BT63" s="1054">
        <v>0</v>
      </c>
    </row>
    <row r="64" spans="1:72" ht="21.95" customHeight="1" x14ac:dyDescent="0.2">
      <c r="A64" s="1012" t="str">
        <f t="shared" si="1"/>
        <v>A20350210</v>
      </c>
      <c r="B64" s="1176" t="s">
        <v>361</v>
      </c>
      <c r="C64" s="1192"/>
      <c r="D64" s="1176" t="s">
        <v>741</v>
      </c>
      <c r="E64" s="1192"/>
      <c r="F64" s="1176" t="s">
        <v>739</v>
      </c>
      <c r="G64" s="1192"/>
      <c r="H64" s="1176" t="s">
        <v>748</v>
      </c>
      <c r="I64" s="1192"/>
      <c r="J64" s="1176" t="s">
        <v>756</v>
      </c>
      <c r="K64" s="1192"/>
      <c r="L64" s="1192"/>
      <c r="M64" s="1176" t="s">
        <v>741</v>
      </c>
      <c r="N64" s="1192"/>
      <c r="O64" s="1192"/>
      <c r="P64" s="1176"/>
      <c r="Q64" s="1192"/>
      <c r="R64" s="1176"/>
      <c r="S64" s="1192"/>
      <c r="T64" s="1177" t="s">
        <v>389</v>
      </c>
      <c r="U64" s="1192"/>
      <c r="V64" s="1192"/>
      <c r="W64" s="1192"/>
      <c r="X64" s="1192"/>
      <c r="Y64" s="1192"/>
      <c r="Z64" s="1192"/>
      <c r="AA64" s="1192"/>
      <c r="AB64" s="1176" t="s">
        <v>732</v>
      </c>
      <c r="AC64" s="1192"/>
      <c r="AD64" s="1192"/>
      <c r="AE64" s="1192"/>
      <c r="AF64" s="1192"/>
      <c r="AG64" s="1176" t="s">
        <v>733</v>
      </c>
      <c r="AH64" s="1192"/>
      <c r="AI64" s="1192"/>
      <c r="AJ64" s="1019" t="s">
        <v>417</v>
      </c>
      <c r="AK64" s="1178" t="s">
        <v>734</v>
      </c>
      <c r="AL64" s="1192"/>
      <c r="AM64" s="1192"/>
      <c r="AN64" s="1192"/>
      <c r="AO64" s="1192"/>
      <c r="AP64" s="1192"/>
      <c r="AQ64" s="1016">
        <v>6375300</v>
      </c>
      <c r="AR64" s="1050">
        <v>0</v>
      </c>
      <c r="AS64" s="1016">
        <v>0</v>
      </c>
      <c r="AT64" s="1016">
        <v>0</v>
      </c>
      <c r="AU64" s="1016">
        <v>0</v>
      </c>
      <c r="AV64" s="1050">
        <v>0</v>
      </c>
      <c r="AW64" s="1016">
        <v>0</v>
      </c>
      <c r="AX64" s="1050">
        <v>0</v>
      </c>
      <c r="AY64" s="1016">
        <v>0</v>
      </c>
      <c r="AZ64" s="1050">
        <v>0</v>
      </c>
      <c r="BA64" s="1016">
        <v>0</v>
      </c>
      <c r="BB64" s="1016">
        <v>0</v>
      </c>
      <c r="BC64" s="1016">
        <v>0</v>
      </c>
      <c r="BD64" s="1016">
        <v>0</v>
      </c>
      <c r="BG64" s="1054">
        <v>6375300</v>
      </c>
      <c r="BH64" s="1054">
        <v>0</v>
      </c>
      <c r="BI64" s="1054">
        <v>0</v>
      </c>
      <c r="BJ64" s="1054">
        <v>0</v>
      </c>
      <c r="BK64" s="1054">
        <v>0</v>
      </c>
      <c r="BL64" s="1054">
        <v>0</v>
      </c>
      <c r="BM64" s="1054">
        <v>0</v>
      </c>
      <c r="BN64" s="1054">
        <v>0</v>
      </c>
      <c r="BO64" s="1054">
        <v>0</v>
      </c>
      <c r="BP64" s="1054">
        <v>0</v>
      </c>
      <c r="BQ64" s="1054">
        <v>0</v>
      </c>
      <c r="BR64" s="1054">
        <v>0</v>
      </c>
      <c r="BS64" s="1054">
        <v>0</v>
      </c>
      <c r="BT64" s="1054">
        <v>0</v>
      </c>
    </row>
    <row r="65" spans="1:72" ht="21.95" customHeight="1" x14ac:dyDescent="0.2">
      <c r="A65" s="1012" t="str">
        <f t="shared" si="1"/>
        <v>A20350310</v>
      </c>
      <c r="B65" s="1176" t="s">
        <v>361</v>
      </c>
      <c r="C65" s="1192"/>
      <c r="D65" s="1176" t="s">
        <v>741</v>
      </c>
      <c r="E65" s="1192"/>
      <c r="F65" s="1176" t="s">
        <v>739</v>
      </c>
      <c r="G65" s="1192"/>
      <c r="H65" s="1176" t="s">
        <v>748</v>
      </c>
      <c r="I65" s="1192"/>
      <c r="J65" s="1176" t="s">
        <v>756</v>
      </c>
      <c r="K65" s="1192"/>
      <c r="L65" s="1192"/>
      <c r="M65" s="1176" t="s">
        <v>748</v>
      </c>
      <c r="N65" s="1192"/>
      <c r="O65" s="1192"/>
      <c r="P65" s="1176"/>
      <c r="Q65" s="1192"/>
      <c r="R65" s="1176"/>
      <c r="S65" s="1192"/>
      <c r="T65" s="1177" t="s">
        <v>390</v>
      </c>
      <c r="U65" s="1192"/>
      <c r="V65" s="1192"/>
      <c r="W65" s="1192"/>
      <c r="X65" s="1192"/>
      <c r="Y65" s="1192"/>
      <c r="Z65" s="1192"/>
      <c r="AA65" s="1192"/>
      <c r="AB65" s="1176" t="s">
        <v>732</v>
      </c>
      <c r="AC65" s="1192"/>
      <c r="AD65" s="1192"/>
      <c r="AE65" s="1192"/>
      <c r="AF65" s="1192"/>
      <c r="AG65" s="1176" t="s">
        <v>733</v>
      </c>
      <c r="AH65" s="1192"/>
      <c r="AI65" s="1192"/>
      <c r="AJ65" s="1019" t="s">
        <v>417</v>
      </c>
      <c r="AK65" s="1178" t="s">
        <v>734</v>
      </c>
      <c r="AL65" s="1192"/>
      <c r="AM65" s="1192"/>
      <c r="AN65" s="1192"/>
      <c r="AO65" s="1192"/>
      <c r="AP65" s="1192"/>
      <c r="AQ65" s="1016">
        <v>326124700</v>
      </c>
      <c r="AR65" s="1050">
        <v>0</v>
      </c>
      <c r="AS65" s="1016">
        <v>13441741</v>
      </c>
      <c r="AT65" s="1016">
        <v>0</v>
      </c>
      <c r="AU65" s="1016">
        <v>0</v>
      </c>
      <c r="AV65" s="1050">
        <v>0</v>
      </c>
      <c r="AW65" s="1016">
        <v>0</v>
      </c>
      <c r="AX65" s="1050">
        <v>0</v>
      </c>
      <c r="AY65" s="1016">
        <v>0</v>
      </c>
      <c r="AZ65" s="1050">
        <v>0</v>
      </c>
      <c r="BA65" s="1016">
        <v>0</v>
      </c>
      <c r="BB65" s="1016">
        <v>0</v>
      </c>
      <c r="BC65" s="1016">
        <v>0</v>
      </c>
      <c r="BD65" s="1016">
        <v>0</v>
      </c>
      <c r="BG65" s="1054">
        <v>326124700</v>
      </c>
      <c r="BH65" s="1054">
        <v>0</v>
      </c>
      <c r="BI65" s="1054">
        <v>13441741</v>
      </c>
      <c r="BJ65" s="1054">
        <v>0</v>
      </c>
      <c r="BK65" s="1054">
        <v>0</v>
      </c>
      <c r="BL65" s="1054">
        <v>0</v>
      </c>
      <c r="BM65" s="1054">
        <v>0</v>
      </c>
      <c r="BN65" s="1054">
        <v>0</v>
      </c>
      <c r="BO65" s="1054">
        <v>0</v>
      </c>
      <c r="BP65" s="1054">
        <v>0</v>
      </c>
      <c r="BQ65" s="1054">
        <v>0</v>
      </c>
      <c r="BR65" s="1054">
        <v>0</v>
      </c>
      <c r="BS65" s="1054">
        <v>0</v>
      </c>
      <c r="BT65" s="1054">
        <v>0</v>
      </c>
    </row>
    <row r="66" spans="1:72" ht="21.95" customHeight="1" x14ac:dyDescent="0.2">
      <c r="A66" s="1012" t="str">
        <f t="shared" si="1"/>
        <v>A203501610</v>
      </c>
      <c r="B66" s="1176" t="s">
        <v>361</v>
      </c>
      <c r="C66" s="1192"/>
      <c r="D66" s="1176" t="s">
        <v>741</v>
      </c>
      <c r="E66" s="1192"/>
      <c r="F66" s="1176" t="s">
        <v>739</v>
      </c>
      <c r="G66" s="1192"/>
      <c r="H66" s="1176" t="s">
        <v>748</v>
      </c>
      <c r="I66" s="1192"/>
      <c r="J66" s="1176" t="s">
        <v>756</v>
      </c>
      <c r="K66" s="1192"/>
      <c r="L66" s="1192"/>
      <c r="M66" s="1176" t="s">
        <v>370</v>
      </c>
      <c r="N66" s="1192"/>
      <c r="O66" s="1192"/>
      <c r="P66" s="1176"/>
      <c r="Q66" s="1192"/>
      <c r="R66" s="1176"/>
      <c r="S66" s="1192"/>
      <c r="T66" s="1177" t="s">
        <v>391</v>
      </c>
      <c r="U66" s="1192"/>
      <c r="V66" s="1192"/>
      <c r="W66" s="1192"/>
      <c r="X66" s="1192"/>
      <c r="Y66" s="1192"/>
      <c r="Z66" s="1192"/>
      <c r="AA66" s="1192"/>
      <c r="AB66" s="1176" t="s">
        <v>732</v>
      </c>
      <c r="AC66" s="1192"/>
      <c r="AD66" s="1192"/>
      <c r="AE66" s="1192"/>
      <c r="AF66" s="1192"/>
      <c r="AG66" s="1176" t="s">
        <v>733</v>
      </c>
      <c r="AH66" s="1192"/>
      <c r="AI66" s="1192"/>
      <c r="AJ66" s="1019" t="s">
        <v>417</v>
      </c>
      <c r="AK66" s="1178" t="s">
        <v>734</v>
      </c>
      <c r="AL66" s="1192"/>
      <c r="AM66" s="1192"/>
      <c r="AN66" s="1192"/>
      <c r="AO66" s="1192"/>
      <c r="AP66" s="1192"/>
      <c r="AQ66" s="1016">
        <v>0</v>
      </c>
      <c r="AR66" s="1050">
        <v>0</v>
      </c>
      <c r="AS66" s="1016">
        <v>0</v>
      </c>
      <c r="AT66" s="1016">
        <v>0</v>
      </c>
      <c r="AU66" s="1016">
        <v>0</v>
      </c>
      <c r="AV66" s="1050">
        <v>0</v>
      </c>
      <c r="AW66" s="1016">
        <v>0</v>
      </c>
      <c r="AX66" s="1050">
        <v>0</v>
      </c>
      <c r="AY66" s="1016">
        <v>0</v>
      </c>
      <c r="AZ66" s="1050">
        <v>0</v>
      </c>
      <c r="BA66" s="1016">
        <v>0</v>
      </c>
      <c r="BB66" s="1016">
        <v>0</v>
      </c>
      <c r="BC66" s="1016">
        <v>0</v>
      </c>
      <c r="BD66" s="1016">
        <v>0</v>
      </c>
      <c r="BG66" s="1054">
        <v>0</v>
      </c>
      <c r="BH66" s="1054">
        <v>0</v>
      </c>
      <c r="BI66" s="1054">
        <v>0</v>
      </c>
      <c r="BJ66" s="1054">
        <v>0</v>
      </c>
      <c r="BK66" s="1054">
        <v>0</v>
      </c>
      <c r="BL66" s="1054">
        <v>0</v>
      </c>
      <c r="BM66" s="1054">
        <v>0</v>
      </c>
      <c r="BN66" s="1054">
        <v>0</v>
      </c>
      <c r="BO66" s="1054">
        <v>0</v>
      </c>
      <c r="BP66" s="1054">
        <v>0</v>
      </c>
      <c r="BQ66" s="1054">
        <v>0</v>
      </c>
      <c r="BR66" s="1054">
        <v>0</v>
      </c>
      <c r="BS66" s="1054">
        <v>0</v>
      </c>
      <c r="BT66" s="1054">
        <v>0</v>
      </c>
    </row>
    <row r="67" spans="1:72" ht="21.95" customHeight="1" x14ac:dyDescent="0.2">
      <c r="A67" s="1012" t="str">
        <f t="shared" si="1"/>
        <v>A203509010</v>
      </c>
      <c r="B67" s="1176" t="s">
        <v>361</v>
      </c>
      <c r="C67" s="1192"/>
      <c r="D67" s="1176" t="s">
        <v>741</v>
      </c>
      <c r="E67" s="1192"/>
      <c r="F67" s="1176" t="s">
        <v>739</v>
      </c>
      <c r="G67" s="1192"/>
      <c r="H67" s="1176" t="s">
        <v>748</v>
      </c>
      <c r="I67" s="1192"/>
      <c r="J67" s="1176" t="s">
        <v>756</v>
      </c>
      <c r="K67" s="1192"/>
      <c r="L67" s="1192"/>
      <c r="M67" s="1176" t="s">
        <v>757</v>
      </c>
      <c r="N67" s="1192"/>
      <c r="O67" s="1192"/>
      <c r="P67" s="1176"/>
      <c r="Q67" s="1192"/>
      <c r="R67" s="1176"/>
      <c r="S67" s="1192"/>
      <c r="T67" s="1177" t="s">
        <v>392</v>
      </c>
      <c r="U67" s="1192"/>
      <c r="V67" s="1192"/>
      <c r="W67" s="1192"/>
      <c r="X67" s="1192"/>
      <c r="Y67" s="1192"/>
      <c r="Z67" s="1192"/>
      <c r="AA67" s="1192"/>
      <c r="AB67" s="1176" t="s">
        <v>732</v>
      </c>
      <c r="AC67" s="1192"/>
      <c r="AD67" s="1192"/>
      <c r="AE67" s="1192"/>
      <c r="AF67" s="1192"/>
      <c r="AG67" s="1176" t="s">
        <v>733</v>
      </c>
      <c r="AH67" s="1192"/>
      <c r="AI67" s="1192"/>
      <c r="AJ67" s="1019" t="s">
        <v>417</v>
      </c>
      <c r="AK67" s="1178" t="s">
        <v>734</v>
      </c>
      <c r="AL67" s="1192"/>
      <c r="AM67" s="1192"/>
      <c r="AN67" s="1192"/>
      <c r="AO67" s="1192"/>
      <c r="AP67" s="1192"/>
      <c r="AQ67" s="1016">
        <v>1500000</v>
      </c>
      <c r="AR67" s="1050">
        <v>0</v>
      </c>
      <c r="AS67" s="1016">
        <v>634080</v>
      </c>
      <c r="AT67" s="1016">
        <v>0</v>
      </c>
      <c r="AU67" s="1016">
        <v>0</v>
      </c>
      <c r="AV67" s="1050">
        <v>0</v>
      </c>
      <c r="AW67" s="1016">
        <v>0</v>
      </c>
      <c r="AX67" s="1050">
        <v>0</v>
      </c>
      <c r="AY67" s="1016">
        <v>0</v>
      </c>
      <c r="AZ67" s="1050">
        <v>0</v>
      </c>
      <c r="BA67" s="1016">
        <v>0</v>
      </c>
      <c r="BB67" s="1016">
        <v>0</v>
      </c>
      <c r="BC67" s="1016">
        <v>0</v>
      </c>
      <c r="BD67" s="1016">
        <v>0</v>
      </c>
      <c r="BG67" s="1054">
        <v>1500000</v>
      </c>
      <c r="BH67" s="1054">
        <v>0</v>
      </c>
      <c r="BI67" s="1054">
        <v>634080</v>
      </c>
      <c r="BJ67" s="1054">
        <v>0</v>
      </c>
      <c r="BK67" s="1054">
        <v>0</v>
      </c>
      <c r="BL67" s="1054">
        <v>0</v>
      </c>
      <c r="BM67" s="1054">
        <v>0</v>
      </c>
      <c r="BN67" s="1054">
        <v>0</v>
      </c>
      <c r="BO67" s="1054">
        <v>0</v>
      </c>
      <c r="BP67" s="1054">
        <v>0</v>
      </c>
      <c r="BQ67" s="1054">
        <v>0</v>
      </c>
      <c r="BR67" s="1054">
        <v>0</v>
      </c>
      <c r="BS67" s="1054">
        <v>0</v>
      </c>
      <c r="BT67" s="1054">
        <v>0</v>
      </c>
    </row>
    <row r="68" spans="1:72" ht="21.95" customHeight="1" x14ac:dyDescent="0.2">
      <c r="A68" s="1012" t="str">
        <f t="shared" si="1"/>
        <v>A2035110</v>
      </c>
      <c r="B68" s="1180" t="s">
        <v>361</v>
      </c>
      <c r="C68" s="1192"/>
      <c r="D68" s="1180" t="s">
        <v>741</v>
      </c>
      <c r="E68" s="1192"/>
      <c r="F68" s="1180" t="s">
        <v>739</v>
      </c>
      <c r="G68" s="1192"/>
      <c r="H68" s="1180" t="s">
        <v>748</v>
      </c>
      <c r="I68" s="1192"/>
      <c r="J68" s="1180" t="s">
        <v>758</v>
      </c>
      <c r="K68" s="1192"/>
      <c r="L68" s="1192"/>
      <c r="M68" s="1180"/>
      <c r="N68" s="1192"/>
      <c r="O68" s="1192"/>
      <c r="P68" s="1180"/>
      <c r="Q68" s="1192"/>
      <c r="R68" s="1180"/>
      <c r="S68" s="1192"/>
      <c r="T68" s="1179" t="s">
        <v>628</v>
      </c>
      <c r="U68" s="1192"/>
      <c r="V68" s="1192"/>
      <c r="W68" s="1192"/>
      <c r="X68" s="1192"/>
      <c r="Y68" s="1192"/>
      <c r="Z68" s="1192"/>
      <c r="AA68" s="1192"/>
      <c r="AB68" s="1180" t="s">
        <v>732</v>
      </c>
      <c r="AC68" s="1192"/>
      <c r="AD68" s="1192"/>
      <c r="AE68" s="1192"/>
      <c r="AF68" s="1192"/>
      <c r="AG68" s="1180" t="s">
        <v>733</v>
      </c>
      <c r="AH68" s="1192"/>
      <c r="AI68" s="1192"/>
      <c r="AJ68" s="1017" t="s">
        <v>417</v>
      </c>
      <c r="AK68" s="1181" t="s">
        <v>734</v>
      </c>
      <c r="AL68" s="1192"/>
      <c r="AM68" s="1192"/>
      <c r="AN68" s="1192"/>
      <c r="AO68" s="1192"/>
      <c r="AP68" s="1192"/>
      <c r="AQ68" s="1016">
        <v>0</v>
      </c>
      <c r="AR68" s="1050">
        <v>0</v>
      </c>
      <c r="AS68" s="1016">
        <v>0</v>
      </c>
      <c r="AT68" s="1016">
        <v>0</v>
      </c>
      <c r="AU68" s="1016">
        <v>0</v>
      </c>
      <c r="AV68" s="1050">
        <v>0</v>
      </c>
      <c r="AW68" s="1016">
        <v>0</v>
      </c>
      <c r="AX68" s="1050">
        <v>0</v>
      </c>
      <c r="AY68" s="1016">
        <v>0</v>
      </c>
      <c r="AZ68" s="1050">
        <v>0</v>
      </c>
      <c r="BA68" s="1016">
        <v>0</v>
      </c>
      <c r="BB68" s="1016">
        <v>0</v>
      </c>
      <c r="BC68" s="1016">
        <v>0</v>
      </c>
      <c r="BD68" s="1016">
        <v>0</v>
      </c>
      <c r="BG68" s="1054">
        <v>0</v>
      </c>
      <c r="BH68" s="1054">
        <v>0</v>
      </c>
      <c r="BI68" s="1054">
        <v>0</v>
      </c>
      <c r="BJ68" s="1054">
        <v>0</v>
      </c>
      <c r="BK68" s="1054">
        <v>0</v>
      </c>
      <c r="BL68" s="1054">
        <v>0</v>
      </c>
      <c r="BM68" s="1054">
        <v>0</v>
      </c>
      <c r="BN68" s="1054">
        <v>0</v>
      </c>
      <c r="BO68" s="1054">
        <v>0</v>
      </c>
      <c r="BP68" s="1054">
        <v>0</v>
      </c>
      <c r="BQ68" s="1054">
        <v>0</v>
      </c>
      <c r="BR68" s="1054">
        <v>0</v>
      </c>
      <c r="BS68" s="1054">
        <v>0</v>
      </c>
      <c r="BT68" s="1054">
        <v>0</v>
      </c>
    </row>
    <row r="69" spans="1:72" ht="21.95" customHeight="1" x14ac:dyDescent="0.2">
      <c r="A69" s="1012" t="str">
        <f t="shared" si="1"/>
        <v>A20351110</v>
      </c>
      <c r="B69" s="1176" t="s">
        <v>361</v>
      </c>
      <c r="C69" s="1192"/>
      <c r="D69" s="1176" t="s">
        <v>741</v>
      </c>
      <c r="E69" s="1192"/>
      <c r="F69" s="1176" t="s">
        <v>739</v>
      </c>
      <c r="G69" s="1192"/>
      <c r="H69" s="1176" t="s">
        <v>748</v>
      </c>
      <c r="I69" s="1192"/>
      <c r="J69" s="1176" t="s">
        <v>758</v>
      </c>
      <c r="K69" s="1192"/>
      <c r="L69" s="1192"/>
      <c r="M69" s="1176" t="s">
        <v>738</v>
      </c>
      <c r="N69" s="1192"/>
      <c r="O69" s="1192"/>
      <c r="P69" s="1176"/>
      <c r="Q69" s="1192"/>
      <c r="R69" s="1176"/>
      <c r="S69" s="1192"/>
      <c r="T69" s="1177" t="s">
        <v>393</v>
      </c>
      <c r="U69" s="1192"/>
      <c r="V69" s="1192"/>
      <c r="W69" s="1192"/>
      <c r="X69" s="1192"/>
      <c r="Y69" s="1192"/>
      <c r="Z69" s="1192"/>
      <c r="AA69" s="1192"/>
      <c r="AB69" s="1176" t="s">
        <v>732</v>
      </c>
      <c r="AC69" s="1192"/>
      <c r="AD69" s="1192"/>
      <c r="AE69" s="1192"/>
      <c r="AF69" s="1192"/>
      <c r="AG69" s="1176" t="s">
        <v>733</v>
      </c>
      <c r="AH69" s="1192"/>
      <c r="AI69" s="1192"/>
      <c r="AJ69" s="1019" t="s">
        <v>417</v>
      </c>
      <c r="AK69" s="1178" t="s">
        <v>734</v>
      </c>
      <c r="AL69" s="1192"/>
      <c r="AM69" s="1192"/>
      <c r="AN69" s="1192"/>
      <c r="AO69" s="1192"/>
      <c r="AP69" s="1192"/>
      <c r="AQ69" s="1016">
        <v>0</v>
      </c>
      <c r="AR69" s="1050">
        <v>0</v>
      </c>
      <c r="AS69" s="1016">
        <v>0</v>
      </c>
      <c r="AT69" s="1016">
        <v>0</v>
      </c>
      <c r="AU69" s="1016">
        <v>0</v>
      </c>
      <c r="AV69" s="1050">
        <v>0</v>
      </c>
      <c r="AW69" s="1016">
        <v>0</v>
      </c>
      <c r="AX69" s="1050">
        <v>0</v>
      </c>
      <c r="AY69" s="1016">
        <v>0</v>
      </c>
      <c r="AZ69" s="1050">
        <v>0</v>
      </c>
      <c r="BA69" s="1016">
        <v>0</v>
      </c>
      <c r="BB69" s="1016">
        <v>0</v>
      </c>
      <c r="BC69" s="1016">
        <v>0</v>
      </c>
      <c r="BD69" s="1016">
        <v>0</v>
      </c>
      <c r="BG69" s="1054">
        <v>0</v>
      </c>
      <c r="BH69" s="1054">
        <v>0</v>
      </c>
      <c r="BI69" s="1054">
        <v>0</v>
      </c>
      <c r="BJ69" s="1054">
        <v>0</v>
      </c>
      <c r="BK69" s="1054">
        <v>0</v>
      </c>
      <c r="BL69" s="1054">
        <v>0</v>
      </c>
      <c r="BM69" s="1054">
        <v>0</v>
      </c>
      <c r="BN69" s="1054">
        <v>0</v>
      </c>
      <c r="BO69" s="1054">
        <v>0</v>
      </c>
      <c r="BP69" s="1054">
        <v>0</v>
      </c>
      <c r="BQ69" s="1054">
        <v>0</v>
      </c>
      <c r="BR69" s="1054">
        <v>0</v>
      </c>
      <c r="BS69" s="1054">
        <v>0</v>
      </c>
      <c r="BT69" s="1054">
        <v>0</v>
      </c>
    </row>
    <row r="70" spans="1:72" ht="21.95" customHeight="1" x14ac:dyDescent="0.2">
      <c r="A70" s="1012" t="str">
        <f t="shared" si="1"/>
        <v>A20351210</v>
      </c>
      <c r="B70" s="1176" t="s">
        <v>361</v>
      </c>
      <c r="C70" s="1192"/>
      <c r="D70" s="1176" t="s">
        <v>741</v>
      </c>
      <c r="E70" s="1192"/>
      <c r="F70" s="1176" t="s">
        <v>739</v>
      </c>
      <c r="G70" s="1192"/>
      <c r="H70" s="1176" t="s">
        <v>748</v>
      </c>
      <c r="I70" s="1192"/>
      <c r="J70" s="1176" t="s">
        <v>758</v>
      </c>
      <c r="K70" s="1192"/>
      <c r="L70" s="1192"/>
      <c r="M70" s="1176" t="s">
        <v>741</v>
      </c>
      <c r="N70" s="1192"/>
      <c r="O70" s="1192"/>
      <c r="P70" s="1176"/>
      <c r="Q70" s="1192"/>
      <c r="R70" s="1176"/>
      <c r="S70" s="1192"/>
      <c r="T70" s="1177" t="s">
        <v>394</v>
      </c>
      <c r="U70" s="1192"/>
      <c r="V70" s="1192"/>
      <c r="W70" s="1192"/>
      <c r="X70" s="1192"/>
      <c r="Y70" s="1192"/>
      <c r="Z70" s="1192"/>
      <c r="AA70" s="1192"/>
      <c r="AB70" s="1176" t="s">
        <v>732</v>
      </c>
      <c r="AC70" s="1192"/>
      <c r="AD70" s="1192"/>
      <c r="AE70" s="1192"/>
      <c r="AF70" s="1192"/>
      <c r="AG70" s="1176" t="s">
        <v>733</v>
      </c>
      <c r="AH70" s="1192"/>
      <c r="AI70" s="1192"/>
      <c r="AJ70" s="1019" t="s">
        <v>417</v>
      </c>
      <c r="AK70" s="1178" t="s">
        <v>734</v>
      </c>
      <c r="AL70" s="1192"/>
      <c r="AM70" s="1192"/>
      <c r="AN70" s="1192"/>
      <c r="AO70" s="1192"/>
      <c r="AP70" s="1192"/>
      <c r="AQ70" s="1016">
        <v>0</v>
      </c>
      <c r="AR70" s="1050">
        <v>0</v>
      </c>
      <c r="AS70" s="1016">
        <v>0</v>
      </c>
      <c r="AT70" s="1016">
        <v>0</v>
      </c>
      <c r="AU70" s="1016">
        <v>0</v>
      </c>
      <c r="AV70" s="1050">
        <v>0</v>
      </c>
      <c r="AW70" s="1016">
        <v>0</v>
      </c>
      <c r="AX70" s="1050">
        <v>0</v>
      </c>
      <c r="AY70" s="1016">
        <v>0</v>
      </c>
      <c r="AZ70" s="1050">
        <v>0</v>
      </c>
      <c r="BA70" s="1016">
        <v>0</v>
      </c>
      <c r="BB70" s="1016">
        <v>0</v>
      </c>
      <c r="BC70" s="1016">
        <v>0</v>
      </c>
      <c r="BD70" s="1016">
        <v>0</v>
      </c>
      <c r="BG70" s="1054">
        <v>0</v>
      </c>
      <c r="BH70" s="1054">
        <v>0</v>
      </c>
      <c r="BI70" s="1054">
        <v>0</v>
      </c>
      <c r="BJ70" s="1054">
        <v>0</v>
      </c>
      <c r="BK70" s="1054">
        <v>0</v>
      </c>
      <c r="BL70" s="1054">
        <v>0</v>
      </c>
      <c r="BM70" s="1054">
        <v>0</v>
      </c>
      <c r="BN70" s="1054">
        <v>0</v>
      </c>
      <c r="BO70" s="1054">
        <v>0</v>
      </c>
      <c r="BP70" s="1054">
        <v>0</v>
      </c>
      <c r="BQ70" s="1054">
        <v>0</v>
      </c>
      <c r="BR70" s="1054">
        <v>0</v>
      </c>
      <c r="BS70" s="1054">
        <v>0</v>
      </c>
      <c r="BT70" s="1054">
        <v>0</v>
      </c>
    </row>
    <row r="71" spans="1:72" ht="21.95" customHeight="1" x14ac:dyDescent="0.2">
      <c r="A71" s="1012" t="str">
        <f t="shared" si="1"/>
        <v>A20410</v>
      </c>
      <c r="B71" s="1176" t="s">
        <v>361</v>
      </c>
      <c r="C71" s="1192"/>
      <c r="D71" s="1176" t="s">
        <v>741</v>
      </c>
      <c r="E71" s="1192"/>
      <c r="F71" s="1176" t="s">
        <v>739</v>
      </c>
      <c r="G71" s="1192"/>
      <c r="H71" s="1176" t="s">
        <v>742</v>
      </c>
      <c r="I71" s="1192"/>
      <c r="J71" s="1176"/>
      <c r="K71" s="1192"/>
      <c r="L71" s="1192"/>
      <c r="M71" s="1176"/>
      <c r="N71" s="1192"/>
      <c r="O71" s="1192"/>
      <c r="P71" s="1176"/>
      <c r="Q71" s="1192"/>
      <c r="R71" s="1176"/>
      <c r="S71" s="1192"/>
      <c r="T71" s="1177" t="s">
        <v>630</v>
      </c>
      <c r="U71" s="1192"/>
      <c r="V71" s="1192"/>
      <c r="W71" s="1192"/>
      <c r="X71" s="1192"/>
      <c r="Y71" s="1192"/>
      <c r="Z71" s="1192"/>
      <c r="AA71" s="1192"/>
      <c r="AB71" s="1176" t="s">
        <v>732</v>
      </c>
      <c r="AC71" s="1192"/>
      <c r="AD71" s="1192"/>
      <c r="AE71" s="1192"/>
      <c r="AF71" s="1192"/>
      <c r="AG71" s="1176" t="s">
        <v>733</v>
      </c>
      <c r="AH71" s="1192"/>
      <c r="AI71" s="1192"/>
      <c r="AJ71" s="1019" t="s">
        <v>417</v>
      </c>
      <c r="AK71" s="1178" t="s">
        <v>734</v>
      </c>
      <c r="AL71" s="1192"/>
      <c r="AM71" s="1192"/>
      <c r="AN71" s="1192"/>
      <c r="AO71" s="1192"/>
      <c r="AP71" s="1192"/>
      <c r="AQ71" s="1016">
        <v>14893793192</v>
      </c>
      <c r="AR71" s="1050">
        <v>651819471.39999998</v>
      </c>
      <c r="AS71" s="1016">
        <v>235052715.52000001</v>
      </c>
      <c r="AT71" s="1016">
        <v>40295692</v>
      </c>
      <c r="AU71" s="1016">
        <v>0</v>
      </c>
      <c r="AV71" s="1050">
        <v>619885995.54999995</v>
      </c>
      <c r="AW71" s="1016">
        <v>31933475.850000001</v>
      </c>
      <c r="AX71" s="1050">
        <v>999010507</v>
      </c>
      <c r="AY71" s="1016">
        <v>379124511.44999999</v>
      </c>
      <c r="AZ71" s="1050">
        <v>968614572</v>
      </c>
      <c r="BA71" s="1016">
        <v>30395935</v>
      </c>
      <c r="BB71" s="1016">
        <v>962091797</v>
      </c>
      <c r="BC71" s="1016">
        <v>6522775</v>
      </c>
      <c r="BD71" s="1016">
        <v>8500</v>
      </c>
      <c r="BG71" s="1054">
        <v>14893793192</v>
      </c>
      <c r="BH71" s="1054">
        <v>651819471.39999998</v>
      </c>
      <c r="BI71" s="1054">
        <v>235052715.52000001</v>
      </c>
      <c r="BJ71" s="1054">
        <v>40295692</v>
      </c>
      <c r="BK71" s="1054">
        <v>0</v>
      </c>
      <c r="BL71" s="1054">
        <v>619885995.54999995</v>
      </c>
      <c r="BM71" s="1054">
        <v>31933475.850000001</v>
      </c>
      <c r="BN71" s="1054">
        <v>999010507</v>
      </c>
      <c r="BO71" s="1054">
        <v>379124511.44999999</v>
      </c>
      <c r="BP71" s="1054">
        <v>968614572</v>
      </c>
      <c r="BQ71" s="1054">
        <v>30395935</v>
      </c>
      <c r="BR71" s="1054">
        <v>962091797</v>
      </c>
      <c r="BS71" s="1054">
        <v>6522775</v>
      </c>
      <c r="BT71" s="1054">
        <v>8500</v>
      </c>
    </row>
    <row r="72" spans="1:72" ht="21.95" customHeight="1" x14ac:dyDescent="0.2">
      <c r="A72" s="1012" t="str">
        <f t="shared" si="1"/>
        <v>A204110</v>
      </c>
      <c r="B72" s="1180" t="s">
        <v>361</v>
      </c>
      <c r="C72" s="1192"/>
      <c r="D72" s="1180" t="s">
        <v>741</v>
      </c>
      <c r="E72" s="1192"/>
      <c r="F72" s="1180" t="s">
        <v>739</v>
      </c>
      <c r="G72" s="1192"/>
      <c r="H72" s="1180" t="s">
        <v>742</v>
      </c>
      <c r="I72" s="1192"/>
      <c r="J72" s="1180" t="s">
        <v>738</v>
      </c>
      <c r="K72" s="1192"/>
      <c r="L72" s="1192"/>
      <c r="M72" s="1180"/>
      <c r="N72" s="1192"/>
      <c r="O72" s="1192"/>
      <c r="P72" s="1180"/>
      <c r="Q72" s="1192"/>
      <c r="R72" s="1180"/>
      <c r="S72" s="1192"/>
      <c r="T72" s="1179" t="s">
        <v>633</v>
      </c>
      <c r="U72" s="1192"/>
      <c r="V72" s="1192"/>
      <c r="W72" s="1192"/>
      <c r="X72" s="1192"/>
      <c r="Y72" s="1192"/>
      <c r="Z72" s="1192"/>
      <c r="AA72" s="1192"/>
      <c r="AB72" s="1180" t="s">
        <v>732</v>
      </c>
      <c r="AC72" s="1192"/>
      <c r="AD72" s="1192"/>
      <c r="AE72" s="1192"/>
      <c r="AF72" s="1192"/>
      <c r="AG72" s="1180" t="s">
        <v>733</v>
      </c>
      <c r="AH72" s="1192"/>
      <c r="AI72" s="1192"/>
      <c r="AJ72" s="1017" t="s">
        <v>417</v>
      </c>
      <c r="AK72" s="1181" t="s">
        <v>734</v>
      </c>
      <c r="AL72" s="1192"/>
      <c r="AM72" s="1192"/>
      <c r="AN72" s="1192"/>
      <c r="AO72" s="1192"/>
      <c r="AP72" s="1192"/>
      <c r="AQ72" s="1016">
        <v>1214345111</v>
      </c>
      <c r="AR72" s="1050">
        <v>397700698.39999998</v>
      </c>
      <c r="AS72" s="1016">
        <v>32808063.600000001</v>
      </c>
      <c r="AT72" s="1016">
        <v>0</v>
      </c>
      <c r="AU72" s="1016">
        <v>0</v>
      </c>
      <c r="AV72" s="1050">
        <v>0</v>
      </c>
      <c r="AW72" s="1016">
        <v>397700698.39999998</v>
      </c>
      <c r="AX72" s="1050">
        <v>0</v>
      </c>
      <c r="AY72" s="1016">
        <v>0</v>
      </c>
      <c r="AZ72" s="1050">
        <v>0</v>
      </c>
      <c r="BA72" s="1016">
        <v>0</v>
      </c>
      <c r="BB72" s="1016">
        <v>0</v>
      </c>
      <c r="BC72" s="1016">
        <v>0</v>
      </c>
      <c r="BD72" s="1016">
        <v>0</v>
      </c>
      <c r="BG72" s="1054">
        <v>1214345111</v>
      </c>
      <c r="BH72" s="1054">
        <v>397700698.39999998</v>
      </c>
      <c r="BI72" s="1054">
        <v>32808063.600000001</v>
      </c>
      <c r="BJ72" s="1054">
        <v>0</v>
      </c>
      <c r="BK72" s="1054">
        <v>0</v>
      </c>
      <c r="BL72" s="1054">
        <v>0</v>
      </c>
      <c r="BM72" s="1054">
        <v>397700698.39999998</v>
      </c>
      <c r="BN72" s="1054">
        <v>0</v>
      </c>
      <c r="BO72" s="1054">
        <v>0</v>
      </c>
      <c r="BP72" s="1054">
        <v>0</v>
      </c>
      <c r="BQ72" s="1054">
        <v>0</v>
      </c>
      <c r="BR72" s="1054">
        <v>0</v>
      </c>
      <c r="BS72" s="1054">
        <v>0</v>
      </c>
      <c r="BT72" s="1054">
        <v>0</v>
      </c>
    </row>
    <row r="73" spans="1:72" ht="21.95" customHeight="1" x14ac:dyDescent="0.2">
      <c r="A73" s="1012" t="str">
        <f t="shared" si="1"/>
        <v>A2041310</v>
      </c>
      <c r="B73" s="1176" t="s">
        <v>361</v>
      </c>
      <c r="C73" s="1192"/>
      <c r="D73" s="1176" t="s">
        <v>741</v>
      </c>
      <c r="E73" s="1192"/>
      <c r="F73" s="1176" t="s">
        <v>739</v>
      </c>
      <c r="G73" s="1192"/>
      <c r="H73" s="1176" t="s">
        <v>742</v>
      </c>
      <c r="I73" s="1192"/>
      <c r="J73" s="1176" t="s">
        <v>738</v>
      </c>
      <c r="K73" s="1192"/>
      <c r="L73" s="1192"/>
      <c r="M73" s="1176" t="s">
        <v>748</v>
      </c>
      <c r="N73" s="1192"/>
      <c r="O73" s="1192"/>
      <c r="P73" s="1176"/>
      <c r="Q73" s="1192"/>
      <c r="R73" s="1176"/>
      <c r="S73" s="1192"/>
      <c r="T73" s="1177" t="s">
        <v>575</v>
      </c>
      <c r="U73" s="1192"/>
      <c r="V73" s="1192"/>
      <c r="W73" s="1192"/>
      <c r="X73" s="1192"/>
      <c r="Y73" s="1192"/>
      <c r="Z73" s="1192"/>
      <c r="AA73" s="1192"/>
      <c r="AB73" s="1176" t="s">
        <v>732</v>
      </c>
      <c r="AC73" s="1192"/>
      <c r="AD73" s="1192"/>
      <c r="AE73" s="1192"/>
      <c r="AF73" s="1192"/>
      <c r="AG73" s="1176" t="s">
        <v>733</v>
      </c>
      <c r="AH73" s="1192"/>
      <c r="AI73" s="1192"/>
      <c r="AJ73" s="1019" t="s">
        <v>417</v>
      </c>
      <c r="AK73" s="1178" t="s">
        <v>734</v>
      </c>
      <c r="AL73" s="1192"/>
      <c r="AM73" s="1192"/>
      <c r="AN73" s="1192"/>
      <c r="AO73" s="1192"/>
      <c r="AP73" s="1192"/>
      <c r="AQ73" s="1016">
        <v>30000000</v>
      </c>
      <c r="AR73" s="1050">
        <v>0</v>
      </c>
      <c r="AS73" s="1016">
        <v>29379150</v>
      </c>
      <c r="AT73" s="1016">
        <v>0</v>
      </c>
      <c r="AU73" s="1016">
        <v>0</v>
      </c>
      <c r="AV73" s="1050">
        <v>0</v>
      </c>
      <c r="AW73" s="1016">
        <v>0</v>
      </c>
      <c r="AX73" s="1050">
        <v>0</v>
      </c>
      <c r="AY73" s="1016">
        <v>0</v>
      </c>
      <c r="AZ73" s="1050">
        <v>0</v>
      </c>
      <c r="BA73" s="1016">
        <v>0</v>
      </c>
      <c r="BB73" s="1016">
        <v>0</v>
      </c>
      <c r="BC73" s="1016">
        <v>0</v>
      </c>
      <c r="BD73" s="1016">
        <v>0</v>
      </c>
      <c r="BG73" s="1054">
        <v>30000000</v>
      </c>
      <c r="BH73" s="1054">
        <v>0</v>
      </c>
      <c r="BI73" s="1054">
        <v>29379150</v>
      </c>
      <c r="BJ73" s="1054">
        <v>0</v>
      </c>
      <c r="BK73" s="1054">
        <v>0</v>
      </c>
      <c r="BL73" s="1054">
        <v>0</v>
      </c>
      <c r="BM73" s="1054">
        <v>0</v>
      </c>
      <c r="BN73" s="1054">
        <v>0</v>
      </c>
      <c r="BO73" s="1054">
        <v>0</v>
      </c>
      <c r="BP73" s="1054">
        <v>0</v>
      </c>
      <c r="BQ73" s="1054">
        <v>0</v>
      </c>
      <c r="BR73" s="1054">
        <v>0</v>
      </c>
      <c r="BS73" s="1054">
        <v>0</v>
      </c>
      <c r="BT73" s="1054">
        <v>0</v>
      </c>
    </row>
    <row r="74" spans="1:72" ht="21.95" customHeight="1" x14ac:dyDescent="0.2">
      <c r="A74" s="1012" t="str">
        <f t="shared" si="1"/>
        <v>A2041410</v>
      </c>
      <c r="B74" s="1176" t="s">
        <v>361</v>
      </c>
      <c r="C74" s="1192"/>
      <c r="D74" s="1176" t="s">
        <v>741</v>
      </c>
      <c r="E74" s="1192"/>
      <c r="F74" s="1176" t="s">
        <v>739</v>
      </c>
      <c r="G74" s="1192"/>
      <c r="H74" s="1176" t="s">
        <v>742</v>
      </c>
      <c r="I74" s="1192"/>
      <c r="J74" s="1176" t="s">
        <v>738</v>
      </c>
      <c r="K74" s="1192"/>
      <c r="L74" s="1192"/>
      <c r="M74" s="1176" t="s">
        <v>742</v>
      </c>
      <c r="N74" s="1192"/>
      <c r="O74" s="1192"/>
      <c r="P74" s="1176"/>
      <c r="Q74" s="1192"/>
      <c r="R74" s="1176"/>
      <c r="S74" s="1192"/>
      <c r="T74" s="1177" t="s">
        <v>395</v>
      </c>
      <c r="U74" s="1192"/>
      <c r="V74" s="1192"/>
      <c r="W74" s="1192"/>
      <c r="X74" s="1192"/>
      <c r="Y74" s="1192"/>
      <c r="Z74" s="1192"/>
      <c r="AA74" s="1192"/>
      <c r="AB74" s="1176" t="s">
        <v>732</v>
      </c>
      <c r="AC74" s="1192"/>
      <c r="AD74" s="1192"/>
      <c r="AE74" s="1192"/>
      <c r="AF74" s="1192"/>
      <c r="AG74" s="1176" t="s">
        <v>733</v>
      </c>
      <c r="AH74" s="1192"/>
      <c r="AI74" s="1192"/>
      <c r="AJ74" s="1019" t="s">
        <v>417</v>
      </c>
      <c r="AK74" s="1178" t="s">
        <v>734</v>
      </c>
      <c r="AL74" s="1192"/>
      <c r="AM74" s="1192"/>
      <c r="AN74" s="1192"/>
      <c r="AO74" s="1192"/>
      <c r="AP74" s="1192"/>
      <c r="AQ74" s="1016">
        <v>1500000</v>
      </c>
      <c r="AR74" s="1050">
        <v>0</v>
      </c>
      <c r="AS74" s="1016">
        <v>1000000</v>
      </c>
      <c r="AT74" s="1016">
        <v>0</v>
      </c>
      <c r="AU74" s="1016">
        <v>0</v>
      </c>
      <c r="AV74" s="1050">
        <v>0</v>
      </c>
      <c r="AW74" s="1016">
        <v>0</v>
      </c>
      <c r="AX74" s="1050">
        <v>0</v>
      </c>
      <c r="AY74" s="1016">
        <v>0</v>
      </c>
      <c r="AZ74" s="1050">
        <v>0</v>
      </c>
      <c r="BA74" s="1016">
        <v>0</v>
      </c>
      <c r="BB74" s="1016">
        <v>0</v>
      </c>
      <c r="BC74" s="1016">
        <v>0</v>
      </c>
      <c r="BD74" s="1016">
        <v>0</v>
      </c>
      <c r="BG74" s="1054">
        <v>1500000</v>
      </c>
      <c r="BH74" s="1054">
        <v>0</v>
      </c>
      <c r="BI74" s="1054">
        <v>1000000</v>
      </c>
      <c r="BJ74" s="1054">
        <v>0</v>
      </c>
      <c r="BK74" s="1054">
        <v>0</v>
      </c>
      <c r="BL74" s="1054">
        <v>0</v>
      </c>
      <c r="BM74" s="1054">
        <v>0</v>
      </c>
      <c r="BN74" s="1054">
        <v>0</v>
      </c>
      <c r="BO74" s="1054">
        <v>0</v>
      </c>
      <c r="BP74" s="1054">
        <v>0</v>
      </c>
      <c r="BQ74" s="1054">
        <v>0</v>
      </c>
      <c r="BR74" s="1054">
        <v>0</v>
      </c>
      <c r="BS74" s="1054">
        <v>0</v>
      </c>
      <c r="BT74" s="1054">
        <v>0</v>
      </c>
    </row>
    <row r="75" spans="1:72" ht="21.95" customHeight="1" x14ac:dyDescent="0.2">
      <c r="A75" s="1012" t="str">
        <f t="shared" si="1"/>
        <v>A2041610</v>
      </c>
      <c r="B75" s="1176" t="s">
        <v>361</v>
      </c>
      <c r="C75" s="1192"/>
      <c r="D75" s="1176" t="s">
        <v>741</v>
      </c>
      <c r="E75" s="1192"/>
      <c r="F75" s="1176" t="s">
        <v>739</v>
      </c>
      <c r="G75" s="1192"/>
      <c r="H75" s="1176" t="s">
        <v>742</v>
      </c>
      <c r="I75" s="1192"/>
      <c r="J75" s="1176" t="s">
        <v>738</v>
      </c>
      <c r="K75" s="1192"/>
      <c r="L75" s="1192"/>
      <c r="M75" s="1176" t="s">
        <v>753</v>
      </c>
      <c r="N75" s="1192"/>
      <c r="O75" s="1192"/>
      <c r="P75" s="1176"/>
      <c r="Q75" s="1192"/>
      <c r="R75" s="1176"/>
      <c r="S75" s="1192"/>
      <c r="T75" s="1177" t="s">
        <v>396</v>
      </c>
      <c r="U75" s="1192"/>
      <c r="V75" s="1192"/>
      <c r="W75" s="1192"/>
      <c r="X75" s="1192"/>
      <c r="Y75" s="1192"/>
      <c r="Z75" s="1192"/>
      <c r="AA75" s="1192"/>
      <c r="AB75" s="1176" t="s">
        <v>732</v>
      </c>
      <c r="AC75" s="1192"/>
      <c r="AD75" s="1192"/>
      <c r="AE75" s="1192"/>
      <c r="AF75" s="1192"/>
      <c r="AG75" s="1176" t="s">
        <v>733</v>
      </c>
      <c r="AH75" s="1192"/>
      <c r="AI75" s="1192"/>
      <c r="AJ75" s="1019" t="s">
        <v>417</v>
      </c>
      <c r="AK75" s="1178" t="s">
        <v>734</v>
      </c>
      <c r="AL75" s="1192"/>
      <c r="AM75" s="1192"/>
      <c r="AN75" s="1192"/>
      <c r="AO75" s="1192"/>
      <c r="AP75" s="1192"/>
      <c r="AQ75" s="1016">
        <v>407625668</v>
      </c>
      <c r="AR75" s="1050">
        <v>0</v>
      </c>
      <c r="AS75" s="1016">
        <v>617134</v>
      </c>
      <c r="AT75" s="1016">
        <v>0</v>
      </c>
      <c r="AU75" s="1016">
        <v>0</v>
      </c>
      <c r="AV75" s="1050">
        <v>0</v>
      </c>
      <c r="AW75" s="1016">
        <v>0</v>
      </c>
      <c r="AX75" s="1050">
        <v>0</v>
      </c>
      <c r="AY75" s="1016">
        <v>0</v>
      </c>
      <c r="AZ75" s="1050">
        <v>0</v>
      </c>
      <c r="BA75" s="1016">
        <v>0</v>
      </c>
      <c r="BB75" s="1016">
        <v>0</v>
      </c>
      <c r="BC75" s="1016">
        <v>0</v>
      </c>
      <c r="BD75" s="1016">
        <v>0</v>
      </c>
      <c r="BG75" s="1054">
        <v>407625668</v>
      </c>
      <c r="BH75" s="1054">
        <v>0</v>
      </c>
      <c r="BI75" s="1054">
        <v>617134</v>
      </c>
      <c r="BJ75" s="1054">
        <v>0</v>
      </c>
      <c r="BK75" s="1054">
        <v>0</v>
      </c>
      <c r="BL75" s="1054">
        <v>0</v>
      </c>
      <c r="BM75" s="1054">
        <v>0</v>
      </c>
      <c r="BN75" s="1054">
        <v>0</v>
      </c>
      <c r="BO75" s="1054">
        <v>0</v>
      </c>
      <c r="BP75" s="1054">
        <v>0</v>
      </c>
      <c r="BQ75" s="1054">
        <v>0</v>
      </c>
      <c r="BR75" s="1054">
        <v>0</v>
      </c>
      <c r="BS75" s="1054">
        <v>0</v>
      </c>
      <c r="BT75" s="1054">
        <v>0</v>
      </c>
    </row>
    <row r="76" spans="1:72" ht="21.95" customHeight="1" x14ac:dyDescent="0.2">
      <c r="A76" s="1012" t="str">
        <f t="shared" si="1"/>
        <v>A2041810</v>
      </c>
      <c r="B76" s="1176" t="s">
        <v>361</v>
      </c>
      <c r="C76" s="1192"/>
      <c r="D76" s="1176" t="s">
        <v>741</v>
      </c>
      <c r="E76" s="1192"/>
      <c r="F76" s="1176" t="s">
        <v>739</v>
      </c>
      <c r="G76" s="1192"/>
      <c r="H76" s="1176" t="s">
        <v>742</v>
      </c>
      <c r="I76" s="1192"/>
      <c r="J76" s="1176" t="s">
        <v>738</v>
      </c>
      <c r="K76" s="1192"/>
      <c r="L76" s="1192"/>
      <c r="M76" s="1176" t="s">
        <v>755</v>
      </c>
      <c r="N76" s="1192"/>
      <c r="O76" s="1192"/>
      <c r="P76" s="1176"/>
      <c r="Q76" s="1192"/>
      <c r="R76" s="1176"/>
      <c r="S76" s="1192"/>
      <c r="T76" s="1177" t="s">
        <v>397</v>
      </c>
      <c r="U76" s="1192"/>
      <c r="V76" s="1192"/>
      <c r="W76" s="1192"/>
      <c r="X76" s="1192"/>
      <c r="Y76" s="1192"/>
      <c r="Z76" s="1192"/>
      <c r="AA76" s="1192"/>
      <c r="AB76" s="1176" t="s">
        <v>732</v>
      </c>
      <c r="AC76" s="1192"/>
      <c r="AD76" s="1192"/>
      <c r="AE76" s="1192"/>
      <c r="AF76" s="1192"/>
      <c r="AG76" s="1176" t="s">
        <v>733</v>
      </c>
      <c r="AH76" s="1192"/>
      <c r="AI76" s="1192"/>
      <c r="AJ76" s="1019" t="s">
        <v>417</v>
      </c>
      <c r="AK76" s="1178" t="s">
        <v>734</v>
      </c>
      <c r="AL76" s="1192"/>
      <c r="AM76" s="1192"/>
      <c r="AN76" s="1192"/>
      <c r="AO76" s="1192"/>
      <c r="AP76" s="1192"/>
      <c r="AQ76" s="1016">
        <v>511719443</v>
      </c>
      <c r="AR76" s="1050">
        <v>397700698.39999998</v>
      </c>
      <c r="AS76" s="1016">
        <v>0.6</v>
      </c>
      <c r="AT76" s="1016">
        <v>0</v>
      </c>
      <c r="AU76" s="1016">
        <v>0</v>
      </c>
      <c r="AV76" s="1050">
        <v>0</v>
      </c>
      <c r="AW76" s="1016">
        <v>397700698.39999998</v>
      </c>
      <c r="AX76" s="1050">
        <v>0</v>
      </c>
      <c r="AY76" s="1016">
        <v>0</v>
      </c>
      <c r="AZ76" s="1050">
        <v>0</v>
      </c>
      <c r="BA76" s="1016">
        <v>0</v>
      </c>
      <c r="BB76" s="1016">
        <v>0</v>
      </c>
      <c r="BC76" s="1016">
        <v>0</v>
      </c>
      <c r="BD76" s="1016">
        <v>0</v>
      </c>
      <c r="BG76" s="1054">
        <v>511719443</v>
      </c>
      <c r="BH76" s="1054">
        <v>397700698.39999998</v>
      </c>
      <c r="BI76" s="1054">
        <v>0.6</v>
      </c>
      <c r="BJ76" s="1054">
        <v>0</v>
      </c>
      <c r="BK76" s="1054">
        <v>0</v>
      </c>
      <c r="BL76" s="1054">
        <v>0</v>
      </c>
      <c r="BM76" s="1054">
        <v>397700698.39999998</v>
      </c>
      <c r="BN76" s="1054">
        <v>0</v>
      </c>
      <c r="BO76" s="1054">
        <v>0</v>
      </c>
      <c r="BP76" s="1054">
        <v>0</v>
      </c>
      <c r="BQ76" s="1054">
        <v>0</v>
      </c>
      <c r="BR76" s="1054">
        <v>0</v>
      </c>
      <c r="BS76" s="1054">
        <v>0</v>
      </c>
      <c r="BT76" s="1054">
        <v>0</v>
      </c>
    </row>
    <row r="77" spans="1:72" ht="21.95" customHeight="1" x14ac:dyDescent="0.2">
      <c r="A77" s="1012" t="str">
        <f t="shared" si="1"/>
        <v>A2041910</v>
      </c>
      <c r="B77" s="1176" t="s">
        <v>361</v>
      </c>
      <c r="C77" s="1192"/>
      <c r="D77" s="1176" t="s">
        <v>741</v>
      </c>
      <c r="E77" s="1192"/>
      <c r="F77" s="1176" t="s">
        <v>739</v>
      </c>
      <c r="G77" s="1192"/>
      <c r="H77" s="1176" t="s">
        <v>742</v>
      </c>
      <c r="I77" s="1192"/>
      <c r="J77" s="1176" t="s">
        <v>738</v>
      </c>
      <c r="K77" s="1192"/>
      <c r="L77" s="1192"/>
      <c r="M77" s="1176" t="s">
        <v>747</v>
      </c>
      <c r="N77" s="1192"/>
      <c r="O77" s="1192"/>
      <c r="P77" s="1176"/>
      <c r="Q77" s="1192"/>
      <c r="R77" s="1176"/>
      <c r="S77" s="1192"/>
      <c r="T77" s="1177" t="s">
        <v>398</v>
      </c>
      <c r="U77" s="1192"/>
      <c r="V77" s="1192"/>
      <c r="W77" s="1192"/>
      <c r="X77" s="1192"/>
      <c r="Y77" s="1192"/>
      <c r="Z77" s="1192"/>
      <c r="AA77" s="1192"/>
      <c r="AB77" s="1176" t="s">
        <v>732</v>
      </c>
      <c r="AC77" s="1192"/>
      <c r="AD77" s="1192"/>
      <c r="AE77" s="1192"/>
      <c r="AF77" s="1192"/>
      <c r="AG77" s="1176" t="s">
        <v>733</v>
      </c>
      <c r="AH77" s="1192"/>
      <c r="AI77" s="1192"/>
      <c r="AJ77" s="1019" t="s">
        <v>417</v>
      </c>
      <c r="AK77" s="1178" t="s">
        <v>734</v>
      </c>
      <c r="AL77" s="1192"/>
      <c r="AM77" s="1192"/>
      <c r="AN77" s="1192"/>
      <c r="AO77" s="1192"/>
      <c r="AP77" s="1192"/>
      <c r="AQ77" s="1016">
        <v>1000000</v>
      </c>
      <c r="AR77" s="1050">
        <v>0</v>
      </c>
      <c r="AS77" s="1016">
        <v>500000</v>
      </c>
      <c r="AT77" s="1016">
        <v>0</v>
      </c>
      <c r="AU77" s="1016">
        <v>0</v>
      </c>
      <c r="AV77" s="1050">
        <v>0</v>
      </c>
      <c r="AW77" s="1016">
        <v>0</v>
      </c>
      <c r="AX77" s="1050">
        <v>0</v>
      </c>
      <c r="AY77" s="1016">
        <v>0</v>
      </c>
      <c r="AZ77" s="1050">
        <v>0</v>
      </c>
      <c r="BA77" s="1016">
        <v>0</v>
      </c>
      <c r="BB77" s="1016">
        <v>0</v>
      </c>
      <c r="BC77" s="1016">
        <v>0</v>
      </c>
      <c r="BD77" s="1016">
        <v>0</v>
      </c>
      <c r="BG77" s="1054">
        <v>1000000</v>
      </c>
      <c r="BH77" s="1054">
        <v>0</v>
      </c>
      <c r="BI77" s="1054">
        <v>500000</v>
      </c>
      <c r="BJ77" s="1054">
        <v>0</v>
      </c>
      <c r="BK77" s="1054">
        <v>0</v>
      </c>
      <c r="BL77" s="1054">
        <v>0</v>
      </c>
      <c r="BM77" s="1054">
        <v>0</v>
      </c>
      <c r="BN77" s="1054">
        <v>0</v>
      </c>
      <c r="BO77" s="1054">
        <v>0</v>
      </c>
      <c r="BP77" s="1054">
        <v>0</v>
      </c>
      <c r="BQ77" s="1054">
        <v>0</v>
      </c>
      <c r="BR77" s="1054">
        <v>0</v>
      </c>
      <c r="BS77" s="1054">
        <v>0</v>
      </c>
      <c r="BT77" s="1054">
        <v>0</v>
      </c>
    </row>
    <row r="78" spans="1:72" ht="21.95" customHeight="1" x14ac:dyDescent="0.2">
      <c r="A78" s="1012" t="str">
        <f t="shared" si="1"/>
        <v>A20411610</v>
      </c>
      <c r="B78" s="1176" t="s">
        <v>361</v>
      </c>
      <c r="C78" s="1192"/>
      <c r="D78" s="1176" t="s">
        <v>741</v>
      </c>
      <c r="E78" s="1192"/>
      <c r="F78" s="1176" t="s">
        <v>739</v>
      </c>
      <c r="G78" s="1192"/>
      <c r="H78" s="1176" t="s">
        <v>742</v>
      </c>
      <c r="I78" s="1192"/>
      <c r="J78" s="1176" t="s">
        <v>738</v>
      </c>
      <c r="K78" s="1192"/>
      <c r="L78" s="1192"/>
      <c r="M78" s="1176" t="s">
        <v>370</v>
      </c>
      <c r="N78" s="1192"/>
      <c r="O78" s="1192"/>
      <c r="P78" s="1176"/>
      <c r="Q78" s="1192"/>
      <c r="R78" s="1176"/>
      <c r="S78" s="1192"/>
      <c r="T78" s="1177" t="s">
        <v>399</v>
      </c>
      <c r="U78" s="1192"/>
      <c r="V78" s="1192"/>
      <c r="W78" s="1192"/>
      <c r="X78" s="1192"/>
      <c r="Y78" s="1192"/>
      <c r="Z78" s="1192"/>
      <c r="AA78" s="1192"/>
      <c r="AB78" s="1176" t="s">
        <v>732</v>
      </c>
      <c r="AC78" s="1192"/>
      <c r="AD78" s="1192"/>
      <c r="AE78" s="1192"/>
      <c r="AF78" s="1192"/>
      <c r="AG78" s="1176" t="s">
        <v>733</v>
      </c>
      <c r="AH78" s="1192"/>
      <c r="AI78" s="1192"/>
      <c r="AJ78" s="1019" t="s">
        <v>417</v>
      </c>
      <c r="AK78" s="1178" t="s">
        <v>734</v>
      </c>
      <c r="AL78" s="1192"/>
      <c r="AM78" s="1192"/>
      <c r="AN78" s="1192"/>
      <c r="AO78" s="1192"/>
      <c r="AP78" s="1192"/>
      <c r="AQ78" s="1016">
        <v>0</v>
      </c>
      <c r="AR78" s="1050">
        <v>0</v>
      </c>
      <c r="AS78" s="1016">
        <v>0</v>
      </c>
      <c r="AT78" s="1016">
        <v>0</v>
      </c>
      <c r="AU78" s="1016">
        <v>0</v>
      </c>
      <c r="AV78" s="1050">
        <v>0</v>
      </c>
      <c r="AW78" s="1016">
        <v>0</v>
      </c>
      <c r="AX78" s="1050">
        <v>0</v>
      </c>
      <c r="AY78" s="1016">
        <v>0</v>
      </c>
      <c r="AZ78" s="1050">
        <v>0</v>
      </c>
      <c r="BA78" s="1016">
        <v>0</v>
      </c>
      <c r="BB78" s="1016">
        <v>0</v>
      </c>
      <c r="BC78" s="1016">
        <v>0</v>
      </c>
      <c r="BD78" s="1016">
        <v>0</v>
      </c>
      <c r="BG78" s="1054">
        <v>0</v>
      </c>
      <c r="BH78" s="1054">
        <v>0</v>
      </c>
      <c r="BI78" s="1054">
        <v>0</v>
      </c>
      <c r="BJ78" s="1054">
        <v>0</v>
      </c>
      <c r="BK78" s="1054">
        <v>0</v>
      </c>
      <c r="BL78" s="1054">
        <v>0</v>
      </c>
      <c r="BM78" s="1054">
        <v>0</v>
      </c>
      <c r="BN78" s="1054">
        <v>0</v>
      </c>
      <c r="BO78" s="1054">
        <v>0</v>
      </c>
      <c r="BP78" s="1054">
        <v>0</v>
      </c>
      <c r="BQ78" s="1054">
        <v>0</v>
      </c>
      <c r="BR78" s="1054">
        <v>0</v>
      </c>
      <c r="BS78" s="1054">
        <v>0</v>
      </c>
      <c r="BT78" s="1054">
        <v>0</v>
      </c>
    </row>
    <row r="79" spans="1:72" ht="21.95" customHeight="1" x14ac:dyDescent="0.2">
      <c r="A79" s="1012" t="str">
        <f t="shared" si="1"/>
        <v>A20412510</v>
      </c>
      <c r="B79" s="1176" t="s">
        <v>361</v>
      </c>
      <c r="C79" s="1192"/>
      <c r="D79" s="1176" t="s">
        <v>741</v>
      </c>
      <c r="E79" s="1192"/>
      <c r="F79" s="1176" t="s">
        <v>739</v>
      </c>
      <c r="G79" s="1192"/>
      <c r="H79" s="1176" t="s">
        <v>742</v>
      </c>
      <c r="I79" s="1192"/>
      <c r="J79" s="1176" t="s">
        <v>738</v>
      </c>
      <c r="K79" s="1192"/>
      <c r="L79" s="1192"/>
      <c r="M79" s="1176" t="s">
        <v>759</v>
      </c>
      <c r="N79" s="1192"/>
      <c r="O79" s="1192"/>
      <c r="P79" s="1176"/>
      <c r="Q79" s="1192"/>
      <c r="R79" s="1176"/>
      <c r="S79" s="1192"/>
      <c r="T79" s="1177" t="s">
        <v>400</v>
      </c>
      <c r="U79" s="1192"/>
      <c r="V79" s="1192"/>
      <c r="W79" s="1192"/>
      <c r="X79" s="1192"/>
      <c r="Y79" s="1192"/>
      <c r="Z79" s="1192"/>
      <c r="AA79" s="1192"/>
      <c r="AB79" s="1176" t="s">
        <v>732</v>
      </c>
      <c r="AC79" s="1192"/>
      <c r="AD79" s="1192"/>
      <c r="AE79" s="1192"/>
      <c r="AF79" s="1192"/>
      <c r="AG79" s="1176" t="s">
        <v>733</v>
      </c>
      <c r="AH79" s="1192"/>
      <c r="AI79" s="1192"/>
      <c r="AJ79" s="1019" t="s">
        <v>417</v>
      </c>
      <c r="AK79" s="1178" t="s">
        <v>734</v>
      </c>
      <c r="AL79" s="1192"/>
      <c r="AM79" s="1192"/>
      <c r="AN79" s="1192"/>
      <c r="AO79" s="1192"/>
      <c r="AP79" s="1192"/>
      <c r="AQ79" s="1016">
        <v>262500000</v>
      </c>
      <c r="AR79" s="1050">
        <v>0</v>
      </c>
      <c r="AS79" s="1016">
        <v>1311779</v>
      </c>
      <c r="AT79" s="1016">
        <v>0</v>
      </c>
      <c r="AU79" s="1016">
        <v>0</v>
      </c>
      <c r="AV79" s="1050">
        <v>0</v>
      </c>
      <c r="AW79" s="1016">
        <v>0</v>
      </c>
      <c r="AX79" s="1050">
        <v>0</v>
      </c>
      <c r="AY79" s="1016">
        <v>0</v>
      </c>
      <c r="AZ79" s="1050">
        <v>0</v>
      </c>
      <c r="BA79" s="1016">
        <v>0</v>
      </c>
      <c r="BB79" s="1016">
        <v>0</v>
      </c>
      <c r="BC79" s="1016">
        <v>0</v>
      </c>
      <c r="BD79" s="1016">
        <v>0</v>
      </c>
      <c r="BG79" s="1054">
        <v>262500000</v>
      </c>
      <c r="BH79" s="1054">
        <v>0</v>
      </c>
      <c r="BI79" s="1054">
        <v>1311779</v>
      </c>
      <c r="BJ79" s="1054">
        <v>0</v>
      </c>
      <c r="BK79" s="1054">
        <v>0</v>
      </c>
      <c r="BL79" s="1054">
        <v>0</v>
      </c>
      <c r="BM79" s="1054">
        <v>0</v>
      </c>
      <c r="BN79" s="1054">
        <v>0</v>
      </c>
      <c r="BO79" s="1054">
        <v>0</v>
      </c>
      <c r="BP79" s="1054">
        <v>0</v>
      </c>
      <c r="BQ79" s="1054">
        <v>0</v>
      </c>
      <c r="BR79" s="1054">
        <v>0</v>
      </c>
      <c r="BS79" s="1054">
        <v>0</v>
      </c>
      <c r="BT79" s="1054">
        <v>0</v>
      </c>
    </row>
    <row r="80" spans="1:72" ht="21.95" customHeight="1" x14ac:dyDescent="0.2">
      <c r="A80" s="1012" t="str">
        <f t="shared" si="1"/>
        <v>A204210</v>
      </c>
      <c r="B80" s="1180" t="s">
        <v>361</v>
      </c>
      <c r="C80" s="1192"/>
      <c r="D80" s="1180" t="s">
        <v>741</v>
      </c>
      <c r="E80" s="1192"/>
      <c r="F80" s="1180" t="s">
        <v>739</v>
      </c>
      <c r="G80" s="1192"/>
      <c r="H80" s="1180" t="s">
        <v>742</v>
      </c>
      <c r="I80" s="1192"/>
      <c r="J80" s="1180" t="s">
        <v>741</v>
      </c>
      <c r="K80" s="1192"/>
      <c r="L80" s="1192"/>
      <c r="M80" s="1180"/>
      <c r="N80" s="1192"/>
      <c r="O80" s="1192"/>
      <c r="P80" s="1180"/>
      <c r="Q80" s="1192"/>
      <c r="R80" s="1180"/>
      <c r="S80" s="1192"/>
      <c r="T80" s="1179" t="s">
        <v>635</v>
      </c>
      <c r="U80" s="1192"/>
      <c r="V80" s="1192"/>
      <c r="W80" s="1192"/>
      <c r="X80" s="1192"/>
      <c r="Y80" s="1192"/>
      <c r="Z80" s="1192"/>
      <c r="AA80" s="1192"/>
      <c r="AB80" s="1180" t="s">
        <v>732</v>
      </c>
      <c r="AC80" s="1192"/>
      <c r="AD80" s="1192"/>
      <c r="AE80" s="1192"/>
      <c r="AF80" s="1192"/>
      <c r="AG80" s="1180" t="s">
        <v>733</v>
      </c>
      <c r="AH80" s="1192"/>
      <c r="AI80" s="1192"/>
      <c r="AJ80" s="1017" t="s">
        <v>417</v>
      </c>
      <c r="AK80" s="1181" t="s">
        <v>734</v>
      </c>
      <c r="AL80" s="1192"/>
      <c r="AM80" s="1192"/>
      <c r="AN80" s="1192"/>
      <c r="AO80" s="1192"/>
      <c r="AP80" s="1192"/>
      <c r="AQ80" s="1016">
        <v>40937304</v>
      </c>
      <c r="AR80" s="1050">
        <v>25526867</v>
      </c>
      <c r="AS80" s="1016">
        <v>7116393</v>
      </c>
      <c r="AT80" s="1016">
        <v>0</v>
      </c>
      <c r="AU80" s="1016">
        <v>0</v>
      </c>
      <c r="AV80" s="1050">
        <v>0</v>
      </c>
      <c r="AW80" s="1016">
        <v>25526867</v>
      </c>
      <c r="AX80" s="1050">
        <v>0</v>
      </c>
      <c r="AY80" s="1016">
        <v>0</v>
      </c>
      <c r="AZ80" s="1050">
        <v>0</v>
      </c>
      <c r="BA80" s="1016">
        <v>0</v>
      </c>
      <c r="BB80" s="1016">
        <v>0</v>
      </c>
      <c r="BC80" s="1016">
        <v>0</v>
      </c>
      <c r="BD80" s="1016">
        <v>0</v>
      </c>
      <c r="BG80" s="1054">
        <v>40937304</v>
      </c>
      <c r="BH80" s="1054">
        <v>25526867</v>
      </c>
      <c r="BI80" s="1054">
        <v>7116393</v>
      </c>
      <c r="BJ80" s="1054">
        <v>0</v>
      </c>
      <c r="BK80" s="1054">
        <v>0</v>
      </c>
      <c r="BL80" s="1054">
        <v>0</v>
      </c>
      <c r="BM80" s="1054">
        <v>25526867</v>
      </c>
      <c r="BN80" s="1054">
        <v>0</v>
      </c>
      <c r="BO80" s="1054">
        <v>0</v>
      </c>
      <c r="BP80" s="1054">
        <v>0</v>
      </c>
      <c r="BQ80" s="1054">
        <v>0</v>
      </c>
      <c r="BR80" s="1054">
        <v>0</v>
      </c>
      <c r="BS80" s="1054">
        <v>0</v>
      </c>
      <c r="BT80" s="1054">
        <v>0</v>
      </c>
    </row>
    <row r="81" spans="1:72" ht="21.95" customHeight="1" x14ac:dyDescent="0.2">
      <c r="A81" s="1012" t="str">
        <f t="shared" si="1"/>
        <v>A2042110</v>
      </c>
      <c r="B81" s="1176" t="s">
        <v>361</v>
      </c>
      <c r="C81" s="1192"/>
      <c r="D81" s="1176" t="s">
        <v>741</v>
      </c>
      <c r="E81" s="1192"/>
      <c r="F81" s="1176" t="s">
        <v>739</v>
      </c>
      <c r="G81" s="1192"/>
      <c r="H81" s="1176" t="s">
        <v>742</v>
      </c>
      <c r="I81" s="1192"/>
      <c r="J81" s="1176" t="s">
        <v>741</v>
      </c>
      <c r="K81" s="1192"/>
      <c r="L81" s="1192"/>
      <c r="M81" s="1176" t="s">
        <v>738</v>
      </c>
      <c r="N81" s="1192"/>
      <c r="O81" s="1192"/>
      <c r="P81" s="1176"/>
      <c r="Q81" s="1192"/>
      <c r="R81" s="1176"/>
      <c r="S81" s="1192"/>
      <c r="T81" s="1177" t="s">
        <v>401</v>
      </c>
      <c r="U81" s="1192"/>
      <c r="V81" s="1192"/>
      <c r="W81" s="1192"/>
      <c r="X81" s="1192"/>
      <c r="Y81" s="1192"/>
      <c r="Z81" s="1192"/>
      <c r="AA81" s="1192"/>
      <c r="AB81" s="1176" t="s">
        <v>732</v>
      </c>
      <c r="AC81" s="1192"/>
      <c r="AD81" s="1192"/>
      <c r="AE81" s="1192"/>
      <c r="AF81" s="1192"/>
      <c r="AG81" s="1176" t="s">
        <v>733</v>
      </c>
      <c r="AH81" s="1192"/>
      <c r="AI81" s="1192"/>
      <c r="AJ81" s="1019" t="s">
        <v>417</v>
      </c>
      <c r="AK81" s="1178" t="s">
        <v>734</v>
      </c>
      <c r="AL81" s="1192"/>
      <c r="AM81" s="1192"/>
      <c r="AN81" s="1192"/>
      <c r="AO81" s="1192"/>
      <c r="AP81" s="1192"/>
      <c r="AQ81" s="1016">
        <v>11780557</v>
      </c>
      <c r="AR81" s="1050">
        <v>0</v>
      </c>
      <c r="AS81" s="1016">
        <v>5116393</v>
      </c>
      <c r="AT81" s="1016">
        <v>0</v>
      </c>
      <c r="AU81" s="1016">
        <v>0</v>
      </c>
      <c r="AV81" s="1050">
        <v>0</v>
      </c>
      <c r="AW81" s="1016">
        <v>0</v>
      </c>
      <c r="AX81" s="1050">
        <v>0</v>
      </c>
      <c r="AY81" s="1016">
        <v>0</v>
      </c>
      <c r="AZ81" s="1050">
        <v>0</v>
      </c>
      <c r="BA81" s="1016">
        <v>0</v>
      </c>
      <c r="BB81" s="1016">
        <v>0</v>
      </c>
      <c r="BC81" s="1016">
        <v>0</v>
      </c>
      <c r="BD81" s="1016">
        <v>0</v>
      </c>
      <c r="BG81" s="1054">
        <v>11780557</v>
      </c>
      <c r="BH81" s="1054">
        <v>0</v>
      </c>
      <c r="BI81" s="1054">
        <v>5116393</v>
      </c>
      <c r="BJ81" s="1054">
        <v>0</v>
      </c>
      <c r="BK81" s="1054">
        <v>0</v>
      </c>
      <c r="BL81" s="1054">
        <v>0</v>
      </c>
      <c r="BM81" s="1054">
        <v>0</v>
      </c>
      <c r="BN81" s="1054">
        <v>0</v>
      </c>
      <c r="BO81" s="1054">
        <v>0</v>
      </c>
      <c r="BP81" s="1054">
        <v>0</v>
      </c>
      <c r="BQ81" s="1054">
        <v>0</v>
      </c>
      <c r="BR81" s="1054">
        <v>0</v>
      </c>
      <c r="BS81" s="1054">
        <v>0</v>
      </c>
      <c r="BT81" s="1054">
        <v>0</v>
      </c>
    </row>
    <row r="82" spans="1:72" ht="21.95" customHeight="1" x14ac:dyDescent="0.2">
      <c r="A82" s="1012" t="str">
        <f t="shared" si="1"/>
        <v>A2042210</v>
      </c>
      <c r="B82" s="1176" t="s">
        <v>361</v>
      </c>
      <c r="C82" s="1192"/>
      <c r="D82" s="1176" t="s">
        <v>741</v>
      </c>
      <c r="E82" s="1192"/>
      <c r="F82" s="1176" t="s">
        <v>739</v>
      </c>
      <c r="G82" s="1192"/>
      <c r="H82" s="1176" t="s">
        <v>742</v>
      </c>
      <c r="I82" s="1192"/>
      <c r="J82" s="1176" t="s">
        <v>741</v>
      </c>
      <c r="K82" s="1192"/>
      <c r="L82" s="1192"/>
      <c r="M82" s="1176" t="s">
        <v>741</v>
      </c>
      <c r="N82" s="1192"/>
      <c r="O82" s="1192"/>
      <c r="P82" s="1176"/>
      <c r="Q82" s="1192"/>
      <c r="R82" s="1176"/>
      <c r="S82" s="1192"/>
      <c r="T82" s="1177" t="s">
        <v>402</v>
      </c>
      <c r="U82" s="1192"/>
      <c r="V82" s="1192"/>
      <c r="W82" s="1192"/>
      <c r="X82" s="1192"/>
      <c r="Y82" s="1192"/>
      <c r="Z82" s="1192"/>
      <c r="AA82" s="1192"/>
      <c r="AB82" s="1176" t="s">
        <v>732</v>
      </c>
      <c r="AC82" s="1192"/>
      <c r="AD82" s="1192"/>
      <c r="AE82" s="1192"/>
      <c r="AF82" s="1192"/>
      <c r="AG82" s="1176" t="s">
        <v>733</v>
      </c>
      <c r="AH82" s="1192"/>
      <c r="AI82" s="1192"/>
      <c r="AJ82" s="1019" t="s">
        <v>417</v>
      </c>
      <c r="AK82" s="1178" t="s">
        <v>734</v>
      </c>
      <c r="AL82" s="1192"/>
      <c r="AM82" s="1192"/>
      <c r="AN82" s="1192"/>
      <c r="AO82" s="1192"/>
      <c r="AP82" s="1192"/>
      <c r="AQ82" s="1016">
        <v>29156747</v>
      </c>
      <c r="AR82" s="1050">
        <v>25526867</v>
      </c>
      <c r="AS82" s="1016">
        <v>2000000</v>
      </c>
      <c r="AT82" s="1016">
        <v>0</v>
      </c>
      <c r="AU82" s="1016">
        <v>0</v>
      </c>
      <c r="AV82" s="1050">
        <v>0</v>
      </c>
      <c r="AW82" s="1016">
        <v>25526867</v>
      </c>
      <c r="AX82" s="1050">
        <v>0</v>
      </c>
      <c r="AY82" s="1016">
        <v>0</v>
      </c>
      <c r="AZ82" s="1050">
        <v>0</v>
      </c>
      <c r="BA82" s="1016">
        <v>0</v>
      </c>
      <c r="BB82" s="1016">
        <v>0</v>
      </c>
      <c r="BC82" s="1016">
        <v>0</v>
      </c>
      <c r="BD82" s="1016">
        <v>0</v>
      </c>
      <c r="BG82" s="1054">
        <v>29156747</v>
      </c>
      <c r="BH82" s="1054">
        <v>25526867</v>
      </c>
      <c r="BI82" s="1054">
        <v>2000000</v>
      </c>
      <c r="BJ82" s="1054">
        <v>0</v>
      </c>
      <c r="BK82" s="1054">
        <v>0</v>
      </c>
      <c r="BL82" s="1054">
        <v>0</v>
      </c>
      <c r="BM82" s="1054">
        <v>25526867</v>
      </c>
      <c r="BN82" s="1054">
        <v>0</v>
      </c>
      <c r="BO82" s="1054">
        <v>0</v>
      </c>
      <c r="BP82" s="1054">
        <v>0</v>
      </c>
      <c r="BQ82" s="1054">
        <v>0</v>
      </c>
      <c r="BR82" s="1054">
        <v>0</v>
      </c>
      <c r="BS82" s="1054">
        <v>0</v>
      </c>
      <c r="BT82" s="1054">
        <v>0</v>
      </c>
    </row>
    <row r="83" spans="1:72" ht="21.95" customHeight="1" x14ac:dyDescent="0.2">
      <c r="A83" s="1012" t="str">
        <f t="shared" si="1"/>
        <v>A204410</v>
      </c>
      <c r="B83" s="1180" t="s">
        <v>361</v>
      </c>
      <c r="C83" s="1192"/>
      <c r="D83" s="1180" t="s">
        <v>741</v>
      </c>
      <c r="E83" s="1192"/>
      <c r="F83" s="1180" t="s">
        <v>739</v>
      </c>
      <c r="G83" s="1192"/>
      <c r="H83" s="1180" t="s">
        <v>742</v>
      </c>
      <c r="I83" s="1192"/>
      <c r="J83" s="1180" t="s">
        <v>742</v>
      </c>
      <c r="K83" s="1192"/>
      <c r="L83" s="1192"/>
      <c r="M83" s="1180"/>
      <c r="N83" s="1192"/>
      <c r="O83" s="1192"/>
      <c r="P83" s="1180"/>
      <c r="Q83" s="1192"/>
      <c r="R83" s="1180"/>
      <c r="S83" s="1192"/>
      <c r="T83" s="1179" t="s">
        <v>637</v>
      </c>
      <c r="U83" s="1192"/>
      <c r="V83" s="1192"/>
      <c r="W83" s="1192"/>
      <c r="X83" s="1192"/>
      <c r="Y83" s="1192"/>
      <c r="Z83" s="1192"/>
      <c r="AA83" s="1192"/>
      <c r="AB83" s="1180" t="s">
        <v>732</v>
      </c>
      <c r="AC83" s="1192"/>
      <c r="AD83" s="1192"/>
      <c r="AE83" s="1192"/>
      <c r="AF83" s="1192"/>
      <c r="AG83" s="1180" t="s">
        <v>733</v>
      </c>
      <c r="AH83" s="1192"/>
      <c r="AI83" s="1192"/>
      <c r="AJ83" s="1017" t="s">
        <v>417</v>
      </c>
      <c r="AK83" s="1181" t="s">
        <v>734</v>
      </c>
      <c r="AL83" s="1192"/>
      <c r="AM83" s="1192"/>
      <c r="AN83" s="1192"/>
      <c r="AO83" s="1192"/>
      <c r="AP83" s="1192"/>
      <c r="AQ83" s="1016">
        <v>1119609341</v>
      </c>
      <c r="AR83" s="1050">
        <v>6126180</v>
      </c>
      <c r="AS83" s="1016">
        <v>10400856</v>
      </c>
      <c r="AT83" s="1016">
        <v>0</v>
      </c>
      <c r="AU83" s="1016">
        <v>0</v>
      </c>
      <c r="AV83" s="1050">
        <v>27488000</v>
      </c>
      <c r="AW83" s="1016">
        <v>21361820</v>
      </c>
      <c r="AX83" s="1050">
        <v>39870347</v>
      </c>
      <c r="AY83" s="1016">
        <v>12382347</v>
      </c>
      <c r="AZ83" s="1050">
        <v>39870347</v>
      </c>
      <c r="BA83" s="1016">
        <v>0</v>
      </c>
      <c r="BB83" s="1016">
        <v>39870347</v>
      </c>
      <c r="BC83" s="1016">
        <v>0</v>
      </c>
      <c r="BD83" s="1016">
        <v>0</v>
      </c>
      <c r="BG83" s="1054">
        <v>1119609341</v>
      </c>
      <c r="BH83" s="1054">
        <v>6126180</v>
      </c>
      <c r="BI83" s="1054">
        <v>10400856</v>
      </c>
      <c r="BJ83" s="1054">
        <v>0</v>
      </c>
      <c r="BK83" s="1054">
        <v>0</v>
      </c>
      <c r="BL83" s="1054">
        <v>27488000</v>
      </c>
      <c r="BM83" s="1054">
        <v>21361820</v>
      </c>
      <c r="BN83" s="1054">
        <v>39870347</v>
      </c>
      <c r="BO83" s="1054">
        <v>12382347</v>
      </c>
      <c r="BP83" s="1054">
        <v>39870347</v>
      </c>
      <c r="BQ83" s="1054">
        <v>0</v>
      </c>
      <c r="BR83" s="1054">
        <v>39870347</v>
      </c>
      <c r="BS83" s="1054">
        <v>0</v>
      </c>
      <c r="BT83" s="1054">
        <v>0</v>
      </c>
    </row>
    <row r="84" spans="1:72" ht="21.95" customHeight="1" x14ac:dyDescent="0.2">
      <c r="A84" s="1012" t="str">
        <f t="shared" si="1"/>
        <v>A2044110</v>
      </c>
      <c r="B84" s="1176" t="s">
        <v>361</v>
      </c>
      <c r="C84" s="1192"/>
      <c r="D84" s="1176" t="s">
        <v>741</v>
      </c>
      <c r="E84" s="1192"/>
      <c r="F84" s="1176" t="s">
        <v>739</v>
      </c>
      <c r="G84" s="1192"/>
      <c r="H84" s="1176" t="s">
        <v>742</v>
      </c>
      <c r="I84" s="1192"/>
      <c r="J84" s="1176" t="s">
        <v>742</v>
      </c>
      <c r="K84" s="1192"/>
      <c r="L84" s="1192"/>
      <c r="M84" s="1176" t="s">
        <v>738</v>
      </c>
      <c r="N84" s="1192"/>
      <c r="O84" s="1192"/>
      <c r="P84" s="1176"/>
      <c r="Q84" s="1192"/>
      <c r="R84" s="1176"/>
      <c r="S84" s="1192"/>
      <c r="T84" s="1177" t="s">
        <v>403</v>
      </c>
      <c r="U84" s="1192"/>
      <c r="V84" s="1192"/>
      <c r="W84" s="1192"/>
      <c r="X84" s="1192"/>
      <c r="Y84" s="1192"/>
      <c r="Z84" s="1192"/>
      <c r="AA84" s="1192"/>
      <c r="AB84" s="1176" t="s">
        <v>732</v>
      </c>
      <c r="AC84" s="1192"/>
      <c r="AD84" s="1192"/>
      <c r="AE84" s="1192"/>
      <c r="AF84" s="1192"/>
      <c r="AG84" s="1176" t="s">
        <v>733</v>
      </c>
      <c r="AH84" s="1192"/>
      <c r="AI84" s="1192"/>
      <c r="AJ84" s="1019" t="s">
        <v>417</v>
      </c>
      <c r="AK84" s="1178" t="s">
        <v>734</v>
      </c>
      <c r="AL84" s="1192"/>
      <c r="AM84" s="1192"/>
      <c r="AN84" s="1192"/>
      <c r="AO84" s="1192"/>
      <c r="AP84" s="1192"/>
      <c r="AQ84" s="1016">
        <v>400000000</v>
      </c>
      <c r="AR84" s="1050">
        <v>0</v>
      </c>
      <c r="AS84" s="1016">
        <v>1000000</v>
      </c>
      <c r="AT84" s="1016">
        <v>0</v>
      </c>
      <c r="AU84" s="1016">
        <v>0</v>
      </c>
      <c r="AV84" s="1050">
        <v>17500000</v>
      </c>
      <c r="AW84" s="1016">
        <v>17500000</v>
      </c>
      <c r="AX84" s="1050">
        <v>35981893</v>
      </c>
      <c r="AY84" s="1016">
        <v>18481893</v>
      </c>
      <c r="AZ84" s="1050">
        <v>35981893</v>
      </c>
      <c r="BA84" s="1016">
        <v>0</v>
      </c>
      <c r="BB84" s="1016">
        <v>35981893</v>
      </c>
      <c r="BC84" s="1016">
        <v>0</v>
      </c>
      <c r="BD84" s="1016">
        <v>0</v>
      </c>
      <c r="BG84" s="1054">
        <v>400000000</v>
      </c>
      <c r="BH84" s="1054">
        <v>0</v>
      </c>
      <c r="BI84" s="1054">
        <v>1000000</v>
      </c>
      <c r="BJ84" s="1054">
        <v>0</v>
      </c>
      <c r="BK84" s="1054">
        <v>0</v>
      </c>
      <c r="BL84" s="1054">
        <v>17500000</v>
      </c>
      <c r="BM84" s="1054">
        <v>17500000</v>
      </c>
      <c r="BN84" s="1054">
        <v>35981893</v>
      </c>
      <c r="BO84" s="1054">
        <v>18481893</v>
      </c>
      <c r="BP84" s="1054">
        <v>35981893</v>
      </c>
      <c r="BQ84" s="1054">
        <v>0</v>
      </c>
      <c r="BR84" s="1054">
        <v>35981893</v>
      </c>
      <c r="BS84" s="1054">
        <v>0</v>
      </c>
      <c r="BT84" s="1054">
        <v>0</v>
      </c>
    </row>
    <row r="85" spans="1:72" ht="21.95" customHeight="1" x14ac:dyDescent="0.2">
      <c r="A85" s="1012" t="str">
        <f t="shared" si="1"/>
        <v>A2044610</v>
      </c>
      <c r="B85" s="1176" t="s">
        <v>361</v>
      </c>
      <c r="C85" s="1192"/>
      <c r="D85" s="1176" t="s">
        <v>741</v>
      </c>
      <c r="E85" s="1192"/>
      <c r="F85" s="1176" t="s">
        <v>739</v>
      </c>
      <c r="G85" s="1192"/>
      <c r="H85" s="1176" t="s">
        <v>742</v>
      </c>
      <c r="I85" s="1192"/>
      <c r="J85" s="1176" t="s">
        <v>742</v>
      </c>
      <c r="K85" s="1192"/>
      <c r="L85" s="1192"/>
      <c r="M85" s="1176" t="s">
        <v>753</v>
      </c>
      <c r="N85" s="1192"/>
      <c r="O85" s="1192"/>
      <c r="P85" s="1176"/>
      <c r="Q85" s="1192"/>
      <c r="R85" s="1176"/>
      <c r="S85" s="1192"/>
      <c r="T85" s="1177" t="s">
        <v>404</v>
      </c>
      <c r="U85" s="1192"/>
      <c r="V85" s="1192"/>
      <c r="W85" s="1192"/>
      <c r="X85" s="1192"/>
      <c r="Y85" s="1192"/>
      <c r="Z85" s="1192"/>
      <c r="AA85" s="1192"/>
      <c r="AB85" s="1176" t="s">
        <v>732</v>
      </c>
      <c r="AC85" s="1192"/>
      <c r="AD85" s="1192"/>
      <c r="AE85" s="1192"/>
      <c r="AF85" s="1192"/>
      <c r="AG85" s="1176" t="s">
        <v>733</v>
      </c>
      <c r="AH85" s="1192"/>
      <c r="AI85" s="1192"/>
      <c r="AJ85" s="1019" t="s">
        <v>417</v>
      </c>
      <c r="AK85" s="1178" t="s">
        <v>734</v>
      </c>
      <c r="AL85" s="1192"/>
      <c r="AM85" s="1192"/>
      <c r="AN85" s="1192"/>
      <c r="AO85" s="1192"/>
      <c r="AP85" s="1192"/>
      <c r="AQ85" s="1016">
        <v>10000000</v>
      </c>
      <c r="AR85" s="1050">
        <v>0</v>
      </c>
      <c r="AS85" s="1016">
        <v>0</v>
      </c>
      <c r="AT85" s="1016">
        <v>0</v>
      </c>
      <c r="AU85" s="1016">
        <v>0</v>
      </c>
      <c r="AV85" s="1050">
        <v>9483000</v>
      </c>
      <c r="AW85" s="1016">
        <v>9483000</v>
      </c>
      <c r="AX85" s="1050">
        <v>0</v>
      </c>
      <c r="AY85" s="1016">
        <v>9483000</v>
      </c>
      <c r="AZ85" s="1050">
        <v>0</v>
      </c>
      <c r="BA85" s="1016">
        <v>0</v>
      </c>
      <c r="BB85" s="1016">
        <v>0</v>
      </c>
      <c r="BC85" s="1016">
        <v>0</v>
      </c>
      <c r="BD85" s="1016">
        <v>0</v>
      </c>
      <c r="BG85" s="1054">
        <v>10000000</v>
      </c>
      <c r="BH85" s="1054">
        <v>0</v>
      </c>
      <c r="BI85" s="1054">
        <v>0</v>
      </c>
      <c r="BJ85" s="1054">
        <v>0</v>
      </c>
      <c r="BK85" s="1054">
        <v>0</v>
      </c>
      <c r="BL85" s="1054">
        <v>9483000</v>
      </c>
      <c r="BM85" s="1054">
        <v>9483000</v>
      </c>
      <c r="BN85" s="1054">
        <v>0</v>
      </c>
      <c r="BO85" s="1054">
        <v>9483000</v>
      </c>
      <c r="BP85" s="1054">
        <v>0</v>
      </c>
      <c r="BQ85" s="1054">
        <v>0</v>
      </c>
      <c r="BR85" s="1054">
        <v>0</v>
      </c>
      <c r="BS85" s="1054">
        <v>0</v>
      </c>
      <c r="BT85" s="1054">
        <v>0</v>
      </c>
    </row>
    <row r="86" spans="1:72" ht="21.95" customHeight="1" x14ac:dyDescent="0.2">
      <c r="A86" s="1012" t="str">
        <f t="shared" si="1"/>
        <v>A2044910</v>
      </c>
      <c r="B86" s="1176" t="s">
        <v>361</v>
      </c>
      <c r="C86" s="1192"/>
      <c r="D86" s="1176" t="s">
        <v>741</v>
      </c>
      <c r="E86" s="1192"/>
      <c r="F86" s="1176" t="s">
        <v>739</v>
      </c>
      <c r="G86" s="1192"/>
      <c r="H86" s="1176" t="s">
        <v>742</v>
      </c>
      <c r="I86" s="1192"/>
      <c r="J86" s="1176" t="s">
        <v>742</v>
      </c>
      <c r="K86" s="1192"/>
      <c r="L86" s="1192"/>
      <c r="M86" s="1176" t="s">
        <v>747</v>
      </c>
      <c r="N86" s="1192"/>
      <c r="O86" s="1192"/>
      <c r="P86" s="1176"/>
      <c r="Q86" s="1192"/>
      <c r="R86" s="1176"/>
      <c r="S86" s="1192"/>
      <c r="T86" s="1177" t="s">
        <v>405</v>
      </c>
      <c r="U86" s="1192"/>
      <c r="V86" s="1192"/>
      <c r="W86" s="1192"/>
      <c r="X86" s="1192"/>
      <c r="Y86" s="1192"/>
      <c r="Z86" s="1192"/>
      <c r="AA86" s="1192"/>
      <c r="AB86" s="1176" t="s">
        <v>732</v>
      </c>
      <c r="AC86" s="1192"/>
      <c r="AD86" s="1192"/>
      <c r="AE86" s="1192"/>
      <c r="AF86" s="1192"/>
      <c r="AG86" s="1176" t="s">
        <v>733</v>
      </c>
      <c r="AH86" s="1192"/>
      <c r="AI86" s="1192"/>
      <c r="AJ86" s="1019" t="s">
        <v>417</v>
      </c>
      <c r="AK86" s="1178" t="s">
        <v>734</v>
      </c>
      <c r="AL86" s="1192"/>
      <c r="AM86" s="1192"/>
      <c r="AN86" s="1192"/>
      <c r="AO86" s="1192"/>
      <c r="AP86" s="1192"/>
      <c r="AQ86" s="1016">
        <v>30000000</v>
      </c>
      <c r="AR86" s="1050">
        <v>0</v>
      </c>
      <c r="AS86" s="1016">
        <v>2957608</v>
      </c>
      <c r="AT86" s="1016">
        <v>0</v>
      </c>
      <c r="AU86" s="1016">
        <v>0</v>
      </c>
      <c r="AV86" s="1050">
        <v>0</v>
      </c>
      <c r="AW86" s="1016">
        <v>0</v>
      </c>
      <c r="AX86" s="1050">
        <v>0</v>
      </c>
      <c r="AY86" s="1016">
        <v>0</v>
      </c>
      <c r="AZ86" s="1050">
        <v>0</v>
      </c>
      <c r="BA86" s="1016">
        <v>0</v>
      </c>
      <c r="BB86" s="1016">
        <v>0</v>
      </c>
      <c r="BC86" s="1016">
        <v>0</v>
      </c>
      <c r="BD86" s="1016">
        <v>0</v>
      </c>
      <c r="BG86" s="1054">
        <v>30000000</v>
      </c>
      <c r="BH86" s="1054">
        <v>0</v>
      </c>
      <c r="BI86" s="1054">
        <v>2957608</v>
      </c>
      <c r="BJ86" s="1054">
        <v>0</v>
      </c>
      <c r="BK86" s="1054">
        <v>0</v>
      </c>
      <c r="BL86" s="1054">
        <v>0</v>
      </c>
      <c r="BM86" s="1054">
        <v>0</v>
      </c>
      <c r="BN86" s="1054">
        <v>0</v>
      </c>
      <c r="BO86" s="1054">
        <v>0</v>
      </c>
      <c r="BP86" s="1054">
        <v>0</v>
      </c>
      <c r="BQ86" s="1054">
        <v>0</v>
      </c>
      <c r="BR86" s="1054">
        <v>0</v>
      </c>
      <c r="BS86" s="1054">
        <v>0</v>
      </c>
      <c r="BT86" s="1054">
        <v>0</v>
      </c>
    </row>
    <row r="87" spans="1:72" ht="21.95" customHeight="1" x14ac:dyDescent="0.2">
      <c r="A87" s="1012" t="str">
        <f t="shared" si="1"/>
        <v>A20441510</v>
      </c>
      <c r="B87" s="1176" t="s">
        <v>361</v>
      </c>
      <c r="C87" s="1192"/>
      <c r="D87" s="1176" t="s">
        <v>741</v>
      </c>
      <c r="E87" s="1192"/>
      <c r="F87" s="1176" t="s">
        <v>739</v>
      </c>
      <c r="G87" s="1192"/>
      <c r="H87" s="1176" t="s">
        <v>742</v>
      </c>
      <c r="I87" s="1192"/>
      <c r="J87" s="1176" t="s">
        <v>742</v>
      </c>
      <c r="K87" s="1192"/>
      <c r="L87" s="1192"/>
      <c r="M87" s="1176" t="s">
        <v>745</v>
      </c>
      <c r="N87" s="1192"/>
      <c r="O87" s="1192"/>
      <c r="P87" s="1176"/>
      <c r="Q87" s="1192"/>
      <c r="R87" s="1176"/>
      <c r="S87" s="1192"/>
      <c r="T87" s="1177" t="s">
        <v>406</v>
      </c>
      <c r="U87" s="1192"/>
      <c r="V87" s="1192"/>
      <c r="W87" s="1192"/>
      <c r="X87" s="1192"/>
      <c r="Y87" s="1192"/>
      <c r="Z87" s="1192"/>
      <c r="AA87" s="1192"/>
      <c r="AB87" s="1176" t="s">
        <v>732</v>
      </c>
      <c r="AC87" s="1192"/>
      <c r="AD87" s="1192"/>
      <c r="AE87" s="1192"/>
      <c r="AF87" s="1192"/>
      <c r="AG87" s="1176" t="s">
        <v>733</v>
      </c>
      <c r="AH87" s="1192"/>
      <c r="AI87" s="1192"/>
      <c r="AJ87" s="1019" t="s">
        <v>417</v>
      </c>
      <c r="AK87" s="1178" t="s">
        <v>734</v>
      </c>
      <c r="AL87" s="1192"/>
      <c r="AM87" s="1192"/>
      <c r="AN87" s="1192"/>
      <c r="AO87" s="1192"/>
      <c r="AP87" s="1192"/>
      <c r="AQ87" s="1016">
        <v>551000000</v>
      </c>
      <c r="AR87" s="1050">
        <v>320000</v>
      </c>
      <c r="AS87" s="1016">
        <v>1361534</v>
      </c>
      <c r="AT87" s="1016">
        <v>0</v>
      </c>
      <c r="AU87" s="1016">
        <v>0</v>
      </c>
      <c r="AV87" s="1050">
        <v>320000</v>
      </c>
      <c r="AW87" s="1016">
        <v>0</v>
      </c>
      <c r="AX87" s="1050">
        <v>320000</v>
      </c>
      <c r="AY87" s="1016">
        <v>0</v>
      </c>
      <c r="AZ87" s="1050">
        <v>320000</v>
      </c>
      <c r="BA87" s="1016">
        <v>0</v>
      </c>
      <c r="BB87" s="1016">
        <v>320000</v>
      </c>
      <c r="BC87" s="1016">
        <v>0</v>
      </c>
      <c r="BD87" s="1016">
        <v>0</v>
      </c>
      <c r="BG87" s="1054">
        <v>551000000</v>
      </c>
      <c r="BH87" s="1054">
        <v>320000</v>
      </c>
      <c r="BI87" s="1054">
        <v>1361534</v>
      </c>
      <c r="BJ87" s="1054">
        <v>0</v>
      </c>
      <c r="BK87" s="1054">
        <v>0</v>
      </c>
      <c r="BL87" s="1054">
        <v>320000</v>
      </c>
      <c r="BM87" s="1054">
        <v>0</v>
      </c>
      <c r="BN87" s="1054">
        <v>320000</v>
      </c>
      <c r="BO87" s="1054">
        <v>0</v>
      </c>
      <c r="BP87" s="1054">
        <v>320000</v>
      </c>
      <c r="BQ87" s="1054">
        <v>0</v>
      </c>
      <c r="BR87" s="1054">
        <v>320000</v>
      </c>
      <c r="BS87" s="1054">
        <v>0</v>
      </c>
      <c r="BT87" s="1054">
        <v>0</v>
      </c>
    </row>
    <row r="88" spans="1:72" ht="21.95" customHeight="1" x14ac:dyDescent="0.2">
      <c r="A88" s="1012" t="str">
        <f t="shared" si="1"/>
        <v>A20441710</v>
      </c>
      <c r="B88" s="1176" t="s">
        <v>361</v>
      </c>
      <c r="C88" s="1192"/>
      <c r="D88" s="1176" t="s">
        <v>741</v>
      </c>
      <c r="E88" s="1192"/>
      <c r="F88" s="1176" t="s">
        <v>739</v>
      </c>
      <c r="G88" s="1192"/>
      <c r="H88" s="1176" t="s">
        <v>742</v>
      </c>
      <c r="I88" s="1192"/>
      <c r="J88" s="1176" t="s">
        <v>742</v>
      </c>
      <c r="K88" s="1192"/>
      <c r="L88" s="1192"/>
      <c r="M88" s="1176" t="s">
        <v>760</v>
      </c>
      <c r="N88" s="1192"/>
      <c r="O88" s="1192"/>
      <c r="P88" s="1176"/>
      <c r="Q88" s="1192"/>
      <c r="R88" s="1176"/>
      <c r="S88" s="1192"/>
      <c r="T88" s="1177" t="s">
        <v>407</v>
      </c>
      <c r="U88" s="1192"/>
      <c r="V88" s="1192"/>
      <c r="W88" s="1192"/>
      <c r="X88" s="1192"/>
      <c r="Y88" s="1192"/>
      <c r="Z88" s="1192"/>
      <c r="AA88" s="1192"/>
      <c r="AB88" s="1176" t="s">
        <v>732</v>
      </c>
      <c r="AC88" s="1192"/>
      <c r="AD88" s="1192"/>
      <c r="AE88" s="1192"/>
      <c r="AF88" s="1192"/>
      <c r="AG88" s="1176" t="s">
        <v>733</v>
      </c>
      <c r="AH88" s="1192"/>
      <c r="AI88" s="1192"/>
      <c r="AJ88" s="1019" t="s">
        <v>417</v>
      </c>
      <c r="AK88" s="1178" t="s">
        <v>734</v>
      </c>
      <c r="AL88" s="1192"/>
      <c r="AM88" s="1192"/>
      <c r="AN88" s="1192"/>
      <c r="AO88" s="1192"/>
      <c r="AP88" s="1192"/>
      <c r="AQ88" s="1016">
        <v>44500000</v>
      </c>
      <c r="AR88" s="1050">
        <v>0</v>
      </c>
      <c r="AS88" s="1016">
        <v>1293342</v>
      </c>
      <c r="AT88" s="1016">
        <v>0</v>
      </c>
      <c r="AU88" s="1016">
        <v>0</v>
      </c>
      <c r="AV88" s="1050">
        <v>0</v>
      </c>
      <c r="AW88" s="1016">
        <v>0</v>
      </c>
      <c r="AX88" s="1050">
        <v>891006</v>
      </c>
      <c r="AY88" s="1016">
        <v>891006</v>
      </c>
      <c r="AZ88" s="1050">
        <v>891006</v>
      </c>
      <c r="BA88" s="1016">
        <v>0</v>
      </c>
      <c r="BB88" s="1016">
        <v>891006</v>
      </c>
      <c r="BC88" s="1016">
        <v>0</v>
      </c>
      <c r="BD88" s="1016">
        <v>0</v>
      </c>
      <c r="BG88" s="1054">
        <v>44500000</v>
      </c>
      <c r="BH88" s="1054">
        <v>0</v>
      </c>
      <c r="BI88" s="1054">
        <v>1293342</v>
      </c>
      <c r="BJ88" s="1054">
        <v>0</v>
      </c>
      <c r="BK88" s="1054">
        <v>0</v>
      </c>
      <c r="BL88" s="1054">
        <v>0</v>
      </c>
      <c r="BM88" s="1054">
        <v>0</v>
      </c>
      <c r="BN88" s="1054">
        <v>891006</v>
      </c>
      <c r="BO88" s="1054">
        <v>891006</v>
      </c>
      <c r="BP88" s="1054">
        <v>891006</v>
      </c>
      <c r="BQ88" s="1054">
        <v>0</v>
      </c>
      <c r="BR88" s="1054">
        <v>891006</v>
      </c>
      <c r="BS88" s="1054">
        <v>0</v>
      </c>
      <c r="BT88" s="1054">
        <v>0</v>
      </c>
    </row>
    <row r="89" spans="1:72" ht="21.95" customHeight="1" x14ac:dyDescent="0.2">
      <c r="A89" s="1012" t="str">
        <f t="shared" si="1"/>
        <v>A20441810</v>
      </c>
      <c r="B89" s="1176" t="s">
        <v>361</v>
      </c>
      <c r="C89" s="1192"/>
      <c r="D89" s="1176" t="s">
        <v>741</v>
      </c>
      <c r="E89" s="1192"/>
      <c r="F89" s="1176" t="s">
        <v>739</v>
      </c>
      <c r="G89" s="1192"/>
      <c r="H89" s="1176" t="s">
        <v>742</v>
      </c>
      <c r="I89" s="1192"/>
      <c r="J89" s="1176" t="s">
        <v>742</v>
      </c>
      <c r="K89" s="1192"/>
      <c r="L89" s="1192"/>
      <c r="M89" s="1176" t="s">
        <v>761</v>
      </c>
      <c r="N89" s="1192"/>
      <c r="O89" s="1192"/>
      <c r="P89" s="1176"/>
      <c r="Q89" s="1192"/>
      <c r="R89" s="1176"/>
      <c r="S89" s="1192"/>
      <c r="T89" s="1177" t="s">
        <v>408</v>
      </c>
      <c r="U89" s="1192"/>
      <c r="V89" s="1192"/>
      <c r="W89" s="1192"/>
      <c r="X89" s="1192"/>
      <c r="Y89" s="1192"/>
      <c r="Z89" s="1192"/>
      <c r="AA89" s="1192"/>
      <c r="AB89" s="1176" t="s">
        <v>732</v>
      </c>
      <c r="AC89" s="1192"/>
      <c r="AD89" s="1192"/>
      <c r="AE89" s="1192"/>
      <c r="AF89" s="1192"/>
      <c r="AG89" s="1176" t="s">
        <v>733</v>
      </c>
      <c r="AH89" s="1192"/>
      <c r="AI89" s="1192"/>
      <c r="AJ89" s="1019" t="s">
        <v>417</v>
      </c>
      <c r="AK89" s="1178" t="s">
        <v>734</v>
      </c>
      <c r="AL89" s="1192"/>
      <c r="AM89" s="1192"/>
      <c r="AN89" s="1192"/>
      <c r="AO89" s="1192"/>
      <c r="AP89" s="1192"/>
      <c r="AQ89" s="1016">
        <v>46000000</v>
      </c>
      <c r="AR89" s="1050">
        <v>0</v>
      </c>
      <c r="AS89" s="1016">
        <v>698521</v>
      </c>
      <c r="AT89" s="1016">
        <v>0</v>
      </c>
      <c r="AU89" s="1016">
        <v>0</v>
      </c>
      <c r="AV89" s="1050">
        <v>0</v>
      </c>
      <c r="AW89" s="1016">
        <v>0</v>
      </c>
      <c r="AX89" s="1050">
        <v>0</v>
      </c>
      <c r="AY89" s="1016">
        <v>0</v>
      </c>
      <c r="AZ89" s="1050">
        <v>0</v>
      </c>
      <c r="BA89" s="1016">
        <v>0</v>
      </c>
      <c r="BB89" s="1016">
        <v>0</v>
      </c>
      <c r="BC89" s="1016">
        <v>0</v>
      </c>
      <c r="BD89" s="1016">
        <v>0</v>
      </c>
      <c r="BG89" s="1054">
        <v>46000000</v>
      </c>
      <c r="BH89" s="1054">
        <v>0</v>
      </c>
      <c r="BI89" s="1054">
        <v>698521</v>
      </c>
      <c r="BJ89" s="1054">
        <v>0</v>
      </c>
      <c r="BK89" s="1054">
        <v>0</v>
      </c>
      <c r="BL89" s="1054">
        <v>0</v>
      </c>
      <c r="BM89" s="1054">
        <v>0</v>
      </c>
      <c r="BN89" s="1054">
        <v>0</v>
      </c>
      <c r="BO89" s="1054">
        <v>0</v>
      </c>
      <c r="BP89" s="1054">
        <v>0</v>
      </c>
      <c r="BQ89" s="1054">
        <v>0</v>
      </c>
      <c r="BR89" s="1054">
        <v>0</v>
      </c>
      <c r="BS89" s="1054">
        <v>0</v>
      </c>
      <c r="BT89" s="1054">
        <v>0</v>
      </c>
    </row>
    <row r="90" spans="1:72" ht="21.95" customHeight="1" x14ac:dyDescent="0.2">
      <c r="A90" s="1012" t="str">
        <f t="shared" si="1"/>
        <v>A20442010</v>
      </c>
      <c r="B90" s="1176" t="s">
        <v>361</v>
      </c>
      <c r="C90" s="1192"/>
      <c r="D90" s="1176" t="s">
        <v>741</v>
      </c>
      <c r="E90" s="1192"/>
      <c r="F90" s="1176" t="s">
        <v>739</v>
      </c>
      <c r="G90" s="1192"/>
      <c r="H90" s="1176" t="s">
        <v>742</v>
      </c>
      <c r="I90" s="1192"/>
      <c r="J90" s="1176" t="s">
        <v>742</v>
      </c>
      <c r="K90" s="1192"/>
      <c r="L90" s="1192"/>
      <c r="M90" s="1176" t="s">
        <v>762</v>
      </c>
      <c r="N90" s="1192"/>
      <c r="O90" s="1192"/>
      <c r="P90" s="1176"/>
      <c r="Q90" s="1192"/>
      <c r="R90" s="1176"/>
      <c r="S90" s="1192"/>
      <c r="T90" s="1177" t="s">
        <v>409</v>
      </c>
      <c r="U90" s="1192"/>
      <c r="V90" s="1192"/>
      <c r="W90" s="1192"/>
      <c r="X90" s="1192"/>
      <c r="Y90" s="1192"/>
      <c r="Z90" s="1192"/>
      <c r="AA90" s="1192"/>
      <c r="AB90" s="1176" t="s">
        <v>732</v>
      </c>
      <c r="AC90" s="1192"/>
      <c r="AD90" s="1192"/>
      <c r="AE90" s="1192"/>
      <c r="AF90" s="1192"/>
      <c r="AG90" s="1176" t="s">
        <v>733</v>
      </c>
      <c r="AH90" s="1192"/>
      <c r="AI90" s="1192"/>
      <c r="AJ90" s="1019" t="s">
        <v>417</v>
      </c>
      <c r="AK90" s="1178" t="s">
        <v>734</v>
      </c>
      <c r="AL90" s="1192"/>
      <c r="AM90" s="1192"/>
      <c r="AN90" s="1192"/>
      <c r="AO90" s="1192"/>
      <c r="AP90" s="1192"/>
      <c r="AQ90" s="1016">
        <v>7000000</v>
      </c>
      <c r="AR90" s="1050">
        <v>185000</v>
      </c>
      <c r="AS90" s="1016">
        <v>1959924</v>
      </c>
      <c r="AT90" s="1016">
        <v>0</v>
      </c>
      <c r="AU90" s="1016">
        <v>0</v>
      </c>
      <c r="AV90" s="1050">
        <v>185000</v>
      </c>
      <c r="AW90" s="1016">
        <v>0</v>
      </c>
      <c r="AX90" s="1050">
        <v>185000</v>
      </c>
      <c r="AY90" s="1016">
        <v>0</v>
      </c>
      <c r="AZ90" s="1050">
        <v>185000</v>
      </c>
      <c r="BA90" s="1016">
        <v>0</v>
      </c>
      <c r="BB90" s="1016">
        <v>185000</v>
      </c>
      <c r="BC90" s="1016">
        <v>0</v>
      </c>
      <c r="BD90" s="1016">
        <v>0</v>
      </c>
      <c r="BG90" s="1054">
        <v>7000000</v>
      </c>
      <c r="BH90" s="1054">
        <v>185000</v>
      </c>
      <c r="BI90" s="1054">
        <v>1959924</v>
      </c>
      <c r="BJ90" s="1054">
        <v>0</v>
      </c>
      <c r="BK90" s="1054">
        <v>0</v>
      </c>
      <c r="BL90" s="1054">
        <v>185000</v>
      </c>
      <c r="BM90" s="1054">
        <v>0</v>
      </c>
      <c r="BN90" s="1054">
        <v>185000</v>
      </c>
      <c r="BO90" s="1054">
        <v>0</v>
      </c>
      <c r="BP90" s="1054">
        <v>185000</v>
      </c>
      <c r="BQ90" s="1054">
        <v>0</v>
      </c>
      <c r="BR90" s="1054">
        <v>185000</v>
      </c>
      <c r="BS90" s="1054">
        <v>0</v>
      </c>
      <c r="BT90" s="1054">
        <v>0</v>
      </c>
    </row>
    <row r="91" spans="1:72" ht="21.95" customHeight="1" x14ac:dyDescent="0.2">
      <c r="A91" s="1012" t="str">
        <f t="shared" ref="A91:A154" si="2">+B91&amp;D91&amp;F91&amp;H91&amp;J91&amp;M91&amp;AJ91</f>
        <v>A20442110</v>
      </c>
      <c r="B91" s="1176" t="s">
        <v>361</v>
      </c>
      <c r="C91" s="1192"/>
      <c r="D91" s="1176" t="s">
        <v>741</v>
      </c>
      <c r="E91" s="1192"/>
      <c r="F91" s="1176" t="s">
        <v>739</v>
      </c>
      <c r="G91" s="1192"/>
      <c r="H91" s="1176" t="s">
        <v>742</v>
      </c>
      <c r="I91" s="1192"/>
      <c r="J91" s="1176" t="s">
        <v>742</v>
      </c>
      <c r="K91" s="1192"/>
      <c r="L91" s="1192"/>
      <c r="M91" s="1176" t="s">
        <v>763</v>
      </c>
      <c r="N91" s="1192"/>
      <c r="O91" s="1192"/>
      <c r="P91" s="1176"/>
      <c r="Q91" s="1192"/>
      <c r="R91" s="1176"/>
      <c r="S91" s="1192"/>
      <c r="T91" s="1177" t="s">
        <v>410</v>
      </c>
      <c r="U91" s="1192"/>
      <c r="V91" s="1192"/>
      <c r="W91" s="1192"/>
      <c r="X91" s="1192"/>
      <c r="Y91" s="1192"/>
      <c r="Z91" s="1192"/>
      <c r="AA91" s="1192"/>
      <c r="AB91" s="1176" t="s">
        <v>732</v>
      </c>
      <c r="AC91" s="1192"/>
      <c r="AD91" s="1192"/>
      <c r="AE91" s="1192"/>
      <c r="AF91" s="1192"/>
      <c r="AG91" s="1176" t="s">
        <v>733</v>
      </c>
      <c r="AH91" s="1192"/>
      <c r="AI91" s="1192"/>
      <c r="AJ91" s="1019" t="s">
        <v>417</v>
      </c>
      <c r="AK91" s="1178" t="s">
        <v>734</v>
      </c>
      <c r="AL91" s="1192"/>
      <c r="AM91" s="1192"/>
      <c r="AN91" s="1192"/>
      <c r="AO91" s="1192"/>
      <c r="AP91" s="1192"/>
      <c r="AQ91" s="1016">
        <v>1000000</v>
      </c>
      <c r="AR91" s="1050">
        <v>0</v>
      </c>
      <c r="AS91" s="1016">
        <v>700000</v>
      </c>
      <c r="AT91" s="1016">
        <v>0</v>
      </c>
      <c r="AU91" s="1016">
        <v>0</v>
      </c>
      <c r="AV91" s="1050">
        <v>0</v>
      </c>
      <c r="AW91" s="1016">
        <v>0</v>
      </c>
      <c r="AX91" s="1050">
        <v>0</v>
      </c>
      <c r="AY91" s="1016">
        <v>0</v>
      </c>
      <c r="AZ91" s="1050">
        <v>0</v>
      </c>
      <c r="BA91" s="1016">
        <v>0</v>
      </c>
      <c r="BB91" s="1016">
        <v>0</v>
      </c>
      <c r="BC91" s="1016">
        <v>0</v>
      </c>
      <c r="BD91" s="1016">
        <v>0</v>
      </c>
      <c r="BG91" s="1054">
        <v>1000000</v>
      </c>
      <c r="BH91" s="1054">
        <v>0</v>
      </c>
      <c r="BI91" s="1054">
        <v>700000</v>
      </c>
      <c r="BJ91" s="1054">
        <v>0</v>
      </c>
      <c r="BK91" s="1054">
        <v>0</v>
      </c>
      <c r="BL91" s="1054">
        <v>0</v>
      </c>
      <c r="BM91" s="1054">
        <v>0</v>
      </c>
      <c r="BN91" s="1054">
        <v>0</v>
      </c>
      <c r="BO91" s="1054">
        <v>0</v>
      </c>
      <c r="BP91" s="1054">
        <v>0</v>
      </c>
      <c r="BQ91" s="1054">
        <v>0</v>
      </c>
      <c r="BR91" s="1054">
        <v>0</v>
      </c>
      <c r="BS91" s="1054">
        <v>0</v>
      </c>
      <c r="BT91" s="1054">
        <v>0</v>
      </c>
    </row>
    <row r="92" spans="1:72" ht="21.95" customHeight="1" x14ac:dyDescent="0.2">
      <c r="A92" s="1012" t="str">
        <f t="shared" si="2"/>
        <v>A20442310</v>
      </c>
      <c r="B92" s="1176" t="s">
        <v>361</v>
      </c>
      <c r="C92" s="1192"/>
      <c r="D92" s="1176" t="s">
        <v>741</v>
      </c>
      <c r="E92" s="1192"/>
      <c r="F92" s="1176" t="s">
        <v>739</v>
      </c>
      <c r="G92" s="1192"/>
      <c r="H92" s="1176" t="s">
        <v>742</v>
      </c>
      <c r="I92" s="1192"/>
      <c r="J92" s="1176" t="s">
        <v>742</v>
      </c>
      <c r="K92" s="1192"/>
      <c r="L92" s="1192"/>
      <c r="M92" s="1176" t="s">
        <v>764</v>
      </c>
      <c r="N92" s="1192"/>
      <c r="O92" s="1192"/>
      <c r="P92" s="1176"/>
      <c r="Q92" s="1192"/>
      <c r="R92" s="1176"/>
      <c r="S92" s="1192"/>
      <c r="T92" s="1177" t="s">
        <v>411</v>
      </c>
      <c r="U92" s="1192"/>
      <c r="V92" s="1192"/>
      <c r="W92" s="1192"/>
      <c r="X92" s="1192"/>
      <c r="Y92" s="1192"/>
      <c r="Z92" s="1192"/>
      <c r="AA92" s="1192"/>
      <c r="AB92" s="1176" t="s">
        <v>732</v>
      </c>
      <c r="AC92" s="1192"/>
      <c r="AD92" s="1192"/>
      <c r="AE92" s="1192"/>
      <c r="AF92" s="1192"/>
      <c r="AG92" s="1176" t="s">
        <v>733</v>
      </c>
      <c r="AH92" s="1192"/>
      <c r="AI92" s="1192"/>
      <c r="AJ92" s="1019" t="s">
        <v>417</v>
      </c>
      <c r="AK92" s="1178" t="s">
        <v>734</v>
      </c>
      <c r="AL92" s="1192"/>
      <c r="AM92" s="1192"/>
      <c r="AN92" s="1192"/>
      <c r="AO92" s="1192"/>
      <c r="AP92" s="1192"/>
      <c r="AQ92" s="1016">
        <v>30109341</v>
      </c>
      <c r="AR92" s="1050">
        <v>5621180</v>
      </c>
      <c r="AS92" s="1016">
        <v>429927</v>
      </c>
      <c r="AT92" s="1016">
        <v>0</v>
      </c>
      <c r="AU92" s="1016">
        <v>0</v>
      </c>
      <c r="AV92" s="1050">
        <v>0</v>
      </c>
      <c r="AW92" s="1016">
        <v>5621180</v>
      </c>
      <c r="AX92" s="1050">
        <v>2492448</v>
      </c>
      <c r="AY92" s="1016">
        <v>2492448</v>
      </c>
      <c r="AZ92" s="1050">
        <v>2492448</v>
      </c>
      <c r="BA92" s="1016">
        <v>0</v>
      </c>
      <c r="BB92" s="1016">
        <v>2492448</v>
      </c>
      <c r="BC92" s="1016">
        <v>0</v>
      </c>
      <c r="BD92" s="1016">
        <v>0</v>
      </c>
      <c r="BG92" s="1054">
        <v>30109341</v>
      </c>
      <c r="BH92" s="1054">
        <v>5621180</v>
      </c>
      <c r="BI92" s="1054">
        <v>429927</v>
      </c>
      <c r="BJ92" s="1054">
        <v>0</v>
      </c>
      <c r="BK92" s="1054">
        <v>0</v>
      </c>
      <c r="BL92" s="1054">
        <v>0</v>
      </c>
      <c r="BM92" s="1054">
        <v>5621180</v>
      </c>
      <c r="BN92" s="1054">
        <v>2492448</v>
      </c>
      <c r="BO92" s="1054">
        <v>2492448</v>
      </c>
      <c r="BP92" s="1054">
        <v>2492448</v>
      </c>
      <c r="BQ92" s="1054">
        <v>0</v>
      </c>
      <c r="BR92" s="1054">
        <v>2492448</v>
      </c>
      <c r="BS92" s="1054">
        <v>0</v>
      </c>
      <c r="BT92" s="1054">
        <v>0</v>
      </c>
    </row>
    <row r="93" spans="1:72" ht="21.95" customHeight="1" x14ac:dyDescent="0.2">
      <c r="A93" s="1012" t="str">
        <f t="shared" si="2"/>
        <v>A204510</v>
      </c>
      <c r="B93" s="1180" t="s">
        <v>361</v>
      </c>
      <c r="C93" s="1192"/>
      <c r="D93" s="1180" t="s">
        <v>741</v>
      </c>
      <c r="E93" s="1192"/>
      <c r="F93" s="1180" t="s">
        <v>739</v>
      </c>
      <c r="G93" s="1192"/>
      <c r="H93" s="1180" t="s">
        <v>742</v>
      </c>
      <c r="I93" s="1192"/>
      <c r="J93" s="1180" t="s">
        <v>743</v>
      </c>
      <c r="K93" s="1192"/>
      <c r="L93" s="1192"/>
      <c r="M93" s="1180"/>
      <c r="N93" s="1192"/>
      <c r="O93" s="1192"/>
      <c r="P93" s="1180"/>
      <c r="Q93" s="1192"/>
      <c r="R93" s="1180"/>
      <c r="S93" s="1192"/>
      <c r="T93" s="1179" t="s">
        <v>640</v>
      </c>
      <c r="U93" s="1192"/>
      <c r="V93" s="1192"/>
      <c r="W93" s="1192"/>
      <c r="X93" s="1192"/>
      <c r="Y93" s="1192"/>
      <c r="Z93" s="1192"/>
      <c r="AA93" s="1192"/>
      <c r="AB93" s="1180" t="s">
        <v>732</v>
      </c>
      <c r="AC93" s="1192"/>
      <c r="AD93" s="1192"/>
      <c r="AE93" s="1192"/>
      <c r="AF93" s="1192"/>
      <c r="AG93" s="1180" t="s">
        <v>733</v>
      </c>
      <c r="AH93" s="1192"/>
      <c r="AI93" s="1192"/>
      <c r="AJ93" s="1017" t="s">
        <v>417</v>
      </c>
      <c r="AK93" s="1181" t="s">
        <v>734</v>
      </c>
      <c r="AL93" s="1192"/>
      <c r="AM93" s="1192"/>
      <c r="AN93" s="1192"/>
      <c r="AO93" s="1192"/>
      <c r="AP93" s="1192"/>
      <c r="AQ93" s="1016">
        <v>5804683387.96</v>
      </c>
      <c r="AR93" s="1050">
        <v>62123189</v>
      </c>
      <c r="AS93" s="1016">
        <v>42943618.880000003</v>
      </c>
      <c r="AT93" s="1016">
        <v>0</v>
      </c>
      <c r="AU93" s="1016">
        <v>0</v>
      </c>
      <c r="AV93" s="1050">
        <v>272654886.55000001</v>
      </c>
      <c r="AW93" s="1016">
        <v>210531697.55000001</v>
      </c>
      <c r="AX93" s="1050">
        <v>569217326</v>
      </c>
      <c r="AY93" s="1016">
        <v>296562439.44999999</v>
      </c>
      <c r="AZ93" s="1050">
        <v>571982428</v>
      </c>
      <c r="BA93" s="1016">
        <v>2765102</v>
      </c>
      <c r="BB93" s="1016">
        <v>571982428</v>
      </c>
      <c r="BC93" s="1016">
        <v>0</v>
      </c>
      <c r="BD93" s="1016">
        <v>0</v>
      </c>
      <c r="BG93" s="1054">
        <v>5804683387.96</v>
      </c>
      <c r="BH93" s="1054">
        <v>62123189</v>
      </c>
      <c r="BI93" s="1054">
        <v>42943618.880000003</v>
      </c>
      <c r="BJ93" s="1054">
        <v>0</v>
      </c>
      <c r="BK93" s="1054">
        <v>0</v>
      </c>
      <c r="BL93" s="1054">
        <v>272654886.55000001</v>
      </c>
      <c r="BM93" s="1054">
        <v>210531697.55000001</v>
      </c>
      <c r="BN93" s="1054">
        <v>569217326</v>
      </c>
      <c r="BO93" s="1054">
        <v>296562439.44999999</v>
      </c>
      <c r="BP93" s="1054">
        <v>571982428</v>
      </c>
      <c r="BQ93" s="1054">
        <v>2765102</v>
      </c>
      <c r="BR93" s="1054">
        <v>571982428</v>
      </c>
      <c r="BS93" s="1054">
        <v>0</v>
      </c>
      <c r="BT93" s="1054">
        <v>0</v>
      </c>
    </row>
    <row r="94" spans="1:72" ht="21.95" customHeight="1" x14ac:dyDescent="0.2">
      <c r="A94" s="1012" t="str">
        <f t="shared" si="2"/>
        <v>A2045110</v>
      </c>
      <c r="B94" s="1176" t="s">
        <v>361</v>
      </c>
      <c r="C94" s="1192"/>
      <c r="D94" s="1176" t="s">
        <v>741</v>
      </c>
      <c r="E94" s="1192"/>
      <c r="F94" s="1176" t="s">
        <v>739</v>
      </c>
      <c r="G94" s="1192"/>
      <c r="H94" s="1176" t="s">
        <v>742</v>
      </c>
      <c r="I94" s="1192"/>
      <c r="J94" s="1176" t="s">
        <v>743</v>
      </c>
      <c r="K94" s="1192"/>
      <c r="L94" s="1192"/>
      <c r="M94" s="1176" t="s">
        <v>738</v>
      </c>
      <c r="N94" s="1192"/>
      <c r="O94" s="1192"/>
      <c r="P94" s="1176"/>
      <c r="Q94" s="1192"/>
      <c r="R94" s="1176"/>
      <c r="S94" s="1192"/>
      <c r="T94" s="1177" t="s">
        <v>412</v>
      </c>
      <c r="U94" s="1192"/>
      <c r="V94" s="1192"/>
      <c r="W94" s="1192"/>
      <c r="X94" s="1192"/>
      <c r="Y94" s="1192"/>
      <c r="Z94" s="1192"/>
      <c r="AA94" s="1192"/>
      <c r="AB94" s="1176" t="s">
        <v>732</v>
      </c>
      <c r="AC94" s="1192"/>
      <c r="AD94" s="1192"/>
      <c r="AE94" s="1192"/>
      <c r="AF94" s="1192"/>
      <c r="AG94" s="1176" t="s">
        <v>733</v>
      </c>
      <c r="AH94" s="1192"/>
      <c r="AI94" s="1192"/>
      <c r="AJ94" s="1019" t="s">
        <v>417</v>
      </c>
      <c r="AK94" s="1178" t="s">
        <v>734</v>
      </c>
      <c r="AL94" s="1192"/>
      <c r="AM94" s="1192"/>
      <c r="AN94" s="1192"/>
      <c r="AO94" s="1192"/>
      <c r="AP94" s="1192"/>
      <c r="AQ94" s="1016">
        <v>1311685086</v>
      </c>
      <c r="AR94" s="1050">
        <v>59423189</v>
      </c>
      <c r="AS94" s="1016">
        <v>31270846.879999999</v>
      </c>
      <c r="AT94" s="1016">
        <v>0</v>
      </c>
      <c r="AU94" s="1016">
        <v>0</v>
      </c>
      <c r="AV94" s="1050">
        <v>0</v>
      </c>
      <c r="AW94" s="1016">
        <v>59423189</v>
      </c>
      <c r="AX94" s="1050">
        <v>25864664</v>
      </c>
      <c r="AY94" s="1016">
        <v>25864664</v>
      </c>
      <c r="AZ94" s="1050">
        <v>25864664</v>
      </c>
      <c r="BA94" s="1016">
        <v>0</v>
      </c>
      <c r="BB94" s="1016">
        <v>25864664</v>
      </c>
      <c r="BC94" s="1016">
        <v>0</v>
      </c>
      <c r="BD94" s="1016">
        <v>0</v>
      </c>
      <c r="BG94" s="1054">
        <v>1311685086</v>
      </c>
      <c r="BH94" s="1054">
        <v>59423189</v>
      </c>
      <c r="BI94" s="1054">
        <v>31270846.879999999</v>
      </c>
      <c r="BJ94" s="1054">
        <v>0</v>
      </c>
      <c r="BK94" s="1054">
        <v>0</v>
      </c>
      <c r="BL94" s="1054">
        <v>0</v>
      </c>
      <c r="BM94" s="1054">
        <v>59423189</v>
      </c>
      <c r="BN94" s="1054">
        <v>25864664</v>
      </c>
      <c r="BO94" s="1054">
        <v>25864664</v>
      </c>
      <c r="BP94" s="1054">
        <v>25864664</v>
      </c>
      <c r="BQ94" s="1054">
        <v>0</v>
      </c>
      <c r="BR94" s="1054">
        <v>25864664</v>
      </c>
      <c r="BS94" s="1054">
        <v>0</v>
      </c>
      <c r="BT94" s="1054">
        <v>0</v>
      </c>
    </row>
    <row r="95" spans="1:72" ht="21.95" customHeight="1" x14ac:dyDescent="0.2">
      <c r="A95" s="1012" t="str">
        <f t="shared" si="2"/>
        <v>A2045210</v>
      </c>
      <c r="B95" s="1176" t="s">
        <v>361</v>
      </c>
      <c r="C95" s="1192"/>
      <c r="D95" s="1176" t="s">
        <v>741</v>
      </c>
      <c r="E95" s="1192"/>
      <c r="F95" s="1176" t="s">
        <v>739</v>
      </c>
      <c r="G95" s="1192"/>
      <c r="H95" s="1176" t="s">
        <v>742</v>
      </c>
      <c r="I95" s="1192"/>
      <c r="J95" s="1176" t="s">
        <v>743</v>
      </c>
      <c r="K95" s="1192"/>
      <c r="L95" s="1192"/>
      <c r="M95" s="1176" t="s">
        <v>741</v>
      </c>
      <c r="N95" s="1192"/>
      <c r="O95" s="1192"/>
      <c r="P95" s="1176"/>
      <c r="Q95" s="1192"/>
      <c r="R95" s="1176"/>
      <c r="S95" s="1192"/>
      <c r="T95" s="1177" t="s">
        <v>413</v>
      </c>
      <c r="U95" s="1192"/>
      <c r="V95" s="1192"/>
      <c r="W95" s="1192"/>
      <c r="X95" s="1192"/>
      <c r="Y95" s="1192"/>
      <c r="Z95" s="1192"/>
      <c r="AA95" s="1192"/>
      <c r="AB95" s="1176" t="s">
        <v>732</v>
      </c>
      <c r="AC95" s="1192"/>
      <c r="AD95" s="1192"/>
      <c r="AE95" s="1192"/>
      <c r="AF95" s="1192"/>
      <c r="AG95" s="1176" t="s">
        <v>733</v>
      </c>
      <c r="AH95" s="1192"/>
      <c r="AI95" s="1192"/>
      <c r="AJ95" s="1019" t="s">
        <v>417</v>
      </c>
      <c r="AK95" s="1178" t="s">
        <v>734</v>
      </c>
      <c r="AL95" s="1192"/>
      <c r="AM95" s="1192"/>
      <c r="AN95" s="1192"/>
      <c r="AO95" s="1192"/>
      <c r="AP95" s="1192"/>
      <c r="AQ95" s="1016">
        <v>80232301</v>
      </c>
      <c r="AR95" s="1050">
        <v>0</v>
      </c>
      <c r="AS95" s="1016">
        <v>207758</v>
      </c>
      <c r="AT95" s="1016">
        <v>0</v>
      </c>
      <c r="AU95" s="1016">
        <v>0</v>
      </c>
      <c r="AV95" s="1050">
        <v>3235160</v>
      </c>
      <c r="AW95" s="1016">
        <v>3235160</v>
      </c>
      <c r="AX95" s="1050">
        <v>5935200</v>
      </c>
      <c r="AY95" s="1016">
        <v>2700040</v>
      </c>
      <c r="AZ95" s="1050">
        <v>6654400</v>
      </c>
      <c r="BA95" s="1016">
        <v>719200</v>
      </c>
      <c r="BB95" s="1016">
        <v>6654400</v>
      </c>
      <c r="BC95" s="1016">
        <v>0</v>
      </c>
      <c r="BD95" s="1016">
        <v>0</v>
      </c>
      <c r="BG95" s="1054">
        <v>80232301</v>
      </c>
      <c r="BH95" s="1054">
        <v>0</v>
      </c>
      <c r="BI95" s="1054">
        <v>207758</v>
      </c>
      <c r="BJ95" s="1054">
        <v>0</v>
      </c>
      <c r="BK95" s="1054">
        <v>0</v>
      </c>
      <c r="BL95" s="1054">
        <v>3235160</v>
      </c>
      <c r="BM95" s="1054">
        <v>3235160</v>
      </c>
      <c r="BN95" s="1054">
        <v>5935200</v>
      </c>
      <c r="BO95" s="1054">
        <v>2700040</v>
      </c>
      <c r="BP95" s="1054">
        <v>6654400</v>
      </c>
      <c r="BQ95" s="1054">
        <v>719200</v>
      </c>
      <c r="BR95" s="1054">
        <v>6654400</v>
      </c>
      <c r="BS95" s="1054">
        <v>0</v>
      </c>
      <c r="BT95" s="1054">
        <v>0</v>
      </c>
    </row>
    <row r="96" spans="1:72" ht="21.95" customHeight="1" x14ac:dyDescent="0.2">
      <c r="A96" s="1012" t="str">
        <f t="shared" si="2"/>
        <v>A2045510</v>
      </c>
      <c r="B96" s="1176" t="s">
        <v>361</v>
      </c>
      <c r="C96" s="1192"/>
      <c r="D96" s="1176" t="s">
        <v>741</v>
      </c>
      <c r="E96" s="1192"/>
      <c r="F96" s="1176" t="s">
        <v>739</v>
      </c>
      <c r="G96" s="1192"/>
      <c r="H96" s="1176" t="s">
        <v>742</v>
      </c>
      <c r="I96" s="1192"/>
      <c r="J96" s="1176" t="s">
        <v>743</v>
      </c>
      <c r="K96" s="1192"/>
      <c r="L96" s="1192"/>
      <c r="M96" s="1176" t="s">
        <v>743</v>
      </c>
      <c r="N96" s="1192"/>
      <c r="O96" s="1192"/>
      <c r="P96" s="1176"/>
      <c r="Q96" s="1192"/>
      <c r="R96" s="1176"/>
      <c r="S96" s="1192"/>
      <c r="T96" s="1177" t="s">
        <v>414</v>
      </c>
      <c r="U96" s="1192"/>
      <c r="V96" s="1192"/>
      <c r="W96" s="1192"/>
      <c r="X96" s="1192"/>
      <c r="Y96" s="1192"/>
      <c r="Z96" s="1192"/>
      <c r="AA96" s="1192"/>
      <c r="AB96" s="1176" t="s">
        <v>732</v>
      </c>
      <c r="AC96" s="1192"/>
      <c r="AD96" s="1192"/>
      <c r="AE96" s="1192"/>
      <c r="AF96" s="1192"/>
      <c r="AG96" s="1176" t="s">
        <v>733</v>
      </c>
      <c r="AH96" s="1192"/>
      <c r="AI96" s="1192"/>
      <c r="AJ96" s="1019" t="s">
        <v>417</v>
      </c>
      <c r="AK96" s="1178" t="s">
        <v>734</v>
      </c>
      <c r="AL96" s="1192"/>
      <c r="AM96" s="1192"/>
      <c r="AN96" s="1192"/>
      <c r="AO96" s="1192"/>
      <c r="AP96" s="1192"/>
      <c r="AQ96" s="1016">
        <v>162376243</v>
      </c>
      <c r="AR96" s="1050">
        <v>0</v>
      </c>
      <c r="AS96" s="1016">
        <v>0</v>
      </c>
      <c r="AT96" s="1016">
        <v>0</v>
      </c>
      <c r="AU96" s="1016">
        <v>0</v>
      </c>
      <c r="AV96" s="1050">
        <v>0</v>
      </c>
      <c r="AW96" s="1016">
        <v>0</v>
      </c>
      <c r="AX96" s="1050">
        <v>0</v>
      </c>
      <c r="AY96" s="1016">
        <v>0</v>
      </c>
      <c r="AZ96" s="1050">
        <v>0</v>
      </c>
      <c r="BA96" s="1016">
        <v>0</v>
      </c>
      <c r="BB96" s="1016">
        <v>0</v>
      </c>
      <c r="BC96" s="1016">
        <v>0</v>
      </c>
      <c r="BD96" s="1016">
        <v>0</v>
      </c>
      <c r="BG96" s="1054">
        <v>162376243</v>
      </c>
      <c r="BH96" s="1054">
        <v>0</v>
      </c>
      <c r="BI96" s="1054">
        <v>0</v>
      </c>
      <c r="BJ96" s="1054">
        <v>0</v>
      </c>
      <c r="BK96" s="1054">
        <v>0</v>
      </c>
      <c r="BL96" s="1054">
        <v>0</v>
      </c>
      <c r="BM96" s="1054">
        <v>0</v>
      </c>
      <c r="BN96" s="1054">
        <v>0</v>
      </c>
      <c r="BO96" s="1054">
        <v>0</v>
      </c>
      <c r="BP96" s="1054">
        <v>0</v>
      </c>
      <c r="BQ96" s="1054">
        <v>0</v>
      </c>
      <c r="BR96" s="1054">
        <v>0</v>
      </c>
      <c r="BS96" s="1054">
        <v>0</v>
      </c>
      <c r="BT96" s="1054">
        <v>0</v>
      </c>
    </row>
    <row r="97" spans="1:72" ht="21.95" customHeight="1" x14ac:dyDescent="0.2">
      <c r="A97" s="1012" t="str">
        <f t="shared" si="2"/>
        <v>A2045610</v>
      </c>
      <c r="B97" s="1176" t="s">
        <v>361</v>
      </c>
      <c r="C97" s="1192"/>
      <c r="D97" s="1176" t="s">
        <v>741</v>
      </c>
      <c r="E97" s="1192"/>
      <c r="F97" s="1176" t="s">
        <v>739</v>
      </c>
      <c r="G97" s="1192"/>
      <c r="H97" s="1176" t="s">
        <v>742</v>
      </c>
      <c r="I97" s="1192"/>
      <c r="J97" s="1176" t="s">
        <v>743</v>
      </c>
      <c r="K97" s="1192"/>
      <c r="L97" s="1192"/>
      <c r="M97" s="1176" t="s">
        <v>753</v>
      </c>
      <c r="N97" s="1192"/>
      <c r="O97" s="1192"/>
      <c r="P97" s="1176"/>
      <c r="Q97" s="1192"/>
      <c r="R97" s="1176"/>
      <c r="S97" s="1192"/>
      <c r="T97" s="1177" t="s">
        <v>415</v>
      </c>
      <c r="U97" s="1192"/>
      <c r="V97" s="1192"/>
      <c r="W97" s="1192"/>
      <c r="X97" s="1192"/>
      <c r="Y97" s="1192"/>
      <c r="Z97" s="1192"/>
      <c r="AA97" s="1192"/>
      <c r="AB97" s="1176" t="s">
        <v>732</v>
      </c>
      <c r="AC97" s="1192"/>
      <c r="AD97" s="1192"/>
      <c r="AE97" s="1192"/>
      <c r="AF97" s="1192"/>
      <c r="AG97" s="1176" t="s">
        <v>733</v>
      </c>
      <c r="AH97" s="1192"/>
      <c r="AI97" s="1192"/>
      <c r="AJ97" s="1019" t="s">
        <v>417</v>
      </c>
      <c r="AK97" s="1178" t="s">
        <v>734</v>
      </c>
      <c r="AL97" s="1192"/>
      <c r="AM97" s="1192"/>
      <c r="AN97" s="1192"/>
      <c r="AO97" s="1192"/>
      <c r="AP97" s="1192"/>
      <c r="AQ97" s="1016">
        <v>304000000</v>
      </c>
      <c r="AR97" s="1050">
        <v>2700000</v>
      </c>
      <c r="AS97" s="1016">
        <v>1992480</v>
      </c>
      <c r="AT97" s="1016">
        <v>0</v>
      </c>
      <c r="AU97" s="1016">
        <v>0</v>
      </c>
      <c r="AV97" s="1050">
        <v>8965088</v>
      </c>
      <c r="AW97" s="1016">
        <v>6265088</v>
      </c>
      <c r="AX97" s="1050">
        <v>0</v>
      </c>
      <c r="AY97" s="1016">
        <v>8965088</v>
      </c>
      <c r="AZ97" s="1050">
        <v>3597745</v>
      </c>
      <c r="BA97" s="1016">
        <v>3597745</v>
      </c>
      <c r="BB97" s="1016">
        <v>3597745</v>
      </c>
      <c r="BC97" s="1016">
        <v>0</v>
      </c>
      <c r="BD97" s="1016">
        <v>0</v>
      </c>
      <c r="BG97" s="1054">
        <v>304000000</v>
      </c>
      <c r="BH97" s="1054">
        <v>2700000</v>
      </c>
      <c r="BI97" s="1054">
        <v>1992480</v>
      </c>
      <c r="BJ97" s="1054">
        <v>0</v>
      </c>
      <c r="BK97" s="1054">
        <v>0</v>
      </c>
      <c r="BL97" s="1054">
        <v>8965088</v>
      </c>
      <c r="BM97" s="1054">
        <v>6265088</v>
      </c>
      <c r="BN97" s="1054">
        <v>0</v>
      </c>
      <c r="BO97" s="1054">
        <v>8965088</v>
      </c>
      <c r="BP97" s="1054">
        <v>3597745</v>
      </c>
      <c r="BQ97" s="1054">
        <v>3597745</v>
      </c>
      <c r="BR97" s="1054">
        <v>3597745</v>
      </c>
      <c r="BS97" s="1054">
        <v>0</v>
      </c>
      <c r="BT97" s="1054">
        <v>0</v>
      </c>
    </row>
    <row r="98" spans="1:72" ht="21.95" customHeight="1" x14ac:dyDescent="0.2">
      <c r="A98" s="1012" t="str">
        <f t="shared" si="2"/>
        <v>A2045810</v>
      </c>
      <c r="B98" s="1176" t="s">
        <v>361</v>
      </c>
      <c r="C98" s="1192"/>
      <c r="D98" s="1176" t="s">
        <v>741</v>
      </c>
      <c r="E98" s="1192"/>
      <c r="F98" s="1176" t="s">
        <v>739</v>
      </c>
      <c r="G98" s="1192"/>
      <c r="H98" s="1176" t="s">
        <v>742</v>
      </c>
      <c r="I98" s="1192"/>
      <c r="J98" s="1176" t="s">
        <v>743</v>
      </c>
      <c r="K98" s="1192"/>
      <c r="L98" s="1192"/>
      <c r="M98" s="1176" t="s">
        <v>755</v>
      </c>
      <c r="N98" s="1192"/>
      <c r="O98" s="1192"/>
      <c r="P98" s="1176"/>
      <c r="Q98" s="1192"/>
      <c r="R98" s="1176"/>
      <c r="S98" s="1192"/>
      <c r="T98" s="1177" t="s">
        <v>416</v>
      </c>
      <c r="U98" s="1192"/>
      <c r="V98" s="1192"/>
      <c r="W98" s="1192"/>
      <c r="X98" s="1192"/>
      <c r="Y98" s="1192"/>
      <c r="Z98" s="1192"/>
      <c r="AA98" s="1192"/>
      <c r="AB98" s="1176" t="s">
        <v>732</v>
      </c>
      <c r="AC98" s="1192"/>
      <c r="AD98" s="1192"/>
      <c r="AE98" s="1192"/>
      <c r="AF98" s="1192"/>
      <c r="AG98" s="1176" t="s">
        <v>733</v>
      </c>
      <c r="AH98" s="1192"/>
      <c r="AI98" s="1192"/>
      <c r="AJ98" s="1019" t="s">
        <v>417</v>
      </c>
      <c r="AK98" s="1178" t="s">
        <v>734</v>
      </c>
      <c r="AL98" s="1192"/>
      <c r="AM98" s="1192"/>
      <c r="AN98" s="1192"/>
      <c r="AO98" s="1192"/>
      <c r="AP98" s="1192"/>
      <c r="AQ98" s="1016">
        <v>1440594471.96</v>
      </c>
      <c r="AR98" s="1050">
        <v>0</v>
      </c>
      <c r="AS98" s="1016">
        <v>751210</v>
      </c>
      <c r="AT98" s="1016">
        <v>0</v>
      </c>
      <c r="AU98" s="1016">
        <v>0</v>
      </c>
      <c r="AV98" s="1050">
        <v>56540118.549999997</v>
      </c>
      <c r="AW98" s="1016">
        <v>56540118.549999997</v>
      </c>
      <c r="AX98" s="1050">
        <v>127815883</v>
      </c>
      <c r="AY98" s="1016">
        <v>71275764.450000003</v>
      </c>
      <c r="AZ98" s="1050">
        <v>127815883</v>
      </c>
      <c r="BA98" s="1016">
        <v>0</v>
      </c>
      <c r="BB98" s="1016">
        <v>127815883</v>
      </c>
      <c r="BC98" s="1016">
        <v>0</v>
      </c>
      <c r="BD98" s="1016">
        <v>0</v>
      </c>
      <c r="BG98" s="1054">
        <v>1440594471.96</v>
      </c>
      <c r="BH98" s="1054">
        <v>0</v>
      </c>
      <c r="BI98" s="1054">
        <v>751210</v>
      </c>
      <c r="BJ98" s="1054">
        <v>0</v>
      </c>
      <c r="BK98" s="1054">
        <v>0</v>
      </c>
      <c r="BL98" s="1054">
        <v>56540118.549999997</v>
      </c>
      <c r="BM98" s="1054">
        <v>56540118.549999997</v>
      </c>
      <c r="BN98" s="1054">
        <v>127815883</v>
      </c>
      <c r="BO98" s="1054">
        <v>71275764.450000003</v>
      </c>
      <c r="BP98" s="1054">
        <v>127815883</v>
      </c>
      <c r="BQ98" s="1054">
        <v>0</v>
      </c>
      <c r="BR98" s="1054">
        <v>127815883</v>
      </c>
      <c r="BS98" s="1054">
        <v>0</v>
      </c>
      <c r="BT98" s="1054">
        <v>0</v>
      </c>
    </row>
    <row r="99" spans="1:72" ht="21.95" customHeight="1" x14ac:dyDescent="0.2">
      <c r="A99" s="1012" t="str">
        <f t="shared" si="2"/>
        <v>A20451010</v>
      </c>
      <c r="B99" s="1176" t="s">
        <v>361</v>
      </c>
      <c r="C99" s="1192"/>
      <c r="D99" s="1176" t="s">
        <v>741</v>
      </c>
      <c r="E99" s="1192"/>
      <c r="F99" s="1176" t="s">
        <v>739</v>
      </c>
      <c r="G99" s="1192"/>
      <c r="H99" s="1176" t="s">
        <v>742</v>
      </c>
      <c r="I99" s="1192"/>
      <c r="J99" s="1176" t="s">
        <v>743</v>
      </c>
      <c r="K99" s="1192"/>
      <c r="L99" s="1192"/>
      <c r="M99" s="1176" t="s">
        <v>417</v>
      </c>
      <c r="N99" s="1192"/>
      <c r="O99" s="1192"/>
      <c r="P99" s="1176"/>
      <c r="Q99" s="1192"/>
      <c r="R99" s="1176"/>
      <c r="S99" s="1192"/>
      <c r="T99" s="1177" t="s">
        <v>418</v>
      </c>
      <c r="U99" s="1192"/>
      <c r="V99" s="1192"/>
      <c r="W99" s="1192"/>
      <c r="X99" s="1192"/>
      <c r="Y99" s="1192"/>
      <c r="Z99" s="1192"/>
      <c r="AA99" s="1192"/>
      <c r="AB99" s="1176" t="s">
        <v>732</v>
      </c>
      <c r="AC99" s="1192"/>
      <c r="AD99" s="1192"/>
      <c r="AE99" s="1192"/>
      <c r="AF99" s="1192"/>
      <c r="AG99" s="1176" t="s">
        <v>733</v>
      </c>
      <c r="AH99" s="1192"/>
      <c r="AI99" s="1192"/>
      <c r="AJ99" s="1019" t="s">
        <v>417</v>
      </c>
      <c r="AK99" s="1178" t="s">
        <v>734</v>
      </c>
      <c r="AL99" s="1192"/>
      <c r="AM99" s="1192"/>
      <c r="AN99" s="1192"/>
      <c r="AO99" s="1192"/>
      <c r="AP99" s="1192"/>
      <c r="AQ99" s="1016">
        <v>2503795286</v>
      </c>
      <c r="AR99" s="1050">
        <v>0</v>
      </c>
      <c r="AS99" s="1016">
        <v>7721324</v>
      </c>
      <c r="AT99" s="1016">
        <v>0</v>
      </c>
      <c r="AU99" s="1016">
        <v>0</v>
      </c>
      <c r="AV99" s="1050">
        <v>203914520</v>
      </c>
      <c r="AW99" s="1016">
        <v>203914520</v>
      </c>
      <c r="AX99" s="1050">
        <v>409601579</v>
      </c>
      <c r="AY99" s="1016">
        <v>205687059</v>
      </c>
      <c r="AZ99" s="1050">
        <v>408049736</v>
      </c>
      <c r="BA99" s="1016">
        <v>1551843</v>
      </c>
      <c r="BB99" s="1016">
        <v>408049736</v>
      </c>
      <c r="BC99" s="1016">
        <v>0</v>
      </c>
      <c r="BD99" s="1016">
        <v>0</v>
      </c>
      <c r="BG99" s="1054">
        <v>2503795286</v>
      </c>
      <c r="BH99" s="1054">
        <v>0</v>
      </c>
      <c r="BI99" s="1054">
        <v>7721324</v>
      </c>
      <c r="BJ99" s="1054">
        <v>0</v>
      </c>
      <c r="BK99" s="1054">
        <v>0</v>
      </c>
      <c r="BL99" s="1054">
        <v>203914520</v>
      </c>
      <c r="BM99" s="1054">
        <v>203914520</v>
      </c>
      <c r="BN99" s="1054">
        <v>409601579</v>
      </c>
      <c r="BO99" s="1054">
        <v>205687059</v>
      </c>
      <c r="BP99" s="1054">
        <v>408049736</v>
      </c>
      <c r="BQ99" s="1054">
        <v>1551843</v>
      </c>
      <c r="BR99" s="1054">
        <v>408049736</v>
      </c>
      <c r="BS99" s="1054">
        <v>0</v>
      </c>
      <c r="BT99" s="1054">
        <v>0</v>
      </c>
    </row>
    <row r="100" spans="1:72" ht="21.95" customHeight="1" x14ac:dyDescent="0.2">
      <c r="A100" s="1012" t="str">
        <f t="shared" si="2"/>
        <v>A20451210</v>
      </c>
      <c r="B100" s="1176" t="s">
        <v>361</v>
      </c>
      <c r="C100" s="1192"/>
      <c r="D100" s="1176" t="s">
        <v>741</v>
      </c>
      <c r="E100" s="1192"/>
      <c r="F100" s="1176" t="s">
        <v>739</v>
      </c>
      <c r="G100" s="1192"/>
      <c r="H100" s="1176" t="s">
        <v>742</v>
      </c>
      <c r="I100" s="1192"/>
      <c r="J100" s="1176" t="s">
        <v>743</v>
      </c>
      <c r="K100" s="1192"/>
      <c r="L100" s="1192"/>
      <c r="M100" s="1176" t="s">
        <v>751</v>
      </c>
      <c r="N100" s="1192"/>
      <c r="O100" s="1192"/>
      <c r="P100" s="1176"/>
      <c r="Q100" s="1192"/>
      <c r="R100" s="1176"/>
      <c r="S100" s="1192"/>
      <c r="T100" s="1177" t="s">
        <v>419</v>
      </c>
      <c r="U100" s="1192"/>
      <c r="V100" s="1192"/>
      <c r="W100" s="1192"/>
      <c r="X100" s="1192"/>
      <c r="Y100" s="1192"/>
      <c r="Z100" s="1192"/>
      <c r="AA100" s="1192"/>
      <c r="AB100" s="1176" t="s">
        <v>732</v>
      </c>
      <c r="AC100" s="1192"/>
      <c r="AD100" s="1192"/>
      <c r="AE100" s="1192"/>
      <c r="AF100" s="1192"/>
      <c r="AG100" s="1176" t="s">
        <v>733</v>
      </c>
      <c r="AH100" s="1192"/>
      <c r="AI100" s="1192"/>
      <c r="AJ100" s="1019" t="s">
        <v>417</v>
      </c>
      <c r="AK100" s="1178" t="s">
        <v>734</v>
      </c>
      <c r="AL100" s="1192"/>
      <c r="AM100" s="1192"/>
      <c r="AN100" s="1192"/>
      <c r="AO100" s="1192"/>
      <c r="AP100" s="1192"/>
      <c r="AQ100" s="1016">
        <v>2000000</v>
      </c>
      <c r="AR100" s="1050">
        <v>0</v>
      </c>
      <c r="AS100" s="1016">
        <v>1000000</v>
      </c>
      <c r="AT100" s="1016">
        <v>0</v>
      </c>
      <c r="AU100" s="1016">
        <v>0</v>
      </c>
      <c r="AV100" s="1050">
        <v>0</v>
      </c>
      <c r="AW100" s="1016">
        <v>0</v>
      </c>
      <c r="AX100" s="1050">
        <v>0</v>
      </c>
      <c r="AY100" s="1016">
        <v>0</v>
      </c>
      <c r="AZ100" s="1050">
        <v>0</v>
      </c>
      <c r="BA100" s="1016">
        <v>0</v>
      </c>
      <c r="BB100" s="1016">
        <v>0</v>
      </c>
      <c r="BC100" s="1016">
        <v>0</v>
      </c>
      <c r="BD100" s="1016">
        <v>0</v>
      </c>
      <c r="BG100" s="1054">
        <v>2000000</v>
      </c>
      <c r="BH100" s="1054">
        <v>0</v>
      </c>
      <c r="BI100" s="1054">
        <v>1000000</v>
      </c>
      <c r="BJ100" s="1054">
        <v>0</v>
      </c>
      <c r="BK100" s="1054">
        <v>0</v>
      </c>
      <c r="BL100" s="1054">
        <v>0</v>
      </c>
      <c r="BM100" s="1054">
        <v>0</v>
      </c>
      <c r="BN100" s="1054">
        <v>0</v>
      </c>
      <c r="BO100" s="1054">
        <v>0</v>
      </c>
      <c r="BP100" s="1054">
        <v>0</v>
      </c>
      <c r="BQ100" s="1054">
        <v>0</v>
      </c>
      <c r="BR100" s="1054">
        <v>0</v>
      </c>
      <c r="BS100" s="1054">
        <v>0</v>
      </c>
      <c r="BT100" s="1054">
        <v>0</v>
      </c>
    </row>
    <row r="101" spans="1:72" ht="21.95" customHeight="1" x14ac:dyDescent="0.2">
      <c r="A101" s="1012" t="str">
        <f t="shared" si="2"/>
        <v>A20451310</v>
      </c>
      <c r="B101" s="1176" t="s">
        <v>361</v>
      </c>
      <c r="C101" s="1192"/>
      <c r="D101" s="1176" t="s">
        <v>741</v>
      </c>
      <c r="E101" s="1192"/>
      <c r="F101" s="1176" t="s">
        <v>739</v>
      </c>
      <c r="G101" s="1192"/>
      <c r="H101" s="1176" t="s">
        <v>742</v>
      </c>
      <c r="I101" s="1192"/>
      <c r="J101" s="1176" t="s">
        <v>743</v>
      </c>
      <c r="K101" s="1192"/>
      <c r="L101" s="1192"/>
      <c r="M101" s="1176" t="s">
        <v>765</v>
      </c>
      <c r="N101" s="1192"/>
      <c r="O101" s="1192"/>
      <c r="P101" s="1176"/>
      <c r="Q101" s="1192"/>
      <c r="R101" s="1176"/>
      <c r="S101" s="1192"/>
      <c r="T101" s="1177" t="s">
        <v>420</v>
      </c>
      <c r="U101" s="1192"/>
      <c r="V101" s="1192"/>
      <c r="W101" s="1192"/>
      <c r="X101" s="1192"/>
      <c r="Y101" s="1192"/>
      <c r="Z101" s="1192"/>
      <c r="AA101" s="1192"/>
      <c r="AB101" s="1176" t="s">
        <v>732</v>
      </c>
      <c r="AC101" s="1192"/>
      <c r="AD101" s="1192"/>
      <c r="AE101" s="1192"/>
      <c r="AF101" s="1192"/>
      <c r="AG101" s="1176" t="s">
        <v>733</v>
      </c>
      <c r="AH101" s="1192"/>
      <c r="AI101" s="1192"/>
      <c r="AJ101" s="1019" t="s">
        <v>417</v>
      </c>
      <c r="AK101" s="1178" t="s">
        <v>734</v>
      </c>
      <c r="AL101" s="1192"/>
      <c r="AM101" s="1192"/>
      <c r="AN101" s="1192"/>
      <c r="AO101" s="1192"/>
      <c r="AP101" s="1192"/>
      <c r="AQ101" s="1016">
        <v>0</v>
      </c>
      <c r="AR101" s="1050">
        <v>0</v>
      </c>
      <c r="AS101" s="1016">
        <v>0</v>
      </c>
      <c r="AT101" s="1016">
        <v>0</v>
      </c>
      <c r="AU101" s="1016">
        <v>0</v>
      </c>
      <c r="AV101" s="1050">
        <v>0</v>
      </c>
      <c r="AW101" s="1016">
        <v>0</v>
      </c>
      <c r="AX101" s="1050">
        <v>0</v>
      </c>
      <c r="AY101" s="1016">
        <v>0</v>
      </c>
      <c r="AZ101" s="1050">
        <v>0</v>
      </c>
      <c r="BA101" s="1016">
        <v>0</v>
      </c>
      <c r="BB101" s="1016">
        <v>0</v>
      </c>
      <c r="BC101" s="1016">
        <v>0</v>
      </c>
      <c r="BD101" s="1016">
        <v>0</v>
      </c>
      <c r="BG101" s="1054">
        <v>0</v>
      </c>
      <c r="BH101" s="1054">
        <v>0</v>
      </c>
      <c r="BI101" s="1054">
        <v>0</v>
      </c>
      <c r="BJ101" s="1054">
        <v>0</v>
      </c>
      <c r="BK101" s="1054">
        <v>0</v>
      </c>
      <c r="BL101" s="1054">
        <v>0</v>
      </c>
      <c r="BM101" s="1054">
        <v>0</v>
      </c>
      <c r="BN101" s="1054">
        <v>0</v>
      </c>
      <c r="BO101" s="1054">
        <v>0</v>
      </c>
      <c r="BP101" s="1054">
        <v>0</v>
      </c>
      <c r="BQ101" s="1054">
        <v>0</v>
      </c>
      <c r="BR101" s="1054">
        <v>0</v>
      </c>
      <c r="BS101" s="1054">
        <v>0</v>
      </c>
      <c r="BT101" s="1054">
        <v>0</v>
      </c>
    </row>
    <row r="102" spans="1:72" ht="21.95" customHeight="1" x14ac:dyDescent="0.2">
      <c r="A102" s="1012" t="str">
        <f t="shared" si="2"/>
        <v>A204610</v>
      </c>
      <c r="B102" s="1180" t="s">
        <v>361</v>
      </c>
      <c r="C102" s="1192"/>
      <c r="D102" s="1180" t="s">
        <v>741</v>
      </c>
      <c r="E102" s="1192"/>
      <c r="F102" s="1180" t="s">
        <v>739</v>
      </c>
      <c r="G102" s="1192"/>
      <c r="H102" s="1180" t="s">
        <v>742</v>
      </c>
      <c r="I102" s="1192"/>
      <c r="J102" s="1180" t="s">
        <v>753</v>
      </c>
      <c r="K102" s="1192"/>
      <c r="L102" s="1192"/>
      <c r="M102" s="1180"/>
      <c r="N102" s="1192"/>
      <c r="O102" s="1192"/>
      <c r="P102" s="1180"/>
      <c r="Q102" s="1192"/>
      <c r="R102" s="1180"/>
      <c r="S102" s="1192"/>
      <c r="T102" s="1179" t="s">
        <v>766</v>
      </c>
      <c r="U102" s="1192"/>
      <c r="V102" s="1192"/>
      <c r="W102" s="1192"/>
      <c r="X102" s="1192"/>
      <c r="Y102" s="1192"/>
      <c r="Z102" s="1192"/>
      <c r="AA102" s="1192"/>
      <c r="AB102" s="1180" t="s">
        <v>732</v>
      </c>
      <c r="AC102" s="1192"/>
      <c r="AD102" s="1192"/>
      <c r="AE102" s="1192"/>
      <c r="AF102" s="1192"/>
      <c r="AG102" s="1180" t="s">
        <v>733</v>
      </c>
      <c r="AH102" s="1192"/>
      <c r="AI102" s="1192"/>
      <c r="AJ102" s="1017" t="s">
        <v>417</v>
      </c>
      <c r="AK102" s="1181" t="s">
        <v>734</v>
      </c>
      <c r="AL102" s="1192"/>
      <c r="AM102" s="1192"/>
      <c r="AN102" s="1192"/>
      <c r="AO102" s="1192"/>
      <c r="AP102" s="1192"/>
      <c r="AQ102" s="1016">
        <v>2379558591.04</v>
      </c>
      <c r="AR102" s="1050">
        <v>0</v>
      </c>
      <c r="AS102" s="1016">
        <v>9348203.0399999991</v>
      </c>
      <c r="AT102" s="1016">
        <v>0</v>
      </c>
      <c r="AU102" s="1016">
        <v>0</v>
      </c>
      <c r="AV102" s="1050">
        <v>0</v>
      </c>
      <c r="AW102" s="1016">
        <v>0</v>
      </c>
      <c r="AX102" s="1050">
        <v>94021157</v>
      </c>
      <c r="AY102" s="1016">
        <v>94021157</v>
      </c>
      <c r="AZ102" s="1050">
        <v>94021157</v>
      </c>
      <c r="BA102" s="1016">
        <v>0</v>
      </c>
      <c r="BB102" s="1016">
        <v>94021157</v>
      </c>
      <c r="BC102" s="1016">
        <v>0</v>
      </c>
      <c r="BD102" s="1016">
        <v>0</v>
      </c>
      <c r="BG102" s="1054">
        <v>2379558591.04</v>
      </c>
      <c r="BH102" s="1054">
        <v>0</v>
      </c>
      <c r="BI102" s="1054">
        <v>9348203.0399999991</v>
      </c>
      <c r="BJ102" s="1054">
        <v>0</v>
      </c>
      <c r="BK102" s="1054">
        <v>0</v>
      </c>
      <c r="BL102" s="1054">
        <v>0</v>
      </c>
      <c r="BM102" s="1054">
        <v>0</v>
      </c>
      <c r="BN102" s="1054">
        <v>94021157</v>
      </c>
      <c r="BO102" s="1054">
        <v>94021157</v>
      </c>
      <c r="BP102" s="1054">
        <v>94021157</v>
      </c>
      <c r="BQ102" s="1054">
        <v>0</v>
      </c>
      <c r="BR102" s="1054">
        <v>94021157</v>
      </c>
      <c r="BS102" s="1054">
        <v>0</v>
      </c>
      <c r="BT102" s="1054">
        <v>0</v>
      </c>
    </row>
    <row r="103" spans="1:72" ht="21.95" customHeight="1" x14ac:dyDescent="0.2">
      <c r="A103" s="1012" t="str">
        <f t="shared" si="2"/>
        <v>A2046210</v>
      </c>
      <c r="B103" s="1176" t="s">
        <v>361</v>
      </c>
      <c r="C103" s="1192"/>
      <c r="D103" s="1176" t="s">
        <v>741</v>
      </c>
      <c r="E103" s="1192"/>
      <c r="F103" s="1176" t="s">
        <v>739</v>
      </c>
      <c r="G103" s="1192"/>
      <c r="H103" s="1176" t="s">
        <v>742</v>
      </c>
      <c r="I103" s="1192"/>
      <c r="J103" s="1176" t="s">
        <v>753</v>
      </c>
      <c r="K103" s="1192"/>
      <c r="L103" s="1192"/>
      <c r="M103" s="1176" t="s">
        <v>741</v>
      </c>
      <c r="N103" s="1192"/>
      <c r="O103" s="1192"/>
      <c r="P103" s="1176"/>
      <c r="Q103" s="1192"/>
      <c r="R103" s="1176"/>
      <c r="S103" s="1192"/>
      <c r="T103" s="1177" t="s">
        <v>421</v>
      </c>
      <c r="U103" s="1192"/>
      <c r="V103" s="1192"/>
      <c r="W103" s="1192"/>
      <c r="X103" s="1192"/>
      <c r="Y103" s="1192"/>
      <c r="Z103" s="1192"/>
      <c r="AA103" s="1192"/>
      <c r="AB103" s="1176" t="s">
        <v>732</v>
      </c>
      <c r="AC103" s="1192"/>
      <c r="AD103" s="1192"/>
      <c r="AE103" s="1192"/>
      <c r="AF103" s="1192"/>
      <c r="AG103" s="1176" t="s">
        <v>733</v>
      </c>
      <c r="AH103" s="1192"/>
      <c r="AI103" s="1192"/>
      <c r="AJ103" s="1019" t="s">
        <v>417</v>
      </c>
      <c r="AK103" s="1178" t="s">
        <v>734</v>
      </c>
      <c r="AL103" s="1192"/>
      <c r="AM103" s="1192"/>
      <c r="AN103" s="1192"/>
      <c r="AO103" s="1192"/>
      <c r="AP103" s="1192"/>
      <c r="AQ103" s="1016">
        <v>1247737438.04</v>
      </c>
      <c r="AR103" s="1050">
        <v>0</v>
      </c>
      <c r="AS103" s="1016">
        <v>2148203.04</v>
      </c>
      <c r="AT103" s="1016">
        <v>0</v>
      </c>
      <c r="AU103" s="1016">
        <v>0</v>
      </c>
      <c r="AV103" s="1050">
        <v>0</v>
      </c>
      <c r="AW103" s="1016">
        <v>0</v>
      </c>
      <c r="AX103" s="1050">
        <v>94021157</v>
      </c>
      <c r="AY103" s="1016">
        <v>94021157</v>
      </c>
      <c r="AZ103" s="1050">
        <v>94021157</v>
      </c>
      <c r="BA103" s="1016">
        <v>0</v>
      </c>
      <c r="BB103" s="1016">
        <v>94021157</v>
      </c>
      <c r="BC103" s="1016">
        <v>0</v>
      </c>
      <c r="BD103" s="1016">
        <v>0</v>
      </c>
      <c r="BG103" s="1054">
        <v>1247737438.04</v>
      </c>
      <c r="BH103" s="1054">
        <v>0</v>
      </c>
      <c r="BI103" s="1054">
        <v>2148203.04</v>
      </c>
      <c r="BJ103" s="1054">
        <v>0</v>
      </c>
      <c r="BK103" s="1054">
        <v>0</v>
      </c>
      <c r="BL103" s="1054">
        <v>0</v>
      </c>
      <c r="BM103" s="1054">
        <v>0</v>
      </c>
      <c r="BN103" s="1054">
        <v>94021157</v>
      </c>
      <c r="BO103" s="1054">
        <v>94021157</v>
      </c>
      <c r="BP103" s="1054">
        <v>94021157</v>
      </c>
      <c r="BQ103" s="1054">
        <v>0</v>
      </c>
      <c r="BR103" s="1054">
        <v>94021157</v>
      </c>
      <c r="BS103" s="1054">
        <v>0</v>
      </c>
      <c r="BT103" s="1054">
        <v>0</v>
      </c>
    </row>
    <row r="104" spans="1:72" ht="21.95" customHeight="1" x14ac:dyDescent="0.2">
      <c r="A104" s="1012" t="str">
        <f t="shared" si="2"/>
        <v>A2046310</v>
      </c>
      <c r="B104" s="1176" t="s">
        <v>361</v>
      </c>
      <c r="C104" s="1192"/>
      <c r="D104" s="1176" t="s">
        <v>741</v>
      </c>
      <c r="E104" s="1192"/>
      <c r="F104" s="1176" t="s">
        <v>739</v>
      </c>
      <c r="G104" s="1192"/>
      <c r="H104" s="1176" t="s">
        <v>742</v>
      </c>
      <c r="I104" s="1192"/>
      <c r="J104" s="1176" t="s">
        <v>753</v>
      </c>
      <c r="K104" s="1192"/>
      <c r="L104" s="1192"/>
      <c r="M104" s="1176" t="s">
        <v>748</v>
      </c>
      <c r="N104" s="1192"/>
      <c r="O104" s="1192"/>
      <c r="P104" s="1176"/>
      <c r="Q104" s="1192"/>
      <c r="R104" s="1176"/>
      <c r="S104" s="1192"/>
      <c r="T104" s="1177" t="s">
        <v>422</v>
      </c>
      <c r="U104" s="1192"/>
      <c r="V104" s="1192"/>
      <c r="W104" s="1192"/>
      <c r="X104" s="1192"/>
      <c r="Y104" s="1192"/>
      <c r="Z104" s="1192"/>
      <c r="AA104" s="1192"/>
      <c r="AB104" s="1176" t="s">
        <v>732</v>
      </c>
      <c r="AC104" s="1192"/>
      <c r="AD104" s="1192"/>
      <c r="AE104" s="1192"/>
      <c r="AF104" s="1192"/>
      <c r="AG104" s="1176" t="s">
        <v>733</v>
      </c>
      <c r="AH104" s="1192"/>
      <c r="AI104" s="1192"/>
      <c r="AJ104" s="1019" t="s">
        <v>417</v>
      </c>
      <c r="AK104" s="1178" t="s">
        <v>734</v>
      </c>
      <c r="AL104" s="1192"/>
      <c r="AM104" s="1192"/>
      <c r="AN104" s="1192"/>
      <c r="AO104" s="1192"/>
      <c r="AP104" s="1192"/>
      <c r="AQ104" s="1016">
        <v>7500000</v>
      </c>
      <c r="AR104" s="1050">
        <v>0</v>
      </c>
      <c r="AS104" s="1016">
        <v>7200000</v>
      </c>
      <c r="AT104" s="1016">
        <v>0</v>
      </c>
      <c r="AU104" s="1016">
        <v>0</v>
      </c>
      <c r="AV104" s="1050">
        <v>0</v>
      </c>
      <c r="AW104" s="1016">
        <v>0</v>
      </c>
      <c r="AX104" s="1050">
        <v>0</v>
      </c>
      <c r="AY104" s="1016">
        <v>0</v>
      </c>
      <c r="AZ104" s="1050">
        <v>0</v>
      </c>
      <c r="BA104" s="1016">
        <v>0</v>
      </c>
      <c r="BB104" s="1016">
        <v>0</v>
      </c>
      <c r="BC104" s="1016">
        <v>0</v>
      </c>
      <c r="BD104" s="1016">
        <v>0</v>
      </c>
      <c r="BG104" s="1054">
        <v>7500000</v>
      </c>
      <c r="BH104" s="1054">
        <v>0</v>
      </c>
      <c r="BI104" s="1054">
        <v>7200000</v>
      </c>
      <c r="BJ104" s="1054">
        <v>0</v>
      </c>
      <c r="BK104" s="1054">
        <v>0</v>
      </c>
      <c r="BL104" s="1054">
        <v>0</v>
      </c>
      <c r="BM104" s="1054">
        <v>0</v>
      </c>
      <c r="BN104" s="1054">
        <v>0</v>
      </c>
      <c r="BO104" s="1054">
        <v>0</v>
      </c>
      <c r="BP104" s="1054">
        <v>0</v>
      </c>
      <c r="BQ104" s="1054">
        <v>0</v>
      </c>
      <c r="BR104" s="1054">
        <v>0</v>
      </c>
      <c r="BS104" s="1054">
        <v>0</v>
      </c>
      <c r="BT104" s="1054">
        <v>0</v>
      </c>
    </row>
    <row r="105" spans="1:72" ht="21.95" customHeight="1" x14ac:dyDescent="0.2">
      <c r="A105" s="1012" t="str">
        <f t="shared" si="2"/>
        <v>A2046510</v>
      </c>
      <c r="B105" s="1176" t="s">
        <v>361</v>
      </c>
      <c r="C105" s="1192"/>
      <c r="D105" s="1176" t="s">
        <v>741</v>
      </c>
      <c r="E105" s="1192"/>
      <c r="F105" s="1176" t="s">
        <v>739</v>
      </c>
      <c r="G105" s="1192"/>
      <c r="H105" s="1176" t="s">
        <v>742</v>
      </c>
      <c r="I105" s="1192"/>
      <c r="J105" s="1176" t="s">
        <v>753</v>
      </c>
      <c r="K105" s="1192"/>
      <c r="L105" s="1192"/>
      <c r="M105" s="1176" t="s">
        <v>743</v>
      </c>
      <c r="N105" s="1192"/>
      <c r="O105" s="1192"/>
      <c r="P105" s="1176"/>
      <c r="Q105" s="1192"/>
      <c r="R105" s="1176"/>
      <c r="S105" s="1192"/>
      <c r="T105" s="1177" t="s">
        <v>423</v>
      </c>
      <c r="U105" s="1192"/>
      <c r="V105" s="1192"/>
      <c r="W105" s="1192"/>
      <c r="X105" s="1192"/>
      <c r="Y105" s="1192"/>
      <c r="Z105" s="1192"/>
      <c r="AA105" s="1192"/>
      <c r="AB105" s="1176" t="s">
        <v>732</v>
      </c>
      <c r="AC105" s="1192"/>
      <c r="AD105" s="1192"/>
      <c r="AE105" s="1192"/>
      <c r="AF105" s="1192"/>
      <c r="AG105" s="1176" t="s">
        <v>733</v>
      </c>
      <c r="AH105" s="1192"/>
      <c r="AI105" s="1192"/>
      <c r="AJ105" s="1019" t="s">
        <v>417</v>
      </c>
      <c r="AK105" s="1178" t="s">
        <v>734</v>
      </c>
      <c r="AL105" s="1192"/>
      <c r="AM105" s="1192"/>
      <c r="AN105" s="1192"/>
      <c r="AO105" s="1192"/>
      <c r="AP105" s="1192"/>
      <c r="AQ105" s="1016">
        <v>1124321153</v>
      </c>
      <c r="AR105" s="1050">
        <v>0</v>
      </c>
      <c r="AS105" s="1016">
        <v>0</v>
      </c>
      <c r="AT105" s="1016">
        <v>0</v>
      </c>
      <c r="AU105" s="1016">
        <v>0</v>
      </c>
      <c r="AV105" s="1050">
        <v>0</v>
      </c>
      <c r="AW105" s="1016">
        <v>0</v>
      </c>
      <c r="AX105" s="1050">
        <v>0</v>
      </c>
      <c r="AY105" s="1016">
        <v>0</v>
      </c>
      <c r="AZ105" s="1050">
        <v>0</v>
      </c>
      <c r="BA105" s="1016">
        <v>0</v>
      </c>
      <c r="BB105" s="1016">
        <v>0</v>
      </c>
      <c r="BC105" s="1016">
        <v>0</v>
      </c>
      <c r="BD105" s="1016">
        <v>0</v>
      </c>
      <c r="BG105" s="1054">
        <v>1124321153</v>
      </c>
      <c r="BH105" s="1054">
        <v>0</v>
      </c>
      <c r="BI105" s="1054">
        <v>0</v>
      </c>
      <c r="BJ105" s="1054">
        <v>0</v>
      </c>
      <c r="BK105" s="1054">
        <v>0</v>
      </c>
      <c r="BL105" s="1054">
        <v>0</v>
      </c>
      <c r="BM105" s="1054">
        <v>0</v>
      </c>
      <c r="BN105" s="1054">
        <v>0</v>
      </c>
      <c r="BO105" s="1054">
        <v>0</v>
      </c>
      <c r="BP105" s="1054">
        <v>0</v>
      </c>
      <c r="BQ105" s="1054">
        <v>0</v>
      </c>
      <c r="BR105" s="1054">
        <v>0</v>
      </c>
      <c r="BS105" s="1054">
        <v>0</v>
      </c>
      <c r="BT105" s="1054">
        <v>0</v>
      </c>
    </row>
    <row r="106" spans="1:72" ht="21.95" customHeight="1" x14ac:dyDescent="0.2">
      <c r="A106" s="1012" t="str">
        <f t="shared" si="2"/>
        <v>A204710</v>
      </c>
      <c r="B106" s="1180" t="s">
        <v>361</v>
      </c>
      <c r="C106" s="1192"/>
      <c r="D106" s="1180" t="s">
        <v>741</v>
      </c>
      <c r="E106" s="1192"/>
      <c r="F106" s="1180" t="s">
        <v>739</v>
      </c>
      <c r="G106" s="1192"/>
      <c r="H106" s="1180" t="s">
        <v>742</v>
      </c>
      <c r="I106" s="1192"/>
      <c r="J106" s="1180" t="s">
        <v>754</v>
      </c>
      <c r="K106" s="1192"/>
      <c r="L106" s="1192"/>
      <c r="M106" s="1180"/>
      <c r="N106" s="1192"/>
      <c r="O106" s="1192"/>
      <c r="P106" s="1180"/>
      <c r="Q106" s="1192"/>
      <c r="R106" s="1180"/>
      <c r="S106" s="1192"/>
      <c r="T106" s="1179" t="s">
        <v>644</v>
      </c>
      <c r="U106" s="1192"/>
      <c r="V106" s="1192"/>
      <c r="W106" s="1192"/>
      <c r="X106" s="1192"/>
      <c r="Y106" s="1192"/>
      <c r="Z106" s="1192"/>
      <c r="AA106" s="1192"/>
      <c r="AB106" s="1180" t="s">
        <v>732</v>
      </c>
      <c r="AC106" s="1192"/>
      <c r="AD106" s="1192"/>
      <c r="AE106" s="1192"/>
      <c r="AF106" s="1192"/>
      <c r="AG106" s="1180" t="s">
        <v>733</v>
      </c>
      <c r="AH106" s="1192"/>
      <c r="AI106" s="1192"/>
      <c r="AJ106" s="1017" t="s">
        <v>417</v>
      </c>
      <c r="AK106" s="1181" t="s">
        <v>734</v>
      </c>
      <c r="AL106" s="1192"/>
      <c r="AM106" s="1192"/>
      <c r="AN106" s="1192"/>
      <c r="AO106" s="1192"/>
      <c r="AP106" s="1192"/>
      <c r="AQ106" s="1016">
        <v>25000000</v>
      </c>
      <c r="AR106" s="1050">
        <v>281500</v>
      </c>
      <c r="AS106" s="1016">
        <v>10417643</v>
      </c>
      <c r="AT106" s="1016">
        <v>0</v>
      </c>
      <c r="AU106" s="1016">
        <v>0</v>
      </c>
      <c r="AV106" s="1050">
        <v>4709500</v>
      </c>
      <c r="AW106" s="1016">
        <v>4428000</v>
      </c>
      <c r="AX106" s="1050">
        <v>281500</v>
      </c>
      <c r="AY106" s="1016">
        <v>4428000</v>
      </c>
      <c r="AZ106" s="1050">
        <v>281500</v>
      </c>
      <c r="BA106" s="1016">
        <v>0</v>
      </c>
      <c r="BB106" s="1016">
        <v>281500</v>
      </c>
      <c r="BC106" s="1016">
        <v>0</v>
      </c>
      <c r="BD106" s="1016">
        <v>0</v>
      </c>
      <c r="BG106" s="1054">
        <v>25000000</v>
      </c>
      <c r="BH106" s="1054">
        <v>281500</v>
      </c>
      <c r="BI106" s="1054">
        <v>10417643</v>
      </c>
      <c r="BJ106" s="1054">
        <v>0</v>
      </c>
      <c r="BK106" s="1054">
        <v>0</v>
      </c>
      <c r="BL106" s="1054">
        <v>4709500</v>
      </c>
      <c r="BM106" s="1054">
        <v>4428000</v>
      </c>
      <c r="BN106" s="1054">
        <v>281500</v>
      </c>
      <c r="BO106" s="1054">
        <v>4428000</v>
      </c>
      <c r="BP106" s="1054">
        <v>281500</v>
      </c>
      <c r="BQ106" s="1054">
        <v>0</v>
      </c>
      <c r="BR106" s="1054">
        <v>281500</v>
      </c>
      <c r="BS106" s="1054">
        <v>0</v>
      </c>
      <c r="BT106" s="1054">
        <v>0</v>
      </c>
    </row>
    <row r="107" spans="1:72" ht="21.95" customHeight="1" x14ac:dyDescent="0.2">
      <c r="A107" s="1012" t="str">
        <f t="shared" si="2"/>
        <v>A2047510</v>
      </c>
      <c r="B107" s="1176" t="s">
        <v>361</v>
      </c>
      <c r="C107" s="1192"/>
      <c r="D107" s="1176" t="s">
        <v>741</v>
      </c>
      <c r="E107" s="1192"/>
      <c r="F107" s="1176" t="s">
        <v>739</v>
      </c>
      <c r="G107" s="1192"/>
      <c r="H107" s="1176" t="s">
        <v>742</v>
      </c>
      <c r="I107" s="1192"/>
      <c r="J107" s="1176" t="s">
        <v>754</v>
      </c>
      <c r="K107" s="1192"/>
      <c r="L107" s="1192"/>
      <c r="M107" s="1176" t="s">
        <v>743</v>
      </c>
      <c r="N107" s="1192"/>
      <c r="O107" s="1192"/>
      <c r="P107" s="1176"/>
      <c r="Q107" s="1192"/>
      <c r="R107" s="1176"/>
      <c r="S107" s="1192"/>
      <c r="T107" s="1177" t="s">
        <v>424</v>
      </c>
      <c r="U107" s="1192"/>
      <c r="V107" s="1192"/>
      <c r="W107" s="1192"/>
      <c r="X107" s="1192"/>
      <c r="Y107" s="1192"/>
      <c r="Z107" s="1192"/>
      <c r="AA107" s="1192"/>
      <c r="AB107" s="1176" t="s">
        <v>732</v>
      </c>
      <c r="AC107" s="1192"/>
      <c r="AD107" s="1192"/>
      <c r="AE107" s="1192"/>
      <c r="AF107" s="1192"/>
      <c r="AG107" s="1176" t="s">
        <v>733</v>
      </c>
      <c r="AH107" s="1192"/>
      <c r="AI107" s="1192"/>
      <c r="AJ107" s="1019" t="s">
        <v>417</v>
      </c>
      <c r="AK107" s="1178" t="s">
        <v>734</v>
      </c>
      <c r="AL107" s="1192"/>
      <c r="AM107" s="1192"/>
      <c r="AN107" s="1192"/>
      <c r="AO107" s="1192"/>
      <c r="AP107" s="1192"/>
      <c r="AQ107" s="1016">
        <v>20000000</v>
      </c>
      <c r="AR107" s="1050">
        <v>0</v>
      </c>
      <c r="AS107" s="1016">
        <v>9800000</v>
      </c>
      <c r="AT107" s="1016">
        <v>0</v>
      </c>
      <c r="AU107" s="1016">
        <v>0</v>
      </c>
      <c r="AV107" s="1050">
        <v>4428000</v>
      </c>
      <c r="AW107" s="1016">
        <v>4428000</v>
      </c>
      <c r="AX107" s="1050">
        <v>0</v>
      </c>
      <c r="AY107" s="1016">
        <v>4428000</v>
      </c>
      <c r="AZ107" s="1050">
        <v>0</v>
      </c>
      <c r="BA107" s="1016">
        <v>0</v>
      </c>
      <c r="BB107" s="1016">
        <v>0</v>
      </c>
      <c r="BC107" s="1016">
        <v>0</v>
      </c>
      <c r="BD107" s="1016">
        <v>0</v>
      </c>
      <c r="BG107" s="1054">
        <v>20000000</v>
      </c>
      <c r="BH107" s="1054">
        <v>0</v>
      </c>
      <c r="BI107" s="1054">
        <v>9800000</v>
      </c>
      <c r="BJ107" s="1054">
        <v>0</v>
      </c>
      <c r="BK107" s="1054">
        <v>0</v>
      </c>
      <c r="BL107" s="1054">
        <v>4428000</v>
      </c>
      <c r="BM107" s="1054">
        <v>4428000</v>
      </c>
      <c r="BN107" s="1054">
        <v>0</v>
      </c>
      <c r="BO107" s="1054">
        <v>4428000</v>
      </c>
      <c r="BP107" s="1054">
        <v>0</v>
      </c>
      <c r="BQ107" s="1054">
        <v>0</v>
      </c>
      <c r="BR107" s="1054">
        <v>0</v>
      </c>
      <c r="BS107" s="1054">
        <v>0</v>
      </c>
      <c r="BT107" s="1054">
        <v>0</v>
      </c>
    </row>
    <row r="108" spans="1:72" ht="21.95" customHeight="1" x14ac:dyDescent="0.2">
      <c r="A108" s="1012" t="str">
        <f t="shared" si="2"/>
        <v>A2047610</v>
      </c>
      <c r="B108" s="1176" t="s">
        <v>361</v>
      </c>
      <c r="C108" s="1192"/>
      <c r="D108" s="1176" t="s">
        <v>741</v>
      </c>
      <c r="E108" s="1192"/>
      <c r="F108" s="1176" t="s">
        <v>739</v>
      </c>
      <c r="G108" s="1192"/>
      <c r="H108" s="1176" t="s">
        <v>742</v>
      </c>
      <c r="I108" s="1192"/>
      <c r="J108" s="1176" t="s">
        <v>754</v>
      </c>
      <c r="K108" s="1192"/>
      <c r="L108" s="1192"/>
      <c r="M108" s="1176" t="s">
        <v>753</v>
      </c>
      <c r="N108" s="1192"/>
      <c r="O108" s="1192"/>
      <c r="P108" s="1176"/>
      <c r="Q108" s="1192"/>
      <c r="R108" s="1176"/>
      <c r="S108" s="1192"/>
      <c r="T108" s="1177" t="s">
        <v>425</v>
      </c>
      <c r="U108" s="1192"/>
      <c r="V108" s="1192"/>
      <c r="W108" s="1192"/>
      <c r="X108" s="1192"/>
      <c r="Y108" s="1192"/>
      <c r="Z108" s="1192"/>
      <c r="AA108" s="1192"/>
      <c r="AB108" s="1176" t="s">
        <v>732</v>
      </c>
      <c r="AC108" s="1192"/>
      <c r="AD108" s="1192"/>
      <c r="AE108" s="1192"/>
      <c r="AF108" s="1192"/>
      <c r="AG108" s="1176" t="s">
        <v>733</v>
      </c>
      <c r="AH108" s="1192"/>
      <c r="AI108" s="1192"/>
      <c r="AJ108" s="1019" t="s">
        <v>417</v>
      </c>
      <c r="AK108" s="1178" t="s">
        <v>734</v>
      </c>
      <c r="AL108" s="1192"/>
      <c r="AM108" s="1192"/>
      <c r="AN108" s="1192"/>
      <c r="AO108" s="1192"/>
      <c r="AP108" s="1192"/>
      <c r="AQ108" s="1016">
        <v>5000000</v>
      </c>
      <c r="AR108" s="1050">
        <v>281500</v>
      </c>
      <c r="AS108" s="1016">
        <v>617643</v>
      </c>
      <c r="AT108" s="1016">
        <v>0</v>
      </c>
      <c r="AU108" s="1016">
        <v>0</v>
      </c>
      <c r="AV108" s="1050">
        <v>281500</v>
      </c>
      <c r="AW108" s="1016">
        <v>0</v>
      </c>
      <c r="AX108" s="1050">
        <v>281500</v>
      </c>
      <c r="AY108" s="1016">
        <v>0</v>
      </c>
      <c r="AZ108" s="1050">
        <v>281500</v>
      </c>
      <c r="BA108" s="1016">
        <v>0</v>
      </c>
      <c r="BB108" s="1016">
        <v>281500</v>
      </c>
      <c r="BC108" s="1016">
        <v>0</v>
      </c>
      <c r="BD108" s="1016">
        <v>0</v>
      </c>
      <c r="BG108" s="1054">
        <v>5000000</v>
      </c>
      <c r="BH108" s="1054">
        <v>281500</v>
      </c>
      <c r="BI108" s="1054">
        <v>617643</v>
      </c>
      <c r="BJ108" s="1054">
        <v>0</v>
      </c>
      <c r="BK108" s="1054">
        <v>0</v>
      </c>
      <c r="BL108" s="1054">
        <v>281500</v>
      </c>
      <c r="BM108" s="1054">
        <v>0</v>
      </c>
      <c r="BN108" s="1054">
        <v>281500</v>
      </c>
      <c r="BO108" s="1054">
        <v>0</v>
      </c>
      <c r="BP108" s="1054">
        <v>281500</v>
      </c>
      <c r="BQ108" s="1054">
        <v>0</v>
      </c>
      <c r="BR108" s="1054">
        <v>281500</v>
      </c>
      <c r="BS108" s="1054">
        <v>0</v>
      </c>
      <c r="BT108" s="1054">
        <v>0</v>
      </c>
    </row>
    <row r="109" spans="1:72" ht="21.95" customHeight="1" x14ac:dyDescent="0.2">
      <c r="A109" s="1012" t="str">
        <f t="shared" si="2"/>
        <v>A204810</v>
      </c>
      <c r="B109" s="1180" t="s">
        <v>361</v>
      </c>
      <c r="C109" s="1192"/>
      <c r="D109" s="1180" t="s">
        <v>741</v>
      </c>
      <c r="E109" s="1192"/>
      <c r="F109" s="1180" t="s">
        <v>739</v>
      </c>
      <c r="G109" s="1192"/>
      <c r="H109" s="1180" t="s">
        <v>742</v>
      </c>
      <c r="I109" s="1192"/>
      <c r="J109" s="1180" t="s">
        <v>755</v>
      </c>
      <c r="K109" s="1192"/>
      <c r="L109" s="1192"/>
      <c r="M109" s="1180"/>
      <c r="N109" s="1192"/>
      <c r="O109" s="1192"/>
      <c r="P109" s="1180"/>
      <c r="Q109" s="1192"/>
      <c r="R109" s="1180"/>
      <c r="S109" s="1192"/>
      <c r="T109" s="1179" t="s">
        <v>767</v>
      </c>
      <c r="U109" s="1192"/>
      <c r="V109" s="1192"/>
      <c r="W109" s="1192"/>
      <c r="X109" s="1192"/>
      <c r="Y109" s="1192"/>
      <c r="Z109" s="1192"/>
      <c r="AA109" s="1192"/>
      <c r="AB109" s="1180" t="s">
        <v>732</v>
      </c>
      <c r="AC109" s="1192"/>
      <c r="AD109" s="1192"/>
      <c r="AE109" s="1192"/>
      <c r="AF109" s="1192"/>
      <c r="AG109" s="1180" t="s">
        <v>733</v>
      </c>
      <c r="AH109" s="1192"/>
      <c r="AI109" s="1192"/>
      <c r="AJ109" s="1017" t="s">
        <v>417</v>
      </c>
      <c r="AK109" s="1181" t="s">
        <v>734</v>
      </c>
      <c r="AL109" s="1192"/>
      <c r="AM109" s="1192"/>
      <c r="AN109" s="1192"/>
      <c r="AO109" s="1192"/>
      <c r="AP109" s="1192"/>
      <c r="AQ109" s="1016">
        <v>1456300000</v>
      </c>
      <c r="AR109" s="1050">
        <v>0</v>
      </c>
      <c r="AS109" s="1016">
        <v>11000000</v>
      </c>
      <c r="AT109" s="1016">
        <v>0</v>
      </c>
      <c r="AU109" s="1016">
        <v>0</v>
      </c>
      <c r="AV109" s="1050">
        <v>139859158</v>
      </c>
      <c r="AW109" s="1016">
        <v>139859158</v>
      </c>
      <c r="AX109" s="1050">
        <v>149582817</v>
      </c>
      <c r="AY109" s="1016">
        <v>9723659</v>
      </c>
      <c r="AZ109" s="1050">
        <v>146169047</v>
      </c>
      <c r="BA109" s="1016">
        <v>3413770</v>
      </c>
      <c r="BB109" s="1016">
        <v>139646272</v>
      </c>
      <c r="BC109" s="1016">
        <v>6522775</v>
      </c>
      <c r="BD109" s="1016">
        <v>8500</v>
      </c>
      <c r="BG109" s="1054">
        <v>1456300000</v>
      </c>
      <c r="BH109" s="1054">
        <v>0</v>
      </c>
      <c r="BI109" s="1054">
        <v>11000000</v>
      </c>
      <c r="BJ109" s="1054">
        <v>0</v>
      </c>
      <c r="BK109" s="1054">
        <v>0</v>
      </c>
      <c r="BL109" s="1054">
        <v>139859158</v>
      </c>
      <c r="BM109" s="1054">
        <v>139859158</v>
      </c>
      <c r="BN109" s="1054">
        <v>149582817</v>
      </c>
      <c r="BO109" s="1054">
        <v>9723659</v>
      </c>
      <c r="BP109" s="1054">
        <v>146169047</v>
      </c>
      <c r="BQ109" s="1054">
        <v>3413770</v>
      </c>
      <c r="BR109" s="1054">
        <v>139646272</v>
      </c>
      <c r="BS109" s="1054">
        <v>6522775</v>
      </c>
      <c r="BT109" s="1054">
        <v>8500</v>
      </c>
    </row>
    <row r="110" spans="1:72" ht="21.95" customHeight="1" x14ac:dyDescent="0.2">
      <c r="A110" s="1012" t="str">
        <f t="shared" si="2"/>
        <v>A2048110</v>
      </c>
      <c r="B110" s="1176" t="s">
        <v>361</v>
      </c>
      <c r="C110" s="1192"/>
      <c r="D110" s="1176" t="s">
        <v>741</v>
      </c>
      <c r="E110" s="1192"/>
      <c r="F110" s="1176" t="s">
        <v>739</v>
      </c>
      <c r="G110" s="1192"/>
      <c r="H110" s="1176" t="s">
        <v>742</v>
      </c>
      <c r="I110" s="1192"/>
      <c r="J110" s="1176" t="s">
        <v>755</v>
      </c>
      <c r="K110" s="1192"/>
      <c r="L110" s="1192"/>
      <c r="M110" s="1176" t="s">
        <v>738</v>
      </c>
      <c r="N110" s="1192"/>
      <c r="O110" s="1192"/>
      <c r="P110" s="1176"/>
      <c r="Q110" s="1192"/>
      <c r="R110" s="1176"/>
      <c r="S110" s="1192"/>
      <c r="T110" s="1177" t="s">
        <v>426</v>
      </c>
      <c r="U110" s="1192"/>
      <c r="V110" s="1192"/>
      <c r="W110" s="1192"/>
      <c r="X110" s="1192"/>
      <c r="Y110" s="1192"/>
      <c r="Z110" s="1192"/>
      <c r="AA110" s="1192"/>
      <c r="AB110" s="1176" t="s">
        <v>732</v>
      </c>
      <c r="AC110" s="1192"/>
      <c r="AD110" s="1192"/>
      <c r="AE110" s="1192"/>
      <c r="AF110" s="1192"/>
      <c r="AG110" s="1176" t="s">
        <v>733</v>
      </c>
      <c r="AH110" s="1192"/>
      <c r="AI110" s="1192"/>
      <c r="AJ110" s="1019" t="s">
        <v>417</v>
      </c>
      <c r="AK110" s="1178" t="s">
        <v>734</v>
      </c>
      <c r="AL110" s="1192"/>
      <c r="AM110" s="1192"/>
      <c r="AN110" s="1192"/>
      <c r="AO110" s="1192"/>
      <c r="AP110" s="1192"/>
      <c r="AQ110" s="1016">
        <v>159000000</v>
      </c>
      <c r="AR110" s="1050">
        <v>0</v>
      </c>
      <c r="AS110" s="1016">
        <v>11000000</v>
      </c>
      <c r="AT110" s="1016">
        <v>0</v>
      </c>
      <c r="AU110" s="1016">
        <v>0</v>
      </c>
      <c r="AV110" s="1050">
        <v>30903370</v>
      </c>
      <c r="AW110" s="1016">
        <v>30903370</v>
      </c>
      <c r="AX110" s="1050">
        <v>37365780</v>
      </c>
      <c r="AY110" s="1016">
        <v>6462410</v>
      </c>
      <c r="AZ110" s="1050">
        <v>37365780</v>
      </c>
      <c r="BA110" s="1016">
        <v>0</v>
      </c>
      <c r="BB110" s="1016">
        <v>37296080</v>
      </c>
      <c r="BC110" s="1016">
        <v>69700</v>
      </c>
      <c r="BD110" s="1016">
        <v>0</v>
      </c>
      <c r="BG110" s="1054">
        <v>159000000</v>
      </c>
      <c r="BH110" s="1054">
        <v>0</v>
      </c>
      <c r="BI110" s="1054">
        <v>11000000</v>
      </c>
      <c r="BJ110" s="1054">
        <v>0</v>
      </c>
      <c r="BK110" s="1054">
        <v>0</v>
      </c>
      <c r="BL110" s="1054">
        <v>30903370</v>
      </c>
      <c r="BM110" s="1054">
        <v>30903370</v>
      </c>
      <c r="BN110" s="1054">
        <v>37365780</v>
      </c>
      <c r="BO110" s="1054">
        <v>6462410</v>
      </c>
      <c r="BP110" s="1054">
        <v>37365780</v>
      </c>
      <c r="BQ110" s="1054">
        <v>0</v>
      </c>
      <c r="BR110" s="1054">
        <v>37296080</v>
      </c>
      <c r="BS110" s="1054">
        <v>69700</v>
      </c>
      <c r="BT110" s="1054">
        <v>0</v>
      </c>
    </row>
    <row r="111" spans="1:72" ht="21.95" customHeight="1" x14ac:dyDescent="0.2">
      <c r="A111" s="1012" t="str">
        <f t="shared" si="2"/>
        <v>A2048210</v>
      </c>
      <c r="B111" s="1176" t="s">
        <v>361</v>
      </c>
      <c r="C111" s="1192"/>
      <c r="D111" s="1176" t="s">
        <v>741</v>
      </c>
      <c r="E111" s="1192"/>
      <c r="F111" s="1176" t="s">
        <v>739</v>
      </c>
      <c r="G111" s="1192"/>
      <c r="H111" s="1176" t="s">
        <v>742</v>
      </c>
      <c r="I111" s="1192"/>
      <c r="J111" s="1176" t="s">
        <v>755</v>
      </c>
      <c r="K111" s="1192"/>
      <c r="L111" s="1192"/>
      <c r="M111" s="1176" t="s">
        <v>741</v>
      </c>
      <c r="N111" s="1192"/>
      <c r="O111" s="1192"/>
      <c r="P111" s="1176"/>
      <c r="Q111" s="1192"/>
      <c r="R111" s="1176"/>
      <c r="S111" s="1192"/>
      <c r="T111" s="1177" t="s">
        <v>427</v>
      </c>
      <c r="U111" s="1192"/>
      <c r="V111" s="1192"/>
      <c r="W111" s="1192"/>
      <c r="X111" s="1192"/>
      <c r="Y111" s="1192"/>
      <c r="Z111" s="1192"/>
      <c r="AA111" s="1192"/>
      <c r="AB111" s="1176" t="s">
        <v>732</v>
      </c>
      <c r="AC111" s="1192"/>
      <c r="AD111" s="1192"/>
      <c r="AE111" s="1192"/>
      <c r="AF111" s="1192"/>
      <c r="AG111" s="1176" t="s">
        <v>733</v>
      </c>
      <c r="AH111" s="1192"/>
      <c r="AI111" s="1192"/>
      <c r="AJ111" s="1019" t="s">
        <v>417</v>
      </c>
      <c r="AK111" s="1178" t="s">
        <v>734</v>
      </c>
      <c r="AL111" s="1192"/>
      <c r="AM111" s="1192"/>
      <c r="AN111" s="1192"/>
      <c r="AO111" s="1192"/>
      <c r="AP111" s="1192"/>
      <c r="AQ111" s="1016">
        <v>848000000</v>
      </c>
      <c r="AR111" s="1050">
        <v>0</v>
      </c>
      <c r="AS111" s="1016">
        <v>0</v>
      </c>
      <c r="AT111" s="1016">
        <v>0</v>
      </c>
      <c r="AU111" s="1016">
        <v>0</v>
      </c>
      <c r="AV111" s="1050">
        <v>77398427</v>
      </c>
      <c r="AW111" s="1016">
        <v>77398427</v>
      </c>
      <c r="AX111" s="1050">
        <v>79845449</v>
      </c>
      <c r="AY111" s="1016">
        <v>2447022</v>
      </c>
      <c r="AZ111" s="1050">
        <v>77334949</v>
      </c>
      <c r="BA111" s="1016">
        <v>2510500</v>
      </c>
      <c r="BB111" s="1016">
        <v>70881874</v>
      </c>
      <c r="BC111" s="1016">
        <v>6453075</v>
      </c>
      <c r="BD111" s="1016">
        <v>0</v>
      </c>
      <c r="BG111" s="1054">
        <v>848000000</v>
      </c>
      <c r="BH111" s="1054">
        <v>0</v>
      </c>
      <c r="BI111" s="1054">
        <v>0</v>
      </c>
      <c r="BJ111" s="1054">
        <v>0</v>
      </c>
      <c r="BK111" s="1054">
        <v>0</v>
      </c>
      <c r="BL111" s="1054">
        <v>77398427</v>
      </c>
      <c r="BM111" s="1054">
        <v>77398427</v>
      </c>
      <c r="BN111" s="1054">
        <v>79845449</v>
      </c>
      <c r="BO111" s="1054">
        <v>2447022</v>
      </c>
      <c r="BP111" s="1054">
        <v>77334949</v>
      </c>
      <c r="BQ111" s="1054">
        <v>2510500</v>
      </c>
      <c r="BR111" s="1054">
        <v>70881874</v>
      </c>
      <c r="BS111" s="1054">
        <v>6453075</v>
      </c>
      <c r="BT111" s="1054">
        <v>0</v>
      </c>
    </row>
    <row r="112" spans="1:72" ht="21.95" customHeight="1" x14ac:dyDescent="0.2">
      <c r="A112" s="1012" t="str">
        <f t="shared" si="2"/>
        <v>A2048310</v>
      </c>
      <c r="B112" s="1176" t="s">
        <v>361</v>
      </c>
      <c r="C112" s="1192"/>
      <c r="D112" s="1176" t="s">
        <v>741</v>
      </c>
      <c r="E112" s="1192"/>
      <c r="F112" s="1176" t="s">
        <v>739</v>
      </c>
      <c r="G112" s="1192"/>
      <c r="H112" s="1176" t="s">
        <v>742</v>
      </c>
      <c r="I112" s="1192"/>
      <c r="J112" s="1176" t="s">
        <v>755</v>
      </c>
      <c r="K112" s="1192"/>
      <c r="L112" s="1192"/>
      <c r="M112" s="1176" t="s">
        <v>748</v>
      </c>
      <c r="N112" s="1192"/>
      <c r="O112" s="1192"/>
      <c r="P112" s="1176"/>
      <c r="Q112" s="1192"/>
      <c r="R112" s="1176"/>
      <c r="S112" s="1192"/>
      <c r="T112" s="1177" t="s">
        <v>428</v>
      </c>
      <c r="U112" s="1192"/>
      <c r="V112" s="1192"/>
      <c r="W112" s="1192"/>
      <c r="X112" s="1192"/>
      <c r="Y112" s="1192"/>
      <c r="Z112" s="1192"/>
      <c r="AA112" s="1192"/>
      <c r="AB112" s="1176" t="s">
        <v>732</v>
      </c>
      <c r="AC112" s="1192"/>
      <c r="AD112" s="1192"/>
      <c r="AE112" s="1192"/>
      <c r="AF112" s="1192"/>
      <c r="AG112" s="1176" t="s">
        <v>733</v>
      </c>
      <c r="AH112" s="1192"/>
      <c r="AI112" s="1192"/>
      <c r="AJ112" s="1019" t="s">
        <v>417</v>
      </c>
      <c r="AK112" s="1178" t="s">
        <v>734</v>
      </c>
      <c r="AL112" s="1192"/>
      <c r="AM112" s="1192"/>
      <c r="AN112" s="1192"/>
      <c r="AO112" s="1192"/>
      <c r="AP112" s="1192"/>
      <c r="AQ112" s="1016">
        <v>300000</v>
      </c>
      <c r="AR112" s="1050">
        <v>0</v>
      </c>
      <c r="AS112" s="1016">
        <v>0</v>
      </c>
      <c r="AT112" s="1016">
        <v>0</v>
      </c>
      <c r="AU112" s="1016">
        <v>0</v>
      </c>
      <c r="AV112" s="1050">
        <v>70412</v>
      </c>
      <c r="AW112" s="1016">
        <v>70412</v>
      </c>
      <c r="AX112" s="1050">
        <v>70412</v>
      </c>
      <c r="AY112" s="1016">
        <v>0</v>
      </c>
      <c r="AZ112" s="1050">
        <v>70412</v>
      </c>
      <c r="BA112" s="1016">
        <v>0</v>
      </c>
      <c r="BB112" s="1016">
        <v>70412</v>
      </c>
      <c r="BC112" s="1016">
        <v>0</v>
      </c>
      <c r="BD112" s="1016">
        <v>0</v>
      </c>
      <c r="BG112" s="1054">
        <v>300000</v>
      </c>
      <c r="BH112" s="1054">
        <v>0</v>
      </c>
      <c r="BI112" s="1054">
        <v>0</v>
      </c>
      <c r="BJ112" s="1054">
        <v>0</v>
      </c>
      <c r="BK112" s="1054">
        <v>0</v>
      </c>
      <c r="BL112" s="1054">
        <v>70412</v>
      </c>
      <c r="BM112" s="1054">
        <v>70412</v>
      </c>
      <c r="BN112" s="1054">
        <v>70412</v>
      </c>
      <c r="BO112" s="1054">
        <v>0</v>
      </c>
      <c r="BP112" s="1054">
        <v>70412</v>
      </c>
      <c r="BQ112" s="1054">
        <v>0</v>
      </c>
      <c r="BR112" s="1054">
        <v>70412</v>
      </c>
      <c r="BS112" s="1054">
        <v>0</v>
      </c>
      <c r="BT112" s="1054">
        <v>0</v>
      </c>
    </row>
    <row r="113" spans="1:72" ht="21.95" customHeight="1" x14ac:dyDescent="0.2">
      <c r="A113" s="1012" t="str">
        <f t="shared" si="2"/>
        <v>A2048510</v>
      </c>
      <c r="B113" s="1176" t="s">
        <v>361</v>
      </c>
      <c r="C113" s="1192"/>
      <c r="D113" s="1176" t="s">
        <v>741</v>
      </c>
      <c r="E113" s="1192"/>
      <c r="F113" s="1176" t="s">
        <v>739</v>
      </c>
      <c r="G113" s="1192"/>
      <c r="H113" s="1176" t="s">
        <v>742</v>
      </c>
      <c r="I113" s="1192"/>
      <c r="J113" s="1176" t="s">
        <v>755</v>
      </c>
      <c r="K113" s="1192"/>
      <c r="L113" s="1192"/>
      <c r="M113" s="1176" t="s">
        <v>743</v>
      </c>
      <c r="N113" s="1192"/>
      <c r="O113" s="1192"/>
      <c r="P113" s="1176"/>
      <c r="Q113" s="1192"/>
      <c r="R113" s="1176"/>
      <c r="S113" s="1192"/>
      <c r="T113" s="1177" t="s">
        <v>429</v>
      </c>
      <c r="U113" s="1192"/>
      <c r="V113" s="1192"/>
      <c r="W113" s="1192"/>
      <c r="X113" s="1192"/>
      <c r="Y113" s="1192"/>
      <c r="Z113" s="1192"/>
      <c r="AA113" s="1192"/>
      <c r="AB113" s="1176" t="s">
        <v>732</v>
      </c>
      <c r="AC113" s="1192"/>
      <c r="AD113" s="1192"/>
      <c r="AE113" s="1192"/>
      <c r="AF113" s="1192"/>
      <c r="AG113" s="1176" t="s">
        <v>733</v>
      </c>
      <c r="AH113" s="1192"/>
      <c r="AI113" s="1192"/>
      <c r="AJ113" s="1019" t="s">
        <v>417</v>
      </c>
      <c r="AK113" s="1178" t="s">
        <v>734</v>
      </c>
      <c r="AL113" s="1192"/>
      <c r="AM113" s="1192"/>
      <c r="AN113" s="1192"/>
      <c r="AO113" s="1192"/>
      <c r="AP113" s="1192"/>
      <c r="AQ113" s="1016">
        <v>179000000</v>
      </c>
      <c r="AR113" s="1050">
        <v>0</v>
      </c>
      <c r="AS113" s="1016">
        <v>0</v>
      </c>
      <c r="AT113" s="1016">
        <v>0</v>
      </c>
      <c r="AU113" s="1016">
        <v>0</v>
      </c>
      <c r="AV113" s="1050">
        <v>13551564</v>
      </c>
      <c r="AW113" s="1016">
        <v>13551564</v>
      </c>
      <c r="AX113" s="1050">
        <v>13775167</v>
      </c>
      <c r="AY113" s="1016">
        <v>223603</v>
      </c>
      <c r="AZ113" s="1050">
        <v>12871897</v>
      </c>
      <c r="BA113" s="1016">
        <v>903270</v>
      </c>
      <c r="BB113" s="1016">
        <v>12871897</v>
      </c>
      <c r="BC113" s="1016">
        <v>0</v>
      </c>
      <c r="BD113" s="1016">
        <v>8500</v>
      </c>
      <c r="BG113" s="1054">
        <v>179000000</v>
      </c>
      <c r="BH113" s="1054">
        <v>0</v>
      </c>
      <c r="BI113" s="1054">
        <v>0</v>
      </c>
      <c r="BJ113" s="1054">
        <v>0</v>
      </c>
      <c r="BK113" s="1054">
        <v>0</v>
      </c>
      <c r="BL113" s="1054">
        <v>13551564</v>
      </c>
      <c r="BM113" s="1054">
        <v>13551564</v>
      </c>
      <c r="BN113" s="1054">
        <v>13775167</v>
      </c>
      <c r="BO113" s="1054">
        <v>223603</v>
      </c>
      <c r="BP113" s="1054">
        <v>12871897</v>
      </c>
      <c r="BQ113" s="1054">
        <v>903270</v>
      </c>
      <c r="BR113" s="1054">
        <v>12871897</v>
      </c>
      <c r="BS113" s="1054">
        <v>0</v>
      </c>
      <c r="BT113" s="1054">
        <v>8500</v>
      </c>
    </row>
    <row r="114" spans="1:72" ht="21.95" customHeight="1" x14ac:dyDescent="0.2">
      <c r="A114" s="1012" t="str">
        <f t="shared" si="2"/>
        <v>A2048610</v>
      </c>
      <c r="B114" s="1176" t="s">
        <v>361</v>
      </c>
      <c r="C114" s="1192"/>
      <c r="D114" s="1176" t="s">
        <v>741</v>
      </c>
      <c r="E114" s="1192"/>
      <c r="F114" s="1176" t="s">
        <v>739</v>
      </c>
      <c r="G114" s="1192"/>
      <c r="H114" s="1176" t="s">
        <v>742</v>
      </c>
      <c r="I114" s="1192"/>
      <c r="J114" s="1176" t="s">
        <v>755</v>
      </c>
      <c r="K114" s="1192"/>
      <c r="L114" s="1192"/>
      <c r="M114" s="1176" t="s">
        <v>753</v>
      </c>
      <c r="N114" s="1192"/>
      <c r="O114" s="1192"/>
      <c r="P114" s="1176"/>
      <c r="Q114" s="1192"/>
      <c r="R114" s="1176"/>
      <c r="S114" s="1192"/>
      <c r="T114" s="1177" t="s">
        <v>430</v>
      </c>
      <c r="U114" s="1192"/>
      <c r="V114" s="1192"/>
      <c r="W114" s="1192"/>
      <c r="X114" s="1192"/>
      <c r="Y114" s="1192"/>
      <c r="Z114" s="1192"/>
      <c r="AA114" s="1192"/>
      <c r="AB114" s="1176" t="s">
        <v>732</v>
      </c>
      <c r="AC114" s="1192"/>
      <c r="AD114" s="1192"/>
      <c r="AE114" s="1192"/>
      <c r="AF114" s="1192"/>
      <c r="AG114" s="1176" t="s">
        <v>733</v>
      </c>
      <c r="AH114" s="1192"/>
      <c r="AI114" s="1192"/>
      <c r="AJ114" s="1019" t="s">
        <v>417</v>
      </c>
      <c r="AK114" s="1178" t="s">
        <v>734</v>
      </c>
      <c r="AL114" s="1192"/>
      <c r="AM114" s="1192"/>
      <c r="AN114" s="1192"/>
      <c r="AO114" s="1192"/>
      <c r="AP114" s="1192"/>
      <c r="AQ114" s="1016">
        <v>270000000</v>
      </c>
      <c r="AR114" s="1050">
        <v>0</v>
      </c>
      <c r="AS114" s="1016">
        <v>0</v>
      </c>
      <c r="AT114" s="1016">
        <v>0</v>
      </c>
      <c r="AU114" s="1016">
        <v>0</v>
      </c>
      <c r="AV114" s="1050">
        <v>17935385</v>
      </c>
      <c r="AW114" s="1016">
        <v>17935385</v>
      </c>
      <c r="AX114" s="1050">
        <v>18526009</v>
      </c>
      <c r="AY114" s="1016">
        <v>590624</v>
      </c>
      <c r="AZ114" s="1050">
        <v>18526009</v>
      </c>
      <c r="BA114" s="1016">
        <v>0</v>
      </c>
      <c r="BB114" s="1016">
        <v>18526009</v>
      </c>
      <c r="BC114" s="1016">
        <v>0</v>
      </c>
      <c r="BD114" s="1016">
        <v>0</v>
      </c>
      <c r="BG114" s="1054">
        <v>270000000</v>
      </c>
      <c r="BH114" s="1054">
        <v>0</v>
      </c>
      <c r="BI114" s="1054">
        <v>0</v>
      </c>
      <c r="BJ114" s="1054">
        <v>0</v>
      </c>
      <c r="BK114" s="1054">
        <v>0</v>
      </c>
      <c r="BL114" s="1054">
        <v>17935385</v>
      </c>
      <c r="BM114" s="1054">
        <v>17935385</v>
      </c>
      <c r="BN114" s="1054">
        <v>18526009</v>
      </c>
      <c r="BO114" s="1054">
        <v>590624</v>
      </c>
      <c r="BP114" s="1054">
        <v>18526009</v>
      </c>
      <c r="BQ114" s="1054">
        <v>0</v>
      </c>
      <c r="BR114" s="1054">
        <v>18526009</v>
      </c>
      <c r="BS114" s="1054">
        <v>0</v>
      </c>
      <c r="BT114" s="1054">
        <v>0</v>
      </c>
    </row>
    <row r="115" spans="1:72" ht="21.95" customHeight="1" x14ac:dyDescent="0.2">
      <c r="A115" s="1012" t="str">
        <f t="shared" si="2"/>
        <v>A204910</v>
      </c>
      <c r="B115" s="1180" t="s">
        <v>361</v>
      </c>
      <c r="C115" s="1192"/>
      <c r="D115" s="1180" t="s">
        <v>741</v>
      </c>
      <c r="E115" s="1192"/>
      <c r="F115" s="1180" t="s">
        <v>739</v>
      </c>
      <c r="G115" s="1192"/>
      <c r="H115" s="1180" t="s">
        <v>742</v>
      </c>
      <c r="I115" s="1192"/>
      <c r="J115" s="1180" t="s">
        <v>747</v>
      </c>
      <c r="K115" s="1192"/>
      <c r="L115" s="1192"/>
      <c r="M115" s="1180"/>
      <c r="N115" s="1192"/>
      <c r="O115" s="1192"/>
      <c r="P115" s="1180"/>
      <c r="Q115" s="1192"/>
      <c r="R115" s="1180"/>
      <c r="S115" s="1192"/>
      <c r="T115" s="1179" t="s">
        <v>648</v>
      </c>
      <c r="U115" s="1192"/>
      <c r="V115" s="1192"/>
      <c r="W115" s="1192"/>
      <c r="X115" s="1192"/>
      <c r="Y115" s="1192"/>
      <c r="Z115" s="1192"/>
      <c r="AA115" s="1192"/>
      <c r="AB115" s="1180" t="s">
        <v>732</v>
      </c>
      <c r="AC115" s="1192"/>
      <c r="AD115" s="1192"/>
      <c r="AE115" s="1192"/>
      <c r="AF115" s="1192"/>
      <c r="AG115" s="1180" t="s">
        <v>733</v>
      </c>
      <c r="AH115" s="1192"/>
      <c r="AI115" s="1192"/>
      <c r="AJ115" s="1017" t="s">
        <v>417</v>
      </c>
      <c r="AK115" s="1181" t="s">
        <v>734</v>
      </c>
      <c r="AL115" s="1192"/>
      <c r="AM115" s="1192"/>
      <c r="AN115" s="1192"/>
      <c r="AO115" s="1192"/>
      <c r="AP115" s="1192"/>
      <c r="AQ115" s="1016">
        <v>95000000</v>
      </c>
      <c r="AR115" s="1050">
        <v>0</v>
      </c>
      <c r="AS115" s="1016">
        <v>7233078</v>
      </c>
      <c r="AT115" s="1016">
        <v>0</v>
      </c>
      <c r="AU115" s="1016">
        <v>0</v>
      </c>
      <c r="AV115" s="1050">
        <v>0</v>
      </c>
      <c r="AW115" s="1016">
        <v>0</v>
      </c>
      <c r="AX115" s="1050">
        <v>0</v>
      </c>
      <c r="AY115" s="1016">
        <v>0</v>
      </c>
      <c r="AZ115" s="1050">
        <v>0</v>
      </c>
      <c r="BA115" s="1016">
        <v>0</v>
      </c>
      <c r="BB115" s="1016">
        <v>0</v>
      </c>
      <c r="BC115" s="1016">
        <v>0</v>
      </c>
      <c r="BD115" s="1016">
        <v>0</v>
      </c>
      <c r="BG115" s="1054">
        <v>95000000</v>
      </c>
      <c r="BH115" s="1054">
        <v>0</v>
      </c>
      <c r="BI115" s="1054">
        <v>7233078</v>
      </c>
      <c r="BJ115" s="1054">
        <v>0</v>
      </c>
      <c r="BK115" s="1054">
        <v>0</v>
      </c>
      <c r="BL115" s="1054">
        <v>0</v>
      </c>
      <c r="BM115" s="1054">
        <v>0</v>
      </c>
      <c r="BN115" s="1054">
        <v>0</v>
      </c>
      <c r="BO115" s="1054">
        <v>0</v>
      </c>
      <c r="BP115" s="1054">
        <v>0</v>
      </c>
      <c r="BQ115" s="1054">
        <v>0</v>
      </c>
      <c r="BR115" s="1054">
        <v>0</v>
      </c>
      <c r="BS115" s="1054">
        <v>0</v>
      </c>
      <c r="BT115" s="1054">
        <v>0</v>
      </c>
    </row>
    <row r="116" spans="1:72" ht="21.95" customHeight="1" x14ac:dyDescent="0.2">
      <c r="A116" s="1012" t="str">
        <f t="shared" si="2"/>
        <v>A2049110</v>
      </c>
      <c r="B116" s="1176" t="s">
        <v>361</v>
      </c>
      <c r="C116" s="1192"/>
      <c r="D116" s="1176" t="s">
        <v>741</v>
      </c>
      <c r="E116" s="1192"/>
      <c r="F116" s="1176" t="s">
        <v>739</v>
      </c>
      <c r="G116" s="1192"/>
      <c r="H116" s="1176" t="s">
        <v>742</v>
      </c>
      <c r="I116" s="1192"/>
      <c r="J116" s="1176" t="s">
        <v>747</v>
      </c>
      <c r="K116" s="1192"/>
      <c r="L116" s="1192"/>
      <c r="M116" s="1176" t="s">
        <v>738</v>
      </c>
      <c r="N116" s="1192"/>
      <c r="O116" s="1192"/>
      <c r="P116" s="1176"/>
      <c r="Q116" s="1192"/>
      <c r="R116" s="1176"/>
      <c r="S116" s="1192"/>
      <c r="T116" s="1177" t="s">
        <v>431</v>
      </c>
      <c r="U116" s="1192"/>
      <c r="V116" s="1192"/>
      <c r="W116" s="1192"/>
      <c r="X116" s="1192"/>
      <c r="Y116" s="1192"/>
      <c r="Z116" s="1192"/>
      <c r="AA116" s="1192"/>
      <c r="AB116" s="1176" t="s">
        <v>732</v>
      </c>
      <c r="AC116" s="1192"/>
      <c r="AD116" s="1192"/>
      <c r="AE116" s="1192"/>
      <c r="AF116" s="1192"/>
      <c r="AG116" s="1176" t="s">
        <v>733</v>
      </c>
      <c r="AH116" s="1192"/>
      <c r="AI116" s="1192"/>
      <c r="AJ116" s="1019" t="s">
        <v>417</v>
      </c>
      <c r="AK116" s="1178" t="s">
        <v>734</v>
      </c>
      <c r="AL116" s="1192"/>
      <c r="AM116" s="1192"/>
      <c r="AN116" s="1192"/>
      <c r="AO116" s="1192"/>
      <c r="AP116" s="1192"/>
      <c r="AQ116" s="1016">
        <v>50000000</v>
      </c>
      <c r="AR116" s="1050">
        <v>0</v>
      </c>
      <c r="AS116" s="1016">
        <v>4963492</v>
      </c>
      <c r="AT116" s="1016">
        <v>0</v>
      </c>
      <c r="AU116" s="1016">
        <v>0</v>
      </c>
      <c r="AV116" s="1050">
        <v>0</v>
      </c>
      <c r="AW116" s="1016">
        <v>0</v>
      </c>
      <c r="AX116" s="1050">
        <v>0</v>
      </c>
      <c r="AY116" s="1016">
        <v>0</v>
      </c>
      <c r="AZ116" s="1050">
        <v>0</v>
      </c>
      <c r="BA116" s="1016">
        <v>0</v>
      </c>
      <c r="BB116" s="1016">
        <v>0</v>
      </c>
      <c r="BC116" s="1016">
        <v>0</v>
      </c>
      <c r="BD116" s="1016">
        <v>0</v>
      </c>
      <c r="BG116" s="1054">
        <v>50000000</v>
      </c>
      <c r="BH116" s="1054">
        <v>0</v>
      </c>
      <c r="BI116" s="1054">
        <v>4963492</v>
      </c>
      <c r="BJ116" s="1054">
        <v>0</v>
      </c>
      <c r="BK116" s="1054">
        <v>0</v>
      </c>
      <c r="BL116" s="1054">
        <v>0</v>
      </c>
      <c r="BM116" s="1054">
        <v>0</v>
      </c>
      <c r="BN116" s="1054">
        <v>0</v>
      </c>
      <c r="BO116" s="1054">
        <v>0</v>
      </c>
      <c r="BP116" s="1054">
        <v>0</v>
      </c>
      <c r="BQ116" s="1054">
        <v>0</v>
      </c>
      <c r="BR116" s="1054">
        <v>0</v>
      </c>
      <c r="BS116" s="1054">
        <v>0</v>
      </c>
      <c r="BT116" s="1054">
        <v>0</v>
      </c>
    </row>
    <row r="117" spans="1:72" ht="21.95" customHeight="1" x14ac:dyDescent="0.2">
      <c r="A117" s="1012" t="str">
        <f t="shared" si="2"/>
        <v>A2049810</v>
      </c>
      <c r="B117" s="1176" t="s">
        <v>361</v>
      </c>
      <c r="C117" s="1192"/>
      <c r="D117" s="1176" t="s">
        <v>741</v>
      </c>
      <c r="E117" s="1192"/>
      <c r="F117" s="1176" t="s">
        <v>739</v>
      </c>
      <c r="G117" s="1192"/>
      <c r="H117" s="1176" t="s">
        <v>742</v>
      </c>
      <c r="I117" s="1192"/>
      <c r="J117" s="1176" t="s">
        <v>747</v>
      </c>
      <c r="K117" s="1192"/>
      <c r="L117" s="1192"/>
      <c r="M117" s="1176" t="s">
        <v>755</v>
      </c>
      <c r="N117" s="1192"/>
      <c r="O117" s="1192"/>
      <c r="P117" s="1176"/>
      <c r="Q117" s="1192"/>
      <c r="R117" s="1176"/>
      <c r="S117" s="1192"/>
      <c r="T117" s="1177" t="s">
        <v>432</v>
      </c>
      <c r="U117" s="1192"/>
      <c r="V117" s="1192"/>
      <c r="W117" s="1192"/>
      <c r="X117" s="1192"/>
      <c r="Y117" s="1192"/>
      <c r="Z117" s="1192"/>
      <c r="AA117" s="1192"/>
      <c r="AB117" s="1176" t="s">
        <v>732</v>
      </c>
      <c r="AC117" s="1192"/>
      <c r="AD117" s="1192"/>
      <c r="AE117" s="1192"/>
      <c r="AF117" s="1192"/>
      <c r="AG117" s="1176" t="s">
        <v>733</v>
      </c>
      <c r="AH117" s="1192"/>
      <c r="AI117" s="1192"/>
      <c r="AJ117" s="1019" t="s">
        <v>417</v>
      </c>
      <c r="AK117" s="1178" t="s">
        <v>734</v>
      </c>
      <c r="AL117" s="1192"/>
      <c r="AM117" s="1192"/>
      <c r="AN117" s="1192"/>
      <c r="AO117" s="1192"/>
      <c r="AP117" s="1192"/>
      <c r="AQ117" s="1016">
        <v>0</v>
      </c>
      <c r="AR117" s="1050">
        <v>0</v>
      </c>
      <c r="AS117" s="1016">
        <v>0</v>
      </c>
      <c r="AT117" s="1016">
        <v>0</v>
      </c>
      <c r="AU117" s="1016">
        <v>0</v>
      </c>
      <c r="AV117" s="1050">
        <v>0</v>
      </c>
      <c r="AW117" s="1016">
        <v>0</v>
      </c>
      <c r="AX117" s="1050">
        <v>0</v>
      </c>
      <c r="AY117" s="1016">
        <v>0</v>
      </c>
      <c r="AZ117" s="1050">
        <v>0</v>
      </c>
      <c r="BA117" s="1016">
        <v>0</v>
      </c>
      <c r="BB117" s="1016">
        <v>0</v>
      </c>
      <c r="BC117" s="1016">
        <v>0</v>
      </c>
      <c r="BD117" s="1016">
        <v>0</v>
      </c>
      <c r="BG117" s="1054">
        <v>0</v>
      </c>
      <c r="BH117" s="1054">
        <v>0</v>
      </c>
      <c r="BI117" s="1054">
        <v>0</v>
      </c>
      <c r="BJ117" s="1054">
        <v>0</v>
      </c>
      <c r="BK117" s="1054">
        <v>0</v>
      </c>
      <c r="BL117" s="1054">
        <v>0</v>
      </c>
      <c r="BM117" s="1054">
        <v>0</v>
      </c>
      <c r="BN117" s="1054">
        <v>0</v>
      </c>
      <c r="BO117" s="1054">
        <v>0</v>
      </c>
      <c r="BP117" s="1054">
        <v>0</v>
      </c>
      <c r="BQ117" s="1054">
        <v>0</v>
      </c>
      <c r="BR117" s="1054">
        <v>0</v>
      </c>
      <c r="BS117" s="1054">
        <v>0</v>
      </c>
      <c r="BT117" s="1054">
        <v>0</v>
      </c>
    </row>
    <row r="118" spans="1:72" ht="21.95" customHeight="1" x14ac:dyDescent="0.2">
      <c r="A118" s="1012" t="str">
        <f t="shared" si="2"/>
        <v>A20491110</v>
      </c>
      <c r="B118" s="1176" t="s">
        <v>361</v>
      </c>
      <c r="C118" s="1192"/>
      <c r="D118" s="1176" t="s">
        <v>741</v>
      </c>
      <c r="E118" s="1192"/>
      <c r="F118" s="1176" t="s">
        <v>739</v>
      </c>
      <c r="G118" s="1192"/>
      <c r="H118" s="1176" t="s">
        <v>742</v>
      </c>
      <c r="I118" s="1192"/>
      <c r="J118" s="1176" t="s">
        <v>747</v>
      </c>
      <c r="K118" s="1192"/>
      <c r="L118" s="1192"/>
      <c r="M118" s="1176" t="s">
        <v>433</v>
      </c>
      <c r="N118" s="1192"/>
      <c r="O118" s="1192"/>
      <c r="P118" s="1176"/>
      <c r="Q118" s="1192"/>
      <c r="R118" s="1176"/>
      <c r="S118" s="1192"/>
      <c r="T118" s="1177" t="s">
        <v>434</v>
      </c>
      <c r="U118" s="1192"/>
      <c r="V118" s="1192"/>
      <c r="W118" s="1192"/>
      <c r="X118" s="1192"/>
      <c r="Y118" s="1192"/>
      <c r="Z118" s="1192"/>
      <c r="AA118" s="1192"/>
      <c r="AB118" s="1176" t="s">
        <v>732</v>
      </c>
      <c r="AC118" s="1192"/>
      <c r="AD118" s="1192"/>
      <c r="AE118" s="1192"/>
      <c r="AF118" s="1192"/>
      <c r="AG118" s="1176" t="s">
        <v>733</v>
      </c>
      <c r="AH118" s="1192"/>
      <c r="AI118" s="1192"/>
      <c r="AJ118" s="1019" t="s">
        <v>417</v>
      </c>
      <c r="AK118" s="1178" t="s">
        <v>734</v>
      </c>
      <c r="AL118" s="1192"/>
      <c r="AM118" s="1192"/>
      <c r="AN118" s="1192"/>
      <c r="AO118" s="1192"/>
      <c r="AP118" s="1192"/>
      <c r="AQ118" s="1016">
        <v>45000000</v>
      </c>
      <c r="AR118" s="1050">
        <v>0</v>
      </c>
      <c r="AS118" s="1016">
        <v>2269586</v>
      </c>
      <c r="AT118" s="1016">
        <v>0</v>
      </c>
      <c r="AU118" s="1016">
        <v>0</v>
      </c>
      <c r="AV118" s="1050">
        <v>0</v>
      </c>
      <c r="AW118" s="1016">
        <v>0</v>
      </c>
      <c r="AX118" s="1050">
        <v>0</v>
      </c>
      <c r="AY118" s="1016">
        <v>0</v>
      </c>
      <c r="AZ118" s="1050">
        <v>0</v>
      </c>
      <c r="BA118" s="1016">
        <v>0</v>
      </c>
      <c r="BB118" s="1016">
        <v>0</v>
      </c>
      <c r="BC118" s="1016">
        <v>0</v>
      </c>
      <c r="BD118" s="1016">
        <v>0</v>
      </c>
      <c r="BG118" s="1054">
        <v>45000000</v>
      </c>
      <c r="BH118" s="1054">
        <v>0</v>
      </c>
      <c r="BI118" s="1054">
        <v>2269586</v>
      </c>
      <c r="BJ118" s="1054">
        <v>0</v>
      </c>
      <c r="BK118" s="1054">
        <v>0</v>
      </c>
      <c r="BL118" s="1054">
        <v>0</v>
      </c>
      <c r="BM118" s="1054">
        <v>0</v>
      </c>
      <c r="BN118" s="1054">
        <v>0</v>
      </c>
      <c r="BO118" s="1054">
        <v>0</v>
      </c>
      <c r="BP118" s="1054">
        <v>0</v>
      </c>
      <c r="BQ118" s="1054">
        <v>0</v>
      </c>
      <c r="BR118" s="1054">
        <v>0</v>
      </c>
      <c r="BS118" s="1054">
        <v>0</v>
      </c>
      <c r="BT118" s="1054">
        <v>0</v>
      </c>
    </row>
    <row r="119" spans="1:72" ht="21.95" customHeight="1" x14ac:dyDescent="0.2">
      <c r="A119" s="1012" t="str">
        <f t="shared" si="2"/>
        <v>A2041010</v>
      </c>
      <c r="B119" s="1180" t="s">
        <v>361</v>
      </c>
      <c r="C119" s="1192"/>
      <c r="D119" s="1180" t="s">
        <v>741</v>
      </c>
      <c r="E119" s="1192"/>
      <c r="F119" s="1180" t="s">
        <v>739</v>
      </c>
      <c r="G119" s="1192"/>
      <c r="H119" s="1180" t="s">
        <v>742</v>
      </c>
      <c r="I119" s="1192"/>
      <c r="J119" s="1180" t="s">
        <v>417</v>
      </c>
      <c r="K119" s="1192"/>
      <c r="L119" s="1192"/>
      <c r="M119" s="1180"/>
      <c r="N119" s="1192"/>
      <c r="O119" s="1192"/>
      <c r="P119" s="1180"/>
      <c r="Q119" s="1192"/>
      <c r="R119" s="1180"/>
      <c r="S119" s="1192"/>
      <c r="T119" s="1179" t="s">
        <v>650</v>
      </c>
      <c r="U119" s="1192"/>
      <c r="V119" s="1192"/>
      <c r="W119" s="1192"/>
      <c r="X119" s="1192"/>
      <c r="Y119" s="1192"/>
      <c r="Z119" s="1192"/>
      <c r="AA119" s="1192"/>
      <c r="AB119" s="1180" t="s">
        <v>732</v>
      </c>
      <c r="AC119" s="1192"/>
      <c r="AD119" s="1192"/>
      <c r="AE119" s="1192"/>
      <c r="AF119" s="1192"/>
      <c r="AG119" s="1180" t="s">
        <v>733</v>
      </c>
      <c r="AH119" s="1192"/>
      <c r="AI119" s="1192"/>
      <c r="AJ119" s="1017" t="s">
        <v>417</v>
      </c>
      <c r="AK119" s="1181" t="s">
        <v>734</v>
      </c>
      <c r="AL119" s="1192"/>
      <c r="AM119" s="1192"/>
      <c r="AN119" s="1192"/>
      <c r="AO119" s="1192"/>
      <c r="AP119" s="1192"/>
      <c r="AQ119" s="1016">
        <v>1168363765</v>
      </c>
      <c r="AR119" s="1050">
        <v>0</v>
      </c>
      <c r="AS119" s="1016">
        <v>33963337</v>
      </c>
      <c r="AT119" s="1016">
        <v>0</v>
      </c>
      <c r="AU119" s="1016">
        <v>0</v>
      </c>
      <c r="AV119" s="1050">
        <v>84779681</v>
      </c>
      <c r="AW119" s="1016">
        <v>84779681</v>
      </c>
      <c r="AX119" s="1050">
        <v>87214205</v>
      </c>
      <c r="AY119" s="1016">
        <v>2434524</v>
      </c>
      <c r="AZ119" s="1050">
        <v>80203472</v>
      </c>
      <c r="BA119" s="1016">
        <v>7010733</v>
      </c>
      <c r="BB119" s="1016">
        <v>80203472</v>
      </c>
      <c r="BC119" s="1016">
        <v>0</v>
      </c>
      <c r="BD119" s="1016">
        <v>0</v>
      </c>
      <c r="BG119" s="1054">
        <v>1168363765</v>
      </c>
      <c r="BH119" s="1054">
        <v>0</v>
      </c>
      <c r="BI119" s="1054">
        <v>33963337</v>
      </c>
      <c r="BJ119" s="1054">
        <v>0</v>
      </c>
      <c r="BK119" s="1054">
        <v>0</v>
      </c>
      <c r="BL119" s="1054">
        <v>84779681</v>
      </c>
      <c r="BM119" s="1054">
        <v>84779681</v>
      </c>
      <c r="BN119" s="1054">
        <v>87214205</v>
      </c>
      <c r="BO119" s="1054">
        <v>2434524</v>
      </c>
      <c r="BP119" s="1054">
        <v>80203472</v>
      </c>
      <c r="BQ119" s="1054">
        <v>7010733</v>
      </c>
      <c r="BR119" s="1054">
        <v>80203472</v>
      </c>
      <c r="BS119" s="1054">
        <v>0</v>
      </c>
      <c r="BT119" s="1054">
        <v>0</v>
      </c>
    </row>
    <row r="120" spans="1:72" ht="21.95" customHeight="1" x14ac:dyDescent="0.2">
      <c r="A120" s="1012" t="str">
        <f t="shared" si="2"/>
        <v>A20410210</v>
      </c>
      <c r="B120" s="1176" t="s">
        <v>361</v>
      </c>
      <c r="C120" s="1192"/>
      <c r="D120" s="1176" t="s">
        <v>741</v>
      </c>
      <c r="E120" s="1192"/>
      <c r="F120" s="1176" t="s">
        <v>739</v>
      </c>
      <c r="G120" s="1192"/>
      <c r="H120" s="1176" t="s">
        <v>742</v>
      </c>
      <c r="I120" s="1192"/>
      <c r="J120" s="1176" t="s">
        <v>417</v>
      </c>
      <c r="K120" s="1192"/>
      <c r="L120" s="1192"/>
      <c r="M120" s="1176" t="s">
        <v>741</v>
      </c>
      <c r="N120" s="1192"/>
      <c r="O120" s="1192"/>
      <c r="P120" s="1176"/>
      <c r="Q120" s="1192"/>
      <c r="R120" s="1176"/>
      <c r="S120" s="1192"/>
      <c r="T120" s="1177" t="s">
        <v>435</v>
      </c>
      <c r="U120" s="1192"/>
      <c r="V120" s="1192"/>
      <c r="W120" s="1192"/>
      <c r="X120" s="1192"/>
      <c r="Y120" s="1192"/>
      <c r="Z120" s="1192"/>
      <c r="AA120" s="1192"/>
      <c r="AB120" s="1176" t="s">
        <v>732</v>
      </c>
      <c r="AC120" s="1192"/>
      <c r="AD120" s="1192"/>
      <c r="AE120" s="1192"/>
      <c r="AF120" s="1192"/>
      <c r="AG120" s="1176" t="s">
        <v>733</v>
      </c>
      <c r="AH120" s="1192"/>
      <c r="AI120" s="1192"/>
      <c r="AJ120" s="1019" t="s">
        <v>417</v>
      </c>
      <c r="AK120" s="1178" t="s">
        <v>734</v>
      </c>
      <c r="AL120" s="1192"/>
      <c r="AM120" s="1192"/>
      <c r="AN120" s="1192"/>
      <c r="AO120" s="1192"/>
      <c r="AP120" s="1192"/>
      <c r="AQ120" s="1016">
        <v>1168363765</v>
      </c>
      <c r="AR120" s="1050">
        <v>0</v>
      </c>
      <c r="AS120" s="1016">
        <v>33963337</v>
      </c>
      <c r="AT120" s="1016">
        <v>0</v>
      </c>
      <c r="AU120" s="1016">
        <v>0</v>
      </c>
      <c r="AV120" s="1050">
        <v>84779681</v>
      </c>
      <c r="AW120" s="1016">
        <v>84779681</v>
      </c>
      <c r="AX120" s="1050">
        <v>87214205</v>
      </c>
      <c r="AY120" s="1016">
        <v>2434524</v>
      </c>
      <c r="AZ120" s="1050">
        <v>80203472</v>
      </c>
      <c r="BA120" s="1016">
        <v>7010733</v>
      </c>
      <c r="BB120" s="1016">
        <v>80203472</v>
      </c>
      <c r="BC120" s="1016">
        <v>0</v>
      </c>
      <c r="BD120" s="1016">
        <v>0</v>
      </c>
      <c r="BG120" s="1054">
        <v>1168363765</v>
      </c>
      <c r="BH120" s="1054">
        <v>0</v>
      </c>
      <c r="BI120" s="1054">
        <v>33963337</v>
      </c>
      <c r="BJ120" s="1054">
        <v>0</v>
      </c>
      <c r="BK120" s="1054">
        <v>0</v>
      </c>
      <c r="BL120" s="1054">
        <v>84779681</v>
      </c>
      <c r="BM120" s="1054">
        <v>84779681</v>
      </c>
      <c r="BN120" s="1054">
        <v>87214205</v>
      </c>
      <c r="BO120" s="1054">
        <v>2434524</v>
      </c>
      <c r="BP120" s="1054">
        <v>80203472</v>
      </c>
      <c r="BQ120" s="1054">
        <v>7010733</v>
      </c>
      <c r="BR120" s="1054">
        <v>80203472</v>
      </c>
      <c r="BS120" s="1054">
        <v>0</v>
      </c>
      <c r="BT120" s="1054">
        <v>0</v>
      </c>
    </row>
    <row r="121" spans="1:72" ht="21.95" customHeight="1" x14ac:dyDescent="0.2">
      <c r="A121" s="1012" t="str">
        <f t="shared" si="2"/>
        <v>A2041110</v>
      </c>
      <c r="B121" s="1180" t="s">
        <v>361</v>
      </c>
      <c r="C121" s="1192"/>
      <c r="D121" s="1180" t="s">
        <v>741</v>
      </c>
      <c r="E121" s="1192"/>
      <c r="F121" s="1180" t="s">
        <v>739</v>
      </c>
      <c r="G121" s="1192"/>
      <c r="H121" s="1180" t="s">
        <v>742</v>
      </c>
      <c r="I121" s="1192"/>
      <c r="J121" s="1180" t="s">
        <v>433</v>
      </c>
      <c r="K121" s="1192"/>
      <c r="L121" s="1192"/>
      <c r="M121" s="1180"/>
      <c r="N121" s="1192"/>
      <c r="O121" s="1192"/>
      <c r="P121" s="1180"/>
      <c r="Q121" s="1192"/>
      <c r="R121" s="1180"/>
      <c r="S121" s="1192"/>
      <c r="T121" s="1179" t="s">
        <v>651</v>
      </c>
      <c r="U121" s="1192"/>
      <c r="V121" s="1192"/>
      <c r="W121" s="1192"/>
      <c r="X121" s="1192"/>
      <c r="Y121" s="1192"/>
      <c r="Z121" s="1192"/>
      <c r="AA121" s="1192"/>
      <c r="AB121" s="1180" t="s">
        <v>732</v>
      </c>
      <c r="AC121" s="1192"/>
      <c r="AD121" s="1192"/>
      <c r="AE121" s="1192"/>
      <c r="AF121" s="1192"/>
      <c r="AG121" s="1180" t="s">
        <v>733</v>
      </c>
      <c r="AH121" s="1192"/>
      <c r="AI121" s="1192"/>
      <c r="AJ121" s="1017" t="s">
        <v>417</v>
      </c>
      <c r="AK121" s="1181" t="s">
        <v>734</v>
      </c>
      <c r="AL121" s="1192"/>
      <c r="AM121" s="1192"/>
      <c r="AN121" s="1192"/>
      <c r="AO121" s="1192"/>
      <c r="AP121" s="1192"/>
      <c r="AQ121" s="1016">
        <v>1250404308</v>
      </c>
      <c r="AR121" s="1050">
        <v>53861197</v>
      </c>
      <c r="AS121" s="1016">
        <v>13347783</v>
      </c>
      <c r="AT121" s="1016">
        <v>0</v>
      </c>
      <c r="AU121" s="1016">
        <v>0</v>
      </c>
      <c r="AV121" s="1050">
        <v>71798730</v>
      </c>
      <c r="AW121" s="1016">
        <v>17937533</v>
      </c>
      <c r="AX121" s="1050">
        <v>41915738</v>
      </c>
      <c r="AY121" s="1016">
        <v>29882992</v>
      </c>
      <c r="AZ121" s="1050">
        <v>36005621</v>
      </c>
      <c r="BA121" s="1016">
        <v>5910117</v>
      </c>
      <c r="BB121" s="1016">
        <v>36005621</v>
      </c>
      <c r="BC121" s="1016">
        <v>0</v>
      </c>
      <c r="BD121" s="1016">
        <v>0</v>
      </c>
      <c r="BG121" s="1054">
        <v>1250404308</v>
      </c>
      <c r="BH121" s="1054">
        <v>53861197</v>
      </c>
      <c r="BI121" s="1054">
        <v>13347783</v>
      </c>
      <c r="BJ121" s="1054">
        <v>0</v>
      </c>
      <c r="BK121" s="1054">
        <v>0</v>
      </c>
      <c r="BL121" s="1054">
        <v>71798730</v>
      </c>
      <c r="BM121" s="1054">
        <v>17937533</v>
      </c>
      <c r="BN121" s="1054">
        <v>41915738</v>
      </c>
      <c r="BO121" s="1054">
        <v>29882992</v>
      </c>
      <c r="BP121" s="1054">
        <v>36005621</v>
      </c>
      <c r="BQ121" s="1054">
        <v>5910117</v>
      </c>
      <c r="BR121" s="1054">
        <v>36005621</v>
      </c>
      <c r="BS121" s="1054">
        <v>0</v>
      </c>
      <c r="BT121" s="1054">
        <v>0</v>
      </c>
    </row>
    <row r="122" spans="1:72" ht="21.95" customHeight="1" x14ac:dyDescent="0.2">
      <c r="A122" s="1012" t="str">
        <f t="shared" si="2"/>
        <v>A20411110</v>
      </c>
      <c r="B122" s="1176" t="s">
        <v>361</v>
      </c>
      <c r="C122" s="1192"/>
      <c r="D122" s="1176" t="s">
        <v>741</v>
      </c>
      <c r="E122" s="1192"/>
      <c r="F122" s="1176" t="s">
        <v>739</v>
      </c>
      <c r="G122" s="1192"/>
      <c r="H122" s="1176" t="s">
        <v>742</v>
      </c>
      <c r="I122" s="1192"/>
      <c r="J122" s="1176" t="s">
        <v>433</v>
      </c>
      <c r="K122" s="1192"/>
      <c r="L122" s="1192"/>
      <c r="M122" s="1176" t="s">
        <v>738</v>
      </c>
      <c r="N122" s="1192"/>
      <c r="O122" s="1192"/>
      <c r="P122" s="1176"/>
      <c r="Q122" s="1192"/>
      <c r="R122" s="1176"/>
      <c r="S122" s="1192"/>
      <c r="T122" s="1177" t="s">
        <v>436</v>
      </c>
      <c r="U122" s="1192"/>
      <c r="V122" s="1192"/>
      <c r="W122" s="1192"/>
      <c r="X122" s="1192"/>
      <c r="Y122" s="1192"/>
      <c r="Z122" s="1192"/>
      <c r="AA122" s="1192"/>
      <c r="AB122" s="1176" t="s">
        <v>732</v>
      </c>
      <c r="AC122" s="1192"/>
      <c r="AD122" s="1192"/>
      <c r="AE122" s="1192"/>
      <c r="AF122" s="1192"/>
      <c r="AG122" s="1176" t="s">
        <v>733</v>
      </c>
      <c r="AH122" s="1192"/>
      <c r="AI122" s="1192"/>
      <c r="AJ122" s="1019" t="s">
        <v>417</v>
      </c>
      <c r="AK122" s="1178" t="s">
        <v>734</v>
      </c>
      <c r="AL122" s="1192"/>
      <c r="AM122" s="1192"/>
      <c r="AN122" s="1192"/>
      <c r="AO122" s="1192"/>
      <c r="AP122" s="1192"/>
      <c r="AQ122" s="1016">
        <v>95000000</v>
      </c>
      <c r="AR122" s="1050">
        <v>0</v>
      </c>
      <c r="AS122" s="1016">
        <v>3050000</v>
      </c>
      <c r="AT122" s="1016">
        <v>0</v>
      </c>
      <c r="AU122" s="1016">
        <v>0</v>
      </c>
      <c r="AV122" s="1050">
        <v>19323899</v>
      </c>
      <c r="AW122" s="1016">
        <v>19323899</v>
      </c>
      <c r="AX122" s="1050">
        <v>16127739</v>
      </c>
      <c r="AY122" s="1016">
        <v>3196160</v>
      </c>
      <c r="AZ122" s="1050">
        <v>16127739</v>
      </c>
      <c r="BA122" s="1016">
        <v>0</v>
      </c>
      <c r="BB122" s="1016">
        <v>16127739</v>
      </c>
      <c r="BC122" s="1016">
        <v>0</v>
      </c>
      <c r="BD122" s="1016">
        <v>0</v>
      </c>
      <c r="BG122" s="1054">
        <v>95000000</v>
      </c>
      <c r="BH122" s="1054">
        <v>0</v>
      </c>
      <c r="BI122" s="1054">
        <v>3050000</v>
      </c>
      <c r="BJ122" s="1054">
        <v>0</v>
      </c>
      <c r="BK122" s="1054">
        <v>0</v>
      </c>
      <c r="BL122" s="1054">
        <v>19323899</v>
      </c>
      <c r="BM122" s="1054">
        <v>19323899</v>
      </c>
      <c r="BN122" s="1054">
        <v>16127739</v>
      </c>
      <c r="BO122" s="1054">
        <v>3196160</v>
      </c>
      <c r="BP122" s="1054">
        <v>16127739</v>
      </c>
      <c r="BQ122" s="1054">
        <v>0</v>
      </c>
      <c r="BR122" s="1054">
        <v>16127739</v>
      </c>
      <c r="BS122" s="1054">
        <v>0</v>
      </c>
      <c r="BT122" s="1054">
        <v>0</v>
      </c>
    </row>
    <row r="123" spans="1:72" ht="21.95" customHeight="1" x14ac:dyDescent="0.2">
      <c r="A123" s="1012" t="str">
        <f t="shared" si="2"/>
        <v>A20411210</v>
      </c>
      <c r="B123" s="1176" t="s">
        <v>361</v>
      </c>
      <c r="C123" s="1192"/>
      <c r="D123" s="1176" t="s">
        <v>741</v>
      </c>
      <c r="E123" s="1192"/>
      <c r="F123" s="1176" t="s">
        <v>739</v>
      </c>
      <c r="G123" s="1192"/>
      <c r="H123" s="1176" t="s">
        <v>742</v>
      </c>
      <c r="I123" s="1192"/>
      <c r="J123" s="1176" t="s">
        <v>433</v>
      </c>
      <c r="K123" s="1192"/>
      <c r="L123" s="1192"/>
      <c r="M123" s="1176" t="s">
        <v>741</v>
      </c>
      <c r="N123" s="1192"/>
      <c r="O123" s="1192"/>
      <c r="P123" s="1176"/>
      <c r="Q123" s="1192"/>
      <c r="R123" s="1176"/>
      <c r="S123" s="1192"/>
      <c r="T123" s="1177" t="s">
        <v>437</v>
      </c>
      <c r="U123" s="1192"/>
      <c r="V123" s="1192"/>
      <c r="W123" s="1192"/>
      <c r="X123" s="1192"/>
      <c r="Y123" s="1192"/>
      <c r="Z123" s="1192"/>
      <c r="AA123" s="1192"/>
      <c r="AB123" s="1176" t="s">
        <v>732</v>
      </c>
      <c r="AC123" s="1192"/>
      <c r="AD123" s="1192"/>
      <c r="AE123" s="1192"/>
      <c r="AF123" s="1192"/>
      <c r="AG123" s="1176" t="s">
        <v>733</v>
      </c>
      <c r="AH123" s="1192"/>
      <c r="AI123" s="1192"/>
      <c r="AJ123" s="1019" t="s">
        <v>417</v>
      </c>
      <c r="AK123" s="1178" t="s">
        <v>734</v>
      </c>
      <c r="AL123" s="1192"/>
      <c r="AM123" s="1192"/>
      <c r="AN123" s="1192"/>
      <c r="AO123" s="1192"/>
      <c r="AP123" s="1192"/>
      <c r="AQ123" s="1016">
        <v>1155404308</v>
      </c>
      <c r="AR123" s="1050">
        <v>53861197</v>
      </c>
      <c r="AS123" s="1016">
        <v>10297783</v>
      </c>
      <c r="AT123" s="1016">
        <v>0</v>
      </c>
      <c r="AU123" s="1016">
        <v>0</v>
      </c>
      <c r="AV123" s="1050">
        <v>52474831</v>
      </c>
      <c r="AW123" s="1016">
        <v>1386366</v>
      </c>
      <c r="AX123" s="1050">
        <v>25787999</v>
      </c>
      <c r="AY123" s="1016">
        <v>26686832</v>
      </c>
      <c r="AZ123" s="1050">
        <v>19877882</v>
      </c>
      <c r="BA123" s="1016">
        <v>5910117</v>
      </c>
      <c r="BB123" s="1016">
        <v>19877882</v>
      </c>
      <c r="BC123" s="1016">
        <v>0</v>
      </c>
      <c r="BD123" s="1016">
        <v>0</v>
      </c>
      <c r="BG123" s="1054">
        <v>1155404308</v>
      </c>
      <c r="BH123" s="1054">
        <v>53861197</v>
      </c>
      <c r="BI123" s="1054">
        <v>10297783</v>
      </c>
      <c r="BJ123" s="1054">
        <v>0</v>
      </c>
      <c r="BK123" s="1054">
        <v>0</v>
      </c>
      <c r="BL123" s="1054">
        <v>52474831</v>
      </c>
      <c r="BM123" s="1054">
        <v>1386366</v>
      </c>
      <c r="BN123" s="1054">
        <v>25787999</v>
      </c>
      <c r="BO123" s="1054">
        <v>26686832</v>
      </c>
      <c r="BP123" s="1054">
        <v>19877882</v>
      </c>
      <c r="BQ123" s="1054">
        <v>5910117</v>
      </c>
      <c r="BR123" s="1054">
        <v>19877882</v>
      </c>
      <c r="BS123" s="1054">
        <v>0</v>
      </c>
      <c r="BT123" s="1054">
        <v>0</v>
      </c>
    </row>
    <row r="124" spans="1:72" ht="21.95" customHeight="1" x14ac:dyDescent="0.2">
      <c r="A124" s="1012" t="str">
        <f t="shared" si="2"/>
        <v>A2042110</v>
      </c>
      <c r="B124" s="1180" t="s">
        <v>361</v>
      </c>
      <c r="C124" s="1192"/>
      <c r="D124" s="1180" t="s">
        <v>741</v>
      </c>
      <c r="E124" s="1192"/>
      <c r="F124" s="1180" t="s">
        <v>739</v>
      </c>
      <c r="G124" s="1192"/>
      <c r="H124" s="1180" t="s">
        <v>742</v>
      </c>
      <c r="I124" s="1192"/>
      <c r="J124" s="1180" t="s">
        <v>763</v>
      </c>
      <c r="K124" s="1192"/>
      <c r="L124" s="1192"/>
      <c r="M124" s="1180"/>
      <c r="N124" s="1192"/>
      <c r="O124" s="1192"/>
      <c r="P124" s="1180"/>
      <c r="Q124" s="1192"/>
      <c r="R124" s="1180"/>
      <c r="S124" s="1192"/>
      <c r="T124" s="1179" t="s">
        <v>768</v>
      </c>
      <c r="U124" s="1192"/>
      <c r="V124" s="1192"/>
      <c r="W124" s="1192"/>
      <c r="X124" s="1192"/>
      <c r="Y124" s="1192"/>
      <c r="Z124" s="1192"/>
      <c r="AA124" s="1192"/>
      <c r="AB124" s="1180" t="s">
        <v>732</v>
      </c>
      <c r="AC124" s="1192"/>
      <c r="AD124" s="1192"/>
      <c r="AE124" s="1192"/>
      <c r="AF124" s="1192"/>
      <c r="AG124" s="1180" t="s">
        <v>733</v>
      </c>
      <c r="AH124" s="1192"/>
      <c r="AI124" s="1192"/>
      <c r="AJ124" s="1017" t="s">
        <v>417</v>
      </c>
      <c r="AK124" s="1181" t="s">
        <v>734</v>
      </c>
      <c r="AL124" s="1192"/>
      <c r="AM124" s="1192"/>
      <c r="AN124" s="1192"/>
      <c r="AO124" s="1192"/>
      <c r="AP124" s="1192"/>
      <c r="AQ124" s="1016">
        <v>153000000</v>
      </c>
      <c r="AR124" s="1050">
        <v>100284040</v>
      </c>
      <c r="AS124" s="1016">
        <v>29439460</v>
      </c>
      <c r="AT124" s="1016">
        <v>0</v>
      </c>
      <c r="AU124" s="1016">
        <v>0</v>
      </c>
      <c r="AV124" s="1050">
        <v>18584040</v>
      </c>
      <c r="AW124" s="1016">
        <v>81700000</v>
      </c>
      <c r="AX124" s="1050">
        <v>69000</v>
      </c>
      <c r="AY124" s="1016">
        <v>18515040</v>
      </c>
      <c r="AZ124" s="1050">
        <v>69000</v>
      </c>
      <c r="BA124" s="1016">
        <v>0</v>
      </c>
      <c r="BB124" s="1016">
        <v>69000</v>
      </c>
      <c r="BC124" s="1016">
        <v>0</v>
      </c>
      <c r="BD124" s="1016">
        <v>0</v>
      </c>
      <c r="BG124" s="1054">
        <v>153000000</v>
      </c>
      <c r="BH124" s="1054">
        <v>100284040</v>
      </c>
      <c r="BI124" s="1054">
        <v>29439460</v>
      </c>
      <c r="BJ124" s="1054">
        <v>0</v>
      </c>
      <c r="BK124" s="1054">
        <v>0</v>
      </c>
      <c r="BL124" s="1054">
        <v>18584040</v>
      </c>
      <c r="BM124" s="1054">
        <v>81700000</v>
      </c>
      <c r="BN124" s="1054">
        <v>69000</v>
      </c>
      <c r="BO124" s="1054">
        <v>18515040</v>
      </c>
      <c r="BP124" s="1054">
        <v>69000</v>
      </c>
      <c r="BQ124" s="1054">
        <v>0</v>
      </c>
      <c r="BR124" s="1054">
        <v>69000</v>
      </c>
      <c r="BS124" s="1054">
        <v>0</v>
      </c>
      <c r="BT124" s="1054">
        <v>0</v>
      </c>
    </row>
    <row r="125" spans="1:72" ht="21.95" customHeight="1" x14ac:dyDescent="0.2">
      <c r="A125" s="1012" t="str">
        <f t="shared" si="2"/>
        <v>A20421110</v>
      </c>
      <c r="B125" s="1176" t="s">
        <v>361</v>
      </c>
      <c r="C125" s="1192"/>
      <c r="D125" s="1176" t="s">
        <v>741</v>
      </c>
      <c r="E125" s="1192"/>
      <c r="F125" s="1176" t="s">
        <v>739</v>
      </c>
      <c r="G125" s="1192"/>
      <c r="H125" s="1176" t="s">
        <v>742</v>
      </c>
      <c r="I125" s="1192"/>
      <c r="J125" s="1176" t="s">
        <v>763</v>
      </c>
      <c r="K125" s="1192"/>
      <c r="L125" s="1192"/>
      <c r="M125" s="1176" t="s">
        <v>738</v>
      </c>
      <c r="N125" s="1192"/>
      <c r="O125" s="1192"/>
      <c r="P125" s="1176"/>
      <c r="Q125" s="1192"/>
      <c r="R125" s="1176"/>
      <c r="S125" s="1192"/>
      <c r="T125" s="1177" t="s">
        <v>438</v>
      </c>
      <c r="U125" s="1192"/>
      <c r="V125" s="1192"/>
      <c r="W125" s="1192"/>
      <c r="X125" s="1192"/>
      <c r="Y125" s="1192"/>
      <c r="Z125" s="1192"/>
      <c r="AA125" s="1192"/>
      <c r="AB125" s="1176" t="s">
        <v>732</v>
      </c>
      <c r="AC125" s="1192"/>
      <c r="AD125" s="1192"/>
      <c r="AE125" s="1192"/>
      <c r="AF125" s="1192"/>
      <c r="AG125" s="1176" t="s">
        <v>733</v>
      </c>
      <c r="AH125" s="1192"/>
      <c r="AI125" s="1192"/>
      <c r="AJ125" s="1019" t="s">
        <v>417</v>
      </c>
      <c r="AK125" s="1178" t="s">
        <v>734</v>
      </c>
      <c r="AL125" s="1192"/>
      <c r="AM125" s="1192"/>
      <c r="AN125" s="1192"/>
      <c r="AO125" s="1192"/>
      <c r="AP125" s="1192"/>
      <c r="AQ125" s="1016">
        <v>82400000</v>
      </c>
      <c r="AR125" s="1050">
        <v>81769000</v>
      </c>
      <c r="AS125" s="1016">
        <v>131000</v>
      </c>
      <c r="AT125" s="1016">
        <v>0</v>
      </c>
      <c r="AU125" s="1016">
        <v>0</v>
      </c>
      <c r="AV125" s="1050">
        <v>69000</v>
      </c>
      <c r="AW125" s="1016">
        <v>81700000</v>
      </c>
      <c r="AX125" s="1050">
        <v>69000</v>
      </c>
      <c r="AY125" s="1016">
        <v>0</v>
      </c>
      <c r="AZ125" s="1050">
        <v>69000</v>
      </c>
      <c r="BA125" s="1016">
        <v>0</v>
      </c>
      <c r="BB125" s="1016">
        <v>69000</v>
      </c>
      <c r="BC125" s="1016">
        <v>0</v>
      </c>
      <c r="BD125" s="1016">
        <v>0</v>
      </c>
      <c r="BG125" s="1054">
        <v>82400000</v>
      </c>
      <c r="BH125" s="1054">
        <v>81769000</v>
      </c>
      <c r="BI125" s="1054">
        <v>131000</v>
      </c>
      <c r="BJ125" s="1054">
        <v>0</v>
      </c>
      <c r="BK125" s="1054">
        <v>0</v>
      </c>
      <c r="BL125" s="1054">
        <v>69000</v>
      </c>
      <c r="BM125" s="1054">
        <v>81700000</v>
      </c>
      <c r="BN125" s="1054">
        <v>69000</v>
      </c>
      <c r="BO125" s="1054">
        <v>0</v>
      </c>
      <c r="BP125" s="1054">
        <v>69000</v>
      </c>
      <c r="BQ125" s="1054">
        <v>0</v>
      </c>
      <c r="BR125" s="1054">
        <v>69000</v>
      </c>
      <c r="BS125" s="1054">
        <v>0</v>
      </c>
      <c r="BT125" s="1054">
        <v>0</v>
      </c>
    </row>
    <row r="126" spans="1:72" ht="21.95" customHeight="1" x14ac:dyDescent="0.2">
      <c r="A126" s="1012" t="str">
        <f t="shared" si="2"/>
        <v>A20421410</v>
      </c>
      <c r="B126" s="1176" t="s">
        <v>361</v>
      </c>
      <c r="C126" s="1192"/>
      <c r="D126" s="1176" t="s">
        <v>741</v>
      </c>
      <c r="E126" s="1192"/>
      <c r="F126" s="1176" t="s">
        <v>739</v>
      </c>
      <c r="G126" s="1192"/>
      <c r="H126" s="1176" t="s">
        <v>742</v>
      </c>
      <c r="I126" s="1192"/>
      <c r="J126" s="1176" t="s">
        <v>763</v>
      </c>
      <c r="K126" s="1192"/>
      <c r="L126" s="1192"/>
      <c r="M126" s="1176" t="s">
        <v>742</v>
      </c>
      <c r="N126" s="1192"/>
      <c r="O126" s="1192"/>
      <c r="P126" s="1176"/>
      <c r="Q126" s="1192"/>
      <c r="R126" s="1176"/>
      <c r="S126" s="1192"/>
      <c r="T126" s="1177" t="s">
        <v>439</v>
      </c>
      <c r="U126" s="1192"/>
      <c r="V126" s="1192"/>
      <c r="W126" s="1192"/>
      <c r="X126" s="1192"/>
      <c r="Y126" s="1192"/>
      <c r="Z126" s="1192"/>
      <c r="AA126" s="1192"/>
      <c r="AB126" s="1176" t="s">
        <v>732</v>
      </c>
      <c r="AC126" s="1192"/>
      <c r="AD126" s="1192"/>
      <c r="AE126" s="1192"/>
      <c r="AF126" s="1192"/>
      <c r="AG126" s="1176" t="s">
        <v>733</v>
      </c>
      <c r="AH126" s="1192"/>
      <c r="AI126" s="1192"/>
      <c r="AJ126" s="1019" t="s">
        <v>417</v>
      </c>
      <c r="AK126" s="1178" t="s">
        <v>734</v>
      </c>
      <c r="AL126" s="1192"/>
      <c r="AM126" s="1192"/>
      <c r="AN126" s="1192"/>
      <c r="AO126" s="1192"/>
      <c r="AP126" s="1192"/>
      <c r="AQ126" s="1016">
        <v>28100000</v>
      </c>
      <c r="AR126" s="1050">
        <v>0</v>
      </c>
      <c r="AS126" s="1016">
        <v>7740000</v>
      </c>
      <c r="AT126" s="1016">
        <v>0</v>
      </c>
      <c r="AU126" s="1016">
        <v>0</v>
      </c>
      <c r="AV126" s="1050">
        <v>0</v>
      </c>
      <c r="AW126" s="1016">
        <v>0</v>
      </c>
      <c r="AX126" s="1050">
        <v>0</v>
      </c>
      <c r="AY126" s="1016">
        <v>0</v>
      </c>
      <c r="AZ126" s="1050">
        <v>0</v>
      </c>
      <c r="BA126" s="1016">
        <v>0</v>
      </c>
      <c r="BB126" s="1016">
        <v>0</v>
      </c>
      <c r="BC126" s="1016">
        <v>0</v>
      </c>
      <c r="BD126" s="1016">
        <v>0</v>
      </c>
      <c r="BG126" s="1054">
        <v>28100000</v>
      </c>
      <c r="BH126" s="1054">
        <v>0</v>
      </c>
      <c r="BI126" s="1054">
        <v>7740000</v>
      </c>
      <c r="BJ126" s="1054">
        <v>0</v>
      </c>
      <c r="BK126" s="1054">
        <v>0</v>
      </c>
      <c r="BL126" s="1054">
        <v>0</v>
      </c>
      <c r="BM126" s="1054">
        <v>0</v>
      </c>
      <c r="BN126" s="1054">
        <v>0</v>
      </c>
      <c r="BO126" s="1054">
        <v>0</v>
      </c>
      <c r="BP126" s="1054">
        <v>0</v>
      </c>
      <c r="BQ126" s="1054">
        <v>0</v>
      </c>
      <c r="BR126" s="1054">
        <v>0</v>
      </c>
      <c r="BS126" s="1054">
        <v>0</v>
      </c>
      <c r="BT126" s="1054">
        <v>0</v>
      </c>
    </row>
    <row r="127" spans="1:72" ht="21.95" customHeight="1" x14ac:dyDescent="0.2">
      <c r="A127" s="1012" t="str">
        <f t="shared" si="2"/>
        <v>A20421510</v>
      </c>
      <c r="B127" s="1176" t="s">
        <v>361</v>
      </c>
      <c r="C127" s="1192"/>
      <c r="D127" s="1176" t="s">
        <v>741</v>
      </c>
      <c r="E127" s="1192"/>
      <c r="F127" s="1176" t="s">
        <v>739</v>
      </c>
      <c r="G127" s="1192"/>
      <c r="H127" s="1176" t="s">
        <v>742</v>
      </c>
      <c r="I127" s="1192"/>
      <c r="J127" s="1176" t="s">
        <v>763</v>
      </c>
      <c r="K127" s="1192"/>
      <c r="L127" s="1192"/>
      <c r="M127" s="1176" t="s">
        <v>743</v>
      </c>
      <c r="N127" s="1192"/>
      <c r="O127" s="1192"/>
      <c r="P127" s="1176"/>
      <c r="Q127" s="1192"/>
      <c r="R127" s="1176"/>
      <c r="S127" s="1192"/>
      <c r="T127" s="1177" t="s">
        <v>440</v>
      </c>
      <c r="U127" s="1192"/>
      <c r="V127" s="1192"/>
      <c r="W127" s="1192"/>
      <c r="X127" s="1192"/>
      <c r="Y127" s="1192"/>
      <c r="Z127" s="1192"/>
      <c r="AA127" s="1192"/>
      <c r="AB127" s="1176" t="s">
        <v>732</v>
      </c>
      <c r="AC127" s="1192"/>
      <c r="AD127" s="1192"/>
      <c r="AE127" s="1192"/>
      <c r="AF127" s="1192"/>
      <c r="AG127" s="1176" t="s">
        <v>733</v>
      </c>
      <c r="AH127" s="1192"/>
      <c r="AI127" s="1192"/>
      <c r="AJ127" s="1019" t="s">
        <v>417</v>
      </c>
      <c r="AK127" s="1178" t="s">
        <v>734</v>
      </c>
      <c r="AL127" s="1192"/>
      <c r="AM127" s="1192"/>
      <c r="AN127" s="1192"/>
      <c r="AO127" s="1192"/>
      <c r="AP127" s="1192"/>
      <c r="AQ127" s="1016">
        <v>22500000</v>
      </c>
      <c r="AR127" s="1050">
        <v>18515040</v>
      </c>
      <c r="AS127" s="1016">
        <v>1568460</v>
      </c>
      <c r="AT127" s="1016">
        <v>0</v>
      </c>
      <c r="AU127" s="1016">
        <v>0</v>
      </c>
      <c r="AV127" s="1050">
        <v>18515040</v>
      </c>
      <c r="AW127" s="1016">
        <v>0</v>
      </c>
      <c r="AX127" s="1050">
        <v>0</v>
      </c>
      <c r="AY127" s="1016">
        <v>18515040</v>
      </c>
      <c r="AZ127" s="1050">
        <v>0</v>
      </c>
      <c r="BA127" s="1016">
        <v>0</v>
      </c>
      <c r="BB127" s="1016">
        <v>0</v>
      </c>
      <c r="BC127" s="1016">
        <v>0</v>
      </c>
      <c r="BD127" s="1016">
        <v>0</v>
      </c>
      <c r="BG127" s="1054">
        <v>22500000</v>
      </c>
      <c r="BH127" s="1054">
        <v>18515040</v>
      </c>
      <c r="BI127" s="1054">
        <v>1568460</v>
      </c>
      <c r="BJ127" s="1054">
        <v>0</v>
      </c>
      <c r="BK127" s="1054">
        <v>0</v>
      </c>
      <c r="BL127" s="1054">
        <v>18515040</v>
      </c>
      <c r="BM127" s="1054">
        <v>0</v>
      </c>
      <c r="BN127" s="1054">
        <v>0</v>
      </c>
      <c r="BO127" s="1054">
        <v>18515040</v>
      </c>
      <c r="BP127" s="1054">
        <v>0</v>
      </c>
      <c r="BQ127" s="1054">
        <v>0</v>
      </c>
      <c r="BR127" s="1054">
        <v>0</v>
      </c>
      <c r="BS127" s="1054">
        <v>0</v>
      </c>
      <c r="BT127" s="1054">
        <v>0</v>
      </c>
    </row>
    <row r="128" spans="1:72" ht="21.95" customHeight="1" x14ac:dyDescent="0.2">
      <c r="A128" s="1012" t="str">
        <f t="shared" si="2"/>
        <v>A20421810</v>
      </c>
      <c r="B128" s="1176" t="s">
        <v>361</v>
      </c>
      <c r="C128" s="1192"/>
      <c r="D128" s="1176" t="s">
        <v>741</v>
      </c>
      <c r="E128" s="1192"/>
      <c r="F128" s="1176" t="s">
        <v>739</v>
      </c>
      <c r="G128" s="1192"/>
      <c r="H128" s="1176" t="s">
        <v>742</v>
      </c>
      <c r="I128" s="1192"/>
      <c r="J128" s="1176" t="s">
        <v>763</v>
      </c>
      <c r="K128" s="1192"/>
      <c r="L128" s="1192"/>
      <c r="M128" s="1176" t="s">
        <v>755</v>
      </c>
      <c r="N128" s="1192"/>
      <c r="O128" s="1192"/>
      <c r="P128" s="1176"/>
      <c r="Q128" s="1192"/>
      <c r="R128" s="1176"/>
      <c r="S128" s="1192"/>
      <c r="T128" s="1177" t="s">
        <v>441</v>
      </c>
      <c r="U128" s="1192"/>
      <c r="V128" s="1192"/>
      <c r="W128" s="1192"/>
      <c r="X128" s="1192"/>
      <c r="Y128" s="1192"/>
      <c r="Z128" s="1192"/>
      <c r="AA128" s="1192"/>
      <c r="AB128" s="1176" t="s">
        <v>732</v>
      </c>
      <c r="AC128" s="1192"/>
      <c r="AD128" s="1192"/>
      <c r="AE128" s="1192"/>
      <c r="AF128" s="1192"/>
      <c r="AG128" s="1176" t="s">
        <v>733</v>
      </c>
      <c r="AH128" s="1192"/>
      <c r="AI128" s="1192"/>
      <c r="AJ128" s="1019" t="s">
        <v>417</v>
      </c>
      <c r="AK128" s="1178" t="s">
        <v>734</v>
      </c>
      <c r="AL128" s="1192"/>
      <c r="AM128" s="1192"/>
      <c r="AN128" s="1192"/>
      <c r="AO128" s="1192"/>
      <c r="AP128" s="1192"/>
      <c r="AQ128" s="1016">
        <v>20000000</v>
      </c>
      <c r="AR128" s="1050">
        <v>0</v>
      </c>
      <c r="AS128" s="1016">
        <v>20000000</v>
      </c>
      <c r="AT128" s="1016">
        <v>0</v>
      </c>
      <c r="AU128" s="1016">
        <v>0</v>
      </c>
      <c r="AV128" s="1050">
        <v>0</v>
      </c>
      <c r="AW128" s="1016">
        <v>0</v>
      </c>
      <c r="AX128" s="1050">
        <v>0</v>
      </c>
      <c r="AY128" s="1016">
        <v>0</v>
      </c>
      <c r="AZ128" s="1050">
        <v>0</v>
      </c>
      <c r="BA128" s="1016">
        <v>0</v>
      </c>
      <c r="BB128" s="1016">
        <v>0</v>
      </c>
      <c r="BC128" s="1016">
        <v>0</v>
      </c>
      <c r="BD128" s="1016">
        <v>0</v>
      </c>
      <c r="BG128" s="1054">
        <v>20000000</v>
      </c>
      <c r="BH128" s="1054">
        <v>0</v>
      </c>
      <c r="BI128" s="1054">
        <v>20000000</v>
      </c>
      <c r="BJ128" s="1054">
        <v>0</v>
      </c>
      <c r="BK128" s="1054">
        <v>0</v>
      </c>
      <c r="BL128" s="1054">
        <v>0</v>
      </c>
      <c r="BM128" s="1054">
        <v>0</v>
      </c>
      <c r="BN128" s="1054">
        <v>0</v>
      </c>
      <c r="BO128" s="1054">
        <v>0</v>
      </c>
      <c r="BP128" s="1054">
        <v>0</v>
      </c>
      <c r="BQ128" s="1054">
        <v>0</v>
      </c>
      <c r="BR128" s="1054">
        <v>0</v>
      </c>
      <c r="BS128" s="1054">
        <v>0</v>
      </c>
      <c r="BT128" s="1054">
        <v>0</v>
      </c>
    </row>
    <row r="129" spans="1:72" ht="21.95" customHeight="1" x14ac:dyDescent="0.2">
      <c r="A129" s="1012" t="str">
        <f t="shared" si="2"/>
        <v>A2044010</v>
      </c>
      <c r="B129" s="1180" t="s">
        <v>361</v>
      </c>
      <c r="C129" s="1192"/>
      <c r="D129" s="1180" t="s">
        <v>741</v>
      </c>
      <c r="E129" s="1192"/>
      <c r="F129" s="1180" t="s">
        <v>739</v>
      </c>
      <c r="G129" s="1192"/>
      <c r="H129" s="1180" t="s">
        <v>742</v>
      </c>
      <c r="I129" s="1192"/>
      <c r="J129" s="1180" t="s">
        <v>769</v>
      </c>
      <c r="K129" s="1192"/>
      <c r="L129" s="1192"/>
      <c r="M129" s="1180"/>
      <c r="N129" s="1192"/>
      <c r="O129" s="1192"/>
      <c r="P129" s="1180"/>
      <c r="Q129" s="1192"/>
      <c r="R129" s="1180"/>
      <c r="S129" s="1192"/>
      <c r="T129" s="1179" t="s">
        <v>770</v>
      </c>
      <c r="U129" s="1192"/>
      <c r="V129" s="1192"/>
      <c r="W129" s="1192"/>
      <c r="X129" s="1192"/>
      <c r="Y129" s="1192"/>
      <c r="Z129" s="1192"/>
      <c r="AA129" s="1192"/>
      <c r="AB129" s="1180" t="s">
        <v>732</v>
      </c>
      <c r="AC129" s="1192"/>
      <c r="AD129" s="1192"/>
      <c r="AE129" s="1192"/>
      <c r="AF129" s="1192"/>
      <c r="AG129" s="1180" t="s">
        <v>733</v>
      </c>
      <c r="AH129" s="1192"/>
      <c r="AI129" s="1192"/>
      <c r="AJ129" s="1017" t="s">
        <v>417</v>
      </c>
      <c r="AK129" s="1181" t="s">
        <v>734</v>
      </c>
      <c r="AL129" s="1192"/>
      <c r="AM129" s="1192"/>
      <c r="AN129" s="1192"/>
      <c r="AO129" s="1192"/>
      <c r="AP129" s="1192"/>
      <c r="AQ129" s="1016">
        <v>15000000</v>
      </c>
      <c r="AR129" s="1050">
        <v>0</v>
      </c>
      <c r="AS129" s="1016">
        <v>14330100</v>
      </c>
      <c r="AT129" s="1016">
        <v>0</v>
      </c>
      <c r="AU129" s="1016">
        <v>0</v>
      </c>
      <c r="AV129" s="1050">
        <v>0</v>
      </c>
      <c r="AW129" s="1016">
        <v>0</v>
      </c>
      <c r="AX129" s="1050">
        <v>0</v>
      </c>
      <c r="AY129" s="1016">
        <v>0</v>
      </c>
      <c r="AZ129" s="1050">
        <v>0</v>
      </c>
      <c r="BA129" s="1016">
        <v>0</v>
      </c>
      <c r="BB129" s="1016">
        <v>0</v>
      </c>
      <c r="BC129" s="1016">
        <v>0</v>
      </c>
      <c r="BD129" s="1016">
        <v>0</v>
      </c>
      <c r="BG129" s="1054">
        <v>15000000</v>
      </c>
      <c r="BH129" s="1054">
        <v>0</v>
      </c>
      <c r="BI129" s="1054">
        <v>14330100</v>
      </c>
      <c r="BJ129" s="1054">
        <v>0</v>
      </c>
      <c r="BK129" s="1054">
        <v>0</v>
      </c>
      <c r="BL129" s="1054">
        <v>0</v>
      </c>
      <c r="BM129" s="1054">
        <v>0</v>
      </c>
      <c r="BN129" s="1054">
        <v>0</v>
      </c>
      <c r="BO129" s="1054">
        <v>0</v>
      </c>
      <c r="BP129" s="1054">
        <v>0</v>
      </c>
      <c r="BQ129" s="1054">
        <v>0</v>
      </c>
      <c r="BR129" s="1054">
        <v>0</v>
      </c>
      <c r="BS129" s="1054">
        <v>0</v>
      </c>
      <c r="BT129" s="1054">
        <v>0</v>
      </c>
    </row>
    <row r="130" spans="1:72" ht="21.95" customHeight="1" x14ac:dyDescent="0.2">
      <c r="A130" s="1012" t="str">
        <f t="shared" si="2"/>
        <v>A204401510</v>
      </c>
      <c r="B130" s="1176" t="s">
        <v>361</v>
      </c>
      <c r="C130" s="1192"/>
      <c r="D130" s="1176" t="s">
        <v>741</v>
      </c>
      <c r="E130" s="1192"/>
      <c r="F130" s="1176" t="s">
        <v>739</v>
      </c>
      <c r="G130" s="1192"/>
      <c r="H130" s="1176" t="s">
        <v>742</v>
      </c>
      <c r="I130" s="1192"/>
      <c r="J130" s="1176" t="s">
        <v>769</v>
      </c>
      <c r="K130" s="1192"/>
      <c r="L130" s="1192"/>
      <c r="M130" s="1176" t="s">
        <v>745</v>
      </c>
      <c r="N130" s="1192"/>
      <c r="O130" s="1192"/>
      <c r="P130" s="1176"/>
      <c r="Q130" s="1192"/>
      <c r="R130" s="1176"/>
      <c r="S130" s="1192"/>
      <c r="T130" s="1177" t="s">
        <v>576</v>
      </c>
      <c r="U130" s="1192"/>
      <c r="V130" s="1192"/>
      <c r="W130" s="1192"/>
      <c r="X130" s="1192"/>
      <c r="Y130" s="1192"/>
      <c r="Z130" s="1192"/>
      <c r="AA130" s="1192"/>
      <c r="AB130" s="1176" t="s">
        <v>732</v>
      </c>
      <c r="AC130" s="1192"/>
      <c r="AD130" s="1192"/>
      <c r="AE130" s="1192"/>
      <c r="AF130" s="1192"/>
      <c r="AG130" s="1176" t="s">
        <v>733</v>
      </c>
      <c r="AH130" s="1192"/>
      <c r="AI130" s="1192"/>
      <c r="AJ130" s="1019" t="s">
        <v>417</v>
      </c>
      <c r="AK130" s="1178" t="s">
        <v>734</v>
      </c>
      <c r="AL130" s="1192"/>
      <c r="AM130" s="1192"/>
      <c r="AN130" s="1192"/>
      <c r="AO130" s="1192"/>
      <c r="AP130" s="1192"/>
      <c r="AQ130" s="1016">
        <v>15000000</v>
      </c>
      <c r="AR130" s="1050">
        <v>0</v>
      </c>
      <c r="AS130" s="1016">
        <v>14330100</v>
      </c>
      <c r="AT130" s="1016">
        <v>0</v>
      </c>
      <c r="AU130" s="1016">
        <v>0</v>
      </c>
      <c r="AV130" s="1050">
        <v>0</v>
      </c>
      <c r="AW130" s="1016">
        <v>0</v>
      </c>
      <c r="AX130" s="1050">
        <v>0</v>
      </c>
      <c r="AY130" s="1016">
        <v>0</v>
      </c>
      <c r="AZ130" s="1050">
        <v>0</v>
      </c>
      <c r="BA130" s="1016">
        <v>0</v>
      </c>
      <c r="BB130" s="1016">
        <v>0</v>
      </c>
      <c r="BC130" s="1016">
        <v>0</v>
      </c>
      <c r="BD130" s="1016">
        <v>0</v>
      </c>
      <c r="BG130" s="1054">
        <v>15000000</v>
      </c>
      <c r="BH130" s="1054">
        <v>0</v>
      </c>
      <c r="BI130" s="1054">
        <v>14330100</v>
      </c>
      <c r="BJ130" s="1054">
        <v>0</v>
      </c>
      <c r="BK130" s="1054">
        <v>0</v>
      </c>
      <c r="BL130" s="1054">
        <v>0</v>
      </c>
      <c r="BM130" s="1054">
        <v>0</v>
      </c>
      <c r="BN130" s="1054">
        <v>0</v>
      </c>
      <c r="BO130" s="1054">
        <v>0</v>
      </c>
      <c r="BP130" s="1054">
        <v>0</v>
      </c>
      <c r="BQ130" s="1054">
        <v>0</v>
      </c>
      <c r="BR130" s="1054">
        <v>0</v>
      </c>
      <c r="BS130" s="1054">
        <v>0</v>
      </c>
      <c r="BT130" s="1054">
        <v>0</v>
      </c>
    </row>
    <row r="131" spans="1:72" ht="21.95" customHeight="1" x14ac:dyDescent="0.2">
      <c r="A131" s="1012" t="str">
        <f t="shared" si="2"/>
        <v>A2044110</v>
      </c>
      <c r="B131" s="1180" t="s">
        <v>361</v>
      </c>
      <c r="C131" s="1192"/>
      <c r="D131" s="1180" t="s">
        <v>741</v>
      </c>
      <c r="E131" s="1192"/>
      <c r="F131" s="1180" t="s">
        <v>739</v>
      </c>
      <c r="G131" s="1192"/>
      <c r="H131" s="1180" t="s">
        <v>742</v>
      </c>
      <c r="I131" s="1192"/>
      <c r="J131" s="1180" t="s">
        <v>771</v>
      </c>
      <c r="K131" s="1192"/>
      <c r="L131" s="1192"/>
      <c r="M131" s="1180"/>
      <c r="N131" s="1192"/>
      <c r="O131" s="1192"/>
      <c r="P131" s="1180"/>
      <c r="Q131" s="1192"/>
      <c r="R131" s="1180"/>
      <c r="S131" s="1192"/>
      <c r="T131" s="1179" t="s">
        <v>442</v>
      </c>
      <c r="U131" s="1192"/>
      <c r="V131" s="1192"/>
      <c r="W131" s="1192"/>
      <c r="X131" s="1192"/>
      <c r="Y131" s="1192"/>
      <c r="Z131" s="1192"/>
      <c r="AA131" s="1192"/>
      <c r="AB131" s="1180" t="s">
        <v>732</v>
      </c>
      <c r="AC131" s="1192"/>
      <c r="AD131" s="1192"/>
      <c r="AE131" s="1192"/>
      <c r="AF131" s="1192"/>
      <c r="AG131" s="1180" t="s">
        <v>733</v>
      </c>
      <c r="AH131" s="1192"/>
      <c r="AI131" s="1192"/>
      <c r="AJ131" s="1017" t="s">
        <v>417</v>
      </c>
      <c r="AK131" s="1181" t="s">
        <v>734</v>
      </c>
      <c r="AL131" s="1192"/>
      <c r="AM131" s="1192"/>
      <c r="AN131" s="1192"/>
      <c r="AO131" s="1192"/>
      <c r="AP131" s="1192"/>
      <c r="AQ131" s="1016">
        <v>127000000</v>
      </c>
      <c r="AR131" s="1050">
        <v>5915800</v>
      </c>
      <c r="AS131" s="1016">
        <v>12704180</v>
      </c>
      <c r="AT131" s="1016">
        <v>0</v>
      </c>
      <c r="AU131" s="1016">
        <v>0</v>
      </c>
      <c r="AV131" s="1050">
        <v>12000</v>
      </c>
      <c r="AW131" s="1016">
        <v>5903800</v>
      </c>
      <c r="AX131" s="1050">
        <v>16838417</v>
      </c>
      <c r="AY131" s="1016">
        <v>16826417</v>
      </c>
      <c r="AZ131" s="1050">
        <v>12000</v>
      </c>
      <c r="BA131" s="1016">
        <v>16826417</v>
      </c>
      <c r="BB131" s="1016">
        <v>12000</v>
      </c>
      <c r="BC131" s="1016">
        <v>0</v>
      </c>
      <c r="BD131" s="1016">
        <v>0</v>
      </c>
      <c r="BG131" s="1054">
        <v>127000000</v>
      </c>
      <c r="BH131" s="1054">
        <v>5915800</v>
      </c>
      <c r="BI131" s="1054">
        <v>12704180</v>
      </c>
      <c r="BJ131" s="1054">
        <v>0</v>
      </c>
      <c r="BK131" s="1054">
        <v>0</v>
      </c>
      <c r="BL131" s="1054">
        <v>12000</v>
      </c>
      <c r="BM131" s="1054">
        <v>5903800</v>
      </c>
      <c r="BN131" s="1054">
        <v>16838417</v>
      </c>
      <c r="BO131" s="1054">
        <v>16826417</v>
      </c>
      <c r="BP131" s="1054">
        <v>12000</v>
      </c>
      <c r="BQ131" s="1054">
        <v>16826417</v>
      </c>
      <c r="BR131" s="1054">
        <v>12000</v>
      </c>
      <c r="BS131" s="1054">
        <v>0</v>
      </c>
      <c r="BT131" s="1054">
        <v>0</v>
      </c>
    </row>
    <row r="132" spans="1:72" ht="21.95" customHeight="1" x14ac:dyDescent="0.2">
      <c r="A132" s="1012" t="str">
        <f t="shared" si="2"/>
        <v>A20441210</v>
      </c>
      <c r="B132" s="1176" t="s">
        <v>361</v>
      </c>
      <c r="C132" s="1192"/>
      <c r="D132" s="1176" t="s">
        <v>741</v>
      </c>
      <c r="E132" s="1192"/>
      <c r="F132" s="1176" t="s">
        <v>739</v>
      </c>
      <c r="G132" s="1192"/>
      <c r="H132" s="1176" t="s">
        <v>742</v>
      </c>
      <c r="I132" s="1192"/>
      <c r="J132" s="1176" t="s">
        <v>771</v>
      </c>
      <c r="K132" s="1192"/>
      <c r="L132" s="1192"/>
      <c r="M132" s="1176" t="s">
        <v>741</v>
      </c>
      <c r="N132" s="1192"/>
      <c r="O132" s="1192"/>
      <c r="P132" s="1176"/>
      <c r="Q132" s="1192"/>
      <c r="R132" s="1176"/>
      <c r="S132" s="1192"/>
      <c r="T132" s="1177" t="s">
        <v>443</v>
      </c>
      <c r="U132" s="1192"/>
      <c r="V132" s="1192"/>
      <c r="W132" s="1192"/>
      <c r="X132" s="1192"/>
      <c r="Y132" s="1192"/>
      <c r="Z132" s="1192"/>
      <c r="AA132" s="1192"/>
      <c r="AB132" s="1176" t="s">
        <v>732</v>
      </c>
      <c r="AC132" s="1192"/>
      <c r="AD132" s="1192"/>
      <c r="AE132" s="1192"/>
      <c r="AF132" s="1192"/>
      <c r="AG132" s="1176" t="s">
        <v>733</v>
      </c>
      <c r="AH132" s="1192"/>
      <c r="AI132" s="1192"/>
      <c r="AJ132" s="1019" t="s">
        <v>417</v>
      </c>
      <c r="AK132" s="1178" t="s">
        <v>734</v>
      </c>
      <c r="AL132" s="1192"/>
      <c r="AM132" s="1192"/>
      <c r="AN132" s="1192"/>
      <c r="AO132" s="1192"/>
      <c r="AP132" s="1192"/>
      <c r="AQ132" s="1016">
        <v>87000000</v>
      </c>
      <c r="AR132" s="1050">
        <v>0</v>
      </c>
      <c r="AS132" s="1016">
        <v>0</v>
      </c>
      <c r="AT132" s="1016">
        <v>0</v>
      </c>
      <c r="AU132" s="1016">
        <v>0</v>
      </c>
      <c r="AV132" s="1050">
        <v>0</v>
      </c>
      <c r="AW132" s="1016">
        <v>0</v>
      </c>
      <c r="AX132" s="1050">
        <v>16826417</v>
      </c>
      <c r="AY132" s="1016">
        <v>16826417</v>
      </c>
      <c r="AZ132" s="1050">
        <v>0</v>
      </c>
      <c r="BA132" s="1016">
        <v>16826417</v>
      </c>
      <c r="BB132" s="1016">
        <v>0</v>
      </c>
      <c r="BC132" s="1016">
        <v>0</v>
      </c>
      <c r="BD132" s="1016">
        <v>0</v>
      </c>
      <c r="BG132" s="1054">
        <v>87000000</v>
      </c>
      <c r="BH132" s="1054">
        <v>0</v>
      </c>
      <c r="BI132" s="1054">
        <v>0</v>
      </c>
      <c r="BJ132" s="1054">
        <v>0</v>
      </c>
      <c r="BK132" s="1054">
        <v>0</v>
      </c>
      <c r="BL132" s="1054">
        <v>0</v>
      </c>
      <c r="BM132" s="1054">
        <v>0</v>
      </c>
      <c r="BN132" s="1054">
        <v>16826417</v>
      </c>
      <c r="BO132" s="1054">
        <v>16826417</v>
      </c>
      <c r="BP132" s="1054">
        <v>0</v>
      </c>
      <c r="BQ132" s="1054">
        <v>16826417</v>
      </c>
      <c r="BR132" s="1054">
        <v>0</v>
      </c>
      <c r="BS132" s="1054">
        <v>0</v>
      </c>
      <c r="BT132" s="1054">
        <v>0</v>
      </c>
    </row>
    <row r="133" spans="1:72" ht="21.95" customHeight="1" x14ac:dyDescent="0.2">
      <c r="A133" s="1012" t="str">
        <f t="shared" si="2"/>
        <v>A20441510</v>
      </c>
      <c r="B133" s="1176" t="s">
        <v>361</v>
      </c>
      <c r="C133" s="1192"/>
      <c r="D133" s="1176" t="s">
        <v>741</v>
      </c>
      <c r="E133" s="1192"/>
      <c r="F133" s="1176" t="s">
        <v>739</v>
      </c>
      <c r="G133" s="1192"/>
      <c r="H133" s="1176" t="s">
        <v>742</v>
      </c>
      <c r="I133" s="1192"/>
      <c r="J133" s="1176" t="s">
        <v>771</v>
      </c>
      <c r="K133" s="1192"/>
      <c r="L133" s="1192"/>
      <c r="M133" s="1176" t="s">
        <v>743</v>
      </c>
      <c r="N133" s="1192"/>
      <c r="O133" s="1192"/>
      <c r="P133" s="1176"/>
      <c r="Q133" s="1192"/>
      <c r="R133" s="1176"/>
      <c r="S133" s="1192"/>
      <c r="T133" s="1177" t="s">
        <v>444</v>
      </c>
      <c r="U133" s="1192"/>
      <c r="V133" s="1192"/>
      <c r="W133" s="1192"/>
      <c r="X133" s="1192"/>
      <c r="Y133" s="1192"/>
      <c r="Z133" s="1192"/>
      <c r="AA133" s="1192"/>
      <c r="AB133" s="1176" t="s">
        <v>732</v>
      </c>
      <c r="AC133" s="1192"/>
      <c r="AD133" s="1192"/>
      <c r="AE133" s="1192"/>
      <c r="AF133" s="1192"/>
      <c r="AG133" s="1176" t="s">
        <v>733</v>
      </c>
      <c r="AH133" s="1192"/>
      <c r="AI133" s="1192"/>
      <c r="AJ133" s="1019" t="s">
        <v>417</v>
      </c>
      <c r="AK133" s="1178" t="s">
        <v>734</v>
      </c>
      <c r="AL133" s="1192"/>
      <c r="AM133" s="1192"/>
      <c r="AN133" s="1192"/>
      <c r="AO133" s="1192"/>
      <c r="AP133" s="1192"/>
      <c r="AQ133" s="1016">
        <v>25000000</v>
      </c>
      <c r="AR133" s="1050">
        <v>0</v>
      </c>
      <c r="AS133" s="1016">
        <v>10408040</v>
      </c>
      <c r="AT133" s="1016">
        <v>0</v>
      </c>
      <c r="AU133" s="1016">
        <v>0</v>
      </c>
      <c r="AV133" s="1050">
        <v>0</v>
      </c>
      <c r="AW133" s="1016">
        <v>0</v>
      </c>
      <c r="AX133" s="1050">
        <v>0</v>
      </c>
      <c r="AY133" s="1016">
        <v>0</v>
      </c>
      <c r="AZ133" s="1050">
        <v>0</v>
      </c>
      <c r="BA133" s="1016">
        <v>0</v>
      </c>
      <c r="BB133" s="1016">
        <v>0</v>
      </c>
      <c r="BC133" s="1016">
        <v>0</v>
      </c>
      <c r="BD133" s="1016">
        <v>0</v>
      </c>
      <c r="BG133" s="1054">
        <v>25000000</v>
      </c>
      <c r="BH133" s="1054">
        <v>0</v>
      </c>
      <c r="BI133" s="1054">
        <v>10408040</v>
      </c>
      <c r="BJ133" s="1054">
        <v>0</v>
      </c>
      <c r="BK133" s="1054">
        <v>0</v>
      </c>
      <c r="BL133" s="1054">
        <v>0</v>
      </c>
      <c r="BM133" s="1054">
        <v>0</v>
      </c>
      <c r="BN133" s="1054">
        <v>0</v>
      </c>
      <c r="BO133" s="1054">
        <v>0</v>
      </c>
      <c r="BP133" s="1054">
        <v>0</v>
      </c>
      <c r="BQ133" s="1054">
        <v>0</v>
      </c>
      <c r="BR133" s="1054">
        <v>0</v>
      </c>
      <c r="BS133" s="1054">
        <v>0</v>
      </c>
      <c r="BT133" s="1054">
        <v>0</v>
      </c>
    </row>
    <row r="134" spans="1:72" ht="21.95" customHeight="1" x14ac:dyDescent="0.2">
      <c r="A134" s="1012" t="str">
        <f t="shared" si="2"/>
        <v>A204411310</v>
      </c>
      <c r="B134" s="1176" t="s">
        <v>361</v>
      </c>
      <c r="C134" s="1192"/>
      <c r="D134" s="1176" t="s">
        <v>741</v>
      </c>
      <c r="E134" s="1192"/>
      <c r="F134" s="1176" t="s">
        <v>739</v>
      </c>
      <c r="G134" s="1192"/>
      <c r="H134" s="1176" t="s">
        <v>742</v>
      </c>
      <c r="I134" s="1192"/>
      <c r="J134" s="1176" t="s">
        <v>771</v>
      </c>
      <c r="K134" s="1192"/>
      <c r="L134" s="1192"/>
      <c r="M134" s="1176" t="s">
        <v>765</v>
      </c>
      <c r="N134" s="1192"/>
      <c r="O134" s="1192"/>
      <c r="P134" s="1176"/>
      <c r="Q134" s="1192"/>
      <c r="R134" s="1176"/>
      <c r="S134" s="1192"/>
      <c r="T134" s="1177" t="s">
        <v>442</v>
      </c>
      <c r="U134" s="1192"/>
      <c r="V134" s="1192"/>
      <c r="W134" s="1192"/>
      <c r="X134" s="1192"/>
      <c r="Y134" s="1192"/>
      <c r="Z134" s="1192"/>
      <c r="AA134" s="1192"/>
      <c r="AB134" s="1176" t="s">
        <v>732</v>
      </c>
      <c r="AC134" s="1192"/>
      <c r="AD134" s="1192"/>
      <c r="AE134" s="1192"/>
      <c r="AF134" s="1192"/>
      <c r="AG134" s="1176" t="s">
        <v>733</v>
      </c>
      <c r="AH134" s="1192"/>
      <c r="AI134" s="1192"/>
      <c r="AJ134" s="1019" t="s">
        <v>417</v>
      </c>
      <c r="AK134" s="1178" t="s">
        <v>734</v>
      </c>
      <c r="AL134" s="1192"/>
      <c r="AM134" s="1192"/>
      <c r="AN134" s="1192"/>
      <c r="AO134" s="1192"/>
      <c r="AP134" s="1192"/>
      <c r="AQ134" s="1016">
        <v>15000000</v>
      </c>
      <c r="AR134" s="1050">
        <v>5915800</v>
      </c>
      <c r="AS134" s="1016">
        <v>2296140</v>
      </c>
      <c r="AT134" s="1016">
        <v>0</v>
      </c>
      <c r="AU134" s="1016">
        <v>0</v>
      </c>
      <c r="AV134" s="1050">
        <v>12000</v>
      </c>
      <c r="AW134" s="1016">
        <v>5903800</v>
      </c>
      <c r="AX134" s="1050">
        <v>12000</v>
      </c>
      <c r="AY134" s="1016">
        <v>0</v>
      </c>
      <c r="AZ134" s="1050">
        <v>12000</v>
      </c>
      <c r="BA134" s="1016">
        <v>0</v>
      </c>
      <c r="BB134" s="1016">
        <v>12000</v>
      </c>
      <c r="BC134" s="1016">
        <v>0</v>
      </c>
      <c r="BD134" s="1016">
        <v>0</v>
      </c>
      <c r="BG134" s="1054">
        <v>15000000</v>
      </c>
      <c r="BH134" s="1054">
        <v>5915800</v>
      </c>
      <c r="BI134" s="1054">
        <v>2296140</v>
      </c>
      <c r="BJ134" s="1054">
        <v>0</v>
      </c>
      <c r="BK134" s="1054">
        <v>0</v>
      </c>
      <c r="BL134" s="1054">
        <v>12000</v>
      </c>
      <c r="BM134" s="1054">
        <v>5903800</v>
      </c>
      <c r="BN134" s="1054">
        <v>12000</v>
      </c>
      <c r="BO134" s="1054">
        <v>0</v>
      </c>
      <c r="BP134" s="1054">
        <v>12000</v>
      </c>
      <c r="BQ134" s="1054">
        <v>0</v>
      </c>
      <c r="BR134" s="1054">
        <v>12000</v>
      </c>
      <c r="BS134" s="1054">
        <v>0</v>
      </c>
      <c r="BT134" s="1054">
        <v>0</v>
      </c>
    </row>
    <row r="135" spans="1:72" ht="21.95" customHeight="1" x14ac:dyDescent="0.2">
      <c r="A135" s="1012" t="str">
        <f t="shared" si="2"/>
        <v>A20499910</v>
      </c>
      <c r="B135" s="1176" t="s">
        <v>361</v>
      </c>
      <c r="C135" s="1192"/>
      <c r="D135" s="1176" t="s">
        <v>741</v>
      </c>
      <c r="E135" s="1192"/>
      <c r="F135" s="1176" t="s">
        <v>739</v>
      </c>
      <c r="G135" s="1192"/>
      <c r="H135" s="1176" t="s">
        <v>742</v>
      </c>
      <c r="I135" s="1192"/>
      <c r="J135" s="1176" t="s">
        <v>749</v>
      </c>
      <c r="K135" s="1192"/>
      <c r="L135" s="1192"/>
      <c r="M135" s="1176"/>
      <c r="N135" s="1192"/>
      <c r="O135" s="1192"/>
      <c r="P135" s="1176"/>
      <c r="Q135" s="1192"/>
      <c r="R135" s="1176"/>
      <c r="S135" s="1192"/>
      <c r="T135" s="1177" t="s">
        <v>750</v>
      </c>
      <c r="U135" s="1192"/>
      <c r="V135" s="1192"/>
      <c r="W135" s="1192"/>
      <c r="X135" s="1192"/>
      <c r="Y135" s="1192"/>
      <c r="Z135" s="1192"/>
      <c r="AA135" s="1192"/>
      <c r="AB135" s="1176" t="s">
        <v>732</v>
      </c>
      <c r="AC135" s="1192"/>
      <c r="AD135" s="1192"/>
      <c r="AE135" s="1192"/>
      <c r="AF135" s="1192"/>
      <c r="AG135" s="1176" t="s">
        <v>733</v>
      </c>
      <c r="AH135" s="1192"/>
      <c r="AI135" s="1192"/>
      <c r="AJ135" s="1019" t="s">
        <v>417</v>
      </c>
      <c r="AK135" s="1178" t="s">
        <v>734</v>
      </c>
      <c r="AL135" s="1192"/>
      <c r="AM135" s="1192"/>
      <c r="AN135" s="1192"/>
      <c r="AO135" s="1192"/>
      <c r="AP135" s="1192"/>
      <c r="AQ135" s="1016">
        <v>4295692</v>
      </c>
      <c r="AR135" s="1050">
        <v>0</v>
      </c>
      <c r="AS135" s="1016">
        <v>0</v>
      </c>
      <c r="AT135" s="1016">
        <v>0</v>
      </c>
      <c r="AU135" s="1016">
        <v>0</v>
      </c>
      <c r="AV135" s="1050">
        <v>0</v>
      </c>
      <c r="AW135" s="1016">
        <v>0</v>
      </c>
      <c r="AX135" s="1050">
        <v>0</v>
      </c>
      <c r="AY135" s="1016">
        <v>0</v>
      </c>
      <c r="AZ135" s="1050">
        <v>0</v>
      </c>
      <c r="BA135" s="1016">
        <v>0</v>
      </c>
      <c r="BB135" s="1016">
        <v>0</v>
      </c>
      <c r="BC135" s="1016">
        <v>0</v>
      </c>
      <c r="BD135" s="1016">
        <v>0</v>
      </c>
      <c r="BG135" s="1054">
        <v>4295692</v>
      </c>
      <c r="BH135" s="1054">
        <v>0</v>
      </c>
      <c r="BI135" s="1054">
        <v>0</v>
      </c>
      <c r="BJ135" s="1054">
        <v>0</v>
      </c>
      <c r="BK135" s="1054">
        <v>0</v>
      </c>
      <c r="BL135" s="1054">
        <v>0</v>
      </c>
      <c r="BM135" s="1054">
        <v>0</v>
      </c>
      <c r="BN135" s="1054">
        <v>0</v>
      </c>
      <c r="BO135" s="1054">
        <v>0</v>
      </c>
      <c r="BP135" s="1054">
        <v>0</v>
      </c>
      <c r="BQ135" s="1054">
        <v>0</v>
      </c>
      <c r="BR135" s="1054">
        <v>0</v>
      </c>
      <c r="BS135" s="1054">
        <v>0</v>
      </c>
      <c r="BT135" s="1054">
        <v>0</v>
      </c>
    </row>
    <row r="136" spans="1:72" ht="21.95" customHeight="1" x14ac:dyDescent="0.2">
      <c r="A136" s="1012" t="str">
        <f t="shared" si="2"/>
        <v>A310</v>
      </c>
      <c r="B136" s="1180" t="s">
        <v>361</v>
      </c>
      <c r="C136" s="1192"/>
      <c r="D136" s="1180" t="s">
        <v>748</v>
      </c>
      <c r="E136" s="1192"/>
      <c r="F136" s="1180"/>
      <c r="G136" s="1192"/>
      <c r="H136" s="1180"/>
      <c r="I136" s="1192"/>
      <c r="J136" s="1180"/>
      <c r="K136" s="1192"/>
      <c r="L136" s="1192"/>
      <c r="M136" s="1180"/>
      <c r="N136" s="1192"/>
      <c r="O136" s="1192"/>
      <c r="P136" s="1180"/>
      <c r="Q136" s="1192"/>
      <c r="R136" s="1180"/>
      <c r="S136" s="1192"/>
      <c r="T136" s="1179" t="s">
        <v>60</v>
      </c>
      <c r="U136" s="1192"/>
      <c r="V136" s="1192"/>
      <c r="W136" s="1192"/>
      <c r="X136" s="1192"/>
      <c r="Y136" s="1192"/>
      <c r="Z136" s="1192"/>
      <c r="AA136" s="1192"/>
      <c r="AB136" s="1180" t="s">
        <v>732</v>
      </c>
      <c r="AC136" s="1192"/>
      <c r="AD136" s="1192"/>
      <c r="AE136" s="1192"/>
      <c r="AF136" s="1192"/>
      <c r="AG136" s="1180" t="s">
        <v>733</v>
      </c>
      <c r="AH136" s="1192"/>
      <c r="AI136" s="1192"/>
      <c r="AJ136" s="1017" t="s">
        <v>417</v>
      </c>
      <c r="AK136" s="1181" t="s">
        <v>734</v>
      </c>
      <c r="AL136" s="1192"/>
      <c r="AM136" s="1192"/>
      <c r="AN136" s="1192"/>
      <c r="AO136" s="1192"/>
      <c r="AP136" s="1192"/>
      <c r="AQ136" s="1016">
        <v>228060584116</v>
      </c>
      <c r="AR136" s="1050">
        <v>9512658156</v>
      </c>
      <c r="AS136" s="1016">
        <v>473185577</v>
      </c>
      <c r="AT136" s="1016">
        <v>33603786667</v>
      </c>
      <c r="AU136" s="1016">
        <v>0</v>
      </c>
      <c r="AV136" s="1050">
        <v>19629765667</v>
      </c>
      <c r="AW136" s="1016">
        <v>10117107511</v>
      </c>
      <c r="AX136" s="1050">
        <v>12390574642</v>
      </c>
      <c r="AY136" s="1016">
        <v>7239191025</v>
      </c>
      <c r="AZ136" s="1050">
        <v>14516091308</v>
      </c>
      <c r="BA136" s="1016">
        <v>2125516666</v>
      </c>
      <c r="BB136" s="1016">
        <v>14515767308</v>
      </c>
      <c r="BC136" s="1016">
        <v>324000</v>
      </c>
      <c r="BD136" s="1016">
        <v>0</v>
      </c>
      <c r="BG136" s="1054">
        <v>228060584116</v>
      </c>
      <c r="BH136" s="1054">
        <v>9512658156</v>
      </c>
      <c r="BI136" s="1054">
        <v>473185577</v>
      </c>
      <c r="BJ136" s="1054">
        <v>33603786667</v>
      </c>
      <c r="BK136" s="1054">
        <v>0</v>
      </c>
      <c r="BL136" s="1054">
        <v>19629765667</v>
      </c>
      <c r="BM136" s="1054">
        <v>10117107511</v>
      </c>
      <c r="BN136" s="1054">
        <v>12390574642</v>
      </c>
      <c r="BO136" s="1054">
        <v>7239191025</v>
      </c>
      <c r="BP136" s="1054">
        <v>14516091308</v>
      </c>
      <c r="BQ136" s="1054">
        <v>2125516666</v>
      </c>
      <c r="BR136" s="1054">
        <v>14515767308</v>
      </c>
      <c r="BS136" s="1054">
        <v>324000</v>
      </c>
      <c r="BT136" s="1054">
        <v>0</v>
      </c>
    </row>
    <row r="137" spans="1:72" ht="21.95" customHeight="1" x14ac:dyDescent="0.2">
      <c r="A137" s="1012" t="str">
        <f t="shared" si="2"/>
        <v>A310</v>
      </c>
      <c r="B137" s="1180" t="s">
        <v>361</v>
      </c>
      <c r="C137" s="1192"/>
      <c r="D137" s="1180" t="s">
        <v>748</v>
      </c>
      <c r="E137" s="1192"/>
      <c r="F137" s="1180"/>
      <c r="G137" s="1192"/>
      <c r="H137" s="1180"/>
      <c r="I137" s="1192"/>
      <c r="J137" s="1180"/>
      <c r="K137" s="1192"/>
      <c r="L137" s="1192"/>
      <c r="M137" s="1180"/>
      <c r="N137" s="1192"/>
      <c r="O137" s="1192"/>
      <c r="P137" s="1180"/>
      <c r="Q137" s="1192"/>
      <c r="R137" s="1180"/>
      <c r="S137" s="1192"/>
      <c r="T137" s="1179" t="s">
        <v>60</v>
      </c>
      <c r="U137" s="1192"/>
      <c r="V137" s="1192"/>
      <c r="W137" s="1192"/>
      <c r="X137" s="1192"/>
      <c r="Y137" s="1192"/>
      <c r="Z137" s="1192"/>
      <c r="AA137" s="1192"/>
      <c r="AB137" s="1180" t="s">
        <v>732</v>
      </c>
      <c r="AC137" s="1192"/>
      <c r="AD137" s="1192"/>
      <c r="AE137" s="1192"/>
      <c r="AF137" s="1192"/>
      <c r="AG137" s="1180" t="s">
        <v>735</v>
      </c>
      <c r="AH137" s="1192"/>
      <c r="AI137" s="1192"/>
      <c r="AJ137" s="1017" t="s">
        <v>417</v>
      </c>
      <c r="AK137" s="1181" t="s">
        <v>734</v>
      </c>
      <c r="AL137" s="1192"/>
      <c r="AM137" s="1192"/>
      <c r="AN137" s="1192"/>
      <c r="AO137" s="1192"/>
      <c r="AP137" s="1192"/>
      <c r="AQ137" s="1016">
        <v>129817132</v>
      </c>
      <c r="AR137" s="1050">
        <v>0</v>
      </c>
      <c r="AS137" s="1016">
        <v>0</v>
      </c>
      <c r="AT137" s="1016">
        <v>0</v>
      </c>
      <c r="AU137" s="1016">
        <v>0</v>
      </c>
      <c r="AV137" s="1050">
        <v>0</v>
      </c>
      <c r="AW137" s="1016">
        <v>0</v>
      </c>
      <c r="AX137" s="1050">
        <v>0</v>
      </c>
      <c r="AY137" s="1016">
        <v>0</v>
      </c>
      <c r="AZ137" s="1050">
        <v>0</v>
      </c>
      <c r="BA137" s="1016">
        <v>0</v>
      </c>
      <c r="BB137" s="1016">
        <v>0</v>
      </c>
      <c r="BC137" s="1016">
        <v>0</v>
      </c>
      <c r="BD137" s="1016">
        <v>0</v>
      </c>
      <c r="BG137" s="1054">
        <v>129817132</v>
      </c>
      <c r="BH137" s="1054">
        <v>0</v>
      </c>
      <c r="BI137" s="1054">
        <v>0</v>
      </c>
      <c r="BJ137" s="1054">
        <v>0</v>
      </c>
      <c r="BK137" s="1054">
        <v>0</v>
      </c>
      <c r="BL137" s="1054">
        <v>0</v>
      </c>
      <c r="BM137" s="1054">
        <v>0</v>
      </c>
      <c r="BN137" s="1054">
        <v>0</v>
      </c>
      <c r="BO137" s="1054">
        <v>0</v>
      </c>
      <c r="BP137" s="1054">
        <v>0</v>
      </c>
      <c r="BQ137" s="1054">
        <v>0</v>
      </c>
      <c r="BR137" s="1054">
        <v>0</v>
      </c>
      <c r="BS137" s="1054">
        <v>0</v>
      </c>
      <c r="BT137" s="1054">
        <v>0</v>
      </c>
    </row>
    <row r="138" spans="1:72" ht="21.95" customHeight="1" x14ac:dyDescent="0.2">
      <c r="A138" s="1012" t="str">
        <f t="shared" si="2"/>
        <v>A311</v>
      </c>
      <c r="B138" s="1180" t="s">
        <v>361</v>
      </c>
      <c r="C138" s="1192"/>
      <c r="D138" s="1180" t="s">
        <v>748</v>
      </c>
      <c r="E138" s="1192"/>
      <c r="F138" s="1180"/>
      <c r="G138" s="1192"/>
      <c r="H138" s="1180"/>
      <c r="I138" s="1192"/>
      <c r="J138" s="1180"/>
      <c r="K138" s="1192"/>
      <c r="L138" s="1192"/>
      <c r="M138" s="1180"/>
      <c r="N138" s="1192"/>
      <c r="O138" s="1192"/>
      <c r="P138" s="1180"/>
      <c r="Q138" s="1192"/>
      <c r="R138" s="1180"/>
      <c r="S138" s="1192"/>
      <c r="T138" s="1179" t="s">
        <v>60</v>
      </c>
      <c r="U138" s="1192"/>
      <c r="V138" s="1192"/>
      <c r="W138" s="1192"/>
      <c r="X138" s="1192"/>
      <c r="Y138" s="1192"/>
      <c r="Z138" s="1192"/>
      <c r="AA138" s="1192"/>
      <c r="AB138" s="1180" t="s">
        <v>732</v>
      </c>
      <c r="AC138" s="1192"/>
      <c r="AD138" s="1192"/>
      <c r="AE138" s="1192"/>
      <c r="AF138" s="1192"/>
      <c r="AG138" s="1180" t="s">
        <v>735</v>
      </c>
      <c r="AH138" s="1192"/>
      <c r="AI138" s="1192"/>
      <c r="AJ138" s="1017" t="s">
        <v>433</v>
      </c>
      <c r="AK138" s="1181" t="s">
        <v>736</v>
      </c>
      <c r="AL138" s="1192"/>
      <c r="AM138" s="1192"/>
      <c r="AN138" s="1192"/>
      <c r="AO138" s="1192"/>
      <c r="AP138" s="1192"/>
      <c r="AQ138" s="1016">
        <v>519000000</v>
      </c>
      <c r="AR138" s="1050">
        <v>0</v>
      </c>
      <c r="AS138" s="1016">
        <v>0</v>
      </c>
      <c r="AT138" s="1016">
        <v>0</v>
      </c>
      <c r="AU138" s="1016">
        <v>0</v>
      </c>
      <c r="AV138" s="1050">
        <v>0</v>
      </c>
      <c r="AW138" s="1016">
        <v>0</v>
      </c>
      <c r="AX138" s="1050">
        <v>0</v>
      </c>
      <c r="AY138" s="1016">
        <v>0</v>
      </c>
      <c r="AZ138" s="1050">
        <v>0</v>
      </c>
      <c r="BA138" s="1016">
        <v>0</v>
      </c>
      <c r="BB138" s="1016">
        <v>0</v>
      </c>
      <c r="BC138" s="1016">
        <v>0</v>
      </c>
      <c r="BD138" s="1016">
        <v>0</v>
      </c>
      <c r="BG138" s="1054">
        <v>519000000</v>
      </c>
      <c r="BH138" s="1054">
        <v>0</v>
      </c>
      <c r="BI138" s="1054">
        <v>0</v>
      </c>
      <c r="BJ138" s="1054">
        <v>0</v>
      </c>
      <c r="BK138" s="1054">
        <v>0</v>
      </c>
      <c r="BL138" s="1054">
        <v>0</v>
      </c>
      <c r="BM138" s="1054">
        <v>0</v>
      </c>
      <c r="BN138" s="1054">
        <v>0</v>
      </c>
      <c r="BO138" s="1054">
        <v>0</v>
      </c>
      <c r="BP138" s="1054">
        <v>0</v>
      </c>
      <c r="BQ138" s="1054">
        <v>0</v>
      </c>
      <c r="BR138" s="1054">
        <v>0</v>
      </c>
      <c r="BS138" s="1054">
        <v>0</v>
      </c>
      <c r="BT138" s="1054">
        <v>0</v>
      </c>
    </row>
    <row r="139" spans="1:72" ht="21.95" customHeight="1" x14ac:dyDescent="0.2">
      <c r="A139" s="1012" t="str">
        <f t="shared" si="2"/>
        <v>A316</v>
      </c>
      <c r="B139" s="1180" t="s">
        <v>361</v>
      </c>
      <c r="C139" s="1192"/>
      <c r="D139" s="1180" t="s">
        <v>748</v>
      </c>
      <c r="E139" s="1192"/>
      <c r="F139" s="1180"/>
      <c r="G139" s="1192"/>
      <c r="H139" s="1180"/>
      <c r="I139" s="1192"/>
      <c r="J139" s="1180"/>
      <c r="K139" s="1192"/>
      <c r="L139" s="1192"/>
      <c r="M139" s="1180"/>
      <c r="N139" s="1192"/>
      <c r="O139" s="1192"/>
      <c r="P139" s="1180"/>
      <c r="Q139" s="1192"/>
      <c r="R139" s="1180"/>
      <c r="S139" s="1192"/>
      <c r="T139" s="1179" t="s">
        <v>60</v>
      </c>
      <c r="U139" s="1192"/>
      <c r="V139" s="1192"/>
      <c r="W139" s="1192"/>
      <c r="X139" s="1192"/>
      <c r="Y139" s="1192"/>
      <c r="Z139" s="1192"/>
      <c r="AA139" s="1192"/>
      <c r="AB139" s="1180" t="s">
        <v>732</v>
      </c>
      <c r="AC139" s="1192"/>
      <c r="AD139" s="1192"/>
      <c r="AE139" s="1192"/>
      <c r="AF139" s="1192"/>
      <c r="AG139" s="1180" t="s">
        <v>735</v>
      </c>
      <c r="AH139" s="1192"/>
      <c r="AI139" s="1192"/>
      <c r="AJ139" s="1017" t="s">
        <v>370</v>
      </c>
      <c r="AK139" s="1181" t="s">
        <v>737</v>
      </c>
      <c r="AL139" s="1192"/>
      <c r="AM139" s="1192"/>
      <c r="AN139" s="1192"/>
      <c r="AO139" s="1192"/>
      <c r="AP139" s="1192"/>
      <c r="AQ139" s="1016">
        <v>64533630000</v>
      </c>
      <c r="AR139" s="1050">
        <v>1044682567</v>
      </c>
      <c r="AS139" s="1016">
        <v>21330501344</v>
      </c>
      <c r="AT139" s="1016">
        <v>0</v>
      </c>
      <c r="AU139" s="1016">
        <v>0</v>
      </c>
      <c r="AV139" s="1050">
        <v>24404931176</v>
      </c>
      <c r="AW139" s="1016">
        <v>23360248609</v>
      </c>
      <c r="AX139" s="1050">
        <v>15386424828.5</v>
      </c>
      <c r="AY139" s="1016">
        <v>9018506347.5</v>
      </c>
      <c r="AZ139" s="1050">
        <v>14942321216.5</v>
      </c>
      <c r="BA139" s="1016">
        <v>444103612</v>
      </c>
      <c r="BB139" s="1016">
        <v>14942321216.5</v>
      </c>
      <c r="BC139" s="1016">
        <v>0</v>
      </c>
      <c r="BD139" s="1016">
        <v>0</v>
      </c>
      <c r="BG139" s="1054">
        <v>64533630000</v>
      </c>
      <c r="BH139" s="1054">
        <v>1044682567</v>
      </c>
      <c r="BI139" s="1054">
        <v>21330501344</v>
      </c>
      <c r="BJ139" s="1054">
        <v>0</v>
      </c>
      <c r="BK139" s="1054">
        <v>0</v>
      </c>
      <c r="BL139" s="1054">
        <v>24404931176</v>
      </c>
      <c r="BM139" s="1054">
        <v>23360248609</v>
      </c>
      <c r="BN139" s="1054">
        <v>15386424828.5</v>
      </c>
      <c r="BO139" s="1054">
        <v>9018506347.5</v>
      </c>
      <c r="BP139" s="1054">
        <v>14942321216.5</v>
      </c>
      <c r="BQ139" s="1054">
        <v>444103612</v>
      </c>
      <c r="BR139" s="1054">
        <v>14942321216.5</v>
      </c>
      <c r="BS139" s="1054">
        <v>0</v>
      </c>
      <c r="BT139" s="1054">
        <v>0</v>
      </c>
    </row>
    <row r="140" spans="1:72" ht="21.95" customHeight="1" x14ac:dyDescent="0.2">
      <c r="A140" s="1012" t="str">
        <f t="shared" si="2"/>
        <v>A3210</v>
      </c>
      <c r="B140" s="1180" t="s">
        <v>361</v>
      </c>
      <c r="C140" s="1192"/>
      <c r="D140" s="1180" t="s">
        <v>748</v>
      </c>
      <c r="E140" s="1192"/>
      <c r="F140" s="1180" t="s">
        <v>741</v>
      </c>
      <c r="G140" s="1192"/>
      <c r="H140" s="1180"/>
      <c r="I140" s="1192"/>
      <c r="J140" s="1180"/>
      <c r="K140" s="1192"/>
      <c r="L140" s="1192"/>
      <c r="M140" s="1180"/>
      <c r="N140" s="1192"/>
      <c r="O140" s="1192"/>
      <c r="P140" s="1180"/>
      <c r="Q140" s="1192"/>
      <c r="R140" s="1180"/>
      <c r="S140" s="1192"/>
      <c r="T140" s="1179" t="s">
        <v>772</v>
      </c>
      <c r="U140" s="1192"/>
      <c r="V140" s="1192"/>
      <c r="W140" s="1192"/>
      <c r="X140" s="1192"/>
      <c r="Y140" s="1192"/>
      <c r="Z140" s="1192"/>
      <c r="AA140" s="1192"/>
      <c r="AB140" s="1180" t="s">
        <v>732</v>
      </c>
      <c r="AC140" s="1192"/>
      <c r="AD140" s="1192"/>
      <c r="AE140" s="1192"/>
      <c r="AF140" s="1192"/>
      <c r="AG140" s="1180" t="s">
        <v>733</v>
      </c>
      <c r="AH140" s="1192"/>
      <c r="AI140" s="1192"/>
      <c r="AJ140" s="1017" t="s">
        <v>417</v>
      </c>
      <c r="AK140" s="1181" t="s">
        <v>734</v>
      </c>
      <c r="AL140" s="1192"/>
      <c r="AM140" s="1192"/>
      <c r="AN140" s="1192"/>
      <c r="AO140" s="1192"/>
      <c r="AP140" s="1192"/>
      <c r="AQ140" s="1016">
        <v>0</v>
      </c>
      <c r="AR140" s="1050">
        <v>0</v>
      </c>
      <c r="AS140" s="1016">
        <v>0</v>
      </c>
      <c r="AT140" s="1016">
        <v>0</v>
      </c>
      <c r="AU140" s="1016">
        <v>0</v>
      </c>
      <c r="AV140" s="1050">
        <v>0</v>
      </c>
      <c r="AW140" s="1016">
        <v>0</v>
      </c>
      <c r="AX140" s="1050">
        <v>0</v>
      </c>
      <c r="AY140" s="1016">
        <v>0</v>
      </c>
      <c r="AZ140" s="1050">
        <v>0</v>
      </c>
      <c r="BA140" s="1016">
        <v>0</v>
      </c>
      <c r="BB140" s="1016">
        <v>0</v>
      </c>
      <c r="BC140" s="1016">
        <v>0</v>
      </c>
      <c r="BD140" s="1016">
        <v>0</v>
      </c>
      <c r="BG140" s="1054">
        <v>0</v>
      </c>
      <c r="BH140" s="1054">
        <v>0</v>
      </c>
      <c r="BI140" s="1054">
        <v>0</v>
      </c>
      <c r="BJ140" s="1054">
        <v>0</v>
      </c>
      <c r="BK140" s="1054">
        <v>0</v>
      </c>
      <c r="BL140" s="1054">
        <v>0</v>
      </c>
      <c r="BM140" s="1054">
        <v>0</v>
      </c>
      <c r="BN140" s="1054">
        <v>0</v>
      </c>
      <c r="BO140" s="1054">
        <v>0</v>
      </c>
      <c r="BP140" s="1054">
        <v>0</v>
      </c>
      <c r="BQ140" s="1054">
        <v>0</v>
      </c>
      <c r="BR140" s="1054">
        <v>0</v>
      </c>
      <c r="BS140" s="1054">
        <v>0</v>
      </c>
      <c r="BT140" s="1054">
        <v>0</v>
      </c>
    </row>
    <row r="141" spans="1:72" ht="21.95" customHeight="1" x14ac:dyDescent="0.2">
      <c r="A141" s="1012" t="str">
        <f t="shared" si="2"/>
        <v>A3210</v>
      </c>
      <c r="B141" s="1180" t="s">
        <v>361</v>
      </c>
      <c r="C141" s="1192"/>
      <c r="D141" s="1180" t="s">
        <v>748</v>
      </c>
      <c r="E141" s="1192"/>
      <c r="F141" s="1180" t="s">
        <v>741</v>
      </c>
      <c r="G141" s="1192"/>
      <c r="H141" s="1180"/>
      <c r="I141" s="1192"/>
      <c r="J141" s="1180"/>
      <c r="K141" s="1192"/>
      <c r="L141" s="1192"/>
      <c r="M141" s="1180"/>
      <c r="N141" s="1192"/>
      <c r="O141" s="1192"/>
      <c r="P141" s="1180"/>
      <c r="Q141" s="1192"/>
      <c r="R141" s="1180"/>
      <c r="S141" s="1192"/>
      <c r="T141" s="1179" t="s">
        <v>772</v>
      </c>
      <c r="U141" s="1192"/>
      <c r="V141" s="1192"/>
      <c r="W141" s="1192"/>
      <c r="X141" s="1192"/>
      <c r="Y141" s="1192"/>
      <c r="Z141" s="1192"/>
      <c r="AA141" s="1192"/>
      <c r="AB141" s="1180" t="s">
        <v>732</v>
      </c>
      <c r="AC141" s="1192"/>
      <c r="AD141" s="1192"/>
      <c r="AE141" s="1192"/>
      <c r="AF141" s="1192"/>
      <c r="AG141" s="1180" t="s">
        <v>735</v>
      </c>
      <c r="AH141" s="1192"/>
      <c r="AI141" s="1192"/>
      <c r="AJ141" s="1017" t="s">
        <v>417</v>
      </c>
      <c r="AK141" s="1181" t="s">
        <v>734</v>
      </c>
      <c r="AL141" s="1192"/>
      <c r="AM141" s="1192"/>
      <c r="AN141" s="1192"/>
      <c r="AO141" s="1192"/>
      <c r="AP141" s="1192"/>
      <c r="AQ141" s="1016">
        <v>129817132</v>
      </c>
      <c r="AR141" s="1050">
        <v>0</v>
      </c>
      <c r="AS141" s="1016">
        <v>0</v>
      </c>
      <c r="AT141" s="1016">
        <v>0</v>
      </c>
      <c r="AU141" s="1016">
        <v>0</v>
      </c>
      <c r="AV141" s="1050">
        <v>0</v>
      </c>
      <c r="AW141" s="1016">
        <v>0</v>
      </c>
      <c r="AX141" s="1050">
        <v>0</v>
      </c>
      <c r="AY141" s="1016">
        <v>0</v>
      </c>
      <c r="AZ141" s="1050">
        <v>0</v>
      </c>
      <c r="BA141" s="1016">
        <v>0</v>
      </c>
      <c r="BB141" s="1016">
        <v>0</v>
      </c>
      <c r="BC141" s="1016">
        <v>0</v>
      </c>
      <c r="BD141" s="1016">
        <v>0</v>
      </c>
      <c r="BG141" s="1054">
        <v>129817132</v>
      </c>
      <c r="BH141" s="1054">
        <v>0</v>
      </c>
      <c r="BI141" s="1054">
        <v>0</v>
      </c>
      <c r="BJ141" s="1054">
        <v>0</v>
      </c>
      <c r="BK141" s="1054">
        <v>0</v>
      </c>
      <c r="BL141" s="1054">
        <v>0</v>
      </c>
      <c r="BM141" s="1054">
        <v>0</v>
      </c>
      <c r="BN141" s="1054">
        <v>0</v>
      </c>
      <c r="BO141" s="1054">
        <v>0</v>
      </c>
      <c r="BP141" s="1054">
        <v>0</v>
      </c>
      <c r="BQ141" s="1054">
        <v>0</v>
      </c>
      <c r="BR141" s="1054">
        <v>0</v>
      </c>
      <c r="BS141" s="1054">
        <v>0</v>
      </c>
      <c r="BT141" s="1054">
        <v>0</v>
      </c>
    </row>
    <row r="142" spans="1:72" ht="21.95" customHeight="1" x14ac:dyDescent="0.2">
      <c r="A142" s="1012" t="str">
        <f t="shared" si="2"/>
        <v>A3211</v>
      </c>
      <c r="B142" s="1180" t="s">
        <v>361</v>
      </c>
      <c r="C142" s="1192"/>
      <c r="D142" s="1180" t="s">
        <v>748</v>
      </c>
      <c r="E142" s="1192"/>
      <c r="F142" s="1180" t="s">
        <v>741</v>
      </c>
      <c r="G142" s="1192"/>
      <c r="H142" s="1180"/>
      <c r="I142" s="1192"/>
      <c r="J142" s="1180"/>
      <c r="K142" s="1192"/>
      <c r="L142" s="1192"/>
      <c r="M142" s="1180"/>
      <c r="N142" s="1192"/>
      <c r="O142" s="1192"/>
      <c r="P142" s="1180"/>
      <c r="Q142" s="1192"/>
      <c r="R142" s="1180"/>
      <c r="S142" s="1192"/>
      <c r="T142" s="1179" t="s">
        <v>772</v>
      </c>
      <c r="U142" s="1192"/>
      <c r="V142" s="1192"/>
      <c r="W142" s="1192"/>
      <c r="X142" s="1192"/>
      <c r="Y142" s="1192"/>
      <c r="Z142" s="1192"/>
      <c r="AA142" s="1192"/>
      <c r="AB142" s="1180" t="s">
        <v>732</v>
      </c>
      <c r="AC142" s="1192"/>
      <c r="AD142" s="1192"/>
      <c r="AE142" s="1192"/>
      <c r="AF142" s="1192"/>
      <c r="AG142" s="1180" t="s">
        <v>735</v>
      </c>
      <c r="AH142" s="1192"/>
      <c r="AI142" s="1192"/>
      <c r="AJ142" s="1017" t="s">
        <v>433</v>
      </c>
      <c r="AK142" s="1181" t="s">
        <v>736</v>
      </c>
      <c r="AL142" s="1192"/>
      <c r="AM142" s="1192"/>
      <c r="AN142" s="1192"/>
      <c r="AO142" s="1192"/>
      <c r="AP142" s="1192"/>
      <c r="AQ142" s="1016">
        <v>519000000</v>
      </c>
      <c r="AR142" s="1050">
        <v>0</v>
      </c>
      <c r="AS142" s="1016">
        <v>0</v>
      </c>
      <c r="AT142" s="1016">
        <v>0</v>
      </c>
      <c r="AU142" s="1016">
        <v>0</v>
      </c>
      <c r="AV142" s="1050">
        <v>0</v>
      </c>
      <c r="AW142" s="1016">
        <v>0</v>
      </c>
      <c r="AX142" s="1050">
        <v>0</v>
      </c>
      <c r="AY142" s="1016">
        <v>0</v>
      </c>
      <c r="AZ142" s="1050">
        <v>0</v>
      </c>
      <c r="BA142" s="1016">
        <v>0</v>
      </c>
      <c r="BB142" s="1016">
        <v>0</v>
      </c>
      <c r="BC142" s="1016">
        <v>0</v>
      </c>
      <c r="BD142" s="1016">
        <v>0</v>
      </c>
      <c r="BG142" s="1054">
        <v>519000000</v>
      </c>
      <c r="BH142" s="1054">
        <v>0</v>
      </c>
      <c r="BI142" s="1054">
        <v>0</v>
      </c>
      <c r="BJ142" s="1054">
        <v>0</v>
      </c>
      <c r="BK142" s="1054">
        <v>0</v>
      </c>
      <c r="BL142" s="1054">
        <v>0</v>
      </c>
      <c r="BM142" s="1054">
        <v>0</v>
      </c>
      <c r="BN142" s="1054">
        <v>0</v>
      </c>
      <c r="BO142" s="1054">
        <v>0</v>
      </c>
      <c r="BP142" s="1054">
        <v>0</v>
      </c>
      <c r="BQ142" s="1054">
        <v>0</v>
      </c>
      <c r="BR142" s="1054">
        <v>0</v>
      </c>
      <c r="BS142" s="1054">
        <v>0</v>
      </c>
      <c r="BT142" s="1054">
        <v>0</v>
      </c>
    </row>
    <row r="143" spans="1:72" ht="21.95" customHeight="1" x14ac:dyDescent="0.2">
      <c r="A143" s="1012" t="str">
        <f t="shared" si="2"/>
        <v>A32110</v>
      </c>
      <c r="B143" s="1180" t="s">
        <v>361</v>
      </c>
      <c r="C143" s="1192"/>
      <c r="D143" s="1180" t="s">
        <v>748</v>
      </c>
      <c r="E143" s="1192"/>
      <c r="F143" s="1180" t="s">
        <v>741</v>
      </c>
      <c r="G143" s="1192"/>
      <c r="H143" s="1180" t="s">
        <v>738</v>
      </c>
      <c r="I143" s="1192"/>
      <c r="J143" s="1180"/>
      <c r="K143" s="1192"/>
      <c r="L143" s="1192"/>
      <c r="M143" s="1180"/>
      <c r="N143" s="1192"/>
      <c r="O143" s="1192"/>
      <c r="P143" s="1180"/>
      <c r="Q143" s="1192"/>
      <c r="R143" s="1180"/>
      <c r="S143" s="1192"/>
      <c r="T143" s="1179" t="s">
        <v>773</v>
      </c>
      <c r="U143" s="1192"/>
      <c r="V143" s="1192"/>
      <c r="W143" s="1192"/>
      <c r="X143" s="1192"/>
      <c r="Y143" s="1192"/>
      <c r="Z143" s="1192"/>
      <c r="AA143" s="1192"/>
      <c r="AB143" s="1180" t="s">
        <v>732</v>
      </c>
      <c r="AC143" s="1192"/>
      <c r="AD143" s="1192"/>
      <c r="AE143" s="1192"/>
      <c r="AF143" s="1192"/>
      <c r="AG143" s="1180" t="s">
        <v>733</v>
      </c>
      <c r="AH143" s="1192"/>
      <c r="AI143" s="1192"/>
      <c r="AJ143" s="1017" t="s">
        <v>417</v>
      </c>
      <c r="AK143" s="1181" t="s">
        <v>734</v>
      </c>
      <c r="AL143" s="1192"/>
      <c r="AM143" s="1192"/>
      <c r="AN143" s="1192"/>
      <c r="AO143" s="1192"/>
      <c r="AP143" s="1192"/>
      <c r="AQ143" s="1016">
        <v>0</v>
      </c>
      <c r="AR143" s="1050">
        <v>0</v>
      </c>
      <c r="AS143" s="1016">
        <v>0</v>
      </c>
      <c r="AT143" s="1016">
        <v>0</v>
      </c>
      <c r="AU143" s="1016">
        <v>0</v>
      </c>
      <c r="AV143" s="1050">
        <v>0</v>
      </c>
      <c r="AW143" s="1016">
        <v>0</v>
      </c>
      <c r="AX143" s="1050">
        <v>0</v>
      </c>
      <c r="AY143" s="1016">
        <v>0</v>
      </c>
      <c r="AZ143" s="1050">
        <v>0</v>
      </c>
      <c r="BA143" s="1016">
        <v>0</v>
      </c>
      <c r="BB143" s="1016">
        <v>0</v>
      </c>
      <c r="BC143" s="1016">
        <v>0</v>
      </c>
      <c r="BD143" s="1016">
        <v>0</v>
      </c>
      <c r="BG143" s="1054">
        <v>0</v>
      </c>
      <c r="BH143" s="1054">
        <v>0</v>
      </c>
      <c r="BI143" s="1054">
        <v>0</v>
      </c>
      <c r="BJ143" s="1054">
        <v>0</v>
      </c>
      <c r="BK143" s="1054">
        <v>0</v>
      </c>
      <c r="BL143" s="1054">
        <v>0</v>
      </c>
      <c r="BM143" s="1054">
        <v>0</v>
      </c>
      <c r="BN143" s="1054">
        <v>0</v>
      </c>
      <c r="BO143" s="1054">
        <v>0</v>
      </c>
      <c r="BP143" s="1054">
        <v>0</v>
      </c>
      <c r="BQ143" s="1054">
        <v>0</v>
      </c>
      <c r="BR143" s="1054">
        <v>0</v>
      </c>
      <c r="BS143" s="1054">
        <v>0</v>
      </c>
      <c r="BT143" s="1054">
        <v>0</v>
      </c>
    </row>
    <row r="144" spans="1:72" ht="21.95" customHeight="1" x14ac:dyDescent="0.2">
      <c r="A144" s="1012" t="str">
        <f t="shared" si="2"/>
        <v>A32110</v>
      </c>
      <c r="B144" s="1180" t="s">
        <v>361</v>
      </c>
      <c r="C144" s="1192"/>
      <c r="D144" s="1180" t="s">
        <v>748</v>
      </c>
      <c r="E144" s="1192"/>
      <c r="F144" s="1180" t="s">
        <v>741</v>
      </c>
      <c r="G144" s="1192"/>
      <c r="H144" s="1180" t="s">
        <v>738</v>
      </c>
      <c r="I144" s="1192"/>
      <c r="J144" s="1180"/>
      <c r="K144" s="1192"/>
      <c r="L144" s="1192"/>
      <c r="M144" s="1180"/>
      <c r="N144" s="1192"/>
      <c r="O144" s="1192"/>
      <c r="P144" s="1180"/>
      <c r="Q144" s="1192"/>
      <c r="R144" s="1180"/>
      <c r="S144" s="1192"/>
      <c r="T144" s="1179" t="s">
        <v>773</v>
      </c>
      <c r="U144" s="1192"/>
      <c r="V144" s="1192"/>
      <c r="W144" s="1192"/>
      <c r="X144" s="1192"/>
      <c r="Y144" s="1192"/>
      <c r="Z144" s="1192"/>
      <c r="AA144" s="1192"/>
      <c r="AB144" s="1180" t="s">
        <v>732</v>
      </c>
      <c r="AC144" s="1192"/>
      <c r="AD144" s="1192"/>
      <c r="AE144" s="1192"/>
      <c r="AF144" s="1192"/>
      <c r="AG144" s="1180" t="s">
        <v>735</v>
      </c>
      <c r="AH144" s="1192"/>
      <c r="AI144" s="1192"/>
      <c r="AJ144" s="1017" t="s">
        <v>417</v>
      </c>
      <c r="AK144" s="1181" t="s">
        <v>734</v>
      </c>
      <c r="AL144" s="1192"/>
      <c r="AM144" s="1192"/>
      <c r="AN144" s="1192"/>
      <c r="AO144" s="1192"/>
      <c r="AP144" s="1192"/>
      <c r="AQ144" s="1016">
        <v>129817132</v>
      </c>
      <c r="AR144" s="1050">
        <v>0</v>
      </c>
      <c r="AS144" s="1016">
        <v>0</v>
      </c>
      <c r="AT144" s="1016">
        <v>0</v>
      </c>
      <c r="AU144" s="1016">
        <v>0</v>
      </c>
      <c r="AV144" s="1050">
        <v>0</v>
      </c>
      <c r="AW144" s="1016">
        <v>0</v>
      </c>
      <c r="AX144" s="1050">
        <v>0</v>
      </c>
      <c r="AY144" s="1016">
        <v>0</v>
      </c>
      <c r="AZ144" s="1050">
        <v>0</v>
      </c>
      <c r="BA144" s="1016">
        <v>0</v>
      </c>
      <c r="BB144" s="1016">
        <v>0</v>
      </c>
      <c r="BC144" s="1016">
        <v>0</v>
      </c>
      <c r="BD144" s="1016">
        <v>0</v>
      </c>
      <c r="BG144" s="1054">
        <v>129817132</v>
      </c>
      <c r="BH144" s="1054">
        <v>0</v>
      </c>
      <c r="BI144" s="1054">
        <v>0</v>
      </c>
      <c r="BJ144" s="1054">
        <v>0</v>
      </c>
      <c r="BK144" s="1054">
        <v>0</v>
      </c>
      <c r="BL144" s="1054">
        <v>0</v>
      </c>
      <c r="BM144" s="1054">
        <v>0</v>
      </c>
      <c r="BN144" s="1054">
        <v>0</v>
      </c>
      <c r="BO144" s="1054">
        <v>0</v>
      </c>
      <c r="BP144" s="1054">
        <v>0</v>
      </c>
      <c r="BQ144" s="1054">
        <v>0</v>
      </c>
      <c r="BR144" s="1054">
        <v>0</v>
      </c>
      <c r="BS144" s="1054">
        <v>0</v>
      </c>
      <c r="BT144" s="1054">
        <v>0</v>
      </c>
    </row>
    <row r="145" spans="1:72" ht="21.95" customHeight="1" x14ac:dyDescent="0.2">
      <c r="A145" s="1012" t="str">
        <f t="shared" si="2"/>
        <v>A32111</v>
      </c>
      <c r="B145" s="1180" t="s">
        <v>361</v>
      </c>
      <c r="C145" s="1192"/>
      <c r="D145" s="1180" t="s">
        <v>748</v>
      </c>
      <c r="E145" s="1192"/>
      <c r="F145" s="1180" t="s">
        <v>741</v>
      </c>
      <c r="G145" s="1192"/>
      <c r="H145" s="1180" t="s">
        <v>738</v>
      </c>
      <c r="I145" s="1192"/>
      <c r="J145" s="1180"/>
      <c r="K145" s="1192"/>
      <c r="L145" s="1192"/>
      <c r="M145" s="1180"/>
      <c r="N145" s="1192"/>
      <c r="O145" s="1192"/>
      <c r="P145" s="1180"/>
      <c r="Q145" s="1192"/>
      <c r="R145" s="1180"/>
      <c r="S145" s="1192"/>
      <c r="T145" s="1179" t="s">
        <v>773</v>
      </c>
      <c r="U145" s="1192"/>
      <c r="V145" s="1192"/>
      <c r="W145" s="1192"/>
      <c r="X145" s="1192"/>
      <c r="Y145" s="1192"/>
      <c r="Z145" s="1192"/>
      <c r="AA145" s="1192"/>
      <c r="AB145" s="1180" t="s">
        <v>732</v>
      </c>
      <c r="AC145" s="1192"/>
      <c r="AD145" s="1192"/>
      <c r="AE145" s="1192"/>
      <c r="AF145" s="1192"/>
      <c r="AG145" s="1180" t="s">
        <v>735</v>
      </c>
      <c r="AH145" s="1192"/>
      <c r="AI145" s="1192"/>
      <c r="AJ145" s="1017" t="s">
        <v>433</v>
      </c>
      <c r="AK145" s="1181" t="s">
        <v>736</v>
      </c>
      <c r="AL145" s="1192"/>
      <c r="AM145" s="1192"/>
      <c r="AN145" s="1192"/>
      <c r="AO145" s="1192"/>
      <c r="AP145" s="1192"/>
      <c r="AQ145" s="1016">
        <v>519000000</v>
      </c>
      <c r="AR145" s="1050">
        <v>0</v>
      </c>
      <c r="AS145" s="1016">
        <v>0</v>
      </c>
      <c r="AT145" s="1016">
        <v>0</v>
      </c>
      <c r="AU145" s="1016">
        <v>0</v>
      </c>
      <c r="AV145" s="1050">
        <v>0</v>
      </c>
      <c r="AW145" s="1016">
        <v>0</v>
      </c>
      <c r="AX145" s="1050">
        <v>0</v>
      </c>
      <c r="AY145" s="1016">
        <v>0</v>
      </c>
      <c r="AZ145" s="1050">
        <v>0</v>
      </c>
      <c r="BA145" s="1016">
        <v>0</v>
      </c>
      <c r="BB145" s="1016">
        <v>0</v>
      </c>
      <c r="BC145" s="1016">
        <v>0</v>
      </c>
      <c r="BD145" s="1016">
        <v>0</v>
      </c>
      <c r="BG145" s="1054">
        <v>519000000</v>
      </c>
      <c r="BH145" s="1054">
        <v>0</v>
      </c>
      <c r="BI145" s="1054">
        <v>0</v>
      </c>
      <c r="BJ145" s="1054">
        <v>0</v>
      </c>
      <c r="BK145" s="1054">
        <v>0</v>
      </c>
      <c r="BL145" s="1054">
        <v>0</v>
      </c>
      <c r="BM145" s="1054">
        <v>0</v>
      </c>
      <c r="BN145" s="1054">
        <v>0</v>
      </c>
      <c r="BO145" s="1054">
        <v>0</v>
      </c>
      <c r="BP145" s="1054">
        <v>0</v>
      </c>
      <c r="BQ145" s="1054">
        <v>0</v>
      </c>
      <c r="BR145" s="1054">
        <v>0</v>
      </c>
      <c r="BS145" s="1054">
        <v>0</v>
      </c>
      <c r="BT145" s="1054">
        <v>0</v>
      </c>
    </row>
    <row r="146" spans="1:72" s="1056" customFormat="1" ht="21.95" customHeight="1" x14ac:dyDescent="0.2">
      <c r="A146" s="1056" t="str">
        <f t="shared" si="2"/>
        <v>A321110</v>
      </c>
      <c r="B146" s="1203" t="s">
        <v>361</v>
      </c>
      <c r="C146" s="1204"/>
      <c r="D146" s="1203" t="s">
        <v>748</v>
      </c>
      <c r="E146" s="1204"/>
      <c r="F146" s="1203" t="s">
        <v>741</v>
      </c>
      <c r="G146" s="1204"/>
      <c r="H146" s="1203" t="s">
        <v>738</v>
      </c>
      <c r="I146" s="1204"/>
      <c r="J146" s="1203" t="s">
        <v>738</v>
      </c>
      <c r="K146" s="1204"/>
      <c r="L146" s="1204"/>
      <c r="M146" s="1203"/>
      <c r="N146" s="1204"/>
      <c r="O146" s="1204"/>
      <c r="P146" s="1203"/>
      <c r="Q146" s="1204"/>
      <c r="R146" s="1203"/>
      <c r="S146" s="1204"/>
      <c r="T146" s="1205" t="s">
        <v>445</v>
      </c>
      <c r="U146" s="1204"/>
      <c r="V146" s="1204"/>
      <c r="W146" s="1204"/>
      <c r="X146" s="1204"/>
      <c r="Y146" s="1204"/>
      <c r="Z146" s="1204"/>
      <c r="AA146" s="1204"/>
      <c r="AB146" s="1203" t="s">
        <v>732</v>
      </c>
      <c r="AC146" s="1204"/>
      <c r="AD146" s="1204"/>
      <c r="AE146" s="1204"/>
      <c r="AF146" s="1204"/>
      <c r="AG146" s="1203" t="s">
        <v>733</v>
      </c>
      <c r="AH146" s="1204"/>
      <c r="AI146" s="1204"/>
      <c r="AJ146" s="1057" t="s">
        <v>417</v>
      </c>
      <c r="AK146" s="1206" t="s">
        <v>734</v>
      </c>
      <c r="AL146" s="1204"/>
      <c r="AM146" s="1204"/>
      <c r="AN146" s="1204"/>
      <c r="AO146" s="1204"/>
      <c r="AP146" s="1204"/>
      <c r="AQ146" s="1058">
        <v>0</v>
      </c>
      <c r="AR146" s="1058">
        <v>0</v>
      </c>
      <c r="AS146" s="1058">
        <v>0</v>
      </c>
      <c r="AT146" s="1058">
        <v>0</v>
      </c>
      <c r="AU146" s="1058">
        <v>0</v>
      </c>
      <c r="AV146" s="1058">
        <v>0</v>
      </c>
      <c r="AW146" s="1058">
        <v>0</v>
      </c>
      <c r="AX146" s="1058">
        <v>0</v>
      </c>
      <c r="AY146" s="1058">
        <v>0</v>
      </c>
      <c r="AZ146" s="1058">
        <v>0</v>
      </c>
      <c r="BA146" s="1058">
        <v>0</v>
      </c>
      <c r="BB146" s="1058">
        <v>0</v>
      </c>
      <c r="BC146" s="1058">
        <v>0</v>
      </c>
      <c r="BD146" s="1058">
        <v>0</v>
      </c>
      <c r="BG146" s="1059">
        <v>0</v>
      </c>
      <c r="BH146" s="1059">
        <v>0</v>
      </c>
      <c r="BI146" s="1059">
        <v>0</v>
      </c>
      <c r="BJ146" s="1059">
        <v>0</v>
      </c>
      <c r="BK146" s="1059">
        <v>0</v>
      </c>
      <c r="BL146" s="1059">
        <v>0</v>
      </c>
      <c r="BM146" s="1059">
        <v>0</v>
      </c>
      <c r="BN146" s="1059">
        <v>0</v>
      </c>
      <c r="BO146" s="1059">
        <v>0</v>
      </c>
      <c r="BP146" s="1059">
        <v>0</v>
      </c>
      <c r="BQ146" s="1059">
        <v>0</v>
      </c>
      <c r="BR146" s="1059">
        <v>0</v>
      </c>
      <c r="BS146" s="1059">
        <v>0</v>
      </c>
      <c r="BT146" s="1059">
        <v>0</v>
      </c>
    </row>
    <row r="147" spans="1:72" s="1056" customFormat="1" ht="21.95" customHeight="1" x14ac:dyDescent="0.2">
      <c r="A147" s="1056" t="str">
        <f t="shared" si="2"/>
        <v>A321110</v>
      </c>
      <c r="B147" s="1203" t="s">
        <v>361</v>
      </c>
      <c r="C147" s="1204"/>
      <c r="D147" s="1203" t="s">
        <v>748</v>
      </c>
      <c r="E147" s="1204"/>
      <c r="F147" s="1203" t="s">
        <v>741</v>
      </c>
      <c r="G147" s="1204"/>
      <c r="H147" s="1203" t="s">
        <v>738</v>
      </c>
      <c r="I147" s="1204"/>
      <c r="J147" s="1203" t="s">
        <v>738</v>
      </c>
      <c r="K147" s="1204"/>
      <c r="L147" s="1204"/>
      <c r="M147" s="1203"/>
      <c r="N147" s="1204"/>
      <c r="O147" s="1204"/>
      <c r="P147" s="1203"/>
      <c r="Q147" s="1204"/>
      <c r="R147" s="1203"/>
      <c r="S147" s="1204"/>
      <c r="T147" s="1205" t="s">
        <v>445</v>
      </c>
      <c r="U147" s="1204"/>
      <c r="V147" s="1204"/>
      <c r="W147" s="1204"/>
      <c r="X147" s="1204"/>
      <c r="Y147" s="1204"/>
      <c r="Z147" s="1204"/>
      <c r="AA147" s="1204"/>
      <c r="AB147" s="1203" t="s">
        <v>732</v>
      </c>
      <c r="AC147" s="1204"/>
      <c r="AD147" s="1204"/>
      <c r="AE147" s="1204"/>
      <c r="AF147" s="1204"/>
      <c r="AG147" s="1203" t="s">
        <v>735</v>
      </c>
      <c r="AH147" s="1204"/>
      <c r="AI147" s="1204"/>
      <c r="AJ147" s="1057" t="s">
        <v>417</v>
      </c>
      <c r="AK147" s="1206" t="s">
        <v>734</v>
      </c>
      <c r="AL147" s="1204"/>
      <c r="AM147" s="1204"/>
      <c r="AN147" s="1204"/>
      <c r="AO147" s="1204"/>
      <c r="AP147" s="1204"/>
      <c r="AQ147" s="1058">
        <v>129817132</v>
      </c>
      <c r="AR147" s="1058">
        <v>0</v>
      </c>
      <c r="AS147" s="1058">
        <v>0</v>
      </c>
      <c r="AT147" s="1058">
        <v>0</v>
      </c>
      <c r="AU147" s="1058">
        <v>0</v>
      </c>
      <c r="AV147" s="1058">
        <v>0</v>
      </c>
      <c r="AW147" s="1058">
        <v>0</v>
      </c>
      <c r="AX147" s="1058">
        <v>0</v>
      </c>
      <c r="AY147" s="1058">
        <v>0</v>
      </c>
      <c r="AZ147" s="1058">
        <v>0</v>
      </c>
      <c r="BA147" s="1058">
        <v>0</v>
      </c>
      <c r="BB147" s="1058">
        <v>0</v>
      </c>
      <c r="BC147" s="1058">
        <v>0</v>
      </c>
      <c r="BD147" s="1058">
        <v>0</v>
      </c>
      <c r="BG147" s="1059">
        <v>129817132</v>
      </c>
      <c r="BH147" s="1059">
        <v>0</v>
      </c>
      <c r="BI147" s="1059">
        <v>0</v>
      </c>
      <c r="BJ147" s="1059">
        <v>0</v>
      </c>
      <c r="BK147" s="1059">
        <v>0</v>
      </c>
      <c r="BL147" s="1059">
        <v>0</v>
      </c>
      <c r="BM147" s="1059">
        <v>0</v>
      </c>
      <c r="BN147" s="1059">
        <v>0</v>
      </c>
      <c r="BO147" s="1059">
        <v>0</v>
      </c>
      <c r="BP147" s="1059">
        <v>0</v>
      </c>
      <c r="BQ147" s="1059">
        <v>0</v>
      </c>
      <c r="BR147" s="1059">
        <v>0</v>
      </c>
      <c r="BS147" s="1059">
        <v>0</v>
      </c>
      <c r="BT147" s="1059">
        <v>0</v>
      </c>
    </row>
    <row r="148" spans="1:72" s="1056" customFormat="1" ht="21.95" customHeight="1" x14ac:dyDescent="0.2">
      <c r="A148" s="1056" t="str">
        <f t="shared" si="2"/>
        <v>A321111</v>
      </c>
      <c r="B148" s="1203" t="s">
        <v>361</v>
      </c>
      <c r="C148" s="1204"/>
      <c r="D148" s="1203" t="s">
        <v>748</v>
      </c>
      <c r="E148" s="1204"/>
      <c r="F148" s="1203" t="s">
        <v>741</v>
      </c>
      <c r="G148" s="1204"/>
      <c r="H148" s="1203" t="s">
        <v>738</v>
      </c>
      <c r="I148" s="1204"/>
      <c r="J148" s="1203" t="s">
        <v>738</v>
      </c>
      <c r="K148" s="1204"/>
      <c r="L148" s="1204"/>
      <c r="M148" s="1203"/>
      <c r="N148" s="1204"/>
      <c r="O148" s="1204"/>
      <c r="P148" s="1203"/>
      <c r="Q148" s="1204"/>
      <c r="R148" s="1203"/>
      <c r="S148" s="1204"/>
      <c r="T148" s="1205" t="s">
        <v>445</v>
      </c>
      <c r="U148" s="1204"/>
      <c r="V148" s="1204"/>
      <c r="W148" s="1204"/>
      <c r="X148" s="1204"/>
      <c r="Y148" s="1204"/>
      <c r="Z148" s="1204"/>
      <c r="AA148" s="1204"/>
      <c r="AB148" s="1203" t="s">
        <v>732</v>
      </c>
      <c r="AC148" s="1204"/>
      <c r="AD148" s="1204"/>
      <c r="AE148" s="1204"/>
      <c r="AF148" s="1204"/>
      <c r="AG148" s="1203" t="s">
        <v>735</v>
      </c>
      <c r="AH148" s="1204"/>
      <c r="AI148" s="1204"/>
      <c r="AJ148" s="1057" t="s">
        <v>433</v>
      </c>
      <c r="AK148" s="1206" t="s">
        <v>736</v>
      </c>
      <c r="AL148" s="1204"/>
      <c r="AM148" s="1204"/>
      <c r="AN148" s="1204"/>
      <c r="AO148" s="1204"/>
      <c r="AP148" s="1204"/>
      <c r="AQ148" s="1058">
        <v>519000000</v>
      </c>
      <c r="AR148" s="1058">
        <v>0</v>
      </c>
      <c r="AS148" s="1058">
        <v>0</v>
      </c>
      <c r="AT148" s="1058">
        <v>0</v>
      </c>
      <c r="AU148" s="1058">
        <v>0</v>
      </c>
      <c r="AV148" s="1058">
        <v>0</v>
      </c>
      <c r="AW148" s="1058">
        <v>0</v>
      </c>
      <c r="AX148" s="1058">
        <v>0</v>
      </c>
      <c r="AY148" s="1058">
        <v>0</v>
      </c>
      <c r="AZ148" s="1058">
        <v>0</v>
      </c>
      <c r="BA148" s="1058">
        <v>0</v>
      </c>
      <c r="BB148" s="1058">
        <v>0</v>
      </c>
      <c r="BC148" s="1058">
        <v>0</v>
      </c>
      <c r="BD148" s="1058">
        <v>0</v>
      </c>
      <c r="BG148" s="1059">
        <v>519000000</v>
      </c>
      <c r="BH148" s="1059">
        <v>0</v>
      </c>
      <c r="BI148" s="1059">
        <v>0</v>
      </c>
      <c r="BJ148" s="1059">
        <v>0</v>
      </c>
      <c r="BK148" s="1059">
        <v>0</v>
      </c>
      <c r="BL148" s="1059">
        <v>0</v>
      </c>
      <c r="BM148" s="1059">
        <v>0</v>
      </c>
      <c r="BN148" s="1059">
        <v>0</v>
      </c>
      <c r="BO148" s="1059">
        <v>0</v>
      </c>
      <c r="BP148" s="1059">
        <v>0</v>
      </c>
      <c r="BQ148" s="1059">
        <v>0</v>
      </c>
      <c r="BR148" s="1059">
        <v>0</v>
      </c>
      <c r="BS148" s="1059">
        <v>0</v>
      </c>
      <c r="BT148" s="1059">
        <v>0</v>
      </c>
    </row>
    <row r="149" spans="1:72" ht="21.95" customHeight="1" x14ac:dyDescent="0.2">
      <c r="A149" s="1012" t="str">
        <f t="shared" si="2"/>
        <v>A3510</v>
      </c>
      <c r="B149" s="1180" t="s">
        <v>361</v>
      </c>
      <c r="C149" s="1192"/>
      <c r="D149" s="1180" t="s">
        <v>748</v>
      </c>
      <c r="E149" s="1192"/>
      <c r="F149" s="1180" t="s">
        <v>743</v>
      </c>
      <c r="G149" s="1192"/>
      <c r="H149" s="1180"/>
      <c r="I149" s="1192"/>
      <c r="J149" s="1180"/>
      <c r="K149" s="1192"/>
      <c r="L149" s="1192"/>
      <c r="M149" s="1180"/>
      <c r="N149" s="1192"/>
      <c r="O149" s="1192"/>
      <c r="P149" s="1180"/>
      <c r="Q149" s="1192"/>
      <c r="R149" s="1180"/>
      <c r="S149" s="1192"/>
      <c r="T149" s="1179" t="s">
        <v>774</v>
      </c>
      <c r="U149" s="1192"/>
      <c r="V149" s="1192"/>
      <c r="W149" s="1192"/>
      <c r="X149" s="1192"/>
      <c r="Y149" s="1192"/>
      <c r="Z149" s="1192"/>
      <c r="AA149" s="1192"/>
      <c r="AB149" s="1180" t="s">
        <v>732</v>
      </c>
      <c r="AC149" s="1192"/>
      <c r="AD149" s="1192"/>
      <c r="AE149" s="1192"/>
      <c r="AF149" s="1192"/>
      <c r="AG149" s="1180" t="s">
        <v>733</v>
      </c>
      <c r="AH149" s="1192"/>
      <c r="AI149" s="1192"/>
      <c r="AJ149" s="1017" t="s">
        <v>417</v>
      </c>
      <c r="AK149" s="1181" t="s">
        <v>734</v>
      </c>
      <c r="AL149" s="1192"/>
      <c r="AM149" s="1192"/>
      <c r="AN149" s="1192"/>
      <c r="AO149" s="1192"/>
      <c r="AP149" s="1192"/>
      <c r="AQ149" s="1016">
        <v>606200000</v>
      </c>
      <c r="AR149" s="1050">
        <v>0</v>
      </c>
      <c r="AS149" s="1016">
        <v>6200000</v>
      </c>
      <c r="AT149" s="1016">
        <v>600000000</v>
      </c>
      <c r="AU149" s="1016">
        <v>0</v>
      </c>
      <c r="AV149" s="1050">
        <v>0</v>
      </c>
      <c r="AW149" s="1016">
        <v>0</v>
      </c>
      <c r="AX149" s="1050">
        <v>0</v>
      </c>
      <c r="AY149" s="1016">
        <v>0</v>
      </c>
      <c r="AZ149" s="1050">
        <v>0</v>
      </c>
      <c r="BA149" s="1016">
        <v>0</v>
      </c>
      <c r="BB149" s="1016">
        <v>0</v>
      </c>
      <c r="BC149" s="1016">
        <v>0</v>
      </c>
      <c r="BD149" s="1016">
        <v>0</v>
      </c>
      <c r="BG149" s="1054">
        <v>606200000</v>
      </c>
      <c r="BH149" s="1054">
        <v>0</v>
      </c>
      <c r="BI149" s="1054">
        <v>6200000</v>
      </c>
      <c r="BJ149" s="1054">
        <v>600000000</v>
      </c>
      <c r="BK149" s="1054">
        <v>0</v>
      </c>
      <c r="BL149" s="1054">
        <v>0</v>
      </c>
      <c r="BM149" s="1054">
        <v>0</v>
      </c>
      <c r="BN149" s="1054">
        <v>0</v>
      </c>
      <c r="BO149" s="1054">
        <v>0</v>
      </c>
      <c r="BP149" s="1054">
        <v>0</v>
      </c>
      <c r="BQ149" s="1054">
        <v>0</v>
      </c>
      <c r="BR149" s="1054">
        <v>0</v>
      </c>
      <c r="BS149" s="1054">
        <v>0</v>
      </c>
      <c r="BT149" s="1054">
        <v>0</v>
      </c>
    </row>
    <row r="150" spans="1:72" ht="21.95" customHeight="1" x14ac:dyDescent="0.2">
      <c r="A150" s="1012" t="str">
        <f t="shared" si="2"/>
        <v>A35310</v>
      </c>
      <c r="B150" s="1180" t="s">
        <v>361</v>
      </c>
      <c r="C150" s="1192"/>
      <c r="D150" s="1180" t="s">
        <v>748</v>
      </c>
      <c r="E150" s="1192"/>
      <c r="F150" s="1180" t="s">
        <v>743</v>
      </c>
      <c r="G150" s="1192"/>
      <c r="H150" s="1180" t="s">
        <v>748</v>
      </c>
      <c r="I150" s="1192"/>
      <c r="J150" s="1180"/>
      <c r="K150" s="1192"/>
      <c r="L150" s="1192"/>
      <c r="M150" s="1180"/>
      <c r="N150" s="1192"/>
      <c r="O150" s="1192"/>
      <c r="P150" s="1180"/>
      <c r="Q150" s="1192"/>
      <c r="R150" s="1180"/>
      <c r="S150" s="1192"/>
      <c r="T150" s="1179" t="s">
        <v>775</v>
      </c>
      <c r="U150" s="1192"/>
      <c r="V150" s="1192"/>
      <c r="W150" s="1192"/>
      <c r="X150" s="1192"/>
      <c r="Y150" s="1192"/>
      <c r="Z150" s="1192"/>
      <c r="AA150" s="1192"/>
      <c r="AB150" s="1180" t="s">
        <v>732</v>
      </c>
      <c r="AC150" s="1192"/>
      <c r="AD150" s="1192"/>
      <c r="AE150" s="1192"/>
      <c r="AF150" s="1192"/>
      <c r="AG150" s="1180" t="s">
        <v>733</v>
      </c>
      <c r="AH150" s="1192"/>
      <c r="AI150" s="1192"/>
      <c r="AJ150" s="1017" t="s">
        <v>417</v>
      </c>
      <c r="AK150" s="1181" t="s">
        <v>734</v>
      </c>
      <c r="AL150" s="1192"/>
      <c r="AM150" s="1192"/>
      <c r="AN150" s="1192"/>
      <c r="AO150" s="1192"/>
      <c r="AP150" s="1192"/>
      <c r="AQ150" s="1016">
        <v>606200000</v>
      </c>
      <c r="AR150" s="1050">
        <v>0</v>
      </c>
      <c r="AS150" s="1016">
        <v>6200000</v>
      </c>
      <c r="AT150" s="1016">
        <v>600000000</v>
      </c>
      <c r="AU150" s="1016">
        <v>0</v>
      </c>
      <c r="AV150" s="1050">
        <v>0</v>
      </c>
      <c r="AW150" s="1016">
        <v>0</v>
      </c>
      <c r="AX150" s="1050">
        <v>0</v>
      </c>
      <c r="AY150" s="1016">
        <v>0</v>
      </c>
      <c r="AZ150" s="1050">
        <v>0</v>
      </c>
      <c r="BA150" s="1016">
        <v>0</v>
      </c>
      <c r="BB150" s="1016">
        <v>0</v>
      </c>
      <c r="BC150" s="1016">
        <v>0</v>
      </c>
      <c r="BD150" s="1016">
        <v>0</v>
      </c>
      <c r="BG150" s="1054">
        <v>606200000</v>
      </c>
      <c r="BH150" s="1054">
        <v>0</v>
      </c>
      <c r="BI150" s="1054">
        <v>6200000</v>
      </c>
      <c r="BJ150" s="1054">
        <v>600000000</v>
      </c>
      <c r="BK150" s="1054">
        <v>0</v>
      </c>
      <c r="BL150" s="1054">
        <v>0</v>
      </c>
      <c r="BM150" s="1054">
        <v>0</v>
      </c>
      <c r="BN150" s="1054">
        <v>0</v>
      </c>
      <c r="BO150" s="1054">
        <v>0</v>
      </c>
      <c r="BP150" s="1054">
        <v>0</v>
      </c>
      <c r="BQ150" s="1054">
        <v>0</v>
      </c>
      <c r="BR150" s="1054">
        <v>0</v>
      </c>
      <c r="BS150" s="1054">
        <v>0</v>
      </c>
      <c r="BT150" s="1054">
        <v>0</v>
      </c>
    </row>
    <row r="151" spans="1:72" ht="21.95" customHeight="1" x14ac:dyDescent="0.2">
      <c r="A151" s="1012" t="str">
        <f t="shared" si="2"/>
        <v>A3534410</v>
      </c>
      <c r="B151" s="1176" t="s">
        <v>361</v>
      </c>
      <c r="C151" s="1192"/>
      <c r="D151" s="1176" t="s">
        <v>748</v>
      </c>
      <c r="E151" s="1192"/>
      <c r="F151" s="1176" t="s">
        <v>743</v>
      </c>
      <c r="G151" s="1192"/>
      <c r="H151" s="1176" t="s">
        <v>748</v>
      </c>
      <c r="I151" s="1192"/>
      <c r="J151" s="1176" t="s">
        <v>776</v>
      </c>
      <c r="K151" s="1192"/>
      <c r="L151" s="1192"/>
      <c r="M151" s="1176"/>
      <c r="N151" s="1192"/>
      <c r="O151" s="1192"/>
      <c r="P151" s="1176"/>
      <c r="Q151" s="1192"/>
      <c r="R151" s="1176"/>
      <c r="S151" s="1192"/>
      <c r="T151" s="1177" t="s">
        <v>446</v>
      </c>
      <c r="U151" s="1192"/>
      <c r="V151" s="1192"/>
      <c r="W151" s="1192"/>
      <c r="X151" s="1192"/>
      <c r="Y151" s="1192"/>
      <c r="Z151" s="1192"/>
      <c r="AA151" s="1192"/>
      <c r="AB151" s="1176" t="s">
        <v>732</v>
      </c>
      <c r="AC151" s="1192"/>
      <c r="AD151" s="1192"/>
      <c r="AE151" s="1192"/>
      <c r="AF151" s="1192"/>
      <c r="AG151" s="1176" t="s">
        <v>733</v>
      </c>
      <c r="AH151" s="1192"/>
      <c r="AI151" s="1192"/>
      <c r="AJ151" s="1019" t="s">
        <v>417</v>
      </c>
      <c r="AK151" s="1178" t="s">
        <v>734</v>
      </c>
      <c r="AL151" s="1192"/>
      <c r="AM151" s="1192"/>
      <c r="AN151" s="1192"/>
      <c r="AO151" s="1192"/>
      <c r="AP151" s="1192"/>
      <c r="AQ151" s="1016">
        <v>606200000</v>
      </c>
      <c r="AR151" s="1050">
        <v>0</v>
      </c>
      <c r="AS151" s="1016">
        <v>6200000</v>
      </c>
      <c r="AT151" s="1016">
        <v>600000000</v>
      </c>
      <c r="AU151" s="1016">
        <v>0</v>
      </c>
      <c r="AV151" s="1050">
        <v>0</v>
      </c>
      <c r="AW151" s="1016">
        <v>0</v>
      </c>
      <c r="AX151" s="1050">
        <v>0</v>
      </c>
      <c r="AY151" s="1016">
        <v>0</v>
      </c>
      <c r="AZ151" s="1050">
        <v>0</v>
      </c>
      <c r="BA151" s="1016">
        <v>0</v>
      </c>
      <c r="BB151" s="1016">
        <v>0</v>
      </c>
      <c r="BC151" s="1016">
        <v>0</v>
      </c>
      <c r="BD151" s="1016">
        <v>0</v>
      </c>
      <c r="BG151" s="1054">
        <v>606200000</v>
      </c>
      <c r="BH151" s="1054">
        <v>0</v>
      </c>
      <c r="BI151" s="1054">
        <v>6200000</v>
      </c>
      <c r="BJ151" s="1054">
        <v>600000000</v>
      </c>
      <c r="BK151" s="1054">
        <v>0</v>
      </c>
      <c r="BL151" s="1054">
        <v>0</v>
      </c>
      <c r="BM151" s="1054">
        <v>0</v>
      </c>
      <c r="BN151" s="1054">
        <v>0</v>
      </c>
      <c r="BO151" s="1054">
        <v>0</v>
      </c>
      <c r="BP151" s="1054">
        <v>0</v>
      </c>
      <c r="BQ151" s="1054">
        <v>0</v>
      </c>
      <c r="BR151" s="1054">
        <v>0</v>
      </c>
      <c r="BS151" s="1054">
        <v>0</v>
      </c>
      <c r="BT151" s="1054">
        <v>0</v>
      </c>
    </row>
    <row r="152" spans="1:72" ht="21.95" customHeight="1" x14ac:dyDescent="0.2">
      <c r="A152" s="1012" t="str">
        <f t="shared" si="2"/>
        <v>A3610</v>
      </c>
      <c r="B152" s="1180" t="s">
        <v>361</v>
      </c>
      <c r="C152" s="1192"/>
      <c r="D152" s="1180" t="s">
        <v>748</v>
      </c>
      <c r="E152" s="1192"/>
      <c r="F152" s="1180" t="s">
        <v>753</v>
      </c>
      <c r="G152" s="1192"/>
      <c r="H152" s="1180"/>
      <c r="I152" s="1192"/>
      <c r="J152" s="1180"/>
      <c r="K152" s="1192"/>
      <c r="L152" s="1192"/>
      <c r="M152" s="1180"/>
      <c r="N152" s="1192"/>
      <c r="O152" s="1192"/>
      <c r="P152" s="1180"/>
      <c r="Q152" s="1192"/>
      <c r="R152" s="1180"/>
      <c r="S152" s="1192"/>
      <c r="T152" s="1179" t="s">
        <v>777</v>
      </c>
      <c r="U152" s="1192"/>
      <c r="V152" s="1192"/>
      <c r="W152" s="1192"/>
      <c r="X152" s="1192"/>
      <c r="Y152" s="1192"/>
      <c r="Z152" s="1192"/>
      <c r="AA152" s="1192"/>
      <c r="AB152" s="1180" t="s">
        <v>732</v>
      </c>
      <c r="AC152" s="1192"/>
      <c r="AD152" s="1192"/>
      <c r="AE152" s="1192"/>
      <c r="AF152" s="1192"/>
      <c r="AG152" s="1180" t="s">
        <v>733</v>
      </c>
      <c r="AH152" s="1192"/>
      <c r="AI152" s="1192"/>
      <c r="AJ152" s="1017" t="s">
        <v>417</v>
      </c>
      <c r="AK152" s="1181" t="s">
        <v>734</v>
      </c>
      <c r="AL152" s="1192"/>
      <c r="AM152" s="1192"/>
      <c r="AN152" s="1192"/>
      <c r="AO152" s="1192"/>
      <c r="AP152" s="1192"/>
      <c r="AQ152" s="1016">
        <v>227454384116</v>
      </c>
      <c r="AR152" s="1050">
        <v>9512658156</v>
      </c>
      <c r="AS152" s="1016">
        <v>466985577</v>
      </c>
      <c r="AT152" s="1016">
        <v>33003786667</v>
      </c>
      <c r="AU152" s="1016">
        <v>0</v>
      </c>
      <c r="AV152" s="1050">
        <v>19629765667</v>
      </c>
      <c r="AW152" s="1016">
        <v>10117107511</v>
      </c>
      <c r="AX152" s="1050">
        <v>12390574642</v>
      </c>
      <c r="AY152" s="1016">
        <v>7239191025</v>
      </c>
      <c r="AZ152" s="1050">
        <v>14516091308</v>
      </c>
      <c r="BA152" s="1016">
        <v>2125516666</v>
      </c>
      <c r="BB152" s="1016">
        <v>14515767308</v>
      </c>
      <c r="BC152" s="1016">
        <v>324000</v>
      </c>
      <c r="BD152" s="1016">
        <v>0</v>
      </c>
      <c r="BG152" s="1054">
        <v>227454384116</v>
      </c>
      <c r="BH152" s="1054">
        <v>9512658156</v>
      </c>
      <c r="BI152" s="1054">
        <v>466985577</v>
      </c>
      <c r="BJ152" s="1054">
        <v>33003786667</v>
      </c>
      <c r="BK152" s="1054">
        <v>0</v>
      </c>
      <c r="BL152" s="1054">
        <v>19629765667</v>
      </c>
      <c r="BM152" s="1054">
        <v>10117107511</v>
      </c>
      <c r="BN152" s="1054">
        <v>12390574642</v>
      </c>
      <c r="BO152" s="1054">
        <v>7239191025</v>
      </c>
      <c r="BP152" s="1054">
        <v>14516091308</v>
      </c>
      <c r="BQ152" s="1054">
        <v>2125516666</v>
      </c>
      <c r="BR152" s="1054">
        <v>14515767308</v>
      </c>
      <c r="BS152" s="1054">
        <v>324000</v>
      </c>
      <c r="BT152" s="1054">
        <v>0</v>
      </c>
    </row>
    <row r="153" spans="1:72" ht="21.95" customHeight="1" x14ac:dyDescent="0.2">
      <c r="A153" s="1012" t="str">
        <f t="shared" si="2"/>
        <v>A3616</v>
      </c>
      <c r="B153" s="1180" t="s">
        <v>361</v>
      </c>
      <c r="C153" s="1192"/>
      <c r="D153" s="1180" t="s">
        <v>748</v>
      </c>
      <c r="E153" s="1192"/>
      <c r="F153" s="1180" t="s">
        <v>753</v>
      </c>
      <c r="G153" s="1192"/>
      <c r="H153" s="1180"/>
      <c r="I153" s="1192"/>
      <c r="J153" s="1180"/>
      <c r="K153" s="1192"/>
      <c r="L153" s="1192"/>
      <c r="M153" s="1180"/>
      <c r="N153" s="1192"/>
      <c r="O153" s="1192"/>
      <c r="P153" s="1180"/>
      <c r="Q153" s="1192"/>
      <c r="R153" s="1180"/>
      <c r="S153" s="1192"/>
      <c r="T153" s="1179" t="s">
        <v>777</v>
      </c>
      <c r="U153" s="1192"/>
      <c r="V153" s="1192"/>
      <c r="W153" s="1192"/>
      <c r="X153" s="1192"/>
      <c r="Y153" s="1192"/>
      <c r="Z153" s="1192"/>
      <c r="AA153" s="1192"/>
      <c r="AB153" s="1180" t="s">
        <v>732</v>
      </c>
      <c r="AC153" s="1192"/>
      <c r="AD153" s="1192"/>
      <c r="AE153" s="1192"/>
      <c r="AF153" s="1192"/>
      <c r="AG153" s="1180" t="s">
        <v>735</v>
      </c>
      <c r="AH153" s="1192"/>
      <c r="AI153" s="1192"/>
      <c r="AJ153" s="1017" t="s">
        <v>370</v>
      </c>
      <c r="AK153" s="1181" t="s">
        <v>737</v>
      </c>
      <c r="AL153" s="1192"/>
      <c r="AM153" s="1192"/>
      <c r="AN153" s="1192"/>
      <c r="AO153" s="1192"/>
      <c r="AP153" s="1192"/>
      <c r="AQ153" s="1016">
        <v>64533630000</v>
      </c>
      <c r="AR153" s="1050">
        <v>1044682567</v>
      </c>
      <c r="AS153" s="1016">
        <v>21330501344</v>
      </c>
      <c r="AT153" s="1016">
        <v>0</v>
      </c>
      <c r="AU153" s="1016">
        <v>0</v>
      </c>
      <c r="AV153" s="1050">
        <v>24404931176</v>
      </c>
      <c r="AW153" s="1016">
        <v>23360248609</v>
      </c>
      <c r="AX153" s="1050">
        <v>15386424828.5</v>
      </c>
      <c r="AY153" s="1016">
        <v>9018506347.5</v>
      </c>
      <c r="AZ153" s="1050">
        <v>14942321216.5</v>
      </c>
      <c r="BA153" s="1016">
        <v>444103612</v>
      </c>
      <c r="BB153" s="1016">
        <v>14942321216.5</v>
      </c>
      <c r="BC153" s="1016">
        <v>0</v>
      </c>
      <c r="BD153" s="1016">
        <v>0</v>
      </c>
      <c r="BG153" s="1054">
        <v>64533630000</v>
      </c>
      <c r="BH153" s="1054">
        <v>1044682567</v>
      </c>
      <c r="BI153" s="1054">
        <v>21330501344</v>
      </c>
      <c r="BJ153" s="1054">
        <v>0</v>
      </c>
      <c r="BK153" s="1054">
        <v>0</v>
      </c>
      <c r="BL153" s="1054">
        <v>24404931176</v>
      </c>
      <c r="BM153" s="1054">
        <v>23360248609</v>
      </c>
      <c r="BN153" s="1054">
        <v>15386424828.5</v>
      </c>
      <c r="BO153" s="1054">
        <v>9018506347.5</v>
      </c>
      <c r="BP153" s="1054">
        <v>14942321216.5</v>
      </c>
      <c r="BQ153" s="1054">
        <v>444103612</v>
      </c>
      <c r="BR153" s="1054">
        <v>14942321216.5</v>
      </c>
      <c r="BS153" s="1054">
        <v>0</v>
      </c>
      <c r="BT153" s="1054">
        <v>0</v>
      </c>
    </row>
    <row r="154" spans="1:72" ht="21.95" customHeight="1" x14ac:dyDescent="0.2">
      <c r="A154" s="1012" t="str">
        <f t="shared" si="2"/>
        <v>A36110</v>
      </c>
      <c r="B154" s="1180" t="s">
        <v>361</v>
      </c>
      <c r="C154" s="1192"/>
      <c r="D154" s="1180" t="s">
        <v>748</v>
      </c>
      <c r="E154" s="1192"/>
      <c r="F154" s="1180" t="s">
        <v>753</v>
      </c>
      <c r="G154" s="1192"/>
      <c r="H154" s="1180" t="s">
        <v>738</v>
      </c>
      <c r="I154" s="1192"/>
      <c r="J154" s="1180"/>
      <c r="K154" s="1192"/>
      <c r="L154" s="1192"/>
      <c r="M154" s="1180"/>
      <c r="N154" s="1192"/>
      <c r="O154" s="1192"/>
      <c r="P154" s="1180"/>
      <c r="Q154" s="1192"/>
      <c r="R154" s="1180"/>
      <c r="S154" s="1192"/>
      <c r="T154" s="1179" t="s">
        <v>447</v>
      </c>
      <c r="U154" s="1192"/>
      <c r="V154" s="1192"/>
      <c r="W154" s="1192"/>
      <c r="X154" s="1192"/>
      <c r="Y154" s="1192"/>
      <c r="Z154" s="1192"/>
      <c r="AA154" s="1192"/>
      <c r="AB154" s="1180" t="s">
        <v>732</v>
      </c>
      <c r="AC154" s="1192"/>
      <c r="AD154" s="1192"/>
      <c r="AE154" s="1192"/>
      <c r="AF154" s="1192"/>
      <c r="AG154" s="1180" t="s">
        <v>733</v>
      </c>
      <c r="AH154" s="1192"/>
      <c r="AI154" s="1192"/>
      <c r="AJ154" s="1017" t="s">
        <v>417</v>
      </c>
      <c r="AK154" s="1181" t="s">
        <v>734</v>
      </c>
      <c r="AL154" s="1192"/>
      <c r="AM154" s="1192"/>
      <c r="AN154" s="1192"/>
      <c r="AO154" s="1192"/>
      <c r="AP154" s="1192"/>
      <c r="AQ154" s="1016">
        <v>764000000</v>
      </c>
      <c r="AR154" s="1050">
        <v>12658156</v>
      </c>
      <c r="AS154" s="1016">
        <v>462604794</v>
      </c>
      <c r="AT154" s="1016">
        <v>0</v>
      </c>
      <c r="AU154" s="1016">
        <v>0</v>
      </c>
      <c r="AV154" s="1050">
        <v>0</v>
      </c>
      <c r="AW154" s="1016">
        <v>12658156</v>
      </c>
      <c r="AX154" s="1050">
        <v>0</v>
      </c>
      <c r="AY154" s="1016">
        <v>0</v>
      </c>
      <c r="AZ154" s="1050">
        <v>0</v>
      </c>
      <c r="BA154" s="1016">
        <v>0</v>
      </c>
      <c r="BB154" s="1016">
        <v>0</v>
      </c>
      <c r="BC154" s="1016">
        <v>0</v>
      </c>
      <c r="BD154" s="1016">
        <v>0</v>
      </c>
      <c r="BG154" s="1054">
        <v>764000000</v>
      </c>
      <c r="BH154" s="1054">
        <v>12658156</v>
      </c>
      <c r="BI154" s="1054">
        <v>462604794</v>
      </c>
      <c r="BJ154" s="1054">
        <v>0</v>
      </c>
      <c r="BK154" s="1054">
        <v>0</v>
      </c>
      <c r="BL154" s="1054">
        <v>0</v>
      </c>
      <c r="BM154" s="1054">
        <v>12658156</v>
      </c>
      <c r="BN154" s="1054">
        <v>0</v>
      </c>
      <c r="BO154" s="1054">
        <v>0</v>
      </c>
      <c r="BP154" s="1054">
        <v>0</v>
      </c>
      <c r="BQ154" s="1054">
        <v>0</v>
      </c>
      <c r="BR154" s="1054">
        <v>0</v>
      </c>
      <c r="BS154" s="1054">
        <v>0</v>
      </c>
      <c r="BT154" s="1054">
        <v>0</v>
      </c>
    </row>
    <row r="155" spans="1:72" ht="21.95" customHeight="1" x14ac:dyDescent="0.2">
      <c r="A155" s="1012" t="str">
        <f t="shared" ref="A155:A218" si="3">+B155&amp;D155&amp;F155&amp;H155&amp;J155&amp;M155&amp;AJ155</f>
        <v>A361110</v>
      </c>
      <c r="B155" s="1176" t="s">
        <v>361</v>
      </c>
      <c r="C155" s="1192"/>
      <c r="D155" s="1176" t="s">
        <v>748</v>
      </c>
      <c r="E155" s="1192"/>
      <c r="F155" s="1176" t="s">
        <v>753</v>
      </c>
      <c r="G155" s="1192"/>
      <c r="H155" s="1176" t="s">
        <v>738</v>
      </c>
      <c r="I155" s="1192"/>
      <c r="J155" s="1176" t="s">
        <v>738</v>
      </c>
      <c r="K155" s="1192"/>
      <c r="L155" s="1192"/>
      <c r="M155" s="1176"/>
      <c r="N155" s="1192"/>
      <c r="O155" s="1192"/>
      <c r="P155" s="1176"/>
      <c r="Q155" s="1192"/>
      <c r="R155" s="1176"/>
      <c r="S155" s="1192"/>
      <c r="T155" s="1177" t="s">
        <v>447</v>
      </c>
      <c r="U155" s="1192"/>
      <c r="V155" s="1192"/>
      <c r="W155" s="1192"/>
      <c r="X155" s="1192"/>
      <c r="Y155" s="1192"/>
      <c r="Z155" s="1192"/>
      <c r="AA155" s="1192"/>
      <c r="AB155" s="1176" t="s">
        <v>732</v>
      </c>
      <c r="AC155" s="1192"/>
      <c r="AD155" s="1192"/>
      <c r="AE155" s="1192"/>
      <c r="AF155" s="1192"/>
      <c r="AG155" s="1176" t="s">
        <v>733</v>
      </c>
      <c r="AH155" s="1192"/>
      <c r="AI155" s="1192"/>
      <c r="AJ155" s="1019" t="s">
        <v>417</v>
      </c>
      <c r="AK155" s="1178" t="s">
        <v>734</v>
      </c>
      <c r="AL155" s="1192"/>
      <c r="AM155" s="1192"/>
      <c r="AN155" s="1192"/>
      <c r="AO155" s="1192"/>
      <c r="AP155" s="1192"/>
      <c r="AQ155" s="1016">
        <v>764000000</v>
      </c>
      <c r="AR155" s="1050">
        <v>12658156</v>
      </c>
      <c r="AS155" s="1016">
        <v>462604794</v>
      </c>
      <c r="AT155" s="1016">
        <v>0</v>
      </c>
      <c r="AU155" s="1016">
        <v>0</v>
      </c>
      <c r="AV155" s="1050">
        <v>0</v>
      </c>
      <c r="AW155" s="1016">
        <v>12658156</v>
      </c>
      <c r="AX155" s="1050">
        <v>0</v>
      </c>
      <c r="AY155" s="1016">
        <v>0</v>
      </c>
      <c r="AZ155" s="1050">
        <v>0</v>
      </c>
      <c r="BA155" s="1016">
        <v>0</v>
      </c>
      <c r="BB155" s="1016">
        <v>0</v>
      </c>
      <c r="BC155" s="1016">
        <v>0</v>
      </c>
      <c r="BD155" s="1016">
        <v>0</v>
      </c>
      <c r="BG155" s="1054">
        <v>764000000</v>
      </c>
      <c r="BH155" s="1054">
        <v>12658156</v>
      </c>
      <c r="BI155" s="1054">
        <v>462604794</v>
      </c>
      <c r="BJ155" s="1054">
        <v>0</v>
      </c>
      <c r="BK155" s="1054">
        <v>0</v>
      </c>
      <c r="BL155" s="1054">
        <v>0</v>
      </c>
      <c r="BM155" s="1054">
        <v>12658156</v>
      </c>
      <c r="BN155" s="1054">
        <v>0</v>
      </c>
      <c r="BO155" s="1054">
        <v>0</v>
      </c>
      <c r="BP155" s="1054">
        <v>0</v>
      </c>
      <c r="BQ155" s="1054">
        <v>0</v>
      </c>
      <c r="BR155" s="1054">
        <v>0</v>
      </c>
      <c r="BS155" s="1054">
        <v>0</v>
      </c>
      <c r="BT155" s="1054">
        <v>0</v>
      </c>
    </row>
    <row r="156" spans="1:72" ht="21.95" customHeight="1" x14ac:dyDescent="0.2">
      <c r="A156" s="1012" t="str">
        <f t="shared" si="3"/>
        <v>A3611210</v>
      </c>
      <c r="B156" s="1176" t="s">
        <v>361</v>
      </c>
      <c r="C156" s="1192"/>
      <c r="D156" s="1176" t="s">
        <v>748</v>
      </c>
      <c r="E156" s="1192"/>
      <c r="F156" s="1176" t="s">
        <v>753</v>
      </c>
      <c r="G156" s="1192"/>
      <c r="H156" s="1176" t="s">
        <v>738</v>
      </c>
      <c r="I156" s="1192"/>
      <c r="J156" s="1176" t="s">
        <v>738</v>
      </c>
      <c r="K156" s="1192"/>
      <c r="L156" s="1192"/>
      <c r="M156" s="1176" t="s">
        <v>741</v>
      </c>
      <c r="N156" s="1192"/>
      <c r="O156" s="1192"/>
      <c r="P156" s="1176"/>
      <c r="Q156" s="1192"/>
      <c r="R156" s="1176"/>
      <c r="S156" s="1192"/>
      <c r="T156" s="1177" t="s">
        <v>577</v>
      </c>
      <c r="U156" s="1192"/>
      <c r="V156" s="1192"/>
      <c r="W156" s="1192"/>
      <c r="X156" s="1192"/>
      <c r="Y156" s="1192"/>
      <c r="Z156" s="1192"/>
      <c r="AA156" s="1192"/>
      <c r="AB156" s="1176" t="s">
        <v>732</v>
      </c>
      <c r="AC156" s="1192"/>
      <c r="AD156" s="1192"/>
      <c r="AE156" s="1192"/>
      <c r="AF156" s="1192"/>
      <c r="AG156" s="1176" t="s">
        <v>733</v>
      </c>
      <c r="AH156" s="1192"/>
      <c r="AI156" s="1192"/>
      <c r="AJ156" s="1019" t="s">
        <v>417</v>
      </c>
      <c r="AK156" s="1178" t="s">
        <v>734</v>
      </c>
      <c r="AL156" s="1192"/>
      <c r="AM156" s="1192"/>
      <c r="AN156" s="1192"/>
      <c r="AO156" s="1192"/>
      <c r="AP156" s="1192"/>
      <c r="AQ156" s="1016">
        <v>764000000</v>
      </c>
      <c r="AR156" s="1050">
        <v>12658156</v>
      </c>
      <c r="AS156" s="1016">
        <v>462604794</v>
      </c>
      <c r="AT156" s="1016">
        <v>0</v>
      </c>
      <c r="AU156" s="1016">
        <v>0</v>
      </c>
      <c r="AV156" s="1050">
        <v>0</v>
      </c>
      <c r="AW156" s="1016">
        <v>12658156</v>
      </c>
      <c r="AX156" s="1050">
        <v>0</v>
      </c>
      <c r="AY156" s="1016">
        <v>0</v>
      </c>
      <c r="AZ156" s="1050">
        <v>0</v>
      </c>
      <c r="BA156" s="1016">
        <v>0</v>
      </c>
      <c r="BB156" s="1016">
        <v>0</v>
      </c>
      <c r="BC156" s="1016">
        <v>0</v>
      </c>
      <c r="BD156" s="1016">
        <v>0</v>
      </c>
      <c r="BG156" s="1054">
        <v>764000000</v>
      </c>
      <c r="BH156" s="1054">
        <v>12658156</v>
      </c>
      <c r="BI156" s="1054">
        <v>462604794</v>
      </c>
      <c r="BJ156" s="1054">
        <v>0</v>
      </c>
      <c r="BK156" s="1054">
        <v>0</v>
      </c>
      <c r="BL156" s="1054">
        <v>0</v>
      </c>
      <c r="BM156" s="1054">
        <v>12658156</v>
      </c>
      <c r="BN156" s="1054">
        <v>0</v>
      </c>
      <c r="BO156" s="1054">
        <v>0</v>
      </c>
      <c r="BP156" s="1054">
        <v>0</v>
      </c>
      <c r="BQ156" s="1054">
        <v>0</v>
      </c>
      <c r="BR156" s="1054">
        <v>0</v>
      </c>
      <c r="BS156" s="1054">
        <v>0</v>
      </c>
      <c r="BT156" s="1054">
        <v>0</v>
      </c>
    </row>
    <row r="157" spans="1:72" ht="21.95" customHeight="1" x14ac:dyDescent="0.2">
      <c r="A157" s="1012" t="str">
        <f t="shared" si="3"/>
        <v>A36310</v>
      </c>
      <c r="B157" s="1180" t="s">
        <v>361</v>
      </c>
      <c r="C157" s="1192"/>
      <c r="D157" s="1180" t="s">
        <v>748</v>
      </c>
      <c r="E157" s="1192"/>
      <c r="F157" s="1180" t="s">
        <v>753</v>
      </c>
      <c r="G157" s="1192"/>
      <c r="H157" s="1180" t="s">
        <v>748</v>
      </c>
      <c r="I157" s="1192"/>
      <c r="J157" s="1180"/>
      <c r="K157" s="1192"/>
      <c r="L157" s="1192"/>
      <c r="M157" s="1180"/>
      <c r="N157" s="1192"/>
      <c r="O157" s="1192"/>
      <c r="P157" s="1180"/>
      <c r="Q157" s="1192"/>
      <c r="R157" s="1180"/>
      <c r="S157" s="1192"/>
      <c r="T157" s="1179" t="s">
        <v>778</v>
      </c>
      <c r="U157" s="1192"/>
      <c r="V157" s="1192"/>
      <c r="W157" s="1192"/>
      <c r="X157" s="1192"/>
      <c r="Y157" s="1192"/>
      <c r="Z157" s="1192"/>
      <c r="AA157" s="1192"/>
      <c r="AB157" s="1180" t="s">
        <v>732</v>
      </c>
      <c r="AC157" s="1192"/>
      <c r="AD157" s="1192"/>
      <c r="AE157" s="1192"/>
      <c r="AF157" s="1192"/>
      <c r="AG157" s="1180" t="s">
        <v>733</v>
      </c>
      <c r="AH157" s="1192"/>
      <c r="AI157" s="1192"/>
      <c r="AJ157" s="1017" t="s">
        <v>417</v>
      </c>
      <c r="AK157" s="1181" t="s">
        <v>734</v>
      </c>
      <c r="AL157" s="1192"/>
      <c r="AM157" s="1192"/>
      <c r="AN157" s="1192"/>
      <c r="AO157" s="1192"/>
      <c r="AP157" s="1192"/>
      <c r="AQ157" s="1016">
        <v>226690384116</v>
      </c>
      <c r="AR157" s="1050">
        <v>9500000000</v>
      </c>
      <c r="AS157" s="1016">
        <v>4380783</v>
      </c>
      <c r="AT157" s="1016">
        <v>33003786667</v>
      </c>
      <c r="AU157" s="1016">
        <v>0</v>
      </c>
      <c r="AV157" s="1050">
        <v>19629765667</v>
      </c>
      <c r="AW157" s="1016">
        <v>10129765667</v>
      </c>
      <c r="AX157" s="1050">
        <v>12390574642</v>
      </c>
      <c r="AY157" s="1016">
        <v>7239191025</v>
      </c>
      <c r="AZ157" s="1050">
        <v>14516091308</v>
      </c>
      <c r="BA157" s="1016">
        <v>2125516666</v>
      </c>
      <c r="BB157" s="1016">
        <v>14515767308</v>
      </c>
      <c r="BC157" s="1016">
        <v>324000</v>
      </c>
      <c r="BD157" s="1016">
        <v>0</v>
      </c>
      <c r="BG157" s="1054">
        <v>226690384116</v>
      </c>
      <c r="BH157" s="1054">
        <v>9500000000</v>
      </c>
      <c r="BI157" s="1054">
        <v>4380783</v>
      </c>
      <c r="BJ157" s="1054">
        <v>33003786667</v>
      </c>
      <c r="BK157" s="1054">
        <v>0</v>
      </c>
      <c r="BL157" s="1054">
        <v>19629765667</v>
      </c>
      <c r="BM157" s="1054">
        <v>10129765667</v>
      </c>
      <c r="BN157" s="1054">
        <v>12390574642</v>
      </c>
      <c r="BO157" s="1054">
        <v>7239191025</v>
      </c>
      <c r="BP157" s="1054">
        <v>14516091308</v>
      </c>
      <c r="BQ157" s="1054">
        <v>2125516666</v>
      </c>
      <c r="BR157" s="1054">
        <v>14515767308</v>
      </c>
      <c r="BS157" s="1054">
        <v>324000</v>
      </c>
      <c r="BT157" s="1054">
        <v>0</v>
      </c>
    </row>
    <row r="158" spans="1:72" ht="21.95" customHeight="1" x14ac:dyDescent="0.2">
      <c r="A158" s="1012" t="str">
        <f t="shared" si="3"/>
        <v>A36316</v>
      </c>
      <c r="B158" s="1180" t="s">
        <v>361</v>
      </c>
      <c r="C158" s="1192"/>
      <c r="D158" s="1180" t="s">
        <v>748</v>
      </c>
      <c r="E158" s="1192"/>
      <c r="F158" s="1180" t="s">
        <v>753</v>
      </c>
      <c r="G158" s="1192"/>
      <c r="H158" s="1180" t="s">
        <v>748</v>
      </c>
      <c r="I158" s="1192"/>
      <c r="J158" s="1180"/>
      <c r="K158" s="1192"/>
      <c r="L158" s="1192"/>
      <c r="M158" s="1180"/>
      <c r="N158" s="1192"/>
      <c r="O158" s="1192"/>
      <c r="P158" s="1180"/>
      <c r="Q158" s="1192"/>
      <c r="R158" s="1180"/>
      <c r="S158" s="1192"/>
      <c r="T158" s="1179" t="s">
        <v>778</v>
      </c>
      <c r="U158" s="1192"/>
      <c r="V158" s="1192"/>
      <c r="W158" s="1192"/>
      <c r="X158" s="1192"/>
      <c r="Y158" s="1192"/>
      <c r="Z158" s="1192"/>
      <c r="AA158" s="1192"/>
      <c r="AB158" s="1180" t="s">
        <v>732</v>
      </c>
      <c r="AC158" s="1192"/>
      <c r="AD158" s="1192"/>
      <c r="AE158" s="1192"/>
      <c r="AF158" s="1192"/>
      <c r="AG158" s="1180" t="s">
        <v>735</v>
      </c>
      <c r="AH158" s="1192"/>
      <c r="AI158" s="1192"/>
      <c r="AJ158" s="1017" t="s">
        <v>370</v>
      </c>
      <c r="AK158" s="1181" t="s">
        <v>737</v>
      </c>
      <c r="AL158" s="1192"/>
      <c r="AM158" s="1192"/>
      <c r="AN158" s="1192"/>
      <c r="AO158" s="1192"/>
      <c r="AP158" s="1192"/>
      <c r="AQ158" s="1016">
        <v>64533630000</v>
      </c>
      <c r="AR158" s="1050">
        <v>1044682567</v>
      </c>
      <c r="AS158" s="1016">
        <v>21330501344</v>
      </c>
      <c r="AT158" s="1016">
        <v>0</v>
      </c>
      <c r="AU158" s="1016">
        <v>0</v>
      </c>
      <c r="AV158" s="1050">
        <v>24404931176</v>
      </c>
      <c r="AW158" s="1016">
        <v>23360248609</v>
      </c>
      <c r="AX158" s="1050">
        <v>15386424828.5</v>
      </c>
      <c r="AY158" s="1016">
        <v>9018506347.5</v>
      </c>
      <c r="AZ158" s="1050">
        <v>14942321216.5</v>
      </c>
      <c r="BA158" s="1016">
        <v>444103612</v>
      </c>
      <c r="BB158" s="1016">
        <v>14942321216.5</v>
      </c>
      <c r="BC158" s="1016">
        <v>0</v>
      </c>
      <c r="BD158" s="1016">
        <v>0</v>
      </c>
      <c r="BG158" s="1054">
        <v>64533630000</v>
      </c>
      <c r="BH158" s="1054">
        <v>1044682567</v>
      </c>
      <c r="BI158" s="1054">
        <v>21330501344</v>
      </c>
      <c r="BJ158" s="1054">
        <v>0</v>
      </c>
      <c r="BK158" s="1054">
        <v>0</v>
      </c>
      <c r="BL158" s="1054">
        <v>24404931176</v>
      </c>
      <c r="BM158" s="1054">
        <v>23360248609</v>
      </c>
      <c r="BN158" s="1054">
        <v>15386424828.5</v>
      </c>
      <c r="BO158" s="1054">
        <v>9018506347.5</v>
      </c>
      <c r="BP158" s="1054">
        <v>14942321216.5</v>
      </c>
      <c r="BQ158" s="1054">
        <v>444103612</v>
      </c>
      <c r="BR158" s="1054">
        <v>14942321216.5</v>
      </c>
      <c r="BS158" s="1054">
        <v>0</v>
      </c>
      <c r="BT158" s="1054">
        <v>0</v>
      </c>
    </row>
    <row r="159" spans="1:72" ht="21.95" customHeight="1" x14ac:dyDescent="0.2">
      <c r="A159" s="1012" t="str">
        <f t="shared" si="3"/>
        <v>A363410</v>
      </c>
      <c r="B159" s="1176" t="s">
        <v>361</v>
      </c>
      <c r="C159" s="1192"/>
      <c r="D159" s="1176" t="s">
        <v>748</v>
      </c>
      <c r="E159" s="1192"/>
      <c r="F159" s="1176" t="s">
        <v>753</v>
      </c>
      <c r="G159" s="1192"/>
      <c r="H159" s="1176" t="s">
        <v>748</v>
      </c>
      <c r="I159" s="1192"/>
      <c r="J159" s="1176" t="s">
        <v>742</v>
      </c>
      <c r="K159" s="1192"/>
      <c r="L159" s="1192"/>
      <c r="M159" s="1176"/>
      <c r="N159" s="1192"/>
      <c r="O159" s="1192"/>
      <c r="P159" s="1176"/>
      <c r="Q159" s="1192"/>
      <c r="R159" s="1176"/>
      <c r="S159" s="1192"/>
      <c r="T159" s="1177" t="s">
        <v>448</v>
      </c>
      <c r="U159" s="1192"/>
      <c r="V159" s="1192"/>
      <c r="W159" s="1192"/>
      <c r="X159" s="1192"/>
      <c r="Y159" s="1192"/>
      <c r="Z159" s="1192"/>
      <c r="AA159" s="1192"/>
      <c r="AB159" s="1176" t="s">
        <v>732</v>
      </c>
      <c r="AC159" s="1192"/>
      <c r="AD159" s="1192"/>
      <c r="AE159" s="1192"/>
      <c r="AF159" s="1192"/>
      <c r="AG159" s="1176" t="s">
        <v>733</v>
      </c>
      <c r="AH159" s="1192"/>
      <c r="AI159" s="1192"/>
      <c r="AJ159" s="1019" t="s">
        <v>417</v>
      </c>
      <c r="AK159" s="1178" t="s">
        <v>734</v>
      </c>
      <c r="AL159" s="1192"/>
      <c r="AM159" s="1192"/>
      <c r="AN159" s="1192"/>
      <c r="AO159" s="1192"/>
      <c r="AP159" s="1192"/>
      <c r="AQ159" s="1016">
        <v>355500000</v>
      </c>
      <c r="AR159" s="1050">
        <v>0</v>
      </c>
      <c r="AS159" s="1016">
        <v>0</v>
      </c>
      <c r="AT159" s="1016">
        <v>0</v>
      </c>
      <c r="AU159" s="1016">
        <v>0</v>
      </c>
      <c r="AV159" s="1050">
        <v>7500000</v>
      </c>
      <c r="AW159" s="1016">
        <v>7500000</v>
      </c>
      <c r="AX159" s="1050">
        <v>36767464</v>
      </c>
      <c r="AY159" s="1016">
        <v>29267464</v>
      </c>
      <c r="AZ159" s="1050">
        <v>36767464</v>
      </c>
      <c r="BA159" s="1016">
        <v>0</v>
      </c>
      <c r="BB159" s="1016">
        <v>36767464</v>
      </c>
      <c r="BC159" s="1016">
        <v>0</v>
      </c>
      <c r="BD159" s="1016">
        <v>0</v>
      </c>
      <c r="BG159" s="1054">
        <v>355500000</v>
      </c>
      <c r="BH159" s="1054">
        <v>0</v>
      </c>
      <c r="BI159" s="1054">
        <v>0</v>
      </c>
      <c r="BJ159" s="1054">
        <v>0</v>
      </c>
      <c r="BK159" s="1054">
        <v>0</v>
      </c>
      <c r="BL159" s="1054">
        <v>7500000</v>
      </c>
      <c r="BM159" s="1054">
        <v>7500000</v>
      </c>
      <c r="BN159" s="1054">
        <v>36767464</v>
      </c>
      <c r="BO159" s="1054">
        <v>29267464</v>
      </c>
      <c r="BP159" s="1054">
        <v>36767464</v>
      </c>
      <c r="BQ159" s="1054">
        <v>0</v>
      </c>
      <c r="BR159" s="1054">
        <v>36767464</v>
      </c>
      <c r="BS159" s="1054">
        <v>0</v>
      </c>
      <c r="BT159" s="1054">
        <v>0</v>
      </c>
    </row>
    <row r="160" spans="1:72" ht="21.95" customHeight="1" x14ac:dyDescent="0.2">
      <c r="A160" s="1012" t="str">
        <f t="shared" si="3"/>
        <v>A363710</v>
      </c>
      <c r="B160" s="1176" t="s">
        <v>361</v>
      </c>
      <c r="C160" s="1192"/>
      <c r="D160" s="1176" t="s">
        <v>748</v>
      </c>
      <c r="E160" s="1192"/>
      <c r="F160" s="1176" t="s">
        <v>753</v>
      </c>
      <c r="G160" s="1192"/>
      <c r="H160" s="1176" t="s">
        <v>748</v>
      </c>
      <c r="I160" s="1192"/>
      <c r="J160" s="1176" t="s">
        <v>754</v>
      </c>
      <c r="K160" s="1192"/>
      <c r="L160" s="1192"/>
      <c r="M160" s="1176"/>
      <c r="N160" s="1192"/>
      <c r="O160" s="1192"/>
      <c r="P160" s="1176"/>
      <c r="Q160" s="1192"/>
      <c r="R160" s="1176"/>
      <c r="S160" s="1192"/>
      <c r="T160" s="1177" t="s">
        <v>449</v>
      </c>
      <c r="U160" s="1192"/>
      <c r="V160" s="1192"/>
      <c r="W160" s="1192"/>
      <c r="X160" s="1192"/>
      <c r="Y160" s="1192"/>
      <c r="Z160" s="1192"/>
      <c r="AA160" s="1192"/>
      <c r="AB160" s="1176" t="s">
        <v>732</v>
      </c>
      <c r="AC160" s="1192"/>
      <c r="AD160" s="1192"/>
      <c r="AE160" s="1192"/>
      <c r="AF160" s="1192"/>
      <c r="AG160" s="1176" t="s">
        <v>733</v>
      </c>
      <c r="AH160" s="1192"/>
      <c r="AI160" s="1192"/>
      <c r="AJ160" s="1019" t="s">
        <v>417</v>
      </c>
      <c r="AK160" s="1178" t="s">
        <v>734</v>
      </c>
      <c r="AL160" s="1192"/>
      <c r="AM160" s="1192"/>
      <c r="AN160" s="1192"/>
      <c r="AO160" s="1192"/>
      <c r="AP160" s="1192"/>
      <c r="AQ160" s="1016">
        <v>196331097449</v>
      </c>
      <c r="AR160" s="1050">
        <v>9500000000</v>
      </c>
      <c r="AS160" s="1016">
        <v>4380783</v>
      </c>
      <c r="AT160" s="1016">
        <v>3003786667</v>
      </c>
      <c r="AU160" s="1016">
        <v>0</v>
      </c>
      <c r="AV160" s="1050">
        <v>19622265667</v>
      </c>
      <c r="AW160" s="1016">
        <v>10122265667</v>
      </c>
      <c r="AX160" s="1050">
        <v>12353807178</v>
      </c>
      <c r="AY160" s="1016">
        <v>7268458489</v>
      </c>
      <c r="AZ160" s="1050">
        <v>14479323844</v>
      </c>
      <c r="BA160" s="1016">
        <v>2125516666</v>
      </c>
      <c r="BB160" s="1016">
        <v>14478999844</v>
      </c>
      <c r="BC160" s="1016">
        <v>324000</v>
      </c>
      <c r="BD160" s="1016">
        <v>0</v>
      </c>
      <c r="BG160" s="1054">
        <v>196331097449</v>
      </c>
      <c r="BH160" s="1054">
        <v>9500000000</v>
      </c>
      <c r="BI160" s="1054">
        <v>4380783</v>
      </c>
      <c r="BJ160" s="1054">
        <v>3003786667</v>
      </c>
      <c r="BK160" s="1054">
        <v>0</v>
      </c>
      <c r="BL160" s="1054">
        <v>19622265667</v>
      </c>
      <c r="BM160" s="1054">
        <v>10122265667</v>
      </c>
      <c r="BN160" s="1054">
        <v>12353807178</v>
      </c>
      <c r="BO160" s="1054">
        <v>7268458489</v>
      </c>
      <c r="BP160" s="1054">
        <v>14479323844</v>
      </c>
      <c r="BQ160" s="1054">
        <v>2125516666</v>
      </c>
      <c r="BR160" s="1054">
        <v>14478999844</v>
      </c>
      <c r="BS160" s="1054">
        <v>324000</v>
      </c>
      <c r="BT160" s="1054">
        <v>0</v>
      </c>
    </row>
    <row r="161" spans="1:72" ht="21.95" customHeight="1" x14ac:dyDescent="0.2">
      <c r="A161" s="1012" t="str">
        <f t="shared" si="3"/>
        <v>A3631116</v>
      </c>
      <c r="B161" s="1176" t="s">
        <v>361</v>
      </c>
      <c r="C161" s="1192"/>
      <c r="D161" s="1176" t="s">
        <v>748</v>
      </c>
      <c r="E161" s="1192"/>
      <c r="F161" s="1176" t="s">
        <v>753</v>
      </c>
      <c r="G161" s="1192"/>
      <c r="H161" s="1176" t="s">
        <v>748</v>
      </c>
      <c r="I161" s="1192"/>
      <c r="J161" s="1176" t="s">
        <v>433</v>
      </c>
      <c r="K161" s="1192"/>
      <c r="L161" s="1192"/>
      <c r="M161" s="1176"/>
      <c r="N161" s="1192"/>
      <c r="O161" s="1192"/>
      <c r="P161" s="1176"/>
      <c r="Q161" s="1192"/>
      <c r="R161" s="1176"/>
      <c r="S161" s="1192"/>
      <c r="T161" s="1177" t="s">
        <v>578</v>
      </c>
      <c r="U161" s="1192"/>
      <c r="V161" s="1192"/>
      <c r="W161" s="1192"/>
      <c r="X161" s="1192"/>
      <c r="Y161" s="1192"/>
      <c r="Z161" s="1192"/>
      <c r="AA161" s="1192"/>
      <c r="AB161" s="1176" t="s">
        <v>732</v>
      </c>
      <c r="AC161" s="1192"/>
      <c r="AD161" s="1192"/>
      <c r="AE161" s="1192"/>
      <c r="AF161" s="1192"/>
      <c r="AG161" s="1176" t="s">
        <v>735</v>
      </c>
      <c r="AH161" s="1192"/>
      <c r="AI161" s="1192"/>
      <c r="AJ161" s="1019" t="s">
        <v>370</v>
      </c>
      <c r="AK161" s="1178" t="s">
        <v>737</v>
      </c>
      <c r="AL161" s="1192"/>
      <c r="AM161" s="1192"/>
      <c r="AN161" s="1192"/>
      <c r="AO161" s="1192"/>
      <c r="AP161" s="1192"/>
      <c r="AQ161" s="1016">
        <v>64028730000</v>
      </c>
      <c r="AR161" s="1050">
        <v>1044682567</v>
      </c>
      <c r="AS161" s="1016">
        <v>20825601344</v>
      </c>
      <c r="AT161" s="1016">
        <v>0</v>
      </c>
      <c r="AU161" s="1016">
        <v>0</v>
      </c>
      <c r="AV161" s="1050">
        <v>24404931176</v>
      </c>
      <c r="AW161" s="1016">
        <v>23360248609</v>
      </c>
      <c r="AX161" s="1050">
        <v>15386424828.5</v>
      </c>
      <c r="AY161" s="1016">
        <v>9018506347.5</v>
      </c>
      <c r="AZ161" s="1050">
        <v>14942321216.5</v>
      </c>
      <c r="BA161" s="1016">
        <v>444103612</v>
      </c>
      <c r="BB161" s="1016">
        <v>14942321216.5</v>
      </c>
      <c r="BC161" s="1016">
        <v>0</v>
      </c>
      <c r="BD161" s="1016">
        <v>0</v>
      </c>
      <c r="BG161" s="1054">
        <v>64028730000</v>
      </c>
      <c r="BH161" s="1054">
        <v>1044682567</v>
      </c>
      <c r="BI161" s="1054">
        <v>20825601344</v>
      </c>
      <c r="BJ161" s="1054">
        <v>0</v>
      </c>
      <c r="BK161" s="1054">
        <v>0</v>
      </c>
      <c r="BL161" s="1054">
        <v>24404931176</v>
      </c>
      <c r="BM161" s="1054">
        <v>23360248609</v>
      </c>
      <c r="BN161" s="1054">
        <v>15386424828.5</v>
      </c>
      <c r="BO161" s="1054">
        <v>9018506347.5</v>
      </c>
      <c r="BP161" s="1054">
        <v>14942321216.5</v>
      </c>
      <c r="BQ161" s="1054">
        <v>444103612</v>
      </c>
      <c r="BR161" s="1054">
        <v>14942321216.5</v>
      </c>
      <c r="BS161" s="1054">
        <v>0</v>
      </c>
      <c r="BT161" s="1054">
        <v>0</v>
      </c>
    </row>
    <row r="162" spans="1:72" ht="21.95" customHeight="1" x14ac:dyDescent="0.2">
      <c r="A162" s="1012" t="str">
        <f t="shared" si="3"/>
        <v>A36311116</v>
      </c>
      <c r="B162" s="1176" t="s">
        <v>361</v>
      </c>
      <c r="C162" s="1192"/>
      <c r="D162" s="1176" t="s">
        <v>748</v>
      </c>
      <c r="E162" s="1192"/>
      <c r="F162" s="1176" t="s">
        <v>753</v>
      </c>
      <c r="G162" s="1192"/>
      <c r="H162" s="1176" t="s">
        <v>748</v>
      </c>
      <c r="I162" s="1192"/>
      <c r="J162" s="1176" t="s">
        <v>433</v>
      </c>
      <c r="K162" s="1192"/>
      <c r="L162" s="1192"/>
      <c r="M162" s="1176" t="s">
        <v>738</v>
      </c>
      <c r="N162" s="1192"/>
      <c r="O162" s="1192"/>
      <c r="P162" s="1176" t="s">
        <v>685</v>
      </c>
      <c r="Q162" s="1192"/>
      <c r="R162" s="1176" t="s">
        <v>685</v>
      </c>
      <c r="S162" s="1192"/>
      <c r="T162" s="1177" t="s">
        <v>450</v>
      </c>
      <c r="U162" s="1192"/>
      <c r="V162" s="1192"/>
      <c r="W162" s="1192"/>
      <c r="X162" s="1192"/>
      <c r="Y162" s="1192"/>
      <c r="Z162" s="1192"/>
      <c r="AA162" s="1192"/>
      <c r="AB162" s="1176" t="s">
        <v>732</v>
      </c>
      <c r="AC162" s="1192"/>
      <c r="AD162" s="1192"/>
      <c r="AE162" s="1192"/>
      <c r="AF162" s="1192"/>
      <c r="AG162" s="1176" t="s">
        <v>735</v>
      </c>
      <c r="AH162" s="1192"/>
      <c r="AI162" s="1192"/>
      <c r="AJ162" s="1019" t="s">
        <v>370</v>
      </c>
      <c r="AK162" s="1178" t="s">
        <v>737</v>
      </c>
      <c r="AL162" s="1192"/>
      <c r="AM162" s="1192"/>
      <c r="AN162" s="1192"/>
      <c r="AO162" s="1192"/>
      <c r="AP162" s="1192"/>
      <c r="AQ162" s="1016">
        <v>55879230000</v>
      </c>
      <c r="AR162" s="1050">
        <v>1044682567</v>
      </c>
      <c r="AS162" s="1016">
        <v>20825601344</v>
      </c>
      <c r="AT162" s="1016">
        <v>0</v>
      </c>
      <c r="AU162" s="1016">
        <v>0</v>
      </c>
      <c r="AV162" s="1050">
        <v>24369904991</v>
      </c>
      <c r="AW162" s="1016">
        <v>23325222424</v>
      </c>
      <c r="AX162" s="1050">
        <v>15350100288.5</v>
      </c>
      <c r="AY162" s="1016">
        <v>9019804702.5</v>
      </c>
      <c r="AZ162" s="1050">
        <v>14905996676.5</v>
      </c>
      <c r="BA162" s="1016">
        <v>444103612</v>
      </c>
      <c r="BB162" s="1016">
        <v>14905996676.5</v>
      </c>
      <c r="BC162" s="1016">
        <v>0</v>
      </c>
      <c r="BD162" s="1016">
        <v>0</v>
      </c>
      <c r="BG162" s="1054">
        <v>55879230000</v>
      </c>
      <c r="BH162" s="1054">
        <v>1044682567</v>
      </c>
      <c r="BI162" s="1054">
        <v>20825601344</v>
      </c>
      <c r="BJ162" s="1054">
        <v>0</v>
      </c>
      <c r="BK162" s="1054">
        <v>0</v>
      </c>
      <c r="BL162" s="1054">
        <v>24369904991</v>
      </c>
      <c r="BM162" s="1054">
        <v>23325222424</v>
      </c>
      <c r="BN162" s="1054">
        <v>15350100288.5</v>
      </c>
      <c r="BO162" s="1054">
        <v>9019804702.5</v>
      </c>
      <c r="BP162" s="1054">
        <v>14905996676.5</v>
      </c>
      <c r="BQ162" s="1054">
        <v>444103612</v>
      </c>
      <c r="BR162" s="1054">
        <v>14905996676.5</v>
      </c>
      <c r="BS162" s="1054">
        <v>0</v>
      </c>
      <c r="BT162" s="1054">
        <v>0</v>
      </c>
    </row>
    <row r="163" spans="1:72" ht="21.95" customHeight="1" x14ac:dyDescent="0.2">
      <c r="A163" s="1012" t="str">
        <f t="shared" si="3"/>
        <v>A36311216</v>
      </c>
      <c r="B163" s="1176" t="s">
        <v>361</v>
      </c>
      <c r="C163" s="1192"/>
      <c r="D163" s="1176" t="s">
        <v>748</v>
      </c>
      <c r="E163" s="1192"/>
      <c r="F163" s="1176" t="s">
        <v>753</v>
      </c>
      <c r="G163" s="1192"/>
      <c r="H163" s="1176" t="s">
        <v>748</v>
      </c>
      <c r="I163" s="1192"/>
      <c r="J163" s="1176" t="s">
        <v>433</v>
      </c>
      <c r="K163" s="1192"/>
      <c r="L163" s="1192"/>
      <c r="M163" s="1176" t="s">
        <v>741</v>
      </c>
      <c r="N163" s="1192"/>
      <c r="O163" s="1192"/>
      <c r="P163" s="1176" t="s">
        <v>685</v>
      </c>
      <c r="Q163" s="1192"/>
      <c r="R163" s="1176" t="s">
        <v>685</v>
      </c>
      <c r="S163" s="1192"/>
      <c r="T163" s="1177" t="s">
        <v>451</v>
      </c>
      <c r="U163" s="1192"/>
      <c r="V163" s="1192"/>
      <c r="W163" s="1192"/>
      <c r="X163" s="1192"/>
      <c r="Y163" s="1192"/>
      <c r="Z163" s="1192"/>
      <c r="AA163" s="1192"/>
      <c r="AB163" s="1176" t="s">
        <v>732</v>
      </c>
      <c r="AC163" s="1192"/>
      <c r="AD163" s="1192"/>
      <c r="AE163" s="1192"/>
      <c r="AF163" s="1192"/>
      <c r="AG163" s="1176" t="s">
        <v>735</v>
      </c>
      <c r="AH163" s="1192"/>
      <c r="AI163" s="1192"/>
      <c r="AJ163" s="1019" t="s">
        <v>370</v>
      </c>
      <c r="AK163" s="1178" t="s">
        <v>737</v>
      </c>
      <c r="AL163" s="1192"/>
      <c r="AM163" s="1192"/>
      <c r="AN163" s="1192"/>
      <c r="AO163" s="1192"/>
      <c r="AP163" s="1192"/>
      <c r="AQ163" s="1016">
        <v>8149500000</v>
      </c>
      <c r="AR163" s="1050">
        <v>0</v>
      </c>
      <c r="AS163" s="1016">
        <v>0</v>
      </c>
      <c r="AT163" s="1016">
        <v>0</v>
      </c>
      <c r="AU163" s="1016">
        <v>0</v>
      </c>
      <c r="AV163" s="1050">
        <v>35026185</v>
      </c>
      <c r="AW163" s="1016">
        <v>35026185</v>
      </c>
      <c r="AX163" s="1050">
        <v>36324540</v>
      </c>
      <c r="AY163" s="1016">
        <v>1298355</v>
      </c>
      <c r="AZ163" s="1050">
        <v>36324540</v>
      </c>
      <c r="BA163" s="1016">
        <v>0</v>
      </c>
      <c r="BB163" s="1016">
        <v>36324540</v>
      </c>
      <c r="BC163" s="1016">
        <v>0</v>
      </c>
      <c r="BD163" s="1016">
        <v>0</v>
      </c>
      <c r="BG163" s="1054">
        <v>8149500000</v>
      </c>
      <c r="BH163" s="1054">
        <v>0</v>
      </c>
      <c r="BI163" s="1054">
        <v>0</v>
      </c>
      <c r="BJ163" s="1054">
        <v>0</v>
      </c>
      <c r="BK163" s="1054">
        <v>0</v>
      </c>
      <c r="BL163" s="1054">
        <v>35026185</v>
      </c>
      <c r="BM163" s="1054">
        <v>35026185</v>
      </c>
      <c r="BN163" s="1054">
        <v>36324540</v>
      </c>
      <c r="BO163" s="1054">
        <v>1298355</v>
      </c>
      <c r="BP163" s="1054">
        <v>36324540</v>
      </c>
      <c r="BQ163" s="1054">
        <v>0</v>
      </c>
      <c r="BR163" s="1054">
        <v>36324540</v>
      </c>
      <c r="BS163" s="1054">
        <v>0</v>
      </c>
      <c r="BT163" s="1054">
        <v>0</v>
      </c>
    </row>
    <row r="164" spans="1:72" ht="21.95" customHeight="1" x14ac:dyDescent="0.2">
      <c r="A164" s="1012" t="str">
        <f t="shared" si="3"/>
        <v>A3631910</v>
      </c>
      <c r="B164" s="1176" t="s">
        <v>361</v>
      </c>
      <c r="C164" s="1192"/>
      <c r="D164" s="1176" t="s">
        <v>748</v>
      </c>
      <c r="E164" s="1192"/>
      <c r="F164" s="1176" t="s">
        <v>753</v>
      </c>
      <c r="G164" s="1192"/>
      <c r="H164" s="1176" t="s">
        <v>748</v>
      </c>
      <c r="I164" s="1192"/>
      <c r="J164" s="1176" t="s">
        <v>823</v>
      </c>
      <c r="K164" s="1192"/>
      <c r="L164" s="1192"/>
      <c r="M164" s="1176"/>
      <c r="N164" s="1192"/>
      <c r="O164" s="1192"/>
      <c r="P164" s="1176"/>
      <c r="Q164" s="1192"/>
      <c r="R164" s="1176"/>
      <c r="S164" s="1192"/>
      <c r="T164" s="1177" t="s">
        <v>824</v>
      </c>
      <c r="U164" s="1192"/>
      <c r="V164" s="1192"/>
      <c r="W164" s="1192"/>
      <c r="X164" s="1192"/>
      <c r="Y164" s="1192"/>
      <c r="Z164" s="1192"/>
      <c r="AA164" s="1192"/>
      <c r="AB164" s="1176" t="s">
        <v>732</v>
      </c>
      <c r="AC164" s="1192"/>
      <c r="AD164" s="1192"/>
      <c r="AE164" s="1192"/>
      <c r="AF164" s="1192"/>
      <c r="AG164" s="1176" t="s">
        <v>733</v>
      </c>
      <c r="AH164" s="1192"/>
      <c r="AI164" s="1192"/>
      <c r="AJ164" s="1019" t="s">
        <v>417</v>
      </c>
      <c r="AK164" s="1178" t="s">
        <v>734</v>
      </c>
      <c r="AL164" s="1192"/>
      <c r="AM164" s="1192"/>
      <c r="AN164" s="1192"/>
      <c r="AO164" s="1192"/>
      <c r="AP164" s="1192"/>
      <c r="AQ164" s="1016">
        <v>30000000000</v>
      </c>
      <c r="AR164" s="1050">
        <v>0</v>
      </c>
      <c r="AS164" s="1016">
        <v>0</v>
      </c>
      <c r="AT164" s="1016">
        <v>30000000000</v>
      </c>
      <c r="AU164" s="1016">
        <v>0</v>
      </c>
      <c r="AV164" s="1050">
        <v>0</v>
      </c>
      <c r="AW164" s="1016">
        <v>0</v>
      </c>
      <c r="AX164" s="1050">
        <v>0</v>
      </c>
      <c r="AY164" s="1016">
        <v>0</v>
      </c>
      <c r="AZ164" s="1050">
        <v>0</v>
      </c>
      <c r="BA164" s="1016">
        <v>0</v>
      </c>
      <c r="BB164" s="1016">
        <v>0</v>
      </c>
      <c r="BC164" s="1016">
        <v>0</v>
      </c>
      <c r="BD164" s="1016">
        <v>0</v>
      </c>
      <c r="BG164" s="1054">
        <v>30000000000</v>
      </c>
      <c r="BH164" s="1054">
        <v>0</v>
      </c>
      <c r="BI164" s="1054">
        <v>0</v>
      </c>
      <c r="BJ164" s="1054">
        <v>30000000000</v>
      </c>
      <c r="BK164" s="1054">
        <v>0</v>
      </c>
      <c r="BL164" s="1054">
        <v>0</v>
      </c>
      <c r="BM164" s="1054">
        <v>0</v>
      </c>
      <c r="BN164" s="1054">
        <v>0</v>
      </c>
      <c r="BO164" s="1054">
        <v>0</v>
      </c>
      <c r="BP164" s="1054">
        <v>0</v>
      </c>
      <c r="BQ164" s="1054">
        <v>0</v>
      </c>
      <c r="BR164" s="1054">
        <v>0</v>
      </c>
      <c r="BS164" s="1054">
        <v>0</v>
      </c>
      <c r="BT164" s="1054">
        <v>0</v>
      </c>
    </row>
    <row r="165" spans="1:72" ht="21.95" customHeight="1" x14ac:dyDescent="0.2">
      <c r="A165" s="1012" t="str">
        <f t="shared" si="3"/>
        <v>A3636616</v>
      </c>
      <c r="B165" s="1176" t="s">
        <v>361</v>
      </c>
      <c r="C165" s="1192"/>
      <c r="D165" s="1176" t="s">
        <v>748</v>
      </c>
      <c r="E165" s="1192"/>
      <c r="F165" s="1176" t="s">
        <v>753</v>
      </c>
      <c r="G165" s="1192"/>
      <c r="H165" s="1176" t="s">
        <v>748</v>
      </c>
      <c r="I165" s="1192"/>
      <c r="J165" s="1176" t="s">
        <v>779</v>
      </c>
      <c r="K165" s="1192"/>
      <c r="L165" s="1192"/>
      <c r="M165" s="1176"/>
      <c r="N165" s="1192"/>
      <c r="O165" s="1192"/>
      <c r="P165" s="1176"/>
      <c r="Q165" s="1192"/>
      <c r="R165" s="1176"/>
      <c r="S165" s="1192"/>
      <c r="T165" s="1177" t="s">
        <v>452</v>
      </c>
      <c r="U165" s="1192"/>
      <c r="V165" s="1192"/>
      <c r="W165" s="1192"/>
      <c r="X165" s="1192"/>
      <c r="Y165" s="1192"/>
      <c r="Z165" s="1192"/>
      <c r="AA165" s="1192"/>
      <c r="AB165" s="1176" t="s">
        <v>732</v>
      </c>
      <c r="AC165" s="1192"/>
      <c r="AD165" s="1192"/>
      <c r="AE165" s="1192"/>
      <c r="AF165" s="1192"/>
      <c r="AG165" s="1176" t="s">
        <v>735</v>
      </c>
      <c r="AH165" s="1192"/>
      <c r="AI165" s="1192"/>
      <c r="AJ165" s="1019" t="s">
        <v>370</v>
      </c>
      <c r="AK165" s="1178" t="s">
        <v>737</v>
      </c>
      <c r="AL165" s="1192"/>
      <c r="AM165" s="1192"/>
      <c r="AN165" s="1192"/>
      <c r="AO165" s="1192"/>
      <c r="AP165" s="1192"/>
      <c r="AQ165" s="1016">
        <v>504900000</v>
      </c>
      <c r="AR165" s="1050">
        <v>0</v>
      </c>
      <c r="AS165" s="1016">
        <v>504900000</v>
      </c>
      <c r="AT165" s="1016">
        <v>0</v>
      </c>
      <c r="AU165" s="1016">
        <v>0</v>
      </c>
      <c r="AV165" s="1050">
        <v>0</v>
      </c>
      <c r="AW165" s="1016">
        <v>0</v>
      </c>
      <c r="AX165" s="1050">
        <v>0</v>
      </c>
      <c r="AY165" s="1016">
        <v>0</v>
      </c>
      <c r="AZ165" s="1050">
        <v>0</v>
      </c>
      <c r="BA165" s="1016">
        <v>0</v>
      </c>
      <c r="BB165" s="1016">
        <v>0</v>
      </c>
      <c r="BC165" s="1016">
        <v>0</v>
      </c>
      <c r="BD165" s="1016">
        <v>0</v>
      </c>
      <c r="BG165" s="1054">
        <v>504900000</v>
      </c>
      <c r="BH165" s="1054">
        <v>0</v>
      </c>
      <c r="BI165" s="1054">
        <v>504900000</v>
      </c>
      <c r="BJ165" s="1054">
        <v>0</v>
      </c>
      <c r="BK165" s="1054">
        <v>0</v>
      </c>
      <c r="BL165" s="1054">
        <v>0</v>
      </c>
      <c r="BM165" s="1054">
        <v>0</v>
      </c>
      <c r="BN165" s="1054">
        <v>0</v>
      </c>
      <c r="BO165" s="1054">
        <v>0</v>
      </c>
      <c r="BP165" s="1054">
        <v>0</v>
      </c>
      <c r="BQ165" s="1054">
        <v>0</v>
      </c>
      <c r="BR165" s="1054">
        <v>0</v>
      </c>
      <c r="BS165" s="1054">
        <v>0</v>
      </c>
      <c r="BT165" s="1054">
        <v>0</v>
      </c>
    </row>
    <row r="166" spans="1:72" ht="21.95" customHeight="1" x14ac:dyDescent="0.2">
      <c r="A166" s="1012" t="str">
        <f t="shared" si="3"/>
        <v>A36399910</v>
      </c>
      <c r="B166" s="1176" t="s">
        <v>361</v>
      </c>
      <c r="C166" s="1192"/>
      <c r="D166" s="1176" t="s">
        <v>748</v>
      </c>
      <c r="E166" s="1192"/>
      <c r="F166" s="1176" t="s">
        <v>753</v>
      </c>
      <c r="G166" s="1192"/>
      <c r="H166" s="1176" t="s">
        <v>748</v>
      </c>
      <c r="I166" s="1192"/>
      <c r="J166" s="1176" t="s">
        <v>749</v>
      </c>
      <c r="K166" s="1192"/>
      <c r="L166" s="1192"/>
      <c r="M166" s="1176"/>
      <c r="N166" s="1192"/>
      <c r="O166" s="1192"/>
      <c r="P166" s="1176"/>
      <c r="Q166" s="1192"/>
      <c r="R166" s="1176"/>
      <c r="S166" s="1192"/>
      <c r="T166" s="1177" t="s">
        <v>780</v>
      </c>
      <c r="U166" s="1192"/>
      <c r="V166" s="1192"/>
      <c r="W166" s="1192"/>
      <c r="X166" s="1192"/>
      <c r="Y166" s="1192"/>
      <c r="Z166" s="1192"/>
      <c r="AA166" s="1192"/>
      <c r="AB166" s="1176" t="s">
        <v>732</v>
      </c>
      <c r="AC166" s="1192"/>
      <c r="AD166" s="1192"/>
      <c r="AE166" s="1192"/>
      <c r="AF166" s="1192"/>
      <c r="AG166" s="1176" t="s">
        <v>733</v>
      </c>
      <c r="AH166" s="1192"/>
      <c r="AI166" s="1192"/>
      <c r="AJ166" s="1019" t="s">
        <v>417</v>
      </c>
      <c r="AK166" s="1178" t="s">
        <v>734</v>
      </c>
      <c r="AL166" s="1192"/>
      <c r="AM166" s="1192"/>
      <c r="AN166" s="1192"/>
      <c r="AO166" s="1192"/>
      <c r="AP166" s="1192"/>
      <c r="AQ166" s="1016">
        <v>3786667</v>
      </c>
      <c r="AR166" s="1050">
        <v>0</v>
      </c>
      <c r="AS166" s="1016">
        <v>0</v>
      </c>
      <c r="AT166" s="1016">
        <v>0</v>
      </c>
      <c r="AU166" s="1016">
        <v>0</v>
      </c>
      <c r="AV166" s="1050">
        <v>0</v>
      </c>
      <c r="AW166" s="1016">
        <v>0</v>
      </c>
      <c r="AX166" s="1050">
        <v>0</v>
      </c>
      <c r="AY166" s="1016">
        <v>0</v>
      </c>
      <c r="AZ166" s="1050">
        <v>0</v>
      </c>
      <c r="BA166" s="1016">
        <v>0</v>
      </c>
      <c r="BB166" s="1016">
        <v>0</v>
      </c>
      <c r="BC166" s="1016">
        <v>0</v>
      </c>
      <c r="BD166" s="1016">
        <v>0</v>
      </c>
      <c r="BG166" s="1054">
        <v>3786667</v>
      </c>
      <c r="BH166" s="1054">
        <v>0</v>
      </c>
      <c r="BI166" s="1054">
        <v>0</v>
      </c>
      <c r="BJ166" s="1054">
        <v>0</v>
      </c>
      <c r="BK166" s="1054">
        <v>0</v>
      </c>
      <c r="BL166" s="1054">
        <v>0</v>
      </c>
      <c r="BM166" s="1054">
        <v>0</v>
      </c>
      <c r="BN166" s="1054">
        <v>0</v>
      </c>
      <c r="BO166" s="1054">
        <v>0</v>
      </c>
      <c r="BP166" s="1054">
        <v>0</v>
      </c>
      <c r="BQ166" s="1054">
        <v>0</v>
      </c>
      <c r="BR166" s="1054">
        <v>0</v>
      </c>
      <c r="BS166" s="1054">
        <v>0</v>
      </c>
      <c r="BT166" s="1054">
        <v>0</v>
      </c>
    </row>
    <row r="167" spans="1:72" ht="21.95" customHeight="1" x14ac:dyDescent="0.2">
      <c r="A167" s="1012" t="str">
        <f t="shared" si="3"/>
        <v>C10</v>
      </c>
      <c r="B167" s="1180" t="s">
        <v>453</v>
      </c>
      <c r="C167" s="1192"/>
      <c r="D167" s="1180"/>
      <c r="E167" s="1192"/>
      <c r="F167" s="1180"/>
      <c r="G167" s="1192"/>
      <c r="H167" s="1180"/>
      <c r="I167" s="1192"/>
      <c r="J167" s="1180"/>
      <c r="K167" s="1192"/>
      <c r="L167" s="1192"/>
      <c r="M167" s="1180"/>
      <c r="N167" s="1192"/>
      <c r="O167" s="1192"/>
      <c r="P167" s="1180"/>
      <c r="Q167" s="1192"/>
      <c r="R167" s="1180"/>
      <c r="S167" s="1192"/>
      <c r="T167" s="1179" t="s">
        <v>61</v>
      </c>
      <c r="U167" s="1192"/>
      <c r="V167" s="1192"/>
      <c r="W167" s="1192"/>
      <c r="X167" s="1192"/>
      <c r="Y167" s="1192"/>
      <c r="Z167" s="1192"/>
      <c r="AA167" s="1192"/>
      <c r="AB167" s="1180" t="s">
        <v>732</v>
      </c>
      <c r="AC167" s="1192"/>
      <c r="AD167" s="1192"/>
      <c r="AE167" s="1192"/>
      <c r="AF167" s="1192"/>
      <c r="AG167" s="1180" t="s">
        <v>733</v>
      </c>
      <c r="AH167" s="1192"/>
      <c r="AI167" s="1192"/>
      <c r="AJ167" s="1017" t="s">
        <v>417</v>
      </c>
      <c r="AK167" s="1181" t="s">
        <v>734</v>
      </c>
      <c r="AL167" s="1192"/>
      <c r="AM167" s="1192"/>
      <c r="AN167" s="1192"/>
      <c r="AO167" s="1192"/>
      <c r="AP167" s="1192"/>
      <c r="AQ167" s="1016">
        <v>34422036845</v>
      </c>
      <c r="AR167" s="1050">
        <v>413571532</v>
      </c>
      <c r="AS167" s="1016">
        <v>309166467</v>
      </c>
      <c r="AT167" s="1016">
        <v>216052341</v>
      </c>
      <c r="AU167" s="1016">
        <v>0</v>
      </c>
      <c r="AV167" s="1050">
        <v>554800597</v>
      </c>
      <c r="AW167" s="1016">
        <v>141229065</v>
      </c>
      <c r="AX167" s="1050">
        <v>2450263796</v>
      </c>
      <c r="AY167" s="1016">
        <v>1895463199</v>
      </c>
      <c r="AZ167" s="1050">
        <v>2491356878</v>
      </c>
      <c r="BA167" s="1016">
        <v>41093082</v>
      </c>
      <c r="BB167" s="1016">
        <v>2491356878</v>
      </c>
      <c r="BC167" s="1016">
        <v>0</v>
      </c>
      <c r="BD167" s="1016">
        <v>0</v>
      </c>
      <c r="BG167" s="1054">
        <v>34422036845</v>
      </c>
      <c r="BH167" s="1054">
        <v>413571532</v>
      </c>
      <c r="BI167" s="1054">
        <v>309166467</v>
      </c>
      <c r="BJ167" s="1054">
        <v>216052341</v>
      </c>
      <c r="BK167" s="1054">
        <v>0</v>
      </c>
      <c r="BL167" s="1054">
        <v>554800597</v>
      </c>
      <c r="BM167" s="1054">
        <v>141229065</v>
      </c>
      <c r="BN167" s="1054">
        <v>2450263796</v>
      </c>
      <c r="BO167" s="1054">
        <v>1895463199</v>
      </c>
      <c r="BP167" s="1054">
        <v>2491356878</v>
      </c>
      <c r="BQ167" s="1054">
        <v>41093082</v>
      </c>
      <c r="BR167" s="1054">
        <v>2491356878</v>
      </c>
      <c r="BS167" s="1054">
        <v>0</v>
      </c>
      <c r="BT167" s="1054">
        <v>0</v>
      </c>
    </row>
    <row r="168" spans="1:72" ht="21.95" customHeight="1" x14ac:dyDescent="0.2">
      <c r="A168" s="1012" t="str">
        <f t="shared" si="3"/>
        <v>C15</v>
      </c>
      <c r="B168" s="1180" t="s">
        <v>453</v>
      </c>
      <c r="C168" s="1192"/>
      <c r="D168" s="1180"/>
      <c r="E168" s="1192"/>
      <c r="F168" s="1180"/>
      <c r="G168" s="1192"/>
      <c r="H168" s="1180"/>
      <c r="I168" s="1192"/>
      <c r="J168" s="1180"/>
      <c r="K168" s="1192"/>
      <c r="L168" s="1192"/>
      <c r="M168" s="1180"/>
      <c r="N168" s="1192"/>
      <c r="O168" s="1192"/>
      <c r="P168" s="1180"/>
      <c r="Q168" s="1192"/>
      <c r="R168" s="1180"/>
      <c r="S168" s="1192"/>
      <c r="T168" s="1179" t="s">
        <v>61</v>
      </c>
      <c r="U168" s="1192"/>
      <c r="V168" s="1192"/>
      <c r="W168" s="1192"/>
      <c r="X168" s="1192"/>
      <c r="Y168" s="1192"/>
      <c r="Z168" s="1192"/>
      <c r="AA168" s="1192"/>
      <c r="AB168" s="1180" t="s">
        <v>732</v>
      </c>
      <c r="AC168" s="1192"/>
      <c r="AD168" s="1192"/>
      <c r="AE168" s="1192"/>
      <c r="AF168" s="1192"/>
      <c r="AG168" s="1180" t="s">
        <v>733</v>
      </c>
      <c r="AH168" s="1192"/>
      <c r="AI168" s="1192"/>
      <c r="AJ168" s="1017" t="s">
        <v>745</v>
      </c>
      <c r="AK168" s="1181" t="s">
        <v>781</v>
      </c>
      <c r="AL168" s="1192"/>
      <c r="AM168" s="1192"/>
      <c r="AN168" s="1192"/>
      <c r="AO168" s="1192"/>
      <c r="AP168" s="1192"/>
      <c r="AQ168" s="1016">
        <v>1140000000</v>
      </c>
      <c r="AR168" s="1050">
        <v>0</v>
      </c>
      <c r="AS168" s="1016">
        <v>1140000000</v>
      </c>
      <c r="AT168" s="1016">
        <v>0</v>
      </c>
      <c r="AU168" s="1016">
        <v>0</v>
      </c>
      <c r="AV168" s="1050">
        <v>0</v>
      </c>
      <c r="AW168" s="1016">
        <v>0</v>
      </c>
      <c r="AX168" s="1050">
        <v>0</v>
      </c>
      <c r="AY168" s="1016">
        <v>0</v>
      </c>
      <c r="AZ168" s="1050">
        <v>0</v>
      </c>
      <c r="BA168" s="1016">
        <v>0</v>
      </c>
      <c r="BB168" s="1016">
        <v>0</v>
      </c>
      <c r="BC168" s="1016">
        <v>0</v>
      </c>
      <c r="BD168" s="1016">
        <v>0</v>
      </c>
      <c r="BG168" s="1054">
        <v>1140000000</v>
      </c>
      <c r="BH168" s="1054">
        <v>0</v>
      </c>
      <c r="BI168" s="1054">
        <v>1140000000</v>
      </c>
      <c r="BJ168" s="1054">
        <v>0</v>
      </c>
      <c r="BK168" s="1054">
        <v>0</v>
      </c>
      <c r="BL168" s="1054">
        <v>0</v>
      </c>
      <c r="BM168" s="1054">
        <v>0</v>
      </c>
      <c r="BN168" s="1054">
        <v>0</v>
      </c>
      <c r="BO168" s="1054">
        <v>0</v>
      </c>
      <c r="BP168" s="1054">
        <v>0</v>
      </c>
      <c r="BQ168" s="1054">
        <v>0</v>
      </c>
      <c r="BR168" s="1054">
        <v>0</v>
      </c>
      <c r="BS168" s="1054">
        <v>0</v>
      </c>
      <c r="BT168" s="1054">
        <v>0</v>
      </c>
    </row>
    <row r="169" spans="1:72" ht="21.95" customHeight="1" x14ac:dyDescent="0.2">
      <c r="A169" s="1012" t="str">
        <f t="shared" si="3"/>
        <v>C12110</v>
      </c>
      <c r="B169" s="1180" t="s">
        <v>453</v>
      </c>
      <c r="C169" s="1192"/>
      <c r="D169" s="1180" t="s">
        <v>782</v>
      </c>
      <c r="E169" s="1192"/>
      <c r="F169" s="1180"/>
      <c r="G169" s="1192"/>
      <c r="H169" s="1180"/>
      <c r="I169" s="1192"/>
      <c r="J169" s="1180"/>
      <c r="K169" s="1192"/>
      <c r="L169" s="1192"/>
      <c r="M169" s="1180"/>
      <c r="N169" s="1192"/>
      <c r="O169" s="1192"/>
      <c r="P169" s="1180"/>
      <c r="Q169" s="1192"/>
      <c r="R169" s="1180"/>
      <c r="S169" s="1192"/>
      <c r="T169" s="1179" t="s">
        <v>783</v>
      </c>
      <c r="U169" s="1192"/>
      <c r="V169" s="1192"/>
      <c r="W169" s="1192"/>
      <c r="X169" s="1192"/>
      <c r="Y169" s="1192"/>
      <c r="Z169" s="1192"/>
      <c r="AA169" s="1192"/>
      <c r="AB169" s="1180" t="s">
        <v>732</v>
      </c>
      <c r="AC169" s="1192"/>
      <c r="AD169" s="1192"/>
      <c r="AE169" s="1192"/>
      <c r="AF169" s="1192"/>
      <c r="AG169" s="1180" t="s">
        <v>733</v>
      </c>
      <c r="AH169" s="1192"/>
      <c r="AI169" s="1192"/>
      <c r="AJ169" s="1017" t="s">
        <v>417</v>
      </c>
      <c r="AK169" s="1181" t="s">
        <v>734</v>
      </c>
      <c r="AL169" s="1192"/>
      <c r="AM169" s="1192"/>
      <c r="AN169" s="1192"/>
      <c r="AO169" s="1192"/>
      <c r="AP169" s="1192"/>
      <c r="AQ169" s="1016">
        <v>16000000000</v>
      </c>
      <c r="AR169" s="1050">
        <v>0</v>
      </c>
      <c r="AS169" s="1016">
        <v>0</v>
      </c>
      <c r="AT169" s="1016">
        <v>0</v>
      </c>
      <c r="AU169" s="1016">
        <v>0</v>
      </c>
      <c r="AV169" s="1050">
        <v>0</v>
      </c>
      <c r="AW169" s="1016">
        <v>0</v>
      </c>
      <c r="AX169" s="1050">
        <v>431476818</v>
      </c>
      <c r="AY169" s="1016">
        <v>431476818</v>
      </c>
      <c r="AZ169" s="1050">
        <v>431476818</v>
      </c>
      <c r="BA169" s="1016">
        <v>0</v>
      </c>
      <c r="BB169" s="1016">
        <v>431476818</v>
      </c>
      <c r="BC169" s="1016">
        <v>0</v>
      </c>
      <c r="BD169" s="1016">
        <v>0</v>
      </c>
      <c r="BG169" s="1054">
        <v>16000000000</v>
      </c>
      <c r="BH169" s="1054">
        <v>0</v>
      </c>
      <c r="BI169" s="1054">
        <v>0</v>
      </c>
      <c r="BJ169" s="1054">
        <v>0</v>
      </c>
      <c r="BK169" s="1054">
        <v>0</v>
      </c>
      <c r="BL169" s="1054">
        <v>0</v>
      </c>
      <c r="BM169" s="1054">
        <v>0</v>
      </c>
      <c r="BN169" s="1054">
        <v>431476818</v>
      </c>
      <c r="BO169" s="1054">
        <v>431476818</v>
      </c>
      <c r="BP169" s="1054">
        <v>431476818</v>
      </c>
      <c r="BQ169" s="1054">
        <v>0</v>
      </c>
      <c r="BR169" s="1054">
        <v>431476818</v>
      </c>
      <c r="BS169" s="1054">
        <v>0</v>
      </c>
      <c r="BT169" s="1054">
        <v>0</v>
      </c>
    </row>
    <row r="170" spans="1:72" ht="21.95" customHeight="1" x14ac:dyDescent="0.2">
      <c r="A170" s="1012" t="str">
        <f t="shared" si="3"/>
        <v>C12180010</v>
      </c>
      <c r="B170" s="1180" t="s">
        <v>453</v>
      </c>
      <c r="C170" s="1192"/>
      <c r="D170" s="1180" t="s">
        <v>782</v>
      </c>
      <c r="E170" s="1192"/>
      <c r="F170" s="1180" t="s">
        <v>784</v>
      </c>
      <c r="G170" s="1192"/>
      <c r="H170" s="1180"/>
      <c r="I170" s="1192"/>
      <c r="J170" s="1180"/>
      <c r="K170" s="1192"/>
      <c r="L170" s="1192"/>
      <c r="M170" s="1180"/>
      <c r="N170" s="1192"/>
      <c r="O170" s="1192"/>
      <c r="P170" s="1180"/>
      <c r="Q170" s="1192"/>
      <c r="R170" s="1180"/>
      <c r="S170" s="1192"/>
      <c r="T170" s="1179" t="s">
        <v>785</v>
      </c>
      <c r="U170" s="1192"/>
      <c r="V170" s="1192"/>
      <c r="W170" s="1192"/>
      <c r="X170" s="1192"/>
      <c r="Y170" s="1192"/>
      <c r="Z170" s="1192"/>
      <c r="AA170" s="1192"/>
      <c r="AB170" s="1180" t="s">
        <v>732</v>
      </c>
      <c r="AC170" s="1192"/>
      <c r="AD170" s="1192"/>
      <c r="AE170" s="1192"/>
      <c r="AF170" s="1192"/>
      <c r="AG170" s="1180" t="s">
        <v>733</v>
      </c>
      <c r="AH170" s="1192"/>
      <c r="AI170" s="1192"/>
      <c r="AJ170" s="1017" t="s">
        <v>417</v>
      </c>
      <c r="AK170" s="1181" t="s">
        <v>734</v>
      </c>
      <c r="AL170" s="1192"/>
      <c r="AM170" s="1192"/>
      <c r="AN170" s="1192"/>
      <c r="AO170" s="1192"/>
      <c r="AP170" s="1192"/>
      <c r="AQ170" s="1016">
        <v>16000000000</v>
      </c>
      <c r="AR170" s="1050">
        <v>0</v>
      </c>
      <c r="AS170" s="1016">
        <v>0</v>
      </c>
      <c r="AT170" s="1016">
        <v>0</v>
      </c>
      <c r="AU170" s="1016">
        <v>0</v>
      </c>
      <c r="AV170" s="1050">
        <v>0</v>
      </c>
      <c r="AW170" s="1016">
        <v>0</v>
      </c>
      <c r="AX170" s="1050">
        <v>431476818</v>
      </c>
      <c r="AY170" s="1016">
        <v>431476818</v>
      </c>
      <c r="AZ170" s="1050">
        <v>431476818</v>
      </c>
      <c r="BA170" s="1016">
        <v>0</v>
      </c>
      <c r="BB170" s="1016">
        <v>431476818</v>
      </c>
      <c r="BC170" s="1016">
        <v>0</v>
      </c>
      <c r="BD170" s="1016">
        <v>0</v>
      </c>
      <c r="BG170" s="1054">
        <v>16000000000</v>
      </c>
      <c r="BH170" s="1054">
        <v>0</v>
      </c>
      <c r="BI170" s="1054">
        <v>0</v>
      </c>
      <c r="BJ170" s="1054">
        <v>0</v>
      </c>
      <c r="BK170" s="1054">
        <v>0</v>
      </c>
      <c r="BL170" s="1054">
        <v>0</v>
      </c>
      <c r="BM170" s="1054">
        <v>0</v>
      </c>
      <c r="BN170" s="1054">
        <v>431476818</v>
      </c>
      <c r="BO170" s="1054">
        <v>431476818</v>
      </c>
      <c r="BP170" s="1054">
        <v>431476818</v>
      </c>
      <c r="BQ170" s="1054">
        <v>0</v>
      </c>
      <c r="BR170" s="1054">
        <v>431476818</v>
      </c>
      <c r="BS170" s="1054">
        <v>0</v>
      </c>
      <c r="BT170" s="1054">
        <v>0</v>
      </c>
    </row>
    <row r="171" spans="1:72" ht="21.95" customHeight="1" x14ac:dyDescent="0.2">
      <c r="A171" s="1012" t="str">
        <f t="shared" si="3"/>
        <v>C121800110</v>
      </c>
      <c r="B171" s="1176" t="s">
        <v>453</v>
      </c>
      <c r="C171" s="1192"/>
      <c r="D171" s="1176" t="s">
        <v>782</v>
      </c>
      <c r="E171" s="1192"/>
      <c r="F171" s="1176" t="s">
        <v>784</v>
      </c>
      <c r="G171" s="1192"/>
      <c r="H171" s="1176" t="s">
        <v>738</v>
      </c>
      <c r="I171" s="1192"/>
      <c r="J171" s="1176" t="s">
        <v>685</v>
      </c>
      <c r="K171" s="1192"/>
      <c r="L171" s="1192"/>
      <c r="M171" s="1176" t="s">
        <v>685</v>
      </c>
      <c r="N171" s="1192"/>
      <c r="O171" s="1192"/>
      <c r="P171" s="1176" t="s">
        <v>685</v>
      </c>
      <c r="Q171" s="1192"/>
      <c r="R171" s="1176" t="s">
        <v>685</v>
      </c>
      <c r="S171" s="1192"/>
      <c r="T171" s="1177" t="s">
        <v>579</v>
      </c>
      <c r="U171" s="1192"/>
      <c r="V171" s="1192"/>
      <c r="W171" s="1192"/>
      <c r="X171" s="1192"/>
      <c r="Y171" s="1192"/>
      <c r="Z171" s="1192"/>
      <c r="AA171" s="1192"/>
      <c r="AB171" s="1176" t="s">
        <v>732</v>
      </c>
      <c r="AC171" s="1192"/>
      <c r="AD171" s="1192"/>
      <c r="AE171" s="1192"/>
      <c r="AF171" s="1192"/>
      <c r="AG171" s="1176" t="s">
        <v>733</v>
      </c>
      <c r="AH171" s="1192"/>
      <c r="AI171" s="1192"/>
      <c r="AJ171" s="1019" t="s">
        <v>417</v>
      </c>
      <c r="AK171" s="1178" t="s">
        <v>734</v>
      </c>
      <c r="AL171" s="1192"/>
      <c r="AM171" s="1192"/>
      <c r="AN171" s="1192"/>
      <c r="AO171" s="1192"/>
      <c r="AP171" s="1192"/>
      <c r="AQ171" s="1016">
        <v>16000000000</v>
      </c>
      <c r="AR171" s="1050">
        <v>0</v>
      </c>
      <c r="AS171" s="1016">
        <v>0</v>
      </c>
      <c r="AT171" s="1016">
        <v>0</v>
      </c>
      <c r="AU171" s="1016">
        <v>0</v>
      </c>
      <c r="AV171" s="1050">
        <v>0</v>
      </c>
      <c r="AW171" s="1016">
        <v>0</v>
      </c>
      <c r="AX171" s="1050">
        <v>431476818</v>
      </c>
      <c r="AY171" s="1016">
        <v>431476818</v>
      </c>
      <c r="AZ171" s="1050">
        <v>431476818</v>
      </c>
      <c r="BA171" s="1016">
        <v>0</v>
      </c>
      <c r="BB171" s="1016">
        <v>431476818</v>
      </c>
      <c r="BC171" s="1016">
        <v>0</v>
      </c>
      <c r="BD171" s="1016">
        <v>0</v>
      </c>
      <c r="BG171" s="1054">
        <v>16000000000</v>
      </c>
      <c r="BH171" s="1054">
        <v>0</v>
      </c>
      <c r="BI171" s="1054">
        <v>0</v>
      </c>
      <c r="BJ171" s="1054">
        <v>0</v>
      </c>
      <c r="BK171" s="1054">
        <v>0</v>
      </c>
      <c r="BL171" s="1054">
        <v>0</v>
      </c>
      <c r="BM171" s="1054">
        <v>0</v>
      </c>
      <c r="BN171" s="1054">
        <v>431476818</v>
      </c>
      <c r="BO171" s="1054">
        <v>431476818</v>
      </c>
      <c r="BP171" s="1054">
        <v>431476818</v>
      </c>
      <c r="BQ171" s="1054">
        <v>0</v>
      </c>
      <c r="BR171" s="1054">
        <v>431476818</v>
      </c>
      <c r="BS171" s="1054">
        <v>0</v>
      </c>
      <c r="BT171" s="1054">
        <v>0</v>
      </c>
    </row>
    <row r="172" spans="1:72" ht="21.95" customHeight="1" x14ac:dyDescent="0.2">
      <c r="A172" s="1012" t="str">
        <f t="shared" si="3"/>
        <v>C12210</v>
      </c>
      <c r="B172" s="1180" t="s">
        <v>453</v>
      </c>
      <c r="C172" s="1192"/>
      <c r="D172" s="1180" t="s">
        <v>786</v>
      </c>
      <c r="E172" s="1192"/>
      <c r="F172" s="1180"/>
      <c r="G172" s="1192"/>
      <c r="H172" s="1180"/>
      <c r="I172" s="1192"/>
      <c r="J172" s="1180"/>
      <c r="K172" s="1192"/>
      <c r="L172" s="1192"/>
      <c r="M172" s="1180"/>
      <c r="N172" s="1192"/>
      <c r="O172" s="1192"/>
      <c r="P172" s="1180"/>
      <c r="Q172" s="1192"/>
      <c r="R172" s="1180"/>
      <c r="S172" s="1192"/>
      <c r="T172" s="1179" t="s">
        <v>787</v>
      </c>
      <c r="U172" s="1192"/>
      <c r="V172" s="1192"/>
      <c r="W172" s="1192"/>
      <c r="X172" s="1192"/>
      <c r="Y172" s="1192"/>
      <c r="Z172" s="1192"/>
      <c r="AA172" s="1192"/>
      <c r="AB172" s="1180" t="s">
        <v>732</v>
      </c>
      <c r="AC172" s="1192"/>
      <c r="AD172" s="1192"/>
      <c r="AE172" s="1192"/>
      <c r="AF172" s="1192"/>
      <c r="AG172" s="1180" t="s">
        <v>733</v>
      </c>
      <c r="AH172" s="1192"/>
      <c r="AI172" s="1192"/>
      <c r="AJ172" s="1017" t="s">
        <v>417</v>
      </c>
      <c r="AK172" s="1181" t="s">
        <v>734</v>
      </c>
      <c r="AL172" s="1192"/>
      <c r="AM172" s="1192"/>
      <c r="AN172" s="1192"/>
      <c r="AO172" s="1192"/>
      <c r="AP172" s="1192"/>
      <c r="AQ172" s="1016">
        <v>891175041</v>
      </c>
      <c r="AR172" s="1050">
        <v>0</v>
      </c>
      <c r="AS172" s="1016">
        <v>0</v>
      </c>
      <c r="AT172" s="1016">
        <v>91175041</v>
      </c>
      <c r="AU172" s="1016">
        <v>0</v>
      </c>
      <c r="AV172" s="1050">
        <v>0</v>
      </c>
      <c r="AW172" s="1016">
        <v>0</v>
      </c>
      <c r="AX172" s="1050">
        <v>0</v>
      </c>
      <c r="AY172" s="1016">
        <v>0</v>
      </c>
      <c r="AZ172" s="1050">
        <v>0</v>
      </c>
      <c r="BA172" s="1016">
        <v>0</v>
      </c>
      <c r="BB172" s="1016">
        <v>0</v>
      </c>
      <c r="BC172" s="1016">
        <v>0</v>
      </c>
      <c r="BD172" s="1016">
        <v>0</v>
      </c>
      <c r="BG172" s="1054">
        <v>891175041</v>
      </c>
      <c r="BH172" s="1054">
        <v>0</v>
      </c>
      <c r="BI172" s="1054">
        <v>0</v>
      </c>
      <c r="BJ172" s="1054">
        <v>91175041</v>
      </c>
      <c r="BK172" s="1054">
        <v>0</v>
      </c>
      <c r="BL172" s="1054">
        <v>0</v>
      </c>
      <c r="BM172" s="1054">
        <v>0</v>
      </c>
      <c r="BN172" s="1054">
        <v>0</v>
      </c>
      <c r="BO172" s="1054">
        <v>0</v>
      </c>
      <c r="BP172" s="1054">
        <v>0</v>
      </c>
      <c r="BQ172" s="1054">
        <v>0</v>
      </c>
      <c r="BR172" s="1054">
        <v>0</v>
      </c>
      <c r="BS172" s="1054">
        <v>0</v>
      </c>
      <c r="BT172" s="1054">
        <v>0</v>
      </c>
    </row>
    <row r="173" spans="1:72" ht="21.95" customHeight="1" x14ac:dyDescent="0.2">
      <c r="A173" s="1012" t="str">
        <f t="shared" si="3"/>
        <v>C12280010</v>
      </c>
      <c r="B173" s="1180" t="s">
        <v>453</v>
      </c>
      <c r="C173" s="1192"/>
      <c r="D173" s="1180" t="s">
        <v>786</v>
      </c>
      <c r="E173" s="1192"/>
      <c r="F173" s="1180" t="s">
        <v>784</v>
      </c>
      <c r="G173" s="1192"/>
      <c r="H173" s="1180"/>
      <c r="I173" s="1192"/>
      <c r="J173" s="1180"/>
      <c r="K173" s="1192"/>
      <c r="L173" s="1192"/>
      <c r="M173" s="1180"/>
      <c r="N173" s="1192"/>
      <c r="O173" s="1192"/>
      <c r="P173" s="1180"/>
      <c r="Q173" s="1192"/>
      <c r="R173" s="1180"/>
      <c r="S173" s="1192"/>
      <c r="T173" s="1179" t="s">
        <v>785</v>
      </c>
      <c r="U173" s="1192"/>
      <c r="V173" s="1192"/>
      <c r="W173" s="1192"/>
      <c r="X173" s="1192"/>
      <c r="Y173" s="1192"/>
      <c r="Z173" s="1192"/>
      <c r="AA173" s="1192"/>
      <c r="AB173" s="1180" t="s">
        <v>732</v>
      </c>
      <c r="AC173" s="1192"/>
      <c r="AD173" s="1192"/>
      <c r="AE173" s="1192"/>
      <c r="AF173" s="1192"/>
      <c r="AG173" s="1180" t="s">
        <v>733</v>
      </c>
      <c r="AH173" s="1192"/>
      <c r="AI173" s="1192"/>
      <c r="AJ173" s="1017" t="s">
        <v>417</v>
      </c>
      <c r="AK173" s="1181" t="s">
        <v>734</v>
      </c>
      <c r="AL173" s="1192"/>
      <c r="AM173" s="1192"/>
      <c r="AN173" s="1192"/>
      <c r="AO173" s="1192"/>
      <c r="AP173" s="1192"/>
      <c r="AQ173" s="1016">
        <v>891175041</v>
      </c>
      <c r="AR173" s="1050">
        <v>0</v>
      </c>
      <c r="AS173" s="1016">
        <v>0</v>
      </c>
      <c r="AT173" s="1016">
        <v>91175041</v>
      </c>
      <c r="AU173" s="1016">
        <v>0</v>
      </c>
      <c r="AV173" s="1050">
        <v>0</v>
      </c>
      <c r="AW173" s="1016">
        <v>0</v>
      </c>
      <c r="AX173" s="1050">
        <v>0</v>
      </c>
      <c r="AY173" s="1016">
        <v>0</v>
      </c>
      <c r="AZ173" s="1050">
        <v>0</v>
      </c>
      <c r="BA173" s="1016">
        <v>0</v>
      </c>
      <c r="BB173" s="1016">
        <v>0</v>
      </c>
      <c r="BC173" s="1016">
        <v>0</v>
      </c>
      <c r="BD173" s="1016">
        <v>0</v>
      </c>
      <c r="BG173" s="1054">
        <v>891175041</v>
      </c>
      <c r="BH173" s="1054">
        <v>0</v>
      </c>
      <c r="BI173" s="1054">
        <v>0</v>
      </c>
      <c r="BJ173" s="1054">
        <v>91175041</v>
      </c>
      <c r="BK173" s="1054">
        <v>0</v>
      </c>
      <c r="BL173" s="1054">
        <v>0</v>
      </c>
      <c r="BM173" s="1054">
        <v>0</v>
      </c>
      <c r="BN173" s="1054">
        <v>0</v>
      </c>
      <c r="BO173" s="1054">
        <v>0</v>
      </c>
      <c r="BP173" s="1054">
        <v>0</v>
      </c>
      <c r="BQ173" s="1054">
        <v>0</v>
      </c>
      <c r="BR173" s="1054">
        <v>0</v>
      </c>
      <c r="BS173" s="1054">
        <v>0</v>
      </c>
      <c r="BT173" s="1054">
        <v>0</v>
      </c>
    </row>
    <row r="174" spans="1:72" ht="21.95" customHeight="1" x14ac:dyDescent="0.2">
      <c r="A174" s="1012" t="str">
        <f t="shared" si="3"/>
        <v>C122800210</v>
      </c>
      <c r="B174" s="1176" t="s">
        <v>453</v>
      </c>
      <c r="C174" s="1192"/>
      <c r="D174" s="1176" t="s">
        <v>786</v>
      </c>
      <c r="E174" s="1192"/>
      <c r="F174" s="1176" t="s">
        <v>784</v>
      </c>
      <c r="G174" s="1192"/>
      <c r="H174" s="1176" t="s">
        <v>741</v>
      </c>
      <c r="I174" s="1192"/>
      <c r="J174" s="1176"/>
      <c r="K174" s="1192"/>
      <c r="L174" s="1192"/>
      <c r="M174" s="1176"/>
      <c r="N174" s="1192"/>
      <c r="O174" s="1192"/>
      <c r="P174" s="1176"/>
      <c r="Q174" s="1192"/>
      <c r="R174" s="1176"/>
      <c r="S174" s="1192"/>
      <c r="T174" s="1177" t="s">
        <v>454</v>
      </c>
      <c r="U174" s="1192"/>
      <c r="V174" s="1192"/>
      <c r="W174" s="1192"/>
      <c r="X174" s="1192"/>
      <c r="Y174" s="1192"/>
      <c r="Z174" s="1192"/>
      <c r="AA174" s="1192"/>
      <c r="AB174" s="1176" t="s">
        <v>732</v>
      </c>
      <c r="AC174" s="1192"/>
      <c r="AD174" s="1192"/>
      <c r="AE174" s="1192"/>
      <c r="AF174" s="1192"/>
      <c r="AG174" s="1176" t="s">
        <v>733</v>
      </c>
      <c r="AH174" s="1192"/>
      <c r="AI174" s="1192"/>
      <c r="AJ174" s="1019" t="s">
        <v>417</v>
      </c>
      <c r="AK174" s="1178" t="s">
        <v>734</v>
      </c>
      <c r="AL174" s="1192"/>
      <c r="AM174" s="1192"/>
      <c r="AN174" s="1192"/>
      <c r="AO174" s="1192"/>
      <c r="AP174" s="1192"/>
      <c r="AQ174" s="1016">
        <v>800000000</v>
      </c>
      <c r="AR174" s="1050">
        <v>0</v>
      </c>
      <c r="AS174" s="1016">
        <v>0</v>
      </c>
      <c r="AT174" s="1016">
        <v>91175041</v>
      </c>
      <c r="AU174" s="1016">
        <v>0</v>
      </c>
      <c r="AV174" s="1050">
        <v>0</v>
      </c>
      <c r="AW174" s="1016">
        <v>0</v>
      </c>
      <c r="AX174" s="1050">
        <v>0</v>
      </c>
      <c r="AY174" s="1016">
        <v>0</v>
      </c>
      <c r="AZ174" s="1050">
        <v>0</v>
      </c>
      <c r="BA174" s="1016">
        <v>0</v>
      </c>
      <c r="BB174" s="1016">
        <v>0</v>
      </c>
      <c r="BC174" s="1016">
        <v>0</v>
      </c>
      <c r="BD174" s="1016">
        <v>0</v>
      </c>
      <c r="BG174" s="1054">
        <v>800000000</v>
      </c>
      <c r="BH174" s="1054">
        <v>0</v>
      </c>
      <c r="BI174" s="1054">
        <v>0</v>
      </c>
      <c r="BJ174" s="1054">
        <v>91175041</v>
      </c>
      <c r="BK174" s="1054">
        <v>0</v>
      </c>
      <c r="BL174" s="1054">
        <v>0</v>
      </c>
      <c r="BM174" s="1054">
        <v>0</v>
      </c>
      <c r="BN174" s="1054">
        <v>0</v>
      </c>
      <c r="BO174" s="1054">
        <v>0</v>
      </c>
      <c r="BP174" s="1054">
        <v>0</v>
      </c>
      <c r="BQ174" s="1054">
        <v>0</v>
      </c>
      <c r="BR174" s="1054">
        <v>0</v>
      </c>
      <c r="BS174" s="1054">
        <v>0</v>
      </c>
      <c r="BT174" s="1054">
        <v>0</v>
      </c>
    </row>
    <row r="175" spans="1:72" ht="21.95" customHeight="1" x14ac:dyDescent="0.2">
      <c r="A175" s="1012" t="str">
        <f t="shared" si="3"/>
        <v>C122800310</v>
      </c>
      <c r="B175" s="1176" t="s">
        <v>453</v>
      </c>
      <c r="C175" s="1192"/>
      <c r="D175" s="1176" t="s">
        <v>786</v>
      </c>
      <c r="E175" s="1192"/>
      <c r="F175" s="1176" t="s">
        <v>784</v>
      </c>
      <c r="G175" s="1192"/>
      <c r="H175" s="1176" t="s">
        <v>748</v>
      </c>
      <c r="I175" s="1192"/>
      <c r="J175" s="1176" t="s">
        <v>685</v>
      </c>
      <c r="K175" s="1192"/>
      <c r="L175" s="1192"/>
      <c r="M175" s="1176" t="s">
        <v>685</v>
      </c>
      <c r="N175" s="1192"/>
      <c r="O175" s="1192"/>
      <c r="P175" s="1176" t="s">
        <v>685</v>
      </c>
      <c r="Q175" s="1192"/>
      <c r="R175" s="1176" t="s">
        <v>685</v>
      </c>
      <c r="S175" s="1192"/>
      <c r="T175" s="1177" t="s">
        <v>788</v>
      </c>
      <c r="U175" s="1192"/>
      <c r="V175" s="1192"/>
      <c r="W175" s="1192"/>
      <c r="X175" s="1192"/>
      <c r="Y175" s="1192"/>
      <c r="Z175" s="1192"/>
      <c r="AA175" s="1192"/>
      <c r="AB175" s="1176" t="s">
        <v>732</v>
      </c>
      <c r="AC175" s="1192"/>
      <c r="AD175" s="1192"/>
      <c r="AE175" s="1192"/>
      <c r="AF175" s="1192"/>
      <c r="AG175" s="1176" t="s">
        <v>733</v>
      </c>
      <c r="AH175" s="1192"/>
      <c r="AI175" s="1192"/>
      <c r="AJ175" s="1019" t="s">
        <v>417</v>
      </c>
      <c r="AK175" s="1178" t="s">
        <v>734</v>
      </c>
      <c r="AL175" s="1192"/>
      <c r="AM175" s="1192"/>
      <c r="AN175" s="1192"/>
      <c r="AO175" s="1192"/>
      <c r="AP175" s="1192"/>
      <c r="AQ175" s="1016">
        <v>91175041</v>
      </c>
      <c r="AR175" s="1050">
        <v>0</v>
      </c>
      <c r="AS175" s="1016">
        <v>0</v>
      </c>
      <c r="AT175" s="1016">
        <v>0</v>
      </c>
      <c r="AU175" s="1016">
        <v>0</v>
      </c>
      <c r="AV175" s="1050">
        <v>0</v>
      </c>
      <c r="AW175" s="1016">
        <v>0</v>
      </c>
      <c r="AX175" s="1050">
        <v>0</v>
      </c>
      <c r="AY175" s="1016">
        <v>0</v>
      </c>
      <c r="AZ175" s="1050">
        <v>0</v>
      </c>
      <c r="BA175" s="1016">
        <v>0</v>
      </c>
      <c r="BB175" s="1016">
        <v>0</v>
      </c>
      <c r="BC175" s="1016">
        <v>0</v>
      </c>
      <c r="BD175" s="1016">
        <v>0</v>
      </c>
      <c r="BG175" s="1054">
        <v>91175041</v>
      </c>
      <c r="BH175" s="1054">
        <v>0</v>
      </c>
      <c r="BI175" s="1054">
        <v>0</v>
      </c>
      <c r="BJ175" s="1054">
        <v>0</v>
      </c>
      <c r="BK175" s="1054">
        <v>0</v>
      </c>
      <c r="BL175" s="1054">
        <v>0</v>
      </c>
      <c r="BM175" s="1054">
        <v>0</v>
      </c>
      <c r="BN175" s="1054">
        <v>0</v>
      </c>
      <c r="BO175" s="1054">
        <v>0</v>
      </c>
      <c r="BP175" s="1054">
        <v>0</v>
      </c>
      <c r="BQ175" s="1054">
        <v>0</v>
      </c>
      <c r="BR175" s="1054">
        <v>0</v>
      </c>
      <c r="BS175" s="1054">
        <v>0</v>
      </c>
      <c r="BT175" s="1054">
        <v>0</v>
      </c>
    </row>
    <row r="176" spans="1:72" ht="21.95" customHeight="1" x14ac:dyDescent="0.2">
      <c r="A176" s="1012" t="str">
        <f t="shared" si="3"/>
        <v>C21310</v>
      </c>
      <c r="B176" s="1180" t="s">
        <v>453</v>
      </c>
      <c r="C176" s="1192"/>
      <c r="D176" s="1180" t="s">
        <v>789</v>
      </c>
      <c r="E176" s="1192"/>
      <c r="F176" s="1180"/>
      <c r="G176" s="1192"/>
      <c r="H176" s="1180"/>
      <c r="I176" s="1192"/>
      <c r="J176" s="1180"/>
      <c r="K176" s="1192"/>
      <c r="L176" s="1192"/>
      <c r="M176" s="1180"/>
      <c r="N176" s="1192"/>
      <c r="O176" s="1192"/>
      <c r="P176" s="1180"/>
      <c r="Q176" s="1192"/>
      <c r="R176" s="1180"/>
      <c r="S176" s="1192"/>
      <c r="T176" s="1179" t="s">
        <v>790</v>
      </c>
      <c r="U176" s="1192"/>
      <c r="V176" s="1192"/>
      <c r="W176" s="1192"/>
      <c r="X176" s="1192"/>
      <c r="Y176" s="1192"/>
      <c r="Z176" s="1192"/>
      <c r="AA176" s="1192"/>
      <c r="AB176" s="1180" t="s">
        <v>732</v>
      </c>
      <c r="AC176" s="1192"/>
      <c r="AD176" s="1192"/>
      <c r="AE176" s="1192"/>
      <c r="AF176" s="1192"/>
      <c r="AG176" s="1180" t="s">
        <v>733</v>
      </c>
      <c r="AH176" s="1192"/>
      <c r="AI176" s="1192"/>
      <c r="AJ176" s="1017" t="s">
        <v>417</v>
      </c>
      <c r="AK176" s="1181" t="s">
        <v>734</v>
      </c>
      <c r="AL176" s="1192"/>
      <c r="AM176" s="1192"/>
      <c r="AN176" s="1192"/>
      <c r="AO176" s="1192"/>
      <c r="AP176" s="1192"/>
      <c r="AQ176" s="1016">
        <v>540000000</v>
      </c>
      <c r="AR176" s="1050">
        <v>0</v>
      </c>
      <c r="AS176" s="1016">
        <v>800000</v>
      </c>
      <c r="AT176" s="1016">
        <v>0</v>
      </c>
      <c r="AU176" s="1016">
        <v>0</v>
      </c>
      <c r="AV176" s="1050">
        <v>0</v>
      </c>
      <c r="AW176" s="1016">
        <v>0</v>
      </c>
      <c r="AX176" s="1050">
        <v>0</v>
      </c>
      <c r="AY176" s="1016">
        <v>0</v>
      </c>
      <c r="AZ176" s="1050">
        <v>0</v>
      </c>
      <c r="BA176" s="1016">
        <v>0</v>
      </c>
      <c r="BB176" s="1016">
        <v>0</v>
      </c>
      <c r="BC176" s="1016">
        <v>0</v>
      </c>
      <c r="BD176" s="1016">
        <v>0</v>
      </c>
      <c r="BG176" s="1054">
        <v>540000000</v>
      </c>
      <c r="BH176" s="1054">
        <v>0</v>
      </c>
      <c r="BI176" s="1054">
        <v>800000</v>
      </c>
      <c r="BJ176" s="1054">
        <v>0</v>
      </c>
      <c r="BK176" s="1054">
        <v>0</v>
      </c>
      <c r="BL176" s="1054">
        <v>0</v>
      </c>
      <c r="BM176" s="1054">
        <v>0</v>
      </c>
      <c r="BN176" s="1054">
        <v>0</v>
      </c>
      <c r="BO176" s="1054">
        <v>0</v>
      </c>
      <c r="BP176" s="1054">
        <v>0</v>
      </c>
      <c r="BQ176" s="1054">
        <v>0</v>
      </c>
      <c r="BR176" s="1054">
        <v>0</v>
      </c>
      <c r="BS176" s="1054">
        <v>0</v>
      </c>
      <c r="BT176" s="1054">
        <v>0</v>
      </c>
    </row>
    <row r="177" spans="1:72" ht="21.95" customHeight="1" x14ac:dyDescent="0.2">
      <c r="A177" s="1012" t="str">
        <f t="shared" si="3"/>
        <v>C21380010</v>
      </c>
      <c r="B177" s="1180" t="s">
        <v>453</v>
      </c>
      <c r="C177" s="1192"/>
      <c r="D177" s="1180" t="s">
        <v>789</v>
      </c>
      <c r="E177" s="1192"/>
      <c r="F177" s="1180" t="s">
        <v>784</v>
      </c>
      <c r="G177" s="1192"/>
      <c r="H177" s="1180"/>
      <c r="I177" s="1192"/>
      <c r="J177" s="1180"/>
      <c r="K177" s="1192"/>
      <c r="L177" s="1192"/>
      <c r="M177" s="1180"/>
      <c r="N177" s="1192"/>
      <c r="O177" s="1192"/>
      <c r="P177" s="1180"/>
      <c r="Q177" s="1192"/>
      <c r="R177" s="1180"/>
      <c r="S177" s="1192"/>
      <c r="T177" s="1179" t="s">
        <v>785</v>
      </c>
      <c r="U177" s="1192"/>
      <c r="V177" s="1192"/>
      <c r="W177" s="1192"/>
      <c r="X177" s="1192"/>
      <c r="Y177" s="1192"/>
      <c r="Z177" s="1192"/>
      <c r="AA177" s="1192"/>
      <c r="AB177" s="1180" t="s">
        <v>732</v>
      </c>
      <c r="AC177" s="1192"/>
      <c r="AD177" s="1192"/>
      <c r="AE177" s="1192"/>
      <c r="AF177" s="1192"/>
      <c r="AG177" s="1180" t="s">
        <v>733</v>
      </c>
      <c r="AH177" s="1192"/>
      <c r="AI177" s="1192"/>
      <c r="AJ177" s="1017" t="s">
        <v>417</v>
      </c>
      <c r="AK177" s="1181" t="s">
        <v>734</v>
      </c>
      <c r="AL177" s="1192"/>
      <c r="AM177" s="1192"/>
      <c r="AN177" s="1192"/>
      <c r="AO177" s="1192"/>
      <c r="AP177" s="1192"/>
      <c r="AQ177" s="1016">
        <v>540000000</v>
      </c>
      <c r="AR177" s="1050">
        <v>0</v>
      </c>
      <c r="AS177" s="1016">
        <v>800000</v>
      </c>
      <c r="AT177" s="1016">
        <v>0</v>
      </c>
      <c r="AU177" s="1016">
        <v>0</v>
      </c>
      <c r="AV177" s="1050">
        <v>0</v>
      </c>
      <c r="AW177" s="1016">
        <v>0</v>
      </c>
      <c r="AX177" s="1050">
        <v>0</v>
      </c>
      <c r="AY177" s="1016">
        <v>0</v>
      </c>
      <c r="AZ177" s="1050">
        <v>0</v>
      </c>
      <c r="BA177" s="1016">
        <v>0</v>
      </c>
      <c r="BB177" s="1016">
        <v>0</v>
      </c>
      <c r="BC177" s="1016">
        <v>0</v>
      </c>
      <c r="BD177" s="1016">
        <v>0</v>
      </c>
      <c r="BG177" s="1054">
        <v>540000000</v>
      </c>
      <c r="BH177" s="1054">
        <v>0</v>
      </c>
      <c r="BI177" s="1054">
        <v>800000</v>
      </c>
      <c r="BJ177" s="1054">
        <v>0</v>
      </c>
      <c r="BK177" s="1054">
        <v>0</v>
      </c>
      <c r="BL177" s="1054">
        <v>0</v>
      </c>
      <c r="BM177" s="1054">
        <v>0</v>
      </c>
      <c r="BN177" s="1054">
        <v>0</v>
      </c>
      <c r="BO177" s="1054">
        <v>0</v>
      </c>
      <c r="BP177" s="1054">
        <v>0</v>
      </c>
      <c r="BQ177" s="1054">
        <v>0</v>
      </c>
      <c r="BR177" s="1054">
        <v>0</v>
      </c>
      <c r="BS177" s="1054">
        <v>0</v>
      </c>
      <c r="BT177" s="1054">
        <v>0</v>
      </c>
    </row>
    <row r="178" spans="1:72" ht="21.95" customHeight="1" x14ac:dyDescent="0.2">
      <c r="A178" s="1012" t="str">
        <f t="shared" si="3"/>
        <v>C213800110</v>
      </c>
      <c r="B178" s="1176" t="s">
        <v>453</v>
      </c>
      <c r="C178" s="1192"/>
      <c r="D178" s="1176" t="s">
        <v>789</v>
      </c>
      <c r="E178" s="1192"/>
      <c r="F178" s="1176" t="s">
        <v>784</v>
      </c>
      <c r="G178" s="1192"/>
      <c r="H178" s="1176" t="s">
        <v>738</v>
      </c>
      <c r="I178" s="1192"/>
      <c r="J178" s="1176" t="s">
        <v>685</v>
      </c>
      <c r="K178" s="1192"/>
      <c r="L178" s="1192"/>
      <c r="M178" s="1176" t="s">
        <v>685</v>
      </c>
      <c r="N178" s="1192"/>
      <c r="O178" s="1192"/>
      <c r="P178" s="1176" t="s">
        <v>685</v>
      </c>
      <c r="Q178" s="1192"/>
      <c r="R178" s="1176" t="s">
        <v>685</v>
      </c>
      <c r="S178" s="1192"/>
      <c r="T178" s="1177" t="s">
        <v>580</v>
      </c>
      <c r="U178" s="1192"/>
      <c r="V178" s="1192"/>
      <c r="W178" s="1192"/>
      <c r="X178" s="1192"/>
      <c r="Y178" s="1192"/>
      <c r="Z178" s="1192"/>
      <c r="AA178" s="1192"/>
      <c r="AB178" s="1176" t="s">
        <v>732</v>
      </c>
      <c r="AC178" s="1192"/>
      <c r="AD178" s="1192"/>
      <c r="AE178" s="1192"/>
      <c r="AF178" s="1192"/>
      <c r="AG178" s="1176" t="s">
        <v>733</v>
      </c>
      <c r="AH178" s="1192"/>
      <c r="AI178" s="1192"/>
      <c r="AJ178" s="1019" t="s">
        <v>417</v>
      </c>
      <c r="AK178" s="1178" t="s">
        <v>734</v>
      </c>
      <c r="AL178" s="1192"/>
      <c r="AM178" s="1192"/>
      <c r="AN178" s="1192"/>
      <c r="AO178" s="1192"/>
      <c r="AP178" s="1192"/>
      <c r="AQ178" s="1016">
        <v>540000000</v>
      </c>
      <c r="AR178" s="1050">
        <v>0</v>
      </c>
      <c r="AS178" s="1016">
        <v>800000</v>
      </c>
      <c r="AT178" s="1016">
        <v>0</v>
      </c>
      <c r="AU178" s="1016">
        <v>0</v>
      </c>
      <c r="AV178" s="1050">
        <v>0</v>
      </c>
      <c r="AW178" s="1016">
        <v>0</v>
      </c>
      <c r="AX178" s="1050">
        <v>0</v>
      </c>
      <c r="AY178" s="1016">
        <v>0</v>
      </c>
      <c r="AZ178" s="1050">
        <v>0</v>
      </c>
      <c r="BA178" s="1016">
        <v>0</v>
      </c>
      <c r="BB178" s="1016">
        <v>0</v>
      </c>
      <c r="BC178" s="1016">
        <v>0</v>
      </c>
      <c r="BD178" s="1016">
        <v>0</v>
      </c>
      <c r="BG178" s="1054">
        <v>540000000</v>
      </c>
      <c r="BH178" s="1054">
        <v>0</v>
      </c>
      <c r="BI178" s="1054">
        <v>800000</v>
      </c>
      <c r="BJ178" s="1054">
        <v>0</v>
      </c>
      <c r="BK178" s="1054">
        <v>0</v>
      </c>
      <c r="BL178" s="1054">
        <v>0</v>
      </c>
      <c r="BM178" s="1054">
        <v>0</v>
      </c>
      <c r="BN178" s="1054">
        <v>0</v>
      </c>
      <c r="BO178" s="1054">
        <v>0</v>
      </c>
      <c r="BP178" s="1054">
        <v>0</v>
      </c>
      <c r="BQ178" s="1054">
        <v>0</v>
      </c>
      <c r="BR178" s="1054">
        <v>0</v>
      </c>
      <c r="BS178" s="1054">
        <v>0</v>
      </c>
      <c r="BT178" s="1054">
        <v>0</v>
      </c>
    </row>
    <row r="179" spans="1:72" ht="21.95" customHeight="1" x14ac:dyDescent="0.2">
      <c r="A179" s="1012" t="str">
        <f t="shared" si="3"/>
        <v>C31010</v>
      </c>
      <c r="B179" s="1180" t="s">
        <v>453</v>
      </c>
      <c r="C179" s="1192"/>
      <c r="D179" s="1180" t="s">
        <v>791</v>
      </c>
      <c r="E179" s="1192"/>
      <c r="F179" s="1180"/>
      <c r="G179" s="1192"/>
      <c r="H179" s="1180"/>
      <c r="I179" s="1192"/>
      <c r="J179" s="1180"/>
      <c r="K179" s="1192"/>
      <c r="L179" s="1192"/>
      <c r="M179" s="1180"/>
      <c r="N179" s="1192"/>
      <c r="O179" s="1192"/>
      <c r="P179" s="1180"/>
      <c r="Q179" s="1192"/>
      <c r="R179" s="1180"/>
      <c r="S179" s="1192"/>
      <c r="T179" s="1179" t="s">
        <v>792</v>
      </c>
      <c r="U179" s="1192"/>
      <c r="V179" s="1192"/>
      <c r="W179" s="1192"/>
      <c r="X179" s="1192"/>
      <c r="Y179" s="1192"/>
      <c r="Z179" s="1192"/>
      <c r="AA179" s="1192"/>
      <c r="AB179" s="1180" t="s">
        <v>732</v>
      </c>
      <c r="AC179" s="1192"/>
      <c r="AD179" s="1192"/>
      <c r="AE179" s="1192"/>
      <c r="AF179" s="1192"/>
      <c r="AG179" s="1180" t="s">
        <v>733</v>
      </c>
      <c r="AH179" s="1192"/>
      <c r="AI179" s="1192"/>
      <c r="AJ179" s="1017" t="s">
        <v>417</v>
      </c>
      <c r="AK179" s="1181" t="s">
        <v>734</v>
      </c>
      <c r="AL179" s="1192"/>
      <c r="AM179" s="1192"/>
      <c r="AN179" s="1192"/>
      <c r="AO179" s="1192"/>
      <c r="AP179" s="1192"/>
      <c r="AQ179" s="1016">
        <v>3518877300</v>
      </c>
      <c r="AR179" s="1050">
        <v>141771200</v>
      </c>
      <c r="AS179" s="1016">
        <v>149901441</v>
      </c>
      <c r="AT179" s="1016">
        <v>124877300</v>
      </c>
      <c r="AU179" s="1016">
        <v>0</v>
      </c>
      <c r="AV179" s="1050">
        <v>122390591</v>
      </c>
      <c r="AW179" s="1016">
        <v>19380609</v>
      </c>
      <c r="AX179" s="1050">
        <v>371105845</v>
      </c>
      <c r="AY179" s="1016">
        <v>248715254</v>
      </c>
      <c r="AZ179" s="1050">
        <v>403957398</v>
      </c>
      <c r="BA179" s="1016">
        <v>32851553</v>
      </c>
      <c r="BB179" s="1016">
        <v>403957398</v>
      </c>
      <c r="BC179" s="1016">
        <v>0</v>
      </c>
      <c r="BD179" s="1016">
        <v>0</v>
      </c>
      <c r="BG179" s="1054">
        <v>3518877300</v>
      </c>
      <c r="BH179" s="1054">
        <v>141771200</v>
      </c>
      <c r="BI179" s="1054">
        <v>149901441</v>
      </c>
      <c r="BJ179" s="1054">
        <v>124877300</v>
      </c>
      <c r="BK179" s="1054">
        <v>0</v>
      </c>
      <c r="BL179" s="1054">
        <v>122390591</v>
      </c>
      <c r="BM179" s="1054">
        <v>19380609</v>
      </c>
      <c r="BN179" s="1054">
        <v>371105845</v>
      </c>
      <c r="BO179" s="1054">
        <v>248715254</v>
      </c>
      <c r="BP179" s="1054">
        <v>403957398</v>
      </c>
      <c r="BQ179" s="1054">
        <v>32851553</v>
      </c>
      <c r="BR179" s="1054">
        <v>403957398</v>
      </c>
      <c r="BS179" s="1054">
        <v>0</v>
      </c>
      <c r="BT179" s="1054">
        <v>0</v>
      </c>
    </row>
    <row r="180" spans="1:72" ht="21.95" customHeight="1" x14ac:dyDescent="0.2">
      <c r="A180" s="1012" t="str">
        <f t="shared" si="3"/>
        <v>C310150410</v>
      </c>
      <c r="B180" s="1180" t="s">
        <v>453</v>
      </c>
      <c r="C180" s="1192"/>
      <c r="D180" s="1180" t="s">
        <v>791</v>
      </c>
      <c r="E180" s="1192"/>
      <c r="F180" s="1180" t="s">
        <v>793</v>
      </c>
      <c r="G180" s="1192"/>
      <c r="H180" s="1180"/>
      <c r="I180" s="1192"/>
      <c r="J180" s="1180"/>
      <c r="K180" s="1192"/>
      <c r="L180" s="1192"/>
      <c r="M180" s="1180"/>
      <c r="N180" s="1192"/>
      <c r="O180" s="1192"/>
      <c r="P180" s="1180"/>
      <c r="Q180" s="1192"/>
      <c r="R180" s="1180"/>
      <c r="S180" s="1192"/>
      <c r="T180" s="1179" t="s">
        <v>794</v>
      </c>
      <c r="U180" s="1192"/>
      <c r="V180" s="1192"/>
      <c r="W180" s="1192"/>
      <c r="X180" s="1192"/>
      <c r="Y180" s="1192"/>
      <c r="Z180" s="1192"/>
      <c r="AA180" s="1192"/>
      <c r="AB180" s="1180" t="s">
        <v>732</v>
      </c>
      <c r="AC180" s="1192"/>
      <c r="AD180" s="1192"/>
      <c r="AE180" s="1192"/>
      <c r="AF180" s="1192"/>
      <c r="AG180" s="1180" t="s">
        <v>733</v>
      </c>
      <c r="AH180" s="1192"/>
      <c r="AI180" s="1192"/>
      <c r="AJ180" s="1017" t="s">
        <v>417</v>
      </c>
      <c r="AK180" s="1181" t="s">
        <v>734</v>
      </c>
      <c r="AL180" s="1192"/>
      <c r="AM180" s="1192"/>
      <c r="AN180" s="1192"/>
      <c r="AO180" s="1192"/>
      <c r="AP180" s="1192"/>
      <c r="AQ180" s="1016">
        <v>800000000</v>
      </c>
      <c r="AR180" s="1050">
        <v>90000000</v>
      </c>
      <c r="AS180" s="1016">
        <v>70013533</v>
      </c>
      <c r="AT180" s="1016">
        <v>0</v>
      </c>
      <c r="AU180" s="1016">
        <v>0</v>
      </c>
      <c r="AV180" s="1050">
        <v>68411852</v>
      </c>
      <c r="AW180" s="1016">
        <v>21588148</v>
      </c>
      <c r="AX180" s="1050">
        <v>46852978</v>
      </c>
      <c r="AY180" s="1016">
        <v>21558874</v>
      </c>
      <c r="AZ180" s="1050">
        <v>46053265</v>
      </c>
      <c r="BA180" s="1016">
        <v>799713</v>
      </c>
      <c r="BB180" s="1016">
        <v>46053265</v>
      </c>
      <c r="BC180" s="1016">
        <v>0</v>
      </c>
      <c r="BD180" s="1016">
        <v>0</v>
      </c>
      <c r="BG180" s="1054">
        <v>800000000</v>
      </c>
      <c r="BH180" s="1054">
        <v>90000000</v>
      </c>
      <c r="BI180" s="1054">
        <v>70013533</v>
      </c>
      <c r="BJ180" s="1054">
        <v>0</v>
      </c>
      <c r="BK180" s="1054">
        <v>0</v>
      </c>
      <c r="BL180" s="1054">
        <v>68411852</v>
      </c>
      <c r="BM180" s="1054">
        <v>21588148</v>
      </c>
      <c r="BN180" s="1054">
        <v>46852978</v>
      </c>
      <c r="BO180" s="1054">
        <v>21558874</v>
      </c>
      <c r="BP180" s="1054">
        <v>46053265</v>
      </c>
      <c r="BQ180" s="1054">
        <v>799713</v>
      </c>
      <c r="BR180" s="1054">
        <v>46053265</v>
      </c>
      <c r="BS180" s="1054">
        <v>0</v>
      </c>
      <c r="BT180" s="1054">
        <v>0</v>
      </c>
    </row>
    <row r="181" spans="1:72" ht="21.95" customHeight="1" x14ac:dyDescent="0.2">
      <c r="A181" s="1012" t="str">
        <f t="shared" si="3"/>
        <v>C3101504110</v>
      </c>
      <c r="B181" s="1176" t="s">
        <v>453</v>
      </c>
      <c r="C181" s="1192"/>
      <c r="D181" s="1176" t="s">
        <v>791</v>
      </c>
      <c r="E181" s="1192"/>
      <c r="F181" s="1176" t="s">
        <v>793</v>
      </c>
      <c r="G181" s="1192"/>
      <c r="H181" s="1176" t="s">
        <v>738</v>
      </c>
      <c r="I181" s="1192"/>
      <c r="J181" s="1176" t="s">
        <v>685</v>
      </c>
      <c r="K181" s="1192"/>
      <c r="L181" s="1192"/>
      <c r="M181" s="1176" t="s">
        <v>685</v>
      </c>
      <c r="N181" s="1192"/>
      <c r="O181" s="1192"/>
      <c r="P181" s="1176" t="s">
        <v>685</v>
      </c>
      <c r="Q181" s="1192"/>
      <c r="R181" s="1176" t="s">
        <v>685</v>
      </c>
      <c r="S181" s="1192"/>
      <c r="T181" s="1177" t="s">
        <v>581</v>
      </c>
      <c r="U181" s="1192"/>
      <c r="V181" s="1192"/>
      <c r="W181" s="1192"/>
      <c r="X181" s="1192"/>
      <c r="Y181" s="1192"/>
      <c r="Z181" s="1192"/>
      <c r="AA181" s="1192"/>
      <c r="AB181" s="1176" t="s">
        <v>732</v>
      </c>
      <c r="AC181" s="1192"/>
      <c r="AD181" s="1192"/>
      <c r="AE181" s="1192"/>
      <c r="AF181" s="1192"/>
      <c r="AG181" s="1176" t="s">
        <v>733</v>
      </c>
      <c r="AH181" s="1192"/>
      <c r="AI181" s="1192"/>
      <c r="AJ181" s="1019" t="s">
        <v>417</v>
      </c>
      <c r="AK181" s="1178" t="s">
        <v>734</v>
      </c>
      <c r="AL181" s="1192"/>
      <c r="AM181" s="1192"/>
      <c r="AN181" s="1192"/>
      <c r="AO181" s="1192"/>
      <c r="AP181" s="1192"/>
      <c r="AQ181" s="1016">
        <v>450000000</v>
      </c>
      <c r="AR181" s="1050">
        <v>29000000</v>
      </c>
      <c r="AS181" s="1016">
        <v>69000200</v>
      </c>
      <c r="AT181" s="1016">
        <v>0</v>
      </c>
      <c r="AU181" s="1016">
        <v>0</v>
      </c>
      <c r="AV181" s="1050">
        <v>36531977</v>
      </c>
      <c r="AW181" s="1016">
        <v>7531977</v>
      </c>
      <c r="AX181" s="1050">
        <v>21496508</v>
      </c>
      <c r="AY181" s="1016">
        <v>15035469</v>
      </c>
      <c r="AZ181" s="1050">
        <v>20696795</v>
      </c>
      <c r="BA181" s="1016">
        <v>799713</v>
      </c>
      <c r="BB181" s="1016">
        <v>20696795</v>
      </c>
      <c r="BC181" s="1016">
        <v>0</v>
      </c>
      <c r="BD181" s="1016">
        <v>0</v>
      </c>
      <c r="BG181" s="1054">
        <v>450000000</v>
      </c>
      <c r="BH181" s="1054">
        <v>29000000</v>
      </c>
      <c r="BI181" s="1054">
        <v>69000200</v>
      </c>
      <c r="BJ181" s="1054">
        <v>0</v>
      </c>
      <c r="BK181" s="1054">
        <v>0</v>
      </c>
      <c r="BL181" s="1054">
        <v>36531977</v>
      </c>
      <c r="BM181" s="1054">
        <v>7531977</v>
      </c>
      <c r="BN181" s="1054">
        <v>21496508</v>
      </c>
      <c r="BO181" s="1054">
        <v>15035469</v>
      </c>
      <c r="BP181" s="1054">
        <v>20696795</v>
      </c>
      <c r="BQ181" s="1054">
        <v>799713</v>
      </c>
      <c r="BR181" s="1054">
        <v>20696795</v>
      </c>
      <c r="BS181" s="1054">
        <v>0</v>
      </c>
      <c r="BT181" s="1054">
        <v>0</v>
      </c>
    </row>
    <row r="182" spans="1:72" ht="21.95" customHeight="1" x14ac:dyDescent="0.2">
      <c r="A182" s="1012" t="str">
        <f t="shared" si="3"/>
        <v>C3101504210</v>
      </c>
      <c r="B182" s="1176" t="s">
        <v>453</v>
      </c>
      <c r="C182" s="1192"/>
      <c r="D182" s="1176" t="s">
        <v>791</v>
      </c>
      <c r="E182" s="1192"/>
      <c r="F182" s="1176" t="s">
        <v>793</v>
      </c>
      <c r="G182" s="1192"/>
      <c r="H182" s="1176" t="s">
        <v>741</v>
      </c>
      <c r="I182" s="1192"/>
      <c r="J182" s="1176" t="s">
        <v>685</v>
      </c>
      <c r="K182" s="1192"/>
      <c r="L182" s="1192"/>
      <c r="M182" s="1176" t="s">
        <v>685</v>
      </c>
      <c r="N182" s="1192"/>
      <c r="O182" s="1192"/>
      <c r="P182" s="1176" t="s">
        <v>685</v>
      </c>
      <c r="Q182" s="1192"/>
      <c r="R182" s="1176" t="s">
        <v>685</v>
      </c>
      <c r="S182" s="1192"/>
      <c r="T182" s="1177" t="s">
        <v>582</v>
      </c>
      <c r="U182" s="1192"/>
      <c r="V182" s="1192"/>
      <c r="W182" s="1192"/>
      <c r="X182" s="1192"/>
      <c r="Y182" s="1192"/>
      <c r="Z182" s="1192"/>
      <c r="AA182" s="1192"/>
      <c r="AB182" s="1176" t="s">
        <v>732</v>
      </c>
      <c r="AC182" s="1192"/>
      <c r="AD182" s="1192"/>
      <c r="AE182" s="1192"/>
      <c r="AF182" s="1192"/>
      <c r="AG182" s="1176" t="s">
        <v>733</v>
      </c>
      <c r="AH182" s="1192"/>
      <c r="AI182" s="1192"/>
      <c r="AJ182" s="1019" t="s">
        <v>417</v>
      </c>
      <c r="AK182" s="1178" t="s">
        <v>734</v>
      </c>
      <c r="AL182" s="1192"/>
      <c r="AM182" s="1192"/>
      <c r="AN182" s="1192"/>
      <c r="AO182" s="1192"/>
      <c r="AP182" s="1192"/>
      <c r="AQ182" s="1016">
        <v>350000000</v>
      </c>
      <c r="AR182" s="1050">
        <v>61000000</v>
      </c>
      <c r="AS182" s="1016">
        <v>1013333</v>
      </c>
      <c r="AT182" s="1016">
        <v>0</v>
      </c>
      <c r="AU182" s="1016">
        <v>0</v>
      </c>
      <c r="AV182" s="1050">
        <v>31879875</v>
      </c>
      <c r="AW182" s="1016">
        <v>29120125</v>
      </c>
      <c r="AX182" s="1050">
        <v>25356470</v>
      </c>
      <c r="AY182" s="1016">
        <v>6523405</v>
      </c>
      <c r="AZ182" s="1050">
        <v>25356470</v>
      </c>
      <c r="BA182" s="1016">
        <v>0</v>
      </c>
      <c r="BB182" s="1016">
        <v>25356470</v>
      </c>
      <c r="BC182" s="1016">
        <v>0</v>
      </c>
      <c r="BD182" s="1016">
        <v>0</v>
      </c>
      <c r="BG182" s="1054">
        <v>350000000</v>
      </c>
      <c r="BH182" s="1054">
        <v>61000000</v>
      </c>
      <c r="BI182" s="1054">
        <v>1013333</v>
      </c>
      <c r="BJ182" s="1054">
        <v>0</v>
      </c>
      <c r="BK182" s="1054">
        <v>0</v>
      </c>
      <c r="BL182" s="1054">
        <v>31879875</v>
      </c>
      <c r="BM182" s="1054">
        <v>29120125</v>
      </c>
      <c r="BN182" s="1054">
        <v>25356470</v>
      </c>
      <c r="BO182" s="1054">
        <v>6523405</v>
      </c>
      <c r="BP182" s="1054">
        <v>25356470</v>
      </c>
      <c r="BQ182" s="1054">
        <v>0</v>
      </c>
      <c r="BR182" s="1054">
        <v>25356470</v>
      </c>
      <c r="BS182" s="1054">
        <v>0</v>
      </c>
      <c r="BT182" s="1054">
        <v>0</v>
      </c>
    </row>
    <row r="183" spans="1:72" ht="21.95" customHeight="1" x14ac:dyDescent="0.2">
      <c r="A183" s="1012" t="str">
        <f t="shared" si="3"/>
        <v>C310150710</v>
      </c>
      <c r="B183" s="1180" t="s">
        <v>453</v>
      </c>
      <c r="C183" s="1192"/>
      <c r="D183" s="1180" t="s">
        <v>791</v>
      </c>
      <c r="E183" s="1192"/>
      <c r="F183" s="1180" t="s">
        <v>795</v>
      </c>
      <c r="G183" s="1192"/>
      <c r="H183" s="1180"/>
      <c r="I183" s="1192"/>
      <c r="J183" s="1180"/>
      <c r="K183" s="1192"/>
      <c r="L183" s="1192"/>
      <c r="M183" s="1180"/>
      <c r="N183" s="1192"/>
      <c r="O183" s="1192"/>
      <c r="P183" s="1180"/>
      <c r="Q183" s="1192"/>
      <c r="R183" s="1180"/>
      <c r="S183" s="1192"/>
      <c r="T183" s="1179" t="s">
        <v>796</v>
      </c>
      <c r="U183" s="1192"/>
      <c r="V183" s="1192"/>
      <c r="W183" s="1192"/>
      <c r="X183" s="1192"/>
      <c r="Y183" s="1192"/>
      <c r="Z183" s="1192"/>
      <c r="AA183" s="1192"/>
      <c r="AB183" s="1180" t="s">
        <v>732</v>
      </c>
      <c r="AC183" s="1192"/>
      <c r="AD183" s="1192"/>
      <c r="AE183" s="1192"/>
      <c r="AF183" s="1192"/>
      <c r="AG183" s="1180" t="s">
        <v>733</v>
      </c>
      <c r="AH183" s="1192"/>
      <c r="AI183" s="1192"/>
      <c r="AJ183" s="1017" t="s">
        <v>417</v>
      </c>
      <c r="AK183" s="1181" t="s">
        <v>734</v>
      </c>
      <c r="AL183" s="1192"/>
      <c r="AM183" s="1192"/>
      <c r="AN183" s="1192"/>
      <c r="AO183" s="1192"/>
      <c r="AP183" s="1192"/>
      <c r="AQ183" s="1016">
        <v>2718877300</v>
      </c>
      <c r="AR183" s="1050">
        <v>51771200</v>
      </c>
      <c r="AS183" s="1016">
        <v>79887908</v>
      </c>
      <c r="AT183" s="1016">
        <v>124877300</v>
      </c>
      <c r="AU183" s="1016">
        <v>0</v>
      </c>
      <c r="AV183" s="1050">
        <v>53978739</v>
      </c>
      <c r="AW183" s="1016">
        <v>2207539</v>
      </c>
      <c r="AX183" s="1050">
        <v>324252867</v>
      </c>
      <c r="AY183" s="1016">
        <v>270274128</v>
      </c>
      <c r="AZ183" s="1050">
        <v>357904133</v>
      </c>
      <c r="BA183" s="1016">
        <v>33651266</v>
      </c>
      <c r="BB183" s="1016">
        <v>357904133</v>
      </c>
      <c r="BC183" s="1016">
        <v>0</v>
      </c>
      <c r="BD183" s="1016">
        <v>0</v>
      </c>
      <c r="BG183" s="1054">
        <v>2718877300</v>
      </c>
      <c r="BH183" s="1054">
        <v>51771200</v>
      </c>
      <c r="BI183" s="1054">
        <v>79887908</v>
      </c>
      <c r="BJ183" s="1054">
        <v>124877300</v>
      </c>
      <c r="BK183" s="1054">
        <v>0</v>
      </c>
      <c r="BL183" s="1054">
        <v>53978739</v>
      </c>
      <c r="BM183" s="1054">
        <v>2207539</v>
      </c>
      <c r="BN183" s="1054">
        <v>324252867</v>
      </c>
      <c r="BO183" s="1054">
        <v>270274128</v>
      </c>
      <c r="BP183" s="1054">
        <v>357904133</v>
      </c>
      <c r="BQ183" s="1054">
        <v>33651266</v>
      </c>
      <c r="BR183" s="1054">
        <v>357904133</v>
      </c>
      <c r="BS183" s="1054">
        <v>0</v>
      </c>
      <c r="BT183" s="1054">
        <v>0</v>
      </c>
    </row>
    <row r="184" spans="1:72" ht="21.95" customHeight="1" x14ac:dyDescent="0.2">
      <c r="A184" s="1012" t="str">
        <f t="shared" si="3"/>
        <v>C3101507110</v>
      </c>
      <c r="B184" s="1176" t="s">
        <v>453</v>
      </c>
      <c r="C184" s="1192"/>
      <c r="D184" s="1176" t="s">
        <v>791</v>
      </c>
      <c r="E184" s="1192"/>
      <c r="F184" s="1176" t="s">
        <v>795</v>
      </c>
      <c r="G184" s="1192"/>
      <c r="H184" s="1176" t="s">
        <v>738</v>
      </c>
      <c r="I184" s="1192"/>
      <c r="J184" s="1176" t="s">
        <v>685</v>
      </c>
      <c r="K184" s="1192"/>
      <c r="L184" s="1192"/>
      <c r="M184" s="1176" t="s">
        <v>685</v>
      </c>
      <c r="N184" s="1192"/>
      <c r="O184" s="1192"/>
      <c r="P184" s="1176" t="s">
        <v>685</v>
      </c>
      <c r="Q184" s="1192"/>
      <c r="R184" s="1176" t="s">
        <v>685</v>
      </c>
      <c r="S184" s="1192"/>
      <c r="T184" s="1177" t="s">
        <v>583</v>
      </c>
      <c r="U184" s="1192"/>
      <c r="V184" s="1192"/>
      <c r="W184" s="1192"/>
      <c r="X184" s="1192"/>
      <c r="Y184" s="1192"/>
      <c r="Z184" s="1192"/>
      <c r="AA184" s="1192"/>
      <c r="AB184" s="1176" t="s">
        <v>732</v>
      </c>
      <c r="AC184" s="1192"/>
      <c r="AD184" s="1192"/>
      <c r="AE184" s="1192"/>
      <c r="AF184" s="1192"/>
      <c r="AG184" s="1176" t="s">
        <v>733</v>
      </c>
      <c r="AH184" s="1192"/>
      <c r="AI184" s="1192"/>
      <c r="AJ184" s="1019" t="s">
        <v>417</v>
      </c>
      <c r="AK184" s="1178" t="s">
        <v>734</v>
      </c>
      <c r="AL184" s="1192"/>
      <c r="AM184" s="1192"/>
      <c r="AN184" s="1192"/>
      <c r="AO184" s="1192"/>
      <c r="AP184" s="1192"/>
      <c r="AQ184" s="1016">
        <v>500000000</v>
      </c>
      <c r="AR184" s="1050">
        <v>3771200</v>
      </c>
      <c r="AS184" s="1016">
        <v>0</v>
      </c>
      <c r="AT184" s="1016">
        <v>0</v>
      </c>
      <c r="AU184" s="1016">
        <v>0</v>
      </c>
      <c r="AV184" s="1050">
        <v>7673079</v>
      </c>
      <c r="AW184" s="1016">
        <v>3901879</v>
      </c>
      <c r="AX184" s="1050">
        <v>74375532</v>
      </c>
      <c r="AY184" s="1016">
        <v>66702453</v>
      </c>
      <c r="AZ184" s="1050">
        <v>77419200</v>
      </c>
      <c r="BA184" s="1016">
        <v>3043668</v>
      </c>
      <c r="BB184" s="1016">
        <v>77419200</v>
      </c>
      <c r="BC184" s="1016">
        <v>0</v>
      </c>
      <c r="BD184" s="1016">
        <v>0</v>
      </c>
      <c r="BG184" s="1054">
        <v>500000000</v>
      </c>
      <c r="BH184" s="1054">
        <v>3771200</v>
      </c>
      <c r="BI184" s="1054">
        <v>0</v>
      </c>
      <c r="BJ184" s="1054">
        <v>0</v>
      </c>
      <c r="BK184" s="1054">
        <v>0</v>
      </c>
      <c r="BL184" s="1054">
        <v>7673079</v>
      </c>
      <c r="BM184" s="1054">
        <v>3901879</v>
      </c>
      <c r="BN184" s="1054">
        <v>74375532</v>
      </c>
      <c r="BO184" s="1054">
        <v>66702453</v>
      </c>
      <c r="BP184" s="1054">
        <v>77419200</v>
      </c>
      <c r="BQ184" s="1054">
        <v>3043668</v>
      </c>
      <c r="BR184" s="1054">
        <v>77419200</v>
      </c>
      <c r="BS184" s="1054">
        <v>0</v>
      </c>
      <c r="BT184" s="1054">
        <v>0</v>
      </c>
    </row>
    <row r="185" spans="1:72" ht="21.95" customHeight="1" x14ac:dyDescent="0.2">
      <c r="A185" s="1012" t="str">
        <f t="shared" si="3"/>
        <v>C3101507310</v>
      </c>
      <c r="B185" s="1176" t="s">
        <v>453</v>
      </c>
      <c r="C185" s="1192"/>
      <c r="D185" s="1176" t="s">
        <v>791</v>
      </c>
      <c r="E185" s="1192"/>
      <c r="F185" s="1176" t="s">
        <v>795</v>
      </c>
      <c r="G185" s="1192"/>
      <c r="H185" s="1176" t="s">
        <v>748</v>
      </c>
      <c r="I185" s="1192"/>
      <c r="J185" s="1176" t="s">
        <v>685</v>
      </c>
      <c r="K185" s="1192"/>
      <c r="L185" s="1192"/>
      <c r="M185" s="1176" t="s">
        <v>685</v>
      </c>
      <c r="N185" s="1192"/>
      <c r="O185" s="1192"/>
      <c r="P185" s="1176" t="s">
        <v>685</v>
      </c>
      <c r="Q185" s="1192"/>
      <c r="R185" s="1176" t="s">
        <v>685</v>
      </c>
      <c r="S185" s="1192"/>
      <c r="T185" s="1177" t="s">
        <v>797</v>
      </c>
      <c r="U185" s="1192"/>
      <c r="V185" s="1192"/>
      <c r="W185" s="1192"/>
      <c r="X185" s="1192"/>
      <c r="Y185" s="1192"/>
      <c r="Z185" s="1192"/>
      <c r="AA185" s="1192"/>
      <c r="AB185" s="1176" t="s">
        <v>732</v>
      </c>
      <c r="AC185" s="1192"/>
      <c r="AD185" s="1192"/>
      <c r="AE185" s="1192"/>
      <c r="AF185" s="1192"/>
      <c r="AG185" s="1176" t="s">
        <v>733</v>
      </c>
      <c r="AH185" s="1192"/>
      <c r="AI185" s="1192"/>
      <c r="AJ185" s="1019" t="s">
        <v>417</v>
      </c>
      <c r="AK185" s="1178" t="s">
        <v>734</v>
      </c>
      <c r="AL185" s="1192"/>
      <c r="AM185" s="1192"/>
      <c r="AN185" s="1192"/>
      <c r="AO185" s="1192"/>
      <c r="AP185" s="1192"/>
      <c r="AQ185" s="1016">
        <v>1794000000</v>
      </c>
      <c r="AR185" s="1050">
        <v>48000000</v>
      </c>
      <c r="AS185" s="1016">
        <v>58387908</v>
      </c>
      <c r="AT185" s="1016">
        <v>124877300</v>
      </c>
      <c r="AU185" s="1016">
        <v>0</v>
      </c>
      <c r="AV185" s="1050">
        <v>32041638</v>
      </c>
      <c r="AW185" s="1016">
        <v>15958362</v>
      </c>
      <c r="AX185" s="1050">
        <v>212051714</v>
      </c>
      <c r="AY185" s="1016">
        <v>180010076</v>
      </c>
      <c r="AZ185" s="1050">
        <v>241799900</v>
      </c>
      <c r="BA185" s="1016">
        <v>29748186</v>
      </c>
      <c r="BB185" s="1016">
        <v>241799900</v>
      </c>
      <c r="BC185" s="1016">
        <v>0</v>
      </c>
      <c r="BD185" s="1016">
        <v>0</v>
      </c>
      <c r="BG185" s="1054">
        <v>1794000000</v>
      </c>
      <c r="BH185" s="1054">
        <v>48000000</v>
      </c>
      <c r="BI185" s="1054">
        <v>58387908</v>
      </c>
      <c r="BJ185" s="1054">
        <v>124877300</v>
      </c>
      <c r="BK185" s="1054">
        <v>0</v>
      </c>
      <c r="BL185" s="1054">
        <v>32041638</v>
      </c>
      <c r="BM185" s="1054">
        <v>15958362</v>
      </c>
      <c r="BN185" s="1054">
        <v>212051714</v>
      </c>
      <c r="BO185" s="1054">
        <v>180010076</v>
      </c>
      <c r="BP185" s="1054">
        <v>241799900</v>
      </c>
      <c r="BQ185" s="1054">
        <v>29748186</v>
      </c>
      <c r="BR185" s="1054">
        <v>241799900</v>
      </c>
      <c r="BS185" s="1054">
        <v>0</v>
      </c>
      <c r="BT185" s="1054">
        <v>0</v>
      </c>
    </row>
    <row r="186" spans="1:72" ht="21.95" customHeight="1" x14ac:dyDescent="0.2">
      <c r="A186" s="1012" t="str">
        <f t="shared" si="3"/>
        <v>C31015073010</v>
      </c>
      <c r="B186" s="1180" t="s">
        <v>453</v>
      </c>
      <c r="C186" s="1192"/>
      <c r="D186" s="1180" t="s">
        <v>791</v>
      </c>
      <c r="E186" s="1192"/>
      <c r="F186" s="1180" t="s">
        <v>795</v>
      </c>
      <c r="G186" s="1192"/>
      <c r="H186" s="1180" t="s">
        <v>748</v>
      </c>
      <c r="I186" s="1192"/>
      <c r="J186" s="1180" t="s">
        <v>739</v>
      </c>
      <c r="K186" s="1192"/>
      <c r="L186" s="1192"/>
      <c r="M186" s="1180" t="s">
        <v>685</v>
      </c>
      <c r="N186" s="1192"/>
      <c r="O186" s="1192"/>
      <c r="P186" s="1180" t="s">
        <v>685</v>
      </c>
      <c r="Q186" s="1192"/>
      <c r="R186" s="1180" t="s">
        <v>685</v>
      </c>
      <c r="S186" s="1192"/>
      <c r="T186" s="1179" t="s">
        <v>797</v>
      </c>
      <c r="U186" s="1192"/>
      <c r="V186" s="1192"/>
      <c r="W186" s="1192"/>
      <c r="X186" s="1192"/>
      <c r="Y186" s="1192"/>
      <c r="Z186" s="1192"/>
      <c r="AA186" s="1192"/>
      <c r="AB186" s="1180" t="s">
        <v>732</v>
      </c>
      <c r="AC186" s="1192"/>
      <c r="AD186" s="1192"/>
      <c r="AE186" s="1192"/>
      <c r="AF186" s="1192"/>
      <c r="AG186" s="1180" t="s">
        <v>733</v>
      </c>
      <c r="AH186" s="1192"/>
      <c r="AI186" s="1192"/>
      <c r="AJ186" s="1017" t="s">
        <v>417</v>
      </c>
      <c r="AK186" s="1181" t="s">
        <v>734</v>
      </c>
      <c r="AL186" s="1192"/>
      <c r="AM186" s="1192"/>
      <c r="AN186" s="1192"/>
      <c r="AO186" s="1192"/>
      <c r="AP186" s="1192"/>
      <c r="AQ186" s="1016">
        <v>1669122700</v>
      </c>
      <c r="AR186" s="1050">
        <v>48000000</v>
      </c>
      <c r="AS186" s="1016">
        <v>58387908</v>
      </c>
      <c r="AT186" s="1016">
        <v>0</v>
      </c>
      <c r="AU186" s="1016">
        <v>0</v>
      </c>
      <c r="AV186" s="1050">
        <v>32041638</v>
      </c>
      <c r="AW186" s="1016">
        <v>15958362</v>
      </c>
      <c r="AX186" s="1050">
        <v>212051714</v>
      </c>
      <c r="AY186" s="1016">
        <v>180010076</v>
      </c>
      <c r="AZ186" s="1050">
        <v>241799900</v>
      </c>
      <c r="BA186" s="1016">
        <v>29748186</v>
      </c>
      <c r="BB186" s="1016">
        <v>241799900</v>
      </c>
      <c r="BC186" s="1016">
        <v>0</v>
      </c>
      <c r="BD186" s="1016">
        <v>0</v>
      </c>
      <c r="BG186" s="1054">
        <v>1669122700</v>
      </c>
      <c r="BH186" s="1054">
        <v>48000000</v>
      </c>
      <c r="BI186" s="1054">
        <v>58387908</v>
      </c>
      <c r="BJ186" s="1054">
        <v>0</v>
      </c>
      <c r="BK186" s="1054">
        <v>0</v>
      </c>
      <c r="BL186" s="1054">
        <v>32041638</v>
      </c>
      <c r="BM186" s="1054">
        <v>15958362</v>
      </c>
      <c r="BN186" s="1054">
        <v>212051714</v>
      </c>
      <c r="BO186" s="1054">
        <v>180010076</v>
      </c>
      <c r="BP186" s="1054">
        <v>241799900</v>
      </c>
      <c r="BQ186" s="1054">
        <v>29748186</v>
      </c>
      <c r="BR186" s="1054">
        <v>241799900</v>
      </c>
      <c r="BS186" s="1054">
        <v>0</v>
      </c>
      <c r="BT186" s="1054">
        <v>0</v>
      </c>
    </row>
    <row r="187" spans="1:72" ht="21.95" customHeight="1" x14ac:dyDescent="0.2">
      <c r="A187" s="1012" t="str">
        <f t="shared" si="3"/>
        <v>C310150730210</v>
      </c>
      <c r="B187" s="1176" t="s">
        <v>453</v>
      </c>
      <c r="C187" s="1192"/>
      <c r="D187" s="1176" t="s">
        <v>791</v>
      </c>
      <c r="E187" s="1192"/>
      <c r="F187" s="1176" t="s">
        <v>795</v>
      </c>
      <c r="G187" s="1192"/>
      <c r="H187" s="1176" t="s">
        <v>748</v>
      </c>
      <c r="I187" s="1192"/>
      <c r="J187" s="1176" t="s">
        <v>739</v>
      </c>
      <c r="K187" s="1192"/>
      <c r="L187" s="1192"/>
      <c r="M187" s="1176" t="s">
        <v>741</v>
      </c>
      <c r="N187" s="1192"/>
      <c r="O187" s="1192"/>
      <c r="P187" s="1176" t="s">
        <v>685</v>
      </c>
      <c r="Q187" s="1192"/>
      <c r="R187" s="1176" t="s">
        <v>685</v>
      </c>
      <c r="S187" s="1192"/>
      <c r="T187" s="1177" t="s">
        <v>584</v>
      </c>
      <c r="U187" s="1192"/>
      <c r="V187" s="1192"/>
      <c r="W187" s="1192"/>
      <c r="X187" s="1192"/>
      <c r="Y187" s="1192"/>
      <c r="Z187" s="1192"/>
      <c r="AA187" s="1192"/>
      <c r="AB187" s="1176" t="s">
        <v>732</v>
      </c>
      <c r="AC187" s="1192"/>
      <c r="AD187" s="1192"/>
      <c r="AE187" s="1192"/>
      <c r="AF187" s="1192"/>
      <c r="AG187" s="1176" t="s">
        <v>733</v>
      </c>
      <c r="AH187" s="1192"/>
      <c r="AI187" s="1192"/>
      <c r="AJ187" s="1019" t="s">
        <v>417</v>
      </c>
      <c r="AK187" s="1178" t="s">
        <v>734</v>
      </c>
      <c r="AL187" s="1192"/>
      <c r="AM187" s="1192"/>
      <c r="AN187" s="1192"/>
      <c r="AO187" s="1192"/>
      <c r="AP187" s="1192"/>
      <c r="AQ187" s="1016">
        <v>682000000</v>
      </c>
      <c r="AR187" s="1050">
        <v>24000000</v>
      </c>
      <c r="AS187" s="1016">
        <v>292208</v>
      </c>
      <c r="AT187" s="1016">
        <v>0</v>
      </c>
      <c r="AU187" s="1016">
        <v>0</v>
      </c>
      <c r="AV187" s="1050">
        <v>0</v>
      </c>
      <c r="AW187" s="1016">
        <v>24000000</v>
      </c>
      <c r="AX187" s="1050">
        <v>111359079</v>
      </c>
      <c r="AY187" s="1016">
        <v>111359079</v>
      </c>
      <c r="AZ187" s="1050">
        <v>150844551</v>
      </c>
      <c r="BA187" s="1016">
        <v>39485472</v>
      </c>
      <c r="BB187" s="1016">
        <v>150844551</v>
      </c>
      <c r="BC187" s="1016">
        <v>0</v>
      </c>
      <c r="BD187" s="1016">
        <v>0</v>
      </c>
      <c r="BG187" s="1054">
        <v>682000000</v>
      </c>
      <c r="BH187" s="1054">
        <v>24000000</v>
      </c>
      <c r="BI187" s="1054">
        <v>292208</v>
      </c>
      <c r="BJ187" s="1054">
        <v>0</v>
      </c>
      <c r="BK187" s="1054">
        <v>0</v>
      </c>
      <c r="BL187" s="1054">
        <v>0</v>
      </c>
      <c r="BM187" s="1054">
        <v>24000000</v>
      </c>
      <c r="BN187" s="1054">
        <v>111359079</v>
      </c>
      <c r="BO187" s="1054">
        <v>111359079</v>
      </c>
      <c r="BP187" s="1054">
        <v>150844551</v>
      </c>
      <c r="BQ187" s="1054">
        <v>39485472</v>
      </c>
      <c r="BR187" s="1054">
        <v>150844551</v>
      </c>
      <c r="BS187" s="1054">
        <v>0</v>
      </c>
      <c r="BT187" s="1054">
        <v>0</v>
      </c>
    </row>
    <row r="188" spans="1:72" ht="21.95" customHeight="1" x14ac:dyDescent="0.2">
      <c r="A188" s="1012" t="str">
        <f t="shared" si="3"/>
        <v>C310150730310</v>
      </c>
      <c r="B188" s="1176" t="s">
        <v>453</v>
      </c>
      <c r="C188" s="1192"/>
      <c r="D188" s="1176" t="s">
        <v>791</v>
      </c>
      <c r="E188" s="1192"/>
      <c r="F188" s="1176" t="s">
        <v>795</v>
      </c>
      <c r="G188" s="1192"/>
      <c r="H188" s="1176" t="s">
        <v>748</v>
      </c>
      <c r="I188" s="1192"/>
      <c r="J188" s="1176" t="s">
        <v>739</v>
      </c>
      <c r="K188" s="1192"/>
      <c r="L188" s="1192"/>
      <c r="M188" s="1176" t="s">
        <v>748</v>
      </c>
      <c r="N188" s="1192"/>
      <c r="O188" s="1192"/>
      <c r="P188" s="1176" t="s">
        <v>685</v>
      </c>
      <c r="Q188" s="1192"/>
      <c r="R188" s="1176" t="s">
        <v>685</v>
      </c>
      <c r="S188" s="1192"/>
      <c r="T188" s="1177" t="s">
        <v>585</v>
      </c>
      <c r="U188" s="1192"/>
      <c r="V188" s="1192"/>
      <c r="W188" s="1192"/>
      <c r="X188" s="1192"/>
      <c r="Y188" s="1192"/>
      <c r="Z188" s="1192"/>
      <c r="AA188" s="1192"/>
      <c r="AB188" s="1176" t="s">
        <v>732</v>
      </c>
      <c r="AC188" s="1192"/>
      <c r="AD188" s="1192"/>
      <c r="AE188" s="1192"/>
      <c r="AF188" s="1192"/>
      <c r="AG188" s="1176" t="s">
        <v>733</v>
      </c>
      <c r="AH188" s="1192"/>
      <c r="AI188" s="1192"/>
      <c r="AJ188" s="1019" t="s">
        <v>417</v>
      </c>
      <c r="AK188" s="1178" t="s">
        <v>734</v>
      </c>
      <c r="AL188" s="1192"/>
      <c r="AM188" s="1192"/>
      <c r="AN188" s="1192"/>
      <c r="AO188" s="1192"/>
      <c r="AP188" s="1192"/>
      <c r="AQ188" s="1016">
        <v>987122700</v>
      </c>
      <c r="AR188" s="1050">
        <v>24000000</v>
      </c>
      <c r="AS188" s="1016">
        <v>58095700</v>
      </c>
      <c r="AT188" s="1016">
        <v>0</v>
      </c>
      <c r="AU188" s="1016">
        <v>0</v>
      </c>
      <c r="AV188" s="1050">
        <v>32041638</v>
      </c>
      <c r="AW188" s="1016">
        <v>8041638</v>
      </c>
      <c r="AX188" s="1050">
        <v>100692635</v>
      </c>
      <c r="AY188" s="1016">
        <v>68650997</v>
      </c>
      <c r="AZ188" s="1050">
        <v>90955349</v>
      </c>
      <c r="BA188" s="1016">
        <v>9737286</v>
      </c>
      <c r="BB188" s="1016">
        <v>90955349</v>
      </c>
      <c r="BC188" s="1016">
        <v>0</v>
      </c>
      <c r="BD188" s="1016">
        <v>0</v>
      </c>
      <c r="BG188" s="1054">
        <v>987122700</v>
      </c>
      <c r="BH188" s="1054">
        <v>24000000</v>
      </c>
      <c r="BI188" s="1054">
        <v>58095700</v>
      </c>
      <c r="BJ188" s="1054">
        <v>0</v>
      </c>
      <c r="BK188" s="1054">
        <v>0</v>
      </c>
      <c r="BL188" s="1054">
        <v>32041638</v>
      </c>
      <c r="BM188" s="1054">
        <v>8041638</v>
      </c>
      <c r="BN188" s="1054">
        <v>100692635</v>
      </c>
      <c r="BO188" s="1054">
        <v>68650997</v>
      </c>
      <c r="BP188" s="1054">
        <v>90955349</v>
      </c>
      <c r="BQ188" s="1054">
        <v>9737286</v>
      </c>
      <c r="BR188" s="1054">
        <v>90955349</v>
      </c>
      <c r="BS188" s="1054">
        <v>0</v>
      </c>
      <c r="BT188" s="1054">
        <v>0</v>
      </c>
    </row>
    <row r="189" spans="1:72" ht="21.95" customHeight="1" x14ac:dyDescent="0.2">
      <c r="A189" s="1012" t="str">
        <f t="shared" si="3"/>
        <v>C3101507410</v>
      </c>
      <c r="B189" s="1176" t="s">
        <v>453</v>
      </c>
      <c r="C189" s="1192"/>
      <c r="D189" s="1176" t="s">
        <v>791</v>
      </c>
      <c r="E189" s="1192"/>
      <c r="F189" s="1176" t="s">
        <v>795</v>
      </c>
      <c r="G189" s="1192"/>
      <c r="H189" s="1176" t="s">
        <v>742</v>
      </c>
      <c r="I189" s="1192"/>
      <c r="J189" s="1176" t="s">
        <v>685</v>
      </c>
      <c r="K189" s="1192"/>
      <c r="L189" s="1192"/>
      <c r="M189" s="1176" t="s">
        <v>685</v>
      </c>
      <c r="N189" s="1192"/>
      <c r="O189" s="1192"/>
      <c r="P189" s="1176" t="s">
        <v>685</v>
      </c>
      <c r="Q189" s="1192"/>
      <c r="R189" s="1176" t="s">
        <v>685</v>
      </c>
      <c r="S189" s="1192"/>
      <c r="T189" s="1177" t="s">
        <v>586</v>
      </c>
      <c r="U189" s="1192"/>
      <c r="V189" s="1192"/>
      <c r="W189" s="1192"/>
      <c r="X189" s="1192"/>
      <c r="Y189" s="1192"/>
      <c r="Z189" s="1192"/>
      <c r="AA189" s="1192"/>
      <c r="AB189" s="1176" t="s">
        <v>732</v>
      </c>
      <c r="AC189" s="1192"/>
      <c r="AD189" s="1192"/>
      <c r="AE189" s="1192"/>
      <c r="AF189" s="1192"/>
      <c r="AG189" s="1176" t="s">
        <v>733</v>
      </c>
      <c r="AH189" s="1192"/>
      <c r="AI189" s="1192"/>
      <c r="AJ189" s="1019" t="s">
        <v>417</v>
      </c>
      <c r="AK189" s="1178" t="s">
        <v>734</v>
      </c>
      <c r="AL189" s="1192"/>
      <c r="AM189" s="1192"/>
      <c r="AN189" s="1192"/>
      <c r="AO189" s="1192"/>
      <c r="AP189" s="1192"/>
      <c r="AQ189" s="1016">
        <v>300000000</v>
      </c>
      <c r="AR189" s="1050">
        <v>0</v>
      </c>
      <c r="AS189" s="1016">
        <v>21500000</v>
      </c>
      <c r="AT189" s="1016">
        <v>0</v>
      </c>
      <c r="AU189" s="1016">
        <v>0</v>
      </c>
      <c r="AV189" s="1050">
        <v>14264022</v>
      </c>
      <c r="AW189" s="1016">
        <v>14264022</v>
      </c>
      <c r="AX189" s="1050">
        <v>37825621</v>
      </c>
      <c r="AY189" s="1016">
        <v>23561599</v>
      </c>
      <c r="AZ189" s="1050">
        <v>38685033</v>
      </c>
      <c r="BA189" s="1016">
        <v>859412</v>
      </c>
      <c r="BB189" s="1016">
        <v>38685033</v>
      </c>
      <c r="BC189" s="1016">
        <v>0</v>
      </c>
      <c r="BD189" s="1016">
        <v>0</v>
      </c>
      <c r="BG189" s="1054">
        <v>300000000</v>
      </c>
      <c r="BH189" s="1054">
        <v>0</v>
      </c>
      <c r="BI189" s="1054">
        <v>21500000</v>
      </c>
      <c r="BJ189" s="1054">
        <v>0</v>
      </c>
      <c r="BK189" s="1054">
        <v>0</v>
      </c>
      <c r="BL189" s="1054">
        <v>14264022</v>
      </c>
      <c r="BM189" s="1054">
        <v>14264022</v>
      </c>
      <c r="BN189" s="1054">
        <v>37825621</v>
      </c>
      <c r="BO189" s="1054">
        <v>23561599</v>
      </c>
      <c r="BP189" s="1054">
        <v>38685033</v>
      </c>
      <c r="BQ189" s="1054">
        <v>859412</v>
      </c>
      <c r="BR189" s="1054">
        <v>38685033</v>
      </c>
      <c r="BS189" s="1054">
        <v>0</v>
      </c>
      <c r="BT189" s="1054">
        <v>0</v>
      </c>
    </row>
    <row r="190" spans="1:72" ht="21.95" customHeight="1" x14ac:dyDescent="0.2">
      <c r="A190" s="1012" t="str">
        <f t="shared" si="3"/>
        <v>C3101507510</v>
      </c>
      <c r="B190" s="1176" t="s">
        <v>453</v>
      </c>
      <c r="C190" s="1192"/>
      <c r="D190" s="1176" t="s">
        <v>791</v>
      </c>
      <c r="E190" s="1192"/>
      <c r="F190" s="1176" t="s">
        <v>795</v>
      </c>
      <c r="G190" s="1192"/>
      <c r="H190" s="1176" t="s">
        <v>743</v>
      </c>
      <c r="I190" s="1192"/>
      <c r="J190" s="1176" t="s">
        <v>685</v>
      </c>
      <c r="K190" s="1192"/>
      <c r="L190" s="1192"/>
      <c r="M190" s="1176" t="s">
        <v>685</v>
      </c>
      <c r="N190" s="1192"/>
      <c r="O190" s="1192"/>
      <c r="P190" s="1176" t="s">
        <v>685</v>
      </c>
      <c r="Q190" s="1192"/>
      <c r="R190" s="1176" t="s">
        <v>685</v>
      </c>
      <c r="S190" s="1192"/>
      <c r="T190" s="1177" t="s">
        <v>798</v>
      </c>
      <c r="U190" s="1192"/>
      <c r="V190" s="1192"/>
      <c r="W190" s="1192"/>
      <c r="X190" s="1192"/>
      <c r="Y190" s="1192"/>
      <c r="Z190" s="1192"/>
      <c r="AA190" s="1192"/>
      <c r="AB190" s="1176" t="s">
        <v>732</v>
      </c>
      <c r="AC190" s="1192"/>
      <c r="AD190" s="1192"/>
      <c r="AE190" s="1192"/>
      <c r="AF190" s="1192"/>
      <c r="AG190" s="1176" t="s">
        <v>733</v>
      </c>
      <c r="AH190" s="1192"/>
      <c r="AI190" s="1192"/>
      <c r="AJ190" s="1019" t="s">
        <v>417</v>
      </c>
      <c r="AK190" s="1178" t="s">
        <v>734</v>
      </c>
      <c r="AL190" s="1192"/>
      <c r="AM190" s="1192"/>
      <c r="AN190" s="1192"/>
      <c r="AO190" s="1192"/>
      <c r="AP190" s="1192"/>
      <c r="AQ190" s="1016">
        <v>124877300</v>
      </c>
      <c r="AR190" s="1050">
        <v>0</v>
      </c>
      <c r="AS190" s="1016">
        <v>0</v>
      </c>
      <c r="AT190" s="1016">
        <v>0</v>
      </c>
      <c r="AU190" s="1016">
        <v>0</v>
      </c>
      <c r="AV190" s="1050">
        <v>0</v>
      </c>
      <c r="AW190" s="1016">
        <v>0</v>
      </c>
      <c r="AX190" s="1050">
        <v>0</v>
      </c>
      <c r="AY190" s="1016">
        <v>0</v>
      </c>
      <c r="AZ190" s="1050">
        <v>0</v>
      </c>
      <c r="BA190" s="1016">
        <v>0</v>
      </c>
      <c r="BB190" s="1016">
        <v>0</v>
      </c>
      <c r="BC190" s="1016">
        <v>0</v>
      </c>
      <c r="BD190" s="1016">
        <v>0</v>
      </c>
      <c r="BG190" s="1054">
        <v>124877300</v>
      </c>
      <c r="BH190" s="1054">
        <v>0</v>
      </c>
      <c r="BI190" s="1054">
        <v>0</v>
      </c>
      <c r="BJ190" s="1054">
        <v>0</v>
      </c>
      <c r="BK190" s="1054">
        <v>0</v>
      </c>
      <c r="BL190" s="1054">
        <v>0</v>
      </c>
      <c r="BM190" s="1054">
        <v>0</v>
      </c>
      <c r="BN190" s="1054">
        <v>0</v>
      </c>
      <c r="BO190" s="1054">
        <v>0</v>
      </c>
      <c r="BP190" s="1054">
        <v>0</v>
      </c>
      <c r="BQ190" s="1054">
        <v>0</v>
      </c>
      <c r="BR190" s="1054">
        <v>0</v>
      </c>
      <c r="BS190" s="1054">
        <v>0</v>
      </c>
      <c r="BT190" s="1054">
        <v>0</v>
      </c>
    </row>
    <row r="191" spans="1:72" ht="21.95" customHeight="1" x14ac:dyDescent="0.2">
      <c r="A191" s="1012" t="str">
        <f t="shared" si="3"/>
        <v>C32010</v>
      </c>
      <c r="B191" s="1180" t="s">
        <v>453</v>
      </c>
      <c r="C191" s="1192"/>
      <c r="D191" s="1180" t="s">
        <v>799</v>
      </c>
      <c r="E191" s="1192"/>
      <c r="F191" s="1180"/>
      <c r="G191" s="1192"/>
      <c r="H191" s="1180"/>
      <c r="I191" s="1192"/>
      <c r="J191" s="1180"/>
      <c r="K191" s="1192"/>
      <c r="L191" s="1192"/>
      <c r="M191" s="1180"/>
      <c r="N191" s="1192"/>
      <c r="O191" s="1192"/>
      <c r="P191" s="1180"/>
      <c r="Q191" s="1192"/>
      <c r="R191" s="1180"/>
      <c r="S191" s="1192"/>
      <c r="T191" s="1179" t="s">
        <v>800</v>
      </c>
      <c r="U191" s="1192"/>
      <c r="V191" s="1192"/>
      <c r="W191" s="1192"/>
      <c r="X191" s="1192"/>
      <c r="Y191" s="1192"/>
      <c r="Z191" s="1192"/>
      <c r="AA191" s="1192"/>
      <c r="AB191" s="1180" t="s">
        <v>732</v>
      </c>
      <c r="AC191" s="1192"/>
      <c r="AD191" s="1192"/>
      <c r="AE191" s="1192"/>
      <c r="AF191" s="1192"/>
      <c r="AG191" s="1180" t="s">
        <v>733</v>
      </c>
      <c r="AH191" s="1192"/>
      <c r="AI191" s="1192"/>
      <c r="AJ191" s="1017" t="s">
        <v>417</v>
      </c>
      <c r="AK191" s="1181" t="s">
        <v>734</v>
      </c>
      <c r="AL191" s="1192"/>
      <c r="AM191" s="1192"/>
      <c r="AN191" s="1192"/>
      <c r="AO191" s="1192"/>
      <c r="AP191" s="1192"/>
      <c r="AQ191" s="1016">
        <v>7793984504</v>
      </c>
      <c r="AR191" s="1050">
        <v>70000000</v>
      </c>
      <c r="AS191" s="1016">
        <v>157736925</v>
      </c>
      <c r="AT191" s="1016">
        <v>0</v>
      </c>
      <c r="AU191" s="1016">
        <v>0</v>
      </c>
      <c r="AV191" s="1050">
        <v>353797361</v>
      </c>
      <c r="AW191" s="1016">
        <v>283797361</v>
      </c>
      <c r="AX191" s="1050">
        <v>917222368</v>
      </c>
      <c r="AY191" s="1016">
        <v>563425007</v>
      </c>
      <c r="AZ191" s="1050">
        <v>883308076</v>
      </c>
      <c r="BA191" s="1016">
        <v>33914292</v>
      </c>
      <c r="BB191" s="1016">
        <v>883308076</v>
      </c>
      <c r="BC191" s="1016">
        <v>0</v>
      </c>
      <c r="BD191" s="1016">
        <v>0</v>
      </c>
      <c r="BG191" s="1054">
        <v>7793984504</v>
      </c>
      <c r="BH191" s="1054">
        <v>70000000</v>
      </c>
      <c r="BI191" s="1054">
        <v>157736925</v>
      </c>
      <c r="BJ191" s="1054">
        <v>0</v>
      </c>
      <c r="BK191" s="1054">
        <v>0</v>
      </c>
      <c r="BL191" s="1054">
        <v>353797361</v>
      </c>
      <c r="BM191" s="1054">
        <v>283797361</v>
      </c>
      <c r="BN191" s="1054">
        <v>917222368</v>
      </c>
      <c r="BO191" s="1054">
        <v>563425007</v>
      </c>
      <c r="BP191" s="1054">
        <v>883308076</v>
      </c>
      <c r="BQ191" s="1054">
        <v>33914292</v>
      </c>
      <c r="BR191" s="1054">
        <v>883308076</v>
      </c>
      <c r="BS191" s="1054">
        <v>0</v>
      </c>
      <c r="BT191" s="1054">
        <v>0</v>
      </c>
    </row>
    <row r="192" spans="1:72" ht="21.95" customHeight="1" x14ac:dyDescent="0.2">
      <c r="A192" s="1012" t="str">
        <f t="shared" si="3"/>
        <v>C32030710</v>
      </c>
      <c r="B192" s="1180" t="s">
        <v>453</v>
      </c>
      <c r="C192" s="1192"/>
      <c r="D192" s="1180" t="s">
        <v>799</v>
      </c>
      <c r="E192" s="1192"/>
      <c r="F192" s="1180" t="s">
        <v>801</v>
      </c>
      <c r="G192" s="1192"/>
      <c r="H192" s="1180"/>
      <c r="I192" s="1192"/>
      <c r="J192" s="1180"/>
      <c r="K192" s="1192"/>
      <c r="L192" s="1192"/>
      <c r="M192" s="1180"/>
      <c r="N192" s="1192"/>
      <c r="O192" s="1192"/>
      <c r="P192" s="1180"/>
      <c r="Q192" s="1192"/>
      <c r="R192" s="1180"/>
      <c r="S192" s="1192"/>
      <c r="T192" s="1179" t="s">
        <v>802</v>
      </c>
      <c r="U192" s="1192"/>
      <c r="V192" s="1192"/>
      <c r="W192" s="1192"/>
      <c r="X192" s="1192"/>
      <c r="Y192" s="1192"/>
      <c r="Z192" s="1192"/>
      <c r="AA192" s="1192"/>
      <c r="AB192" s="1180" t="s">
        <v>732</v>
      </c>
      <c r="AC192" s="1192"/>
      <c r="AD192" s="1192"/>
      <c r="AE192" s="1192"/>
      <c r="AF192" s="1192"/>
      <c r="AG192" s="1180" t="s">
        <v>733</v>
      </c>
      <c r="AH192" s="1192"/>
      <c r="AI192" s="1192"/>
      <c r="AJ192" s="1017" t="s">
        <v>417</v>
      </c>
      <c r="AK192" s="1181" t="s">
        <v>734</v>
      </c>
      <c r="AL192" s="1192"/>
      <c r="AM192" s="1192"/>
      <c r="AN192" s="1192"/>
      <c r="AO192" s="1192"/>
      <c r="AP192" s="1192"/>
      <c r="AQ192" s="1016">
        <v>350000000</v>
      </c>
      <c r="AR192" s="1050">
        <v>0</v>
      </c>
      <c r="AS192" s="1016">
        <v>33515994</v>
      </c>
      <c r="AT192" s="1016">
        <v>0</v>
      </c>
      <c r="AU192" s="1016">
        <v>0</v>
      </c>
      <c r="AV192" s="1050">
        <v>0</v>
      </c>
      <c r="AW192" s="1016">
        <v>0</v>
      </c>
      <c r="AX192" s="1050">
        <v>67964000</v>
      </c>
      <c r="AY192" s="1016">
        <v>67964000</v>
      </c>
      <c r="AZ192" s="1050">
        <v>67964000</v>
      </c>
      <c r="BA192" s="1016">
        <v>0</v>
      </c>
      <c r="BB192" s="1016">
        <v>67964000</v>
      </c>
      <c r="BC192" s="1016">
        <v>0</v>
      </c>
      <c r="BD192" s="1016">
        <v>0</v>
      </c>
      <c r="BG192" s="1054">
        <v>350000000</v>
      </c>
      <c r="BH192" s="1054">
        <v>0</v>
      </c>
      <c r="BI192" s="1054">
        <v>33515994</v>
      </c>
      <c r="BJ192" s="1054">
        <v>0</v>
      </c>
      <c r="BK192" s="1054">
        <v>0</v>
      </c>
      <c r="BL192" s="1054">
        <v>0</v>
      </c>
      <c r="BM192" s="1054">
        <v>0</v>
      </c>
      <c r="BN192" s="1054">
        <v>67964000</v>
      </c>
      <c r="BO192" s="1054">
        <v>67964000</v>
      </c>
      <c r="BP192" s="1054">
        <v>67964000</v>
      </c>
      <c r="BQ192" s="1054">
        <v>0</v>
      </c>
      <c r="BR192" s="1054">
        <v>67964000</v>
      </c>
      <c r="BS192" s="1054">
        <v>0</v>
      </c>
      <c r="BT192" s="1054">
        <v>0</v>
      </c>
    </row>
    <row r="193" spans="1:72" ht="21.95" customHeight="1" x14ac:dyDescent="0.2">
      <c r="A193" s="1012" t="str">
        <f t="shared" si="3"/>
        <v>C320307110</v>
      </c>
      <c r="B193" s="1176" t="s">
        <v>453</v>
      </c>
      <c r="C193" s="1192"/>
      <c r="D193" s="1176" t="s">
        <v>799</v>
      </c>
      <c r="E193" s="1192"/>
      <c r="F193" s="1176" t="s">
        <v>801</v>
      </c>
      <c r="G193" s="1192"/>
      <c r="H193" s="1176" t="s">
        <v>738</v>
      </c>
      <c r="I193" s="1192"/>
      <c r="J193" s="1176" t="s">
        <v>685</v>
      </c>
      <c r="K193" s="1192"/>
      <c r="L193" s="1192"/>
      <c r="M193" s="1176" t="s">
        <v>685</v>
      </c>
      <c r="N193" s="1192"/>
      <c r="O193" s="1192"/>
      <c r="P193" s="1176" t="s">
        <v>685</v>
      </c>
      <c r="Q193" s="1192"/>
      <c r="R193" s="1176" t="s">
        <v>685</v>
      </c>
      <c r="S193" s="1192"/>
      <c r="T193" s="1177" t="s">
        <v>803</v>
      </c>
      <c r="U193" s="1192"/>
      <c r="V193" s="1192"/>
      <c r="W193" s="1192"/>
      <c r="X193" s="1192"/>
      <c r="Y193" s="1192"/>
      <c r="Z193" s="1192"/>
      <c r="AA193" s="1192"/>
      <c r="AB193" s="1176" t="s">
        <v>732</v>
      </c>
      <c r="AC193" s="1192"/>
      <c r="AD193" s="1192"/>
      <c r="AE193" s="1192"/>
      <c r="AF193" s="1192"/>
      <c r="AG193" s="1176" t="s">
        <v>733</v>
      </c>
      <c r="AH193" s="1192"/>
      <c r="AI193" s="1192"/>
      <c r="AJ193" s="1019" t="s">
        <v>417</v>
      </c>
      <c r="AK193" s="1178" t="s">
        <v>734</v>
      </c>
      <c r="AL193" s="1192"/>
      <c r="AM193" s="1192"/>
      <c r="AN193" s="1192"/>
      <c r="AO193" s="1192"/>
      <c r="AP193" s="1192"/>
      <c r="AQ193" s="1016">
        <v>350000000</v>
      </c>
      <c r="AR193" s="1050">
        <v>0</v>
      </c>
      <c r="AS193" s="1016">
        <v>33515994</v>
      </c>
      <c r="AT193" s="1016">
        <v>0</v>
      </c>
      <c r="AU193" s="1016">
        <v>0</v>
      </c>
      <c r="AV193" s="1050">
        <v>0</v>
      </c>
      <c r="AW193" s="1016">
        <v>0</v>
      </c>
      <c r="AX193" s="1050">
        <v>67964000</v>
      </c>
      <c r="AY193" s="1016">
        <v>67964000</v>
      </c>
      <c r="AZ193" s="1050">
        <v>67964000</v>
      </c>
      <c r="BA193" s="1016">
        <v>0</v>
      </c>
      <c r="BB193" s="1016">
        <v>67964000</v>
      </c>
      <c r="BC193" s="1016">
        <v>0</v>
      </c>
      <c r="BD193" s="1016">
        <v>0</v>
      </c>
      <c r="BG193" s="1054">
        <v>350000000</v>
      </c>
      <c r="BH193" s="1054">
        <v>0</v>
      </c>
      <c r="BI193" s="1054">
        <v>33515994</v>
      </c>
      <c r="BJ193" s="1054">
        <v>0</v>
      </c>
      <c r="BK193" s="1054">
        <v>0</v>
      </c>
      <c r="BL193" s="1054">
        <v>0</v>
      </c>
      <c r="BM193" s="1054">
        <v>0</v>
      </c>
      <c r="BN193" s="1054">
        <v>67964000</v>
      </c>
      <c r="BO193" s="1054">
        <v>67964000</v>
      </c>
      <c r="BP193" s="1054">
        <v>67964000</v>
      </c>
      <c r="BQ193" s="1054">
        <v>0</v>
      </c>
      <c r="BR193" s="1054">
        <v>67964000</v>
      </c>
      <c r="BS193" s="1054">
        <v>0</v>
      </c>
      <c r="BT193" s="1054">
        <v>0</v>
      </c>
    </row>
    <row r="194" spans="1:72" ht="21.95" customHeight="1" x14ac:dyDescent="0.2">
      <c r="A194" s="1012" t="str">
        <f t="shared" si="3"/>
        <v>C320130410</v>
      </c>
      <c r="B194" s="1180" t="s">
        <v>453</v>
      </c>
      <c r="C194" s="1192"/>
      <c r="D194" s="1180" t="s">
        <v>799</v>
      </c>
      <c r="E194" s="1192"/>
      <c r="F194" s="1180" t="s">
        <v>804</v>
      </c>
      <c r="G194" s="1192"/>
      <c r="H194" s="1180"/>
      <c r="I194" s="1192"/>
      <c r="J194" s="1180"/>
      <c r="K194" s="1192"/>
      <c r="L194" s="1192"/>
      <c r="M194" s="1180"/>
      <c r="N194" s="1192"/>
      <c r="O194" s="1192"/>
      <c r="P194" s="1180"/>
      <c r="Q194" s="1192"/>
      <c r="R194" s="1180"/>
      <c r="S194" s="1192"/>
      <c r="T194" s="1179" t="s">
        <v>805</v>
      </c>
      <c r="U194" s="1192"/>
      <c r="V194" s="1192"/>
      <c r="W194" s="1192"/>
      <c r="X194" s="1192"/>
      <c r="Y194" s="1192"/>
      <c r="Z194" s="1192"/>
      <c r="AA194" s="1192"/>
      <c r="AB194" s="1180" t="s">
        <v>732</v>
      </c>
      <c r="AC194" s="1192"/>
      <c r="AD194" s="1192"/>
      <c r="AE194" s="1192"/>
      <c r="AF194" s="1192"/>
      <c r="AG194" s="1180" t="s">
        <v>733</v>
      </c>
      <c r="AH194" s="1192"/>
      <c r="AI194" s="1192"/>
      <c r="AJ194" s="1017" t="s">
        <v>417</v>
      </c>
      <c r="AK194" s="1181" t="s">
        <v>734</v>
      </c>
      <c r="AL194" s="1192"/>
      <c r="AM194" s="1192"/>
      <c r="AN194" s="1192"/>
      <c r="AO194" s="1192"/>
      <c r="AP194" s="1192"/>
      <c r="AQ194" s="1016">
        <v>538984504</v>
      </c>
      <c r="AR194" s="1050">
        <v>0</v>
      </c>
      <c r="AS194" s="1016">
        <v>1817279</v>
      </c>
      <c r="AT194" s="1016">
        <v>0</v>
      </c>
      <c r="AU194" s="1016">
        <v>0</v>
      </c>
      <c r="AV194" s="1050">
        <v>0</v>
      </c>
      <c r="AW194" s="1016">
        <v>0</v>
      </c>
      <c r="AX194" s="1050">
        <v>152967742</v>
      </c>
      <c r="AY194" s="1016">
        <v>152967742</v>
      </c>
      <c r="AZ194" s="1050">
        <v>60967742</v>
      </c>
      <c r="BA194" s="1016">
        <v>92000000</v>
      </c>
      <c r="BB194" s="1016">
        <v>60967742</v>
      </c>
      <c r="BC194" s="1016">
        <v>0</v>
      </c>
      <c r="BD194" s="1016">
        <v>0</v>
      </c>
      <c r="BG194" s="1054">
        <v>538984504</v>
      </c>
      <c r="BH194" s="1054">
        <v>0</v>
      </c>
      <c r="BI194" s="1054">
        <v>1817279</v>
      </c>
      <c r="BJ194" s="1054">
        <v>0</v>
      </c>
      <c r="BK194" s="1054">
        <v>0</v>
      </c>
      <c r="BL194" s="1054">
        <v>0</v>
      </c>
      <c r="BM194" s="1054">
        <v>0</v>
      </c>
      <c r="BN194" s="1054">
        <v>152967742</v>
      </c>
      <c r="BO194" s="1054">
        <v>152967742</v>
      </c>
      <c r="BP194" s="1054">
        <v>60967742</v>
      </c>
      <c r="BQ194" s="1054">
        <v>92000000</v>
      </c>
      <c r="BR194" s="1054">
        <v>60967742</v>
      </c>
      <c r="BS194" s="1054">
        <v>0</v>
      </c>
      <c r="BT194" s="1054">
        <v>0</v>
      </c>
    </row>
    <row r="195" spans="1:72" ht="21.95" customHeight="1" x14ac:dyDescent="0.2">
      <c r="A195" s="1012" t="str">
        <f t="shared" si="3"/>
        <v>C3201304110</v>
      </c>
      <c r="B195" s="1176" t="s">
        <v>453</v>
      </c>
      <c r="C195" s="1192"/>
      <c r="D195" s="1176" t="s">
        <v>799</v>
      </c>
      <c r="E195" s="1192"/>
      <c r="F195" s="1176" t="s">
        <v>804</v>
      </c>
      <c r="G195" s="1192"/>
      <c r="H195" s="1176" t="s">
        <v>738</v>
      </c>
      <c r="I195" s="1192"/>
      <c r="J195" s="1176" t="s">
        <v>685</v>
      </c>
      <c r="K195" s="1192"/>
      <c r="L195" s="1192"/>
      <c r="M195" s="1176" t="s">
        <v>685</v>
      </c>
      <c r="N195" s="1192"/>
      <c r="O195" s="1192"/>
      <c r="P195" s="1176" t="s">
        <v>685</v>
      </c>
      <c r="Q195" s="1192"/>
      <c r="R195" s="1176" t="s">
        <v>685</v>
      </c>
      <c r="S195" s="1192"/>
      <c r="T195" s="1177" t="s">
        <v>587</v>
      </c>
      <c r="U195" s="1192"/>
      <c r="V195" s="1192"/>
      <c r="W195" s="1192"/>
      <c r="X195" s="1192"/>
      <c r="Y195" s="1192"/>
      <c r="Z195" s="1192"/>
      <c r="AA195" s="1192"/>
      <c r="AB195" s="1176" t="s">
        <v>732</v>
      </c>
      <c r="AC195" s="1192"/>
      <c r="AD195" s="1192"/>
      <c r="AE195" s="1192"/>
      <c r="AF195" s="1192"/>
      <c r="AG195" s="1176" t="s">
        <v>733</v>
      </c>
      <c r="AH195" s="1192"/>
      <c r="AI195" s="1192"/>
      <c r="AJ195" s="1019" t="s">
        <v>417</v>
      </c>
      <c r="AK195" s="1178" t="s">
        <v>734</v>
      </c>
      <c r="AL195" s="1192"/>
      <c r="AM195" s="1192"/>
      <c r="AN195" s="1192"/>
      <c r="AO195" s="1192"/>
      <c r="AP195" s="1192"/>
      <c r="AQ195" s="1016">
        <v>538984504</v>
      </c>
      <c r="AR195" s="1050">
        <v>0</v>
      </c>
      <c r="AS195" s="1016">
        <v>1817279</v>
      </c>
      <c r="AT195" s="1016">
        <v>0</v>
      </c>
      <c r="AU195" s="1016">
        <v>0</v>
      </c>
      <c r="AV195" s="1050">
        <v>0</v>
      </c>
      <c r="AW195" s="1016">
        <v>0</v>
      </c>
      <c r="AX195" s="1050">
        <v>152967742</v>
      </c>
      <c r="AY195" s="1016">
        <v>152967742</v>
      </c>
      <c r="AZ195" s="1050">
        <v>60967742</v>
      </c>
      <c r="BA195" s="1016">
        <v>92000000</v>
      </c>
      <c r="BB195" s="1016">
        <v>60967742</v>
      </c>
      <c r="BC195" s="1016">
        <v>0</v>
      </c>
      <c r="BD195" s="1016">
        <v>0</v>
      </c>
      <c r="BG195" s="1054">
        <v>538984504</v>
      </c>
      <c r="BH195" s="1054">
        <v>0</v>
      </c>
      <c r="BI195" s="1054">
        <v>1817279</v>
      </c>
      <c r="BJ195" s="1054">
        <v>0</v>
      </c>
      <c r="BK195" s="1054">
        <v>0</v>
      </c>
      <c r="BL195" s="1054">
        <v>0</v>
      </c>
      <c r="BM195" s="1054">
        <v>0</v>
      </c>
      <c r="BN195" s="1054">
        <v>152967742</v>
      </c>
      <c r="BO195" s="1054">
        <v>152967742</v>
      </c>
      <c r="BP195" s="1054">
        <v>60967742</v>
      </c>
      <c r="BQ195" s="1054">
        <v>92000000</v>
      </c>
      <c r="BR195" s="1054">
        <v>60967742</v>
      </c>
      <c r="BS195" s="1054">
        <v>0</v>
      </c>
      <c r="BT195" s="1054">
        <v>0</v>
      </c>
    </row>
    <row r="196" spans="1:72" ht="21.95" customHeight="1" x14ac:dyDescent="0.2">
      <c r="A196" s="1012" t="str">
        <f t="shared" si="3"/>
        <v>C320150710</v>
      </c>
      <c r="B196" s="1180" t="s">
        <v>453</v>
      </c>
      <c r="C196" s="1192"/>
      <c r="D196" s="1180" t="s">
        <v>799</v>
      </c>
      <c r="E196" s="1192"/>
      <c r="F196" s="1180" t="s">
        <v>795</v>
      </c>
      <c r="G196" s="1192"/>
      <c r="H196" s="1180"/>
      <c r="I196" s="1192"/>
      <c r="J196" s="1180"/>
      <c r="K196" s="1192"/>
      <c r="L196" s="1192"/>
      <c r="M196" s="1180"/>
      <c r="N196" s="1192"/>
      <c r="O196" s="1192"/>
      <c r="P196" s="1180"/>
      <c r="Q196" s="1192"/>
      <c r="R196" s="1180"/>
      <c r="S196" s="1192"/>
      <c r="T196" s="1179" t="s">
        <v>796</v>
      </c>
      <c r="U196" s="1192"/>
      <c r="V196" s="1192"/>
      <c r="W196" s="1192"/>
      <c r="X196" s="1192"/>
      <c r="Y196" s="1192"/>
      <c r="Z196" s="1192"/>
      <c r="AA196" s="1192"/>
      <c r="AB196" s="1180" t="s">
        <v>732</v>
      </c>
      <c r="AC196" s="1192"/>
      <c r="AD196" s="1192"/>
      <c r="AE196" s="1192"/>
      <c r="AF196" s="1192"/>
      <c r="AG196" s="1180" t="s">
        <v>733</v>
      </c>
      <c r="AH196" s="1192"/>
      <c r="AI196" s="1192"/>
      <c r="AJ196" s="1017" t="s">
        <v>417</v>
      </c>
      <c r="AK196" s="1181" t="s">
        <v>734</v>
      </c>
      <c r="AL196" s="1192"/>
      <c r="AM196" s="1192"/>
      <c r="AN196" s="1192"/>
      <c r="AO196" s="1192"/>
      <c r="AP196" s="1192"/>
      <c r="AQ196" s="1016">
        <v>6905000000</v>
      </c>
      <c r="AR196" s="1050">
        <v>70000000</v>
      </c>
      <c r="AS196" s="1016">
        <v>122403652</v>
      </c>
      <c r="AT196" s="1016">
        <v>0</v>
      </c>
      <c r="AU196" s="1016">
        <v>0</v>
      </c>
      <c r="AV196" s="1050">
        <v>353797361</v>
      </c>
      <c r="AW196" s="1016">
        <v>283797361</v>
      </c>
      <c r="AX196" s="1050">
        <v>696290626</v>
      </c>
      <c r="AY196" s="1016">
        <v>342493265</v>
      </c>
      <c r="AZ196" s="1050">
        <v>754376334</v>
      </c>
      <c r="BA196" s="1016">
        <v>58085708</v>
      </c>
      <c r="BB196" s="1016">
        <v>754376334</v>
      </c>
      <c r="BC196" s="1016">
        <v>0</v>
      </c>
      <c r="BD196" s="1016">
        <v>0</v>
      </c>
      <c r="BG196" s="1054">
        <v>6905000000</v>
      </c>
      <c r="BH196" s="1054">
        <v>70000000</v>
      </c>
      <c r="BI196" s="1054">
        <v>122403652</v>
      </c>
      <c r="BJ196" s="1054">
        <v>0</v>
      </c>
      <c r="BK196" s="1054">
        <v>0</v>
      </c>
      <c r="BL196" s="1054">
        <v>353797361</v>
      </c>
      <c r="BM196" s="1054">
        <v>283797361</v>
      </c>
      <c r="BN196" s="1054">
        <v>696290626</v>
      </c>
      <c r="BO196" s="1054">
        <v>342493265</v>
      </c>
      <c r="BP196" s="1054">
        <v>754376334</v>
      </c>
      <c r="BQ196" s="1054">
        <v>58085708</v>
      </c>
      <c r="BR196" s="1054">
        <v>754376334</v>
      </c>
      <c r="BS196" s="1054">
        <v>0</v>
      </c>
      <c r="BT196" s="1054">
        <v>0</v>
      </c>
    </row>
    <row r="197" spans="1:72" ht="21.95" customHeight="1" x14ac:dyDescent="0.2">
      <c r="A197" s="1012" t="str">
        <f t="shared" si="3"/>
        <v>C3201507110</v>
      </c>
      <c r="B197" s="1176" t="s">
        <v>453</v>
      </c>
      <c r="C197" s="1192"/>
      <c r="D197" s="1176" t="s">
        <v>799</v>
      </c>
      <c r="E197" s="1192"/>
      <c r="F197" s="1176" t="s">
        <v>795</v>
      </c>
      <c r="G197" s="1192"/>
      <c r="H197" s="1176" t="s">
        <v>738</v>
      </c>
      <c r="I197" s="1192"/>
      <c r="J197" s="1176" t="s">
        <v>685</v>
      </c>
      <c r="K197" s="1192"/>
      <c r="L197" s="1192"/>
      <c r="M197" s="1176" t="s">
        <v>685</v>
      </c>
      <c r="N197" s="1192"/>
      <c r="O197" s="1192"/>
      <c r="P197" s="1176" t="s">
        <v>685</v>
      </c>
      <c r="Q197" s="1192"/>
      <c r="R197" s="1176" t="s">
        <v>685</v>
      </c>
      <c r="S197" s="1192"/>
      <c r="T197" s="1177" t="s">
        <v>807</v>
      </c>
      <c r="U197" s="1192"/>
      <c r="V197" s="1192"/>
      <c r="W197" s="1192"/>
      <c r="X197" s="1192"/>
      <c r="Y197" s="1192"/>
      <c r="Z197" s="1192"/>
      <c r="AA197" s="1192"/>
      <c r="AB197" s="1176" t="s">
        <v>732</v>
      </c>
      <c r="AC197" s="1192"/>
      <c r="AD197" s="1192"/>
      <c r="AE197" s="1192"/>
      <c r="AF197" s="1192"/>
      <c r="AG197" s="1176" t="s">
        <v>733</v>
      </c>
      <c r="AH197" s="1192"/>
      <c r="AI197" s="1192"/>
      <c r="AJ197" s="1019" t="s">
        <v>417</v>
      </c>
      <c r="AK197" s="1178" t="s">
        <v>734</v>
      </c>
      <c r="AL197" s="1192"/>
      <c r="AM197" s="1192"/>
      <c r="AN197" s="1192"/>
      <c r="AO197" s="1192"/>
      <c r="AP197" s="1192"/>
      <c r="AQ197" s="1016">
        <v>600000000</v>
      </c>
      <c r="AR197" s="1050">
        <v>0</v>
      </c>
      <c r="AS197" s="1016">
        <v>0</v>
      </c>
      <c r="AT197" s="1016">
        <v>0</v>
      </c>
      <c r="AU197" s="1016">
        <v>0</v>
      </c>
      <c r="AV197" s="1050">
        <v>19268795</v>
      </c>
      <c r="AW197" s="1016">
        <v>19268795</v>
      </c>
      <c r="AX197" s="1050">
        <v>66948347</v>
      </c>
      <c r="AY197" s="1016">
        <v>47679552</v>
      </c>
      <c r="AZ197" s="1050">
        <v>68766696</v>
      </c>
      <c r="BA197" s="1016">
        <v>1818349</v>
      </c>
      <c r="BB197" s="1016">
        <v>68766696</v>
      </c>
      <c r="BC197" s="1016">
        <v>0</v>
      </c>
      <c r="BD197" s="1016">
        <v>0</v>
      </c>
      <c r="BG197" s="1054">
        <v>600000000</v>
      </c>
      <c r="BH197" s="1054">
        <v>0</v>
      </c>
      <c r="BI197" s="1054">
        <v>0</v>
      </c>
      <c r="BJ197" s="1054">
        <v>0</v>
      </c>
      <c r="BK197" s="1054">
        <v>0</v>
      </c>
      <c r="BL197" s="1054">
        <v>19268795</v>
      </c>
      <c r="BM197" s="1054">
        <v>19268795</v>
      </c>
      <c r="BN197" s="1054">
        <v>66948347</v>
      </c>
      <c r="BO197" s="1054">
        <v>47679552</v>
      </c>
      <c r="BP197" s="1054">
        <v>68766696</v>
      </c>
      <c r="BQ197" s="1054">
        <v>1818349</v>
      </c>
      <c r="BR197" s="1054">
        <v>68766696</v>
      </c>
      <c r="BS197" s="1054">
        <v>0</v>
      </c>
      <c r="BT197" s="1054">
        <v>0</v>
      </c>
    </row>
    <row r="198" spans="1:72" ht="21.95" customHeight="1" x14ac:dyDescent="0.2">
      <c r="A198" s="1012" t="str">
        <f t="shared" si="3"/>
        <v>C32015071010</v>
      </c>
      <c r="B198" s="1180" t="s">
        <v>453</v>
      </c>
      <c r="C198" s="1192"/>
      <c r="D198" s="1180" t="s">
        <v>799</v>
      </c>
      <c r="E198" s="1192"/>
      <c r="F198" s="1180" t="s">
        <v>795</v>
      </c>
      <c r="G198" s="1192"/>
      <c r="H198" s="1180" t="s">
        <v>738</v>
      </c>
      <c r="I198" s="1192"/>
      <c r="J198" s="1180" t="s">
        <v>739</v>
      </c>
      <c r="K198" s="1192"/>
      <c r="L198" s="1192"/>
      <c r="M198" s="1180" t="s">
        <v>685</v>
      </c>
      <c r="N198" s="1192"/>
      <c r="O198" s="1192"/>
      <c r="P198" s="1180" t="s">
        <v>685</v>
      </c>
      <c r="Q198" s="1192"/>
      <c r="R198" s="1180" t="s">
        <v>685</v>
      </c>
      <c r="S198" s="1192"/>
      <c r="T198" s="1179" t="s">
        <v>806</v>
      </c>
      <c r="U198" s="1192"/>
      <c r="V198" s="1192"/>
      <c r="W198" s="1192"/>
      <c r="X198" s="1192"/>
      <c r="Y198" s="1192"/>
      <c r="Z198" s="1192"/>
      <c r="AA198" s="1192"/>
      <c r="AB198" s="1180" t="s">
        <v>732</v>
      </c>
      <c r="AC198" s="1192"/>
      <c r="AD198" s="1192"/>
      <c r="AE198" s="1192"/>
      <c r="AF198" s="1192"/>
      <c r="AG198" s="1180" t="s">
        <v>733</v>
      </c>
      <c r="AH198" s="1192"/>
      <c r="AI198" s="1192"/>
      <c r="AJ198" s="1017" t="s">
        <v>417</v>
      </c>
      <c r="AK198" s="1181" t="s">
        <v>734</v>
      </c>
      <c r="AL198" s="1192"/>
      <c r="AM198" s="1192"/>
      <c r="AN198" s="1192"/>
      <c r="AO198" s="1192"/>
      <c r="AP198" s="1192"/>
      <c r="AQ198" s="1016">
        <v>600000000</v>
      </c>
      <c r="AR198" s="1050">
        <v>0</v>
      </c>
      <c r="AS198" s="1016">
        <v>0</v>
      </c>
      <c r="AT198" s="1016">
        <v>0</v>
      </c>
      <c r="AU198" s="1016">
        <v>0</v>
      </c>
      <c r="AV198" s="1050">
        <v>19268795</v>
      </c>
      <c r="AW198" s="1016">
        <v>19268795</v>
      </c>
      <c r="AX198" s="1050">
        <v>66948347</v>
      </c>
      <c r="AY198" s="1016">
        <v>47679552</v>
      </c>
      <c r="AZ198" s="1050">
        <v>68766696</v>
      </c>
      <c r="BA198" s="1016">
        <v>1818349</v>
      </c>
      <c r="BB198" s="1016">
        <v>68766696</v>
      </c>
      <c r="BC198" s="1016">
        <v>0</v>
      </c>
      <c r="BD198" s="1016">
        <v>0</v>
      </c>
      <c r="BG198" s="1054">
        <v>600000000</v>
      </c>
      <c r="BH198" s="1054">
        <v>0</v>
      </c>
      <c r="BI198" s="1054">
        <v>0</v>
      </c>
      <c r="BJ198" s="1054">
        <v>0</v>
      </c>
      <c r="BK198" s="1054">
        <v>0</v>
      </c>
      <c r="BL198" s="1054">
        <v>19268795</v>
      </c>
      <c r="BM198" s="1054">
        <v>19268795</v>
      </c>
      <c r="BN198" s="1054">
        <v>66948347</v>
      </c>
      <c r="BO198" s="1054">
        <v>47679552</v>
      </c>
      <c r="BP198" s="1054">
        <v>68766696</v>
      </c>
      <c r="BQ198" s="1054">
        <v>1818349</v>
      </c>
      <c r="BR198" s="1054">
        <v>68766696</v>
      </c>
      <c r="BS198" s="1054">
        <v>0</v>
      </c>
      <c r="BT198" s="1054">
        <v>0</v>
      </c>
    </row>
    <row r="199" spans="1:72" ht="21.95" customHeight="1" x14ac:dyDescent="0.2">
      <c r="A199" s="1012" t="str">
        <f t="shared" si="3"/>
        <v>C320150710210</v>
      </c>
      <c r="B199" s="1176" t="s">
        <v>453</v>
      </c>
      <c r="C199" s="1192"/>
      <c r="D199" s="1176" t="s">
        <v>799</v>
      </c>
      <c r="E199" s="1192"/>
      <c r="F199" s="1176" t="s">
        <v>795</v>
      </c>
      <c r="G199" s="1192"/>
      <c r="H199" s="1176" t="s">
        <v>738</v>
      </c>
      <c r="I199" s="1192"/>
      <c r="J199" s="1176" t="s">
        <v>739</v>
      </c>
      <c r="K199" s="1192"/>
      <c r="L199" s="1192"/>
      <c r="M199" s="1176" t="s">
        <v>741</v>
      </c>
      <c r="N199" s="1192"/>
      <c r="O199" s="1192"/>
      <c r="P199" s="1176" t="s">
        <v>685</v>
      </c>
      <c r="Q199" s="1192"/>
      <c r="R199" s="1176" t="s">
        <v>685</v>
      </c>
      <c r="S199" s="1192"/>
      <c r="T199" s="1177" t="s">
        <v>588</v>
      </c>
      <c r="U199" s="1192"/>
      <c r="V199" s="1192"/>
      <c r="W199" s="1192"/>
      <c r="X199" s="1192"/>
      <c r="Y199" s="1192"/>
      <c r="Z199" s="1192"/>
      <c r="AA199" s="1192"/>
      <c r="AB199" s="1176" t="s">
        <v>732</v>
      </c>
      <c r="AC199" s="1192"/>
      <c r="AD199" s="1192"/>
      <c r="AE199" s="1192"/>
      <c r="AF199" s="1192"/>
      <c r="AG199" s="1176" t="s">
        <v>733</v>
      </c>
      <c r="AH199" s="1192"/>
      <c r="AI199" s="1192"/>
      <c r="AJ199" s="1019" t="s">
        <v>417</v>
      </c>
      <c r="AK199" s="1178" t="s">
        <v>734</v>
      </c>
      <c r="AL199" s="1192"/>
      <c r="AM199" s="1192"/>
      <c r="AN199" s="1192"/>
      <c r="AO199" s="1192"/>
      <c r="AP199" s="1192"/>
      <c r="AQ199" s="1016">
        <v>600000000</v>
      </c>
      <c r="AR199" s="1050">
        <v>0</v>
      </c>
      <c r="AS199" s="1016">
        <v>0</v>
      </c>
      <c r="AT199" s="1016">
        <v>0</v>
      </c>
      <c r="AU199" s="1016">
        <v>0</v>
      </c>
      <c r="AV199" s="1050">
        <v>19268795</v>
      </c>
      <c r="AW199" s="1016">
        <v>19268795</v>
      </c>
      <c r="AX199" s="1050">
        <v>66948347</v>
      </c>
      <c r="AY199" s="1016">
        <v>47679552</v>
      </c>
      <c r="AZ199" s="1050">
        <v>68766696</v>
      </c>
      <c r="BA199" s="1016">
        <v>1818349</v>
      </c>
      <c r="BB199" s="1016">
        <v>68766696</v>
      </c>
      <c r="BC199" s="1016">
        <v>0</v>
      </c>
      <c r="BD199" s="1016">
        <v>0</v>
      </c>
      <c r="BG199" s="1054">
        <v>600000000</v>
      </c>
      <c r="BH199" s="1054">
        <v>0</v>
      </c>
      <c r="BI199" s="1054">
        <v>0</v>
      </c>
      <c r="BJ199" s="1054">
        <v>0</v>
      </c>
      <c r="BK199" s="1054">
        <v>0</v>
      </c>
      <c r="BL199" s="1054">
        <v>19268795</v>
      </c>
      <c r="BM199" s="1054">
        <v>19268795</v>
      </c>
      <c r="BN199" s="1054">
        <v>66948347</v>
      </c>
      <c r="BO199" s="1054">
        <v>47679552</v>
      </c>
      <c r="BP199" s="1054">
        <v>68766696</v>
      </c>
      <c r="BQ199" s="1054">
        <v>1818349</v>
      </c>
      <c r="BR199" s="1054">
        <v>68766696</v>
      </c>
      <c r="BS199" s="1054">
        <v>0</v>
      </c>
      <c r="BT199" s="1054">
        <v>0</v>
      </c>
    </row>
    <row r="200" spans="1:72" ht="21.95" customHeight="1" x14ac:dyDescent="0.2">
      <c r="A200" s="1012" t="str">
        <f t="shared" si="3"/>
        <v>C3201507210</v>
      </c>
      <c r="B200" s="1176" t="s">
        <v>453</v>
      </c>
      <c r="C200" s="1192"/>
      <c r="D200" s="1176" t="s">
        <v>799</v>
      </c>
      <c r="E200" s="1192"/>
      <c r="F200" s="1176" t="s">
        <v>795</v>
      </c>
      <c r="G200" s="1192"/>
      <c r="H200" s="1176" t="s">
        <v>741</v>
      </c>
      <c r="I200" s="1192"/>
      <c r="J200" s="1176" t="s">
        <v>685</v>
      </c>
      <c r="K200" s="1192"/>
      <c r="L200" s="1192"/>
      <c r="M200" s="1176" t="s">
        <v>685</v>
      </c>
      <c r="N200" s="1192"/>
      <c r="O200" s="1192"/>
      <c r="P200" s="1176" t="s">
        <v>685</v>
      </c>
      <c r="Q200" s="1192"/>
      <c r="R200" s="1176" t="s">
        <v>685</v>
      </c>
      <c r="S200" s="1192"/>
      <c r="T200" s="1177" t="s">
        <v>589</v>
      </c>
      <c r="U200" s="1192"/>
      <c r="V200" s="1192"/>
      <c r="W200" s="1192"/>
      <c r="X200" s="1192"/>
      <c r="Y200" s="1192"/>
      <c r="Z200" s="1192"/>
      <c r="AA200" s="1192"/>
      <c r="AB200" s="1176" t="s">
        <v>732</v>
      </c>
      <c r="AC200" s="1192"/>
      <c r="AD200" s="1192"/>
      <c r="AE200" s="1192"/>
      <c r="AF200" s="1192"/>
      <c r="AG200" s="1176" t="s">
        <v>733</v>
      </c>
      <c r="AH200" s="1192"/>
      <c r="AI200" s="1192"/>
      <c r="AJ200" s="1019" t="s">
        <v>417</v>
      </c>
      <c r="AK200" s="1178" t="s">
        <v>734</v>
      </c>
      <c r="AL200" s="1192"/>
      <c r="AM200" s="1192"/>
      <c r="AN200" s="1192"/>
      <c r="AO200" s="1192"/>
      <c r="AP200" s="1192"/>
      <c r="AQ200" s="1016">
        <v>2850000000</v>
      </c>
      <c r="AR200" s="1050">
        <v>0</v>
      </c>
      <c r="AS200" s="1016">
        <v>0</v>
      </c>
      <c r="AT200" s="1016">
        <v>0</v>
      </c>
      <c r="AU200" s="1016">
        <v>0</v>
      </c>
      <c r="AV200" s="1050">
        <v>215351478</v>
      </c>
      <c r="AW200" s="1016">
        <v>215351478</v>
      </c>
      <c r="AX200" s="1050">
        <v>342517104</v>
      </c>
      <c r="AY200" s="1016">
        <v>127165626</v>
      </c>
      <c r="AZ200" s="1050">
        <v>399607344</v>
      </c>
      <c r="BA200" s="1016">
        <v>57090240</v>
      </c>
      <c r="BB200" s="1016">
        <v>399607344</v>
      </c>
      <c r="BC200" s="1016">
        <v>0</v>
      </c>
      <c r="BD200" s="1016">
        <v>0</v>
      </c>
      <c r="BG200" s="1054">
        <v>2850000000</v>
      </c>
      <c r="BH200" s="1054">
        <v>0</v>
      </c>
      <c r="BI200" s="1054">
        <v>0</v>
      </c>
      <c r="BJ200" s="1054">
        <v>0</v>
      </c>
      <c r="BK200" s="1054">
        <v>0</v>
      </c>
      <c r="BL200" s="1054">
        <v>215351478</v>
      </c>
      <c r="BM200" s="1054">
        <v>215351478</v>
      </c>
      <c r="BN200" s="1054">
        <v>342517104</v>
      </c>
      <c r="BO200" s="1054">
        <v>127165626</v>
      </c>
      <c r="BP200" s="1054">
        <v>399607344</v>
      </c>
      <c r="BQ200" s="1054">
        <v>57090240</v>
      </c>
      <c r="BR200" s="1054">
        <v>399607344</v>
      </c>
      <c r="BS200" s="1054">
        <v>0</v>
      </c>
      <c r="BT200" s="1054">
        <v>0</v>
      </c>
    </row>
    <row r="201" spans="1:72" ht="21.95" customHeight="1" x14ac:dyDescent="0.2">
      <c r="A201" s="1012" t="str">
        <f t="shared" si="3"/>
        <v>C3201507310</v>
      </c>
      <c r="B201" s="1176" t="s">
        <v>453</v>
      </c>
      <c r="C201" s="1192"/>
      <c r="D201" s="1176" t="s">
        <v>799</v>
      </c>
      <c r="E201" s="1192"/>
      <c r="F201" s="1176" t="s">
        <v>795</v>
      </c>
      <c r="G201" s="1192"/>
      <c r="H201" s="1176" t="s">
        <v>748</v>
      </c>
      <c r="I201" s="1192"/>
      <c r="J201" s="1176" t="s">
        <v>685</v>
      </c>
      <c r="K201" s="1192"/>
      <c r="L201" s="1192"/>
      <c r="M201" s="1176" t="s">
        <v>685</v>
      </c>
      <c r="N201" s="1192"/>
      <c r="O201" s="1192"/>
      <c r="P201" s="1176" t="s">
        <v>685</v>
      </c>
      <c r="Q201" s="1192"/>
      <c r="R201" s="1176" t="s">
        <v>685</v>
      </c>
      <c r="S201" s="1192"/>
      <c r="T201" s="1177" t="s">
        <v>590</v>
      </c>
      <c r="U201" s="1192"/>
      <c r="V201" s="1192"/>
      <c r="W201" s="1192"/>
      <c r="X201" s="1192"/>
      <c r="Y201" s="1192"/>
      <c r="Z201" s="1192"/>
      <c r="AA201" s="1192"/>
      <c r="AB201" s="1176" t="s">
        <v>732</v>
      </c>
      <c r="AC201" s="1192"/>
      <c r="AD201" s="1192"/>
      <c r="AE201" s="1192"/>
      <c r="AF201" s="1192"/>
      <c r="AG201" s="1176" t="s">
        <v>733</v>
      </c>
      <c r="AH201" s="1192"/>
      <c r="AI201" s="1192"/>
      <c r="AJ201" s="1019" t="s">
        <v>417</v>
      </c>
      <c r="AK201" s="1178" t="s">
        <v>734</v>
      </c>
      <c r="AL201" s="1192"/>
      <c r="AM201" s="1192"/>
      <c r="AN201" s="1192"/>
      <c r="AO201" s="1192"/>
      <c r="AP201" s="1192"/>
      <c r="AQ201" s="1016">
        <v>3455000000</v>
      </c>
      <c r="AR201" s="1050">
        <v>70000000</v>
      </c>
      <c r="AS201" s="1016">
        <v>122403652</v>
      </c>
      <c r="AT201" s="1016">
        <v>0</v>
      </c>
      <c r="AU201" s="1016">
        <v>0</v>
      </c>
      <c r="AV201" s="1050">
        <v>119177088</v>
      </c>
      <c r="AW201" s="1016">
        <v>49177088</v>
      </c>
      <c r="AX201" s="1050">
        <v>286825175</v>
      </c>
      <c r="AY201" s="1016">
        <v>167648087</v>
      </c>
      <c r="AZ201" s="1050">
        <v>286002294</v>
      </c>
      <c r="BA201" s="1016">
        <v>822881</v>
      </c>
      <c r="BB201" s="1016">
        <v>286002294</v>
      </c>
      <c r="BC201" s="1016">
        <v>0</v>
      </c>
      <c r="BD201" s="1016">
        <v>0</v>
      </c>
      <c r="BG201" s="1054">
        <v>3455000000</v>
      </c>
      <c r="BH201" s="1054">
        <v>70000000</v>
      </c>
      <c r="BI201" s="1054">
        <v>122403652</v>
      </c>
      <c r="BJ201" s="1054">
        <v>0</v>
      </c>
      <c r="BK201" s="1054">
        <v>0</v>
      </c>
      <c r="BL201" s="1054">
        <v>119177088</v>
      </c>
      <c r="BM201" s="1054">
        <v>49177088</v>
      </c>
      <c r="BN201" s="1054">
        <v>286825175</v>
      </c>
      <c r="BO201" s="1054">
        <v>167648087</v>
      </c>
      <c r="BP201" s="1054">
        <v>286002294</v>
      </c>
      <c r="BQ201" s="1054">
        <v>822881</v>
      </c>
      <c r="BR201" s="1054">
        <v>286002294</v>
      </c>
      <c r="BS201" s="1054">
        <v>0</v>
      </c>
      <c r="BT201" s="1054">
        <v>0</v>
      </c>
    </row>
    <row r="202" spans="1:72" ht="21.95" customHeight="1" x14ac:dyDescent="0.2">
      <c r="A202" s="1012" t="str">
        <f t="shared" si="3"/>
        <v>C51010</v>
      </c>
      <c r="B202" s="1180" t="s">
        <v>453</v>
      </c>
      <c r="C202" s="1192"/>
      <c r="D202" s="1180" t="s">
        <v>808</v>
      </c>
      <c r="E202" s="1192"/>
      <c r="F202" s="1180"/>
      <c r="G202" s="1192"/>
      <c r="H202" s="1180"/>
      <c r="I202" s="1192"/>
      <c r="J202" s="1180"/>
      <c r="K202" s="1192"/>
      <c r="L202" s="1192"/>
      <c r="M202" s="1180"/>
      <c r="N202" s="1192"/>
      <c r="O202" s="1192"/>
      <c r="P202" s="1180"/>
      <c r="Q202" s="1192"/>
      <c r="R202" s="1180"/>
      <c r="S202" s="1192"/>
      <c r="T202" s="1179" t="s">
        <v>809</v>
      </c>
      <c r="U202" s="1192"/>
      <c r="V202" s="1192"/>
      <c r="W202" s="1192"/>
      <c r="X202" s="1192"/>
      <c r="Y202" s="1192"/>
      <c r="Z202" s="1192"/>
      <c r="AA202" s="1192"/>
      <c r="AB202" s="1180" t="s">
        <v>732</v>
      </c>
      <c r="AC202" s="1192"/>
      <c r="AD202" s="1192"/>
      <c r="AE202" s="1192"/>
      <c r="AF202" s="1192"/>
      <c r="AG202" s="1180" t="s">
        <v>733</v>
      </c>
      <c r="AH202" s="1192"/>
      <c r="AI202" s="1192"/>
      <c r="AJ202" s="1017" t="s">
        <v>417</v>
      </c>
      <c r="AK202" s="1181" t="s">
        <v>734</v>
      </c>
      <c r="AL202" s="1192"/>
      <c r="AM202" s="1192"/>
      <c r="AN202" s="1192"/>
      <c r="AO202" s="1192"/>
      <c r="AP202" s="1192"/>
      <c r="AQ202" s="1016">
        <v>2078000000</v>
      </c>
      <c r="AR202" s="1050">
        <v>0</v>
      </c>
      <c r="AS202" s="1016">
        <v>0</v>
      </c>
      <c r="AT202" s="1016">
        <v>0</v>
      </c>
      <c r="AU202" s="1016">
        <v>0</v>
      </c>
      <c r="AV202" s="1050">
        <v>16913818</v>
      </c>
      <c r="AW202" s="1016">
        <v>16913818</v>
      </c>
      <c r="AX202" s="1050">
        <v>89129564</v>
      </c>
      <c r="AY202" s="1016">
        <v>72215746</v>
      </c>
      <c r="AZ202" s="1050">
        <v>107903431</v>
      </c>
      <c r="BA202" s="1016">
        <v>18773867</v>
      </c>
      <c r="BB202" s="1016">
        <v>107903431</v>
      </c>
      <c r="BC202" s="1016">
        <v>0</v>
      </c>
      <c r="BD202" s="1016">
        <v>0</v>
      </c>
      <c r="BG202" s="1054">
        <v>2078000000</v>
      </c>
      <c r="BH202" s="1054">
        <v>0</v>
      </c>
      <c r="BI202" s="1054">
        <v>0</v>
      </c>
      <c r="BJ202" s="1054">
        <v>0</v>
      </c>
      <c r="BK202" s="1054">
        <v>0</v>
      </c>
      <c r="BL202" s="1054">
        <v>16913818</v>
      </c>
      <c r="BM202" s="1054">
        <v>16913818</v>
      </c>
      <c r="BN202" s="1054">
        <v>89129564</v>
      </c>
      <c r="BO202" s="1054">
        <v>72215746</v>
      </c>
      <c r="BP202" s="1054">
        <v>107903431</v>
      </c>
      <c r="BQ202" s="1054">
        <v>18773867</v>
      </c>
      <c r="BR202" s="1054">
        <v>107903431</v>
      </c>
      <c r="BS202" s="1054">
        <v>0</v>
      </c>
      <c r="BT202" s="1054">
        <v>0</v>
      </c>
    </row>
    <row r="203" spans="1:72" ht="21.95" customHeight="1" x14ac:dyDescent="0.2">
      <c r="A203" s="1012" t="str">
        <f t="shared" si="3"/>
        <v>C51015</v>
      </c>
      <c r="B203" s="1180" t="s">
        <v>453</v>
      </c>
      <c r="C203" s="1192"/>
      <c r="D203" s="1180" t="s">
        <v>808</v>
      </c>
      <c r="E203" s="1192"/>
      <c r="F203" s="1180"/>
      <c r="G203" s="1192"/>
      <c r="H203" s="1180"/>
      <c r="I203" s="1192"/>
      <c r="J203" s="1180"/>
      <c r="K203" s="1192"/>
      <c r="L203" s="1192"/>
      <c r="M203" s="1180"/>
      <c r="N203" s="1192"/>
      <c r="O203" s="1192"/>
      <c r="P203" s="1180"/>
      <c r="Q203" s="1192"/>
      <c r="R203" s="1180"/>
      <c r="S203" s="1192"/>
      <c r="T203" s="1179" t="s">
        <v>809</v>
      </c>
      <c r="U203" s="1192"/>
      <c r="V203" s="1192"/>
      <c r="W203" s="1192"/>
      <c r="X203" s="1192"/>
      <c r="Y203" s="1192"/>
      <c r="Z203" s="1192"/>
      <c r="AA203" s="1192"/>
      <c r="AB203" s="1180" t="s">
        <v>732</v>
      </c>
      <c r="AC203" s="1192"/>
      <c r="AD203" s="1192"/>
      <c r="AE203" s="1192"/>
      <c r="AF203" s="1192"/>
      <c r="AG203" s="1180" t="s">
        <v>733</v>
      </c>
      <c r="AH203" s="1192"/>
      <c r="AI203" s="1192"/>
      <c r="AJ203" s="1017" t="s">
        <v>745</v>
      </c>
      <c r="AK203" s="1181" t="s">
        <v>781</v>
      </c>
      <c r="AL203" s="1192"/>
      <c r="AM203" s="1192"/>
      <c r="AN203" s="1192"/>
      <c r="AO203" s="1192"/>
      <c r="AP203" s="1192"/>
      <c r="AQ203" s="1016">
        <v>1140000000</v>
      </c>
      <c r="AR203" s="1050">
        <v>0</v>
      </c>
      <c r="AS203" s="1016">
        <v>1140000000</v>
      </c>
      <c r="AT203" s="1016">
        <v>0</v>
      </c>
      <c r="AU203" s="1016">
        <v>0</v>
      </c>
      <c r="AV203" s="1050">
        <v>0</v>
      </c>
      <c r="AW203" s="1016">
        <v>0</v>
      </c>
      <c r="AX203" s="1050">
        <v>0</v>
      </c>
      <c r="AY203" s="1016">
        <v>0</v>
      </c>
      <c r="AZ203" s="1050">
        <v>0</v>
      </c>
      <c r="BA203" s="1016">
        <v>0</v>
      </c>
      <c r="BB203" s="1016">
        <v>0</v>
      </c>
      <c r="BC203" s="1016">
        <v>0</v>
      </c>
      <c r="BD203" s="1016">
        <v>0</v>
      </c>
      <c r="BG203" s="1054">
        <v>1140000000</v>
      </c>
      <c r="BH203" s="1054">
        <v>0</v>
      </c>
      <c r="BI203" s="1054">
        <v>1140000000</v>
      </c>
      <c r="BJ203" s="1054">
        <v>0</v>
      </c>
      <c r="BK203" s="1054">
        <v>0</v>
      </c>
      <c r="BL203" s="1054">
        <v>0</v>
      </c>
      <c r="BM203" s="1054">
        <v>0</v>
      </c>
      <c r="BN203" s="1054">
        <v>0</v>
      </c>
      <c r="BO203" s="1054">
        <v>0</v>
      </c>
      <c r="BP203" s="1054">
        <v>0</v>
      </c>
      <c r="BQ203" s="1054">
        <v>0</v>
      </c>
      <c r="BR203" s="1054">
        <v>0</v>
      </c>
      <c r="BS203" s="1054">
        <v>0</v>
      </c>
      <c r="BT203" s="1054">
        <v>0</v>
      </c>
    </row>
    <row r="204" spans="1:72" ht="21.95" customHeight="1" x14ac:dyDescent="0.2">
      <c r="A204" s="1012" t="str">
        <f t="shared" si="3"/>
        <v>C51070410</v>
      </c>
      <c r="B204" s="1180" t="s">
        <v>453</v>
      </c>
      <c r="C204" s="1192"/>
      <c r="D204" s="1180" t="s">
        <v>808</v>
      </c>
      <c r="E204" s="1192"/>
      <c r="F204" s="1180" t="s">
        <v>810</v>
      </c>
      <c r="G204" s="1192"/>
      <c r="H204" s="1180"/>
      <c r="I204" s="1192"/>
      <c r="J204" s="1180"/>
      <c r="K204" s="1192"/>
      <c r="L204" s="1192"/>
      <c r="M204" s="1180"/>
      <c r="N204" s="1192"/>
      <c r="O204" s="1192"/>
      <c r="P204" s="1180"/>
      <c r="Q204" s="1192"/>
      <c r="R204" s="1180"/>
      <c r="S204" s="1192"/>
      <c r="T204" s="1179" t="s">
        <v>811</v>
      </c>
      <c r="U204" s="1192"/>
      <c r="V204" s="1192"/>
      <c r="W204" s="1192"/>
      <c r="X204" s="1192"/>
      <c r="Y204" s="1192"/>
      <c r="Z204" s="1192"/>
      <c r="AA204" s="1192"/>
      <c r="AB204" s="1180" t="s">
        <v>732</v>
      </c>
      <c r="AC204" s="1192"/>
      <c r="AD204" s="1192"/>
      <c r="AE204" s="1192"/>
      <c r="AF204" s="1192"/>
      <c r="AG204" s="1180" t="s">
        <v>733</v>
      </c>
      <c r="AH204" s="1192"/>
      <c r="AI204" s="1192"/>
      <c r="AJ204" s="1017" t="s">
        <v>417</v>
      </c>
      <c r="AK204" s="1181" t="s">
        <v>734</v>
      </c>
      <c r="AL204" s="1192"/>
      <c r="AM204" s="1192"/>
      <c r="AN204" s="1192"/>
      <c r="AO204" s="1192"/>
      <c r="AP204" s="1192"/>
      <c r="AQ204" s="1016">
        <v>400000000</v>
      </c>
      <c r="AR204" s="1050">
        <v>0</v>
      </c>
      <c r="AS204" s="1016">
        <v>0</v>
      </c>
      <c r="AT204" s="1016">
        <v>0</v>
      </c>
      <c r="AU204" s="1016">
        <v>0</v>
      </c>
      <c r="AV204" s="1050">
        <v>0</v>
      </c>
      <c r="AW204" s="1016">
        <v>0</v>
      </c>
      <c r="AX204" s="1050">
        <v>51000000</v>
      </c>
      <c r="AY204" s="1016">
        <v>51000000</v>
      </c>
      <c r="AZ204" s="1050">
        <v>51000000</v>
      </c>
      <c r="BA204" s="1016">
        <v>0</v>
      </c>
      <c r="BB204" s="1016">
        <v>51000000</v>
      </c>
      <c r="BC204" s="1016">
        <v>0</v>
      </c>
      <c r="BD204" s="1016">
        <v>0</v>
      </c>
      <c r="BG204" s="1054">
        <v>400000000</v>
      </c>
      <c r="BH204" s="1054">
        <v>0</v>
      </c>
      <c r="BI204" s="1054">
        <v>0</v>
      </c>
      <c r="BJ204" s="1054">
        <v>0</v>
      </c>
      <c r="BK204" s="1054">
        <v>0</v>
      </c>
      <c r="BL204" s="1054">
        <v>0</v>
      </c>
      <c r="BM204" s="1054">
        <v>0</v>
      </c>
      <c r="BN204" s="1054">
        <v>51000000</v>
      </c>
      <c r="BO204" s="1054">
        <v>51000000</v>
      </c>
      <c r="BP204" s="1054">
        <v>51000000</v>
      </c>
      <c r="BQ204" s="1054">
        <v>0</v>
      </c>
      <c r="BR204" s="1054">
        <v>51000000</v>
      </c>
      <c r="BS204" s="1054">
        <v>0</v>
      </c>
      <c r="BT204" s="1054">
        <v>0</v>
      </c>
    </row>
    <row r="205" spans="1:72" ht="21.95" customHeight="1" x14ac:dyDescent="0.2">
      <c r="A205" s="1012" t="str">
        <f t="shared" si="3"/>
        <v>C510704110</v>
      </c>
      <c r="B205" s="1176" t="s">
        <v>453</v>
      </c>
      <c r="C205" s="1192"/>
      <c r="D205" s="1176" t="s">
        <v>808</v>
      </c>
      <c r="E205" s="1192"/>
      <c r="F205" s="1176" t="s">
        <v>810</v>
      </c>
      <c r="G205" s="1192"/>
      <c r="H205" s="1176" t="s">
        <v>738</v>
      </c>
      <c r="I205" s="1192"/>
      <c r="J205" s="1176" t="s">
        <v>685</v>
      </c>
      <c r="K205" s="1192"/>
      <c r="L205" s="1192"/>
      <c r="M205" s="1176" t="s">
        <v>685</v>
      </c>
      <c r="N205" s="1192"/>
      <c r="O205" s="1192"/>
      <c r="P205" s="1176" t="s">
        <v>685</v>
      </c>
      <c r="Q205" s="1192"/>
      <c r="R205" s="1176" t="s">
        <v>685</v>
      </c>
      <c r="S205" s="1192"/>
      <c r="T205" s="1177" t="s">
        <v>591</v>
      </c>
      <c r="U205" s="1192"/>
      <c r="V205" s="1192"/>
      <c r="W205" s="1192"/>
      <c r="X205" s="1192"/>
      <c r="Y205" s="1192"/>
      <c r="Z205" s="1192"/>
      <c r="AA205" s="1192"/>
      <c r="AB205" s="1176" t="s">
        <v>732</v>
      </c>
      <c r="AC205" s="1192"/>
      <c r="AD205" s="1192"/>
      <c r="AE205" s="1192"/>
      <c r="AF205" s="1192"/>
      <c r="AG205" s="1176" t="s">
        <v>733</v>
      </c>
      <c r="AH205" s="1192"/>
      <c r="AI205" s="1192"/>
      <c r="AJ205" s="1019" t="s">
        <v>417</v>
      </c>
      <c r="AK205" s="1178" t="s">
        <v>734</v>
      </c>
      <c r="AL205" s="1192"/>
      <c r="AM205" s="1192"/>
      <c r="AN205" s="1192"/>
      <c r="AO205" s="1192"/>
      <c r="AP205" s="1192"/>
      <c r="AQ205" s="1016">
        <v>400000000</v>
      </c>
      <c r="AR205" s="1050">
        <v>0</v>
      </c>
      <c r="AS205" s="1016">
        <v>0</v>
      </c>
      <c r="AT205" s="1016">
        <v>0</v>
      </c>
      <c r="AU205" s="1016">
        <v>0</v>
      </c>
      <c r="AV205" s="1050">
        <v>0</v>
      </c>
      <c r="AW205" s="1016">
        <v>0</v>
      </c>
      <c r="AX205" s="1050">
        <v>51000000</v>
      </c>
      <c r="AY205" s="1016">
        <v>51000000</v>
      </c>
      <c r="AZ205" s="1050">
        <v>51000000</v>
      </c>
      <c r="BA205" s="1016">
        <v>0</v>
      </c>
      <c r="BB205" s="1016">
        <v>51000000</v>
      </c>
      <c r="BC205" s="1016">
        <v>0</v>
      </c>
      <c r="BD205" s="1016">
        <v>0</v>
      </c>
      <c r="BG205" s="1054">
        <v>400000000</v>
      </c>
      <c r="BH205" s="1054">
        <v>0</v>
      </c>
      <c r="BI205" s="1054">
        <v>0</v>
      </c>
      <c r="BJ205" s="1054">
        <v>0</v>
      </c>
      <c r="BK205" s="1054">
        <v>0</v>
      </c>
      <c r="BL205" s="1054">
        <v>0</v>
      </c>
      <c r="BM205" s="1054">
        <v>0</v>
      </c>
      <c r="BN205" s="1054">
        <v>51000000</v>
      </c>
      <c r="BO205" s="1054">
        <v>51000000</v>
      </c>
      <c r="BP205" s="1054">
        <v>51000000</v>
      </c>
      <c r="BQ205" s="1054">
        <v>0</v>
      </c>
      <c r="BR205" s="1054">
        <v>51000000</v>
      </c>
      <c r="BS205" s="1054">
        <v>0</v>
      </c>
      <c r="BT205" s="1054">
        <v>0</v>
      </c>
    </row>
    <row r="206" spans="1:72" ht="21.95" customHeight="1" x14ac:dyDescent="0.2">
      <c r="A206" s="1012" t="str">
        <f t="shared" si="3"/>
        <v>C51080010</v>
      </c>
      <c r="B206" s="1180" t="s">
        <v>453</v>
      </c>
      <c r="C206" s="1192"/>
      <c r="D206" s="1180" t="s">
        <v>808</v>
      </c>
      <c r="E206" s="1192"/>
      <c r="F206" s="1180" t="s">
        <v>784</v>
      </c>
      <c r="G206" s="1192"/>
      <c r="H206" s="1180"/>
      <c r="I206" s="1192"/>
      <c r="J206" s="1180"/>
      <c r="K206" s="1192"/>
      <c r="L206" s="1192"/>
      <c r="M206" s="1180"/>
      <c r="N206" s="1192"/>
      <c r="O206" s="1192"/>
      <c r="P206" s="1180"/>
      <c r="Q206" s="1192"/>
      <c r="R206" s="1180"/>
      <c r="S206" s="1192"/>
      <c r="T206" s="1179" t="s">
        <v>785</v>
      </c>
      <c r="U206" s="1192"/>
      <c r="V206" s="1192"/>
      <c r="W206" s="1192"/>
      <c r="X206" s="1192"/>
      <c r="Y206" s="1192"/>
      <c r="Z206" s="1192"/>
      <c r="AA206" s="1192"/>
      <c r="AB206" s="1180" t="s">
        <v>732</v>
      </c>
      <c r="AC206" s="1192"/>
      <c r="AD206" s="1192"/>
      <c r="AE206" s="1192"/>
      <c r="AF206" s="1192"/>
      <c r="AG206" s="1180" t="s">
        <v>733</v>
      </c>
      <c r="AH206" s="1192"/>
      <c r="AI206" s="1192"/>
      <c r="AJ206" s="1017" t="s">
        <v>417</v>
      </c>
      <c r="AK206" s="1181" t="s">
        <v>734</v>
      </c>
      <c r="AL206" s="1192"/>
      <c r="AM206" s="1192"/>
      <c r="AN206" s="1192"/>
      <c r="AO206" s="1192"/>
      <c r="AP206" s="1192"/>
      <c r="AQ206" s="1016">
        <v>1678000000</v>
      </c>
      <c r="AR206" s="1050">
        <v>0</v>
      </c>
      <c r="AS206" s="1016">
        <v>0</v>
      </c>
      <c r="AT206" s="1016">
        <v>0</v>
      </c>
      <c r="AU206" s="1016">
        <v>0</v>
      </c>
      <c r="AV206" s="1050">
        <v>16913818</v>
      </c>
      <c r="AW206" s="1016">
        <v>16913818</v>
      </c>
      <c r="AX206" s="1050">
        <v>38129564</v>
      </c>
      <c r="AY206" s="1016">
        <v>21215746</v>
      </c>
      <c r="AZ206" s="1050">
        <v>56903431</v>
      </c>
      <c r="BA206" s="1016">
        <v>18773867</v>
      </c>
      <c r="BB206" s="1016">
        <v>56903431</v>
      </c>
      <c r="BC206" s="1016">
        <v>0</v>
      </c>
      <c r="BD206" s="1016">
        <v>0</v>
      </c>
      <c r="BG206" s="1054">
        <v>1678000000</v>
      </c>
      <c r="BH206" s="1054">
        <v>0</v>
      </c>
      <c r="BI206" s="1054">
        <v>0</v>
      </c>
      <c r="BJ206" s="1054">
        <v>0</v>
      </c>
      <c r="BK206" s="1054">
        <v>0</v>
      </c>
      <c r="BL206" s="1054">
        <v>16913818</v>
      </c>
      <c r="BM206" s="1054">
        <v>16913818</v>
      </c>
      <c r="BN206" s="1054">
        <v>38129564</v>
      </c>
      <c r="BO206" s="1054">
        <v>21215746</v>
      </c>
      <c r="BP206" s="1054">
        <v>56903431</v>
      </c>
      <c r="BQ206" s="1054">
        <v>18773867</v>
      </c>
      <c r="BR206" s="1054">
        <v>56903431</v>
      </c>
      <c r="BS206" s="1054">
        <v>0</v>
      </c>
      <c r="BT206" s="1054">
        <v>0</v>
      </c>
    </row>
    <row r="207" spans="1:72" ht="21.95" customHeight="1" x14ac:dyDescent="0.2">
      <c r="A207" s="1012" t="str">
        <f t="shared" si="3"/>
        <v>C51080015</v>
      </c>
      <c r="B207" s="1180" t="s">
        <v>453</v>
      </c>
      <c r="C207" s="1192"/>
      <c r="D207" s="1180" t="s">
        <v>808</v>
      </c>
      <c r="E207" s="1192"/>
      <c r="F207" s="1180" t="s">
        <v>784</v>
      </c>
      <c r="G207" s="1192"/>
      <c r="H207" s="1180"/>
      <c r="I207" s="1192"/>
      <c r="J207" s="1180"/>
      <c r="K207" s="1192"/>
      <c r="L207" s="1192"/>
      <c r="M207" s="1180"/>
      <c r="N207" s="1192"/>
      <c r="O207" s="1192"/>
      <c r="P207" s="1180"/>
      <c r="Q207" s="1192"/>
      <c r="R207" s="1180"/>
      <c r="S207" s="1192"/>
      <c r="T207" s="1179" t="s">
        <v>785</v>
      </c>
      <c r="U207" s="1192"/>
      <c r="V207" s="1192"/>
      <c r="W207" s="1192"/>
      <c r="X207" s="1192"/>
      <c r="Y207" s="1192"/>
      <c r="Z207" s="1192"/>
      <c r="AA207" s="1192"/>
      <c r="AB207" s="1180" t="s">
        <v>732</v>
      </c>
      <c r="AC207" s="1192"/>
      <c r="AD207" s="1192"/>
      <c r="AE207" s="1192"/>
      <c r="AF207" s="1192"/>
      <c r="AG207" s="1180" t="s">
        <v>733</v>
      </c>
      <c r="AH207" s="1192"/>
      <c r="AI207" s="1192"/>
      <c r="AJ207" s="1017" t="s">
        <v>745</v>
      </c>
      <c r="AK207" s="1181" t="s">
        <v>781</v>
      </c>
      <c r="AL207" s="1192"/>
      <c r="AM207" s="1192"/>
      <c r="AN207" s="1192"/>
      <c r="AO207" s="1192"/>
      <c r="AP207" s="1192"/>
      <c r="AQ207" s="1016">
        <v>1140000000</v>
      </c>
      <c r="AR207" s="1050">
        <v>0</v>
      </c>
      <c r="AS207" s="1016">
        <v>1140000000</v>
      </c>
      <c r="AT207" s="1016">
        <v>0</v>
      </c>
      <c r="AU207" s="1016">
        <v>0</v>
      </c>
      <c r="AV207" s="1050">
        <v>0</v>
      </c>
      <c r="AW207" s="1016">
        <v>0</v>
      </c>
      <c r="AX207" s="1050">
        <v>0</v>
      </c>
      <c r="AY207" s="1016">
        <v>0</v>
      </c>
      <c r="AZ207" s="1050">
        <v>0</v>
      </c>
      <c r="BA207" s="1016">
        <v>0</v>
      </c>
      <c r="BB207" s="1016">
        <v>0</v>
      </c>
      <c r="BC207" s="1016">
        <v>0</v>
      </c>
      <c r="BD207" s="1016">
        <v>0</v>
      </c>
      <c r="BG207" s="1054">
        <v>1140000000</v>
      </c>
      <c r="BH207" s="1054">
        <v>0</v>
      </c>
      <c r="BI207" s="1054">
        <v>1140000000</v>
      </c>
      <c r="BJ207" s="1054">
        <v>0</v>
      </c>
      <c r="BK207" s="1054">
        <v>0</v>
      </c>
      <c r="BL207" s="1054">
        <v>0</v>
      </c>
      <c r="BM207" s="1054">
        <v>0</v>
      </c>
      <c r="BN207" s="1054">
        <v>0</v>
      </c>
      <c r="BO207" s="1054">
        <v>0</v>
      </c>
      <c r="BP207" s="1054">
        <v>0</v>
      </c>
      <c r="BQ207" s="1054">
        <v>0</v>
      </c>
      <c r="BR207" s="1054">
        <v>0</v>
      </c>
      <c r="BS207" s="1054">
        <v>0</v>
      </c>
      <c r="BT207" s="1054">
        <v>0</v>
      </c>
    </row>
    <row r="208" spans="1:72" ht="21.95" customHeight="1" x14ac:dyDescent="0.2">
      <c r="A208" s="1012" t="str">
        <f t="shared" si="3"/>
        <v>C5108002010</v>
      </c>
      <c r="B208" s="1180" t="s">
        <v>453</v>
      </c>
      <c r="C208" s="1192"/>
      <c r="D208" s="1180" t="s">
        <v>808</v>
      </c>
      <c r="E208" s="1192"/>
      <c r="F208" s="1180" t="s">
        <v>784</v>
      </c>
      <c r="G208" s="1192"/>
      <c r="H208" s="1180" t="s">
        <v>741</v>
      </c>
      <c r="I208" s="1192"/>
      <c r="J208" s="1180" t="s">
        <v>739</v>
      </c>
      <c r="K208" s="1192"/>
      <c r="L208" s="1192"/>
      <c r="M208" s="1180" t="s">
        <v>685</v>
      </c>
      <c r="N208" s="1192"/>
      <c r="O208" s="1192"/>
      <c r="P208" s="1180" t="s">
        <v>685</v>
      </c>
      <c r="Q208" s="1192"/>
      <c r="R208" s="1180" t="s">
        <v>685</v>
      </c>
      <c r="S208" s="1192"/>
      <c r="T208" s="1179" t="s">
        <v>687</v>
      </c>
      <c r="U208" s="1192"/>
      <c r="V208" s="1192"/>
      <c r="W208" s="1192"/>
      <c r="X208" s="1192"/>
      <c r="Y208" s="1192"/>
      <c r="Z208" s="1192"/>
      <c r="AA208" s="1192"/>
      <c r="AB208" s="1180" t="s">
        <v>732</v>
      </c>
      <c r="AC208" s="1192"/>
      <c r="AD208" s="1192"/>
      <c r="AE208" s="1192"/>
      <c r="AF208" s="1192"/>
      <c r="AG208" s="1180" t="s">
        <v>733</v>
      </c>
      <c r="AH208" s="1192"/>
      <c r="AI208" s="1192"/>
      <c r="AJ208" s="1017" t="s">
        <v>417</v>
      </c>
      <c r="AK208" s="1181" t="s">
        <v>734</v>
      </c>
      <c r="AL208" s="1192"/>
      <c r="AM208" s="1192"/>
      <c r="AN208" s="1192"/>
      <c r="AO208" s="1192"/>
      <c r="AP208" s="1192"/>
      <c r="AQ208" s="1016">
        <v>1678000000</v>
      </c>
      <c r="AR208" s="1050">
        <v>0</v>
      </c>
      <c r="AS208" s="1016">
        <v>0</v>
      </c>
      <c r="AT208" s="1016">
        <v>0</v>
      </c>
      <c r="AU208" s="1016">
        <v>0</v>
      </c>
      <c r="AV208" s="1050">
        <v>16913818</v>
      </c>
      <c r="AW208" s="1016">
        <v>16913818</v>
      </c>
      <c r="AX208" s="1050">
        <v>38129564</v>
      </c>
      <c r="AY208" s="1016">
        <v>21215746</v>
      </c>
      <c r="AZ208" s="1050">
        <v>56903431</v>
      </c>
      <c r="BA208" s="1016">
        <v>18773867</v>
      </c>
      <c r="BB208" s="1016">
        <v>56903431</v>
      </c>
      <c r="BC208" s="1016">
        <v>0</v>
      </c>
      <c r="BD208" s="1016">
        <v>0</v>
      </c>
      <c r="BG208" s="1054">
        <v>1678000000</v>
      </c>
      <c r="BH208" s="1054">
        <v>0</v>
      </c>
      <c r="BI208" s="1054">
        <v>0</v>
      </c>
      <c r="BJ208" s="1054">
        <v>0</v>
      </c>
      <c r="BK208" s="1054">
        <v>0</v>
      </c>
      <c r="BL208" s="1054">
        <v>16913818</v>
      </c>
      <c r="BM208" s="1054">
        <v>16913818</v>
      </c>
      <c r="BN208" s="1054">
        <v>38129564</v>
      </c>
      <c r="BO208" s="1054">
        <v>21215746</v>
      </c>
      <c r="BP208" s="1054">
        <v>56903431</v>
      </c>
      <c r="BQ208" s="1054">
        <v>18773867</v>
      </c>
      <c r="BR208" s="1054">
        <v>56903431</v>
      </c>
      <c r="BS208" s="1054">
        <v>0</v>
      </c>
      <c r="BT208" s="1054">
        <v>0</v>
      </c>
    </row>
    <row r="209" spans="1:72" ht="21.95" customHeight="1" x14ac:dyDescent="0.2">
      <c r="A209" s="1012" t="str">
        <f t="shared" si="3"/>
        <v>C510800210</v>
      </c>
      <c r="B209" s="1180" t="s">
        <v>453</v>
      </c>
      <c r="C209" s="1192"/>
      <c r="D209" s="1180" t="s">
        <v>808</v>
      </c>
      <c r="E209" s="1192"/>
      <c r="F209" s="1180" t="s">
        <v>784</v>
      </c>
      <c r="G209" s="1192"/>
      <c r="H209" s="1180" t="s">
        <v>741</v>
      </c>
      <c r="I209" s="1192"/>
      <c r="J209" s="1180" t="s">
        <v>685</v>
      </c>
      <c r="K209" s="1192"/>
      <c r="L209" s="1192"/>
      <c r="M209" s="1180" t="s">
        <v>685</v>
      </c>
      <c r="N209" s="1192"/>
      <c r="O209" s="1192"/>
      <c r="P209" s="1180" t="s">
        <v>685</v>
      </c>
      <c r="Q209" s="1192"/>
      <c r="R209" s="1180" t="s">
        <v>685</v>
      </c>
      <c r="S209" s="1192"/>
      <c r="T209" s="1179" t="s">
        <v>687</v>
      </c>
      <c r="U209" s="1192"/>
      <c r="V209" s="1192"/>
      <c r="W209" s="1192"/>
      <c r="X209" s="1192"/>
      <c r="Y209" s="1192"/>
      <c r="Z209" s="1192"/>
      <c r="AA209" s="1192"/>
      <c r="AB209" s="1180" t="s">
        <v>732</v>
      </c>
      <c r="AC209" s="1192"/>
      <c r="AD209" s="1192"/>
      <c r="AE209" s="1192"/>
      <c r="AF209" s="1192"/>
      <c r="AG209" s="1180" t="s">
        <v>733</v>
      </c>
      <c r="AH209" s="1192"/>
      <c r="AI209" s="1192"/>
      <c r="AJ209" s="1017" t="s">
        <v>417</v>
      </c>
      <c r="AK209" s="1181" t="s">
        <v>734</v>
      </c>
      <c r="AL209" s="1192"/>
      <c r="AM209" s="1192"/>
      <c r="AN209" s="1192"/>
      <c r="AO209" s="1192"/>
      <c r="AP209" s="1192"/>
      <c r="AQ209" s="1016">
        <v>1678000000</v>
      </c>
      <c r="AR209" s="1050">
        <v>0</v>
      </c>
      <c r="AS209" s="1016">
        <v>0</v>
      </c>
      <c r="AT209" s="1016">
        <v>0</v>
      </c>
      <c r="AU209" s="1016">
        <v>0</v>
      </c>
      <c r="AV209" s="1050">
        <v>16913818</v>
      </c>
      <c r="AW209" s="1016">
        <v>16913818</v>
      </c>
      <c r="AX209" s="1050">
        <v>38129564</v>
      </c>
      <c r="AY209" s="1016">
        <v>21215746</v>
      </c>
      <c r="AZ209" s="1050">
        <v>56903431</v>
      </c>
      <c r="BA209" s="1016">
        <v>18773867</v>
      </c>
      <c r="BB209" s="1016">
        <v>56903431</v>
      </c>
      <c r="BC209" s="1016">
        <v>0</v>
      </c>
      <c r="BD209" s="1016">
        <v>0</v>
      </c>
      <c r="BG209" s="1054">
        <v>1678000000</v>
      </c>
      <c r="BH209" s="1054">
        <v>0</v>
      </c>
      <c r="BI209" s="1054">
        <v>0</v>
      </c>
      <c r="BJ209" s="1054">
        <v>0</v>
      </c>
      <c r="BK209" s="1054">
        <v>0</v>
      </c>
      <c r="BL209" s="1054">
        <v>16913818</v>
      </c>
      <c r="BM209" s="1054">
        <v>16913818</v>
      </c>
      <c r="BN209" s="1054">
        <v>38129564</v>
      </c>
      <c r="BO209" s="1054">
        <v>21215746</v>
      </c>
      <c r="BP209" s="1054">
        <v>56903431</v>
      </c>
      <c r="BQ209" s="1054">
        <v>18773867</v>
      </c>
      <c r="BR209" s="1054">
        <v>56903431</v>
      </c>
      <c r="BS209" s="1054">
        <v>0</v>
      </c>
      <c r="BT209" s="1054">
        <v>0</v>
      </c>
    </row>
    <row r="210" spans="1:72" ht="21.95" customHeight="1" x14ac:dyDescent="0.2">
      <c r="A210" s="1012" t="str">
        <f t="shared" si="3"/>
        <v>C510800215</v>
      </c>
      <c r="B210" s="1176" t="s">
        <v>453</v>
      </c>
      <c r="C210" s="1192"/>
      <c r="D210" s="1176" t="s">
        <v>808</v>
      </c>
      <c r="E210" s="1192"/>
      <c r="F210" s="1176" t="s">
        <v>784</v>
      </c>
      <c r="G210" s="1192"/>
      <c r="H210" s="1176" t="s">
        <v>741</v>
      </c>
      <c r="I210" s="1192"/>
      <c r="J210" s="1176" t="s">
        <v>685</v>
      </c>
      <c r="K210" s="1192"/>
      <c r="L210" s="1192"/>
      <c r="M210" s="1176" t="s">
        <v>685</v>
      </c>
      <c r="N210" s="1192"/>
      <c r="O210" s="1192"/>
      <c r="P210" s="1176" t="s">
        <v>685</v>
      </c>
      <c r="Q210" s="1192"/>
      <c r="R210" s="1176" t="s">
        <v>685</v>
      </c>
      <c r="S210" s="1192"/>
      <c r="T210" s="1177" t="s">
        <v>687</v>
      </c>
      <c r="U210" s="1192"/>
      <c r="V210" s="1192"/>
      <c r="W210" s="1192"/>
      <c r="X210" s="1192"/>
      <c r="Y210" s="1192"/>
      <c r="Z210" s="1192"/>
      <c r="AA210" s="1192"/>
      <c r="AB210" s="1176" t="s">
        <v>732</v>
      </c>
      <c r="AC210" s="1192"/>
      <c r="AD210" s="1192"/>
      <c r="AE210" s="1192"/>
      <c r="AF210" s="1192"/>
      <c r="AG210" s="1176" t="s">
        <v>733</v>
      </c>
      <c r="AH210" s="1192"/>
      <c r="AI210" s="1192"/>
      <c r="AJ210" s="1019" t="s">
        <v>745</v>
      </c>
      <c r="AK210" s="1178" t="s">
        <v>781</v>
      </c>
      <c r="AL210" s="1192"/>
      <c r="AM210" s="1192"/>
      <c r="AN210" s="1192"/>
      <c r="AO210" s="1192"/>
      <c r="AP210" s="1192"/>
      <c r="AQ210" s="1016">
        <v>1140000000</v>
      </c>
      <c r="AR210" s="1050">
        <v>0</v>
      </c>
      <c r="AS210" s="1016">
        <v>1140000000</v>
      </c>
      <c r="AT210" s="1016">
        <v>0</v>
      </c>
      <c r="AU210" s="1016">
        <v>0</v>
      </c>
      <c r="AV210" s="1050">
        <v>0</v>
      </c>
      <c r="AW210" s="1016">
        <v>0</v>
      </c>
      <c r="AX210" s="1050">
        <v>0</v>
      </c>
      <c r="AY210" s="1016">
        <v>0</v>
      </c>
      <c r="AZ210" s="1050">
        <v>0</v>
      </c>
      <c r="BA210" s="1016">
        <v>0</v>
      </c>
      <c r="BB210" s="1016">
        <v>0</v>
      </c>
      <c r="BC210" s="1016">
        <v>0</v>
      </c>
      <c r="BD210" s="1016">
        <v>0</v>
      </c>
      <c r="BG210" s="1054">
        <v>1140000000</v>
      </c>
      <c r="BH210" s="1054">
        <v>0</v>
      </c>
      <c r="BI210" s="1054">
        <v>1140000000</v>
      </c>
      <c r="BJ210" s="1054">
        <v>0</v>
      </c>
      <c r="BK210" s="1054">
        <v>0</v>
      </c>
      <c r="BL210" s="1054">
        <v>0</v>
      </c>
      <c r="BM210" s="1054">
        <v>0</v>
      </c>
      <c r="BN210" s="1054">
        <v>0</v>
      </c>
      <c r="BO210" s="1054">
        <v>0</v>
      </c>
      <c r="BP210" s="1054">
        <v>0</v>
      </c>
      <c r="BQ210" s="1054">
        <v>0</v>
      </c>
      <c r="BR210" s="1054">
        <v>0</v>
      </c>
      <c r="BS210" s="1054">
        <v>0</v>
      </c>
      <c r="BT210" s="1054">
        <v>0</v>
      </c>
    </row>
    <row r="211" spans="1:72" ht="21.95" customHeight="1" x14ac:dyDescent="0.2">
      <c r="A211" s="1012" t="str">
        <f t="shared" si="3"/>
        <v>C51080020210</v>
      </c>
      <c r="B211" s="1176" t="s">
        <v>453</v>
      </c>
      <c r="C211" s="1192"/>
      <c r="D211" s="1176" t="s">
        <v>808</v>
      </c>
      <c r="E211" s="1192"/>
      <c r="F211" s="1176" t="s">
        <v>784</v>
      </c>
      <c r="G211" s="1192"/>
      <c r="H211" s="1176" t="s">
        <v>741</v>
      </c>
      <c r="I211" s="1192"/>
      <c r="J211" s="1176" t="s">
        <v>739</v>
      </c>
      <c r="K211" s="1192"/>
      <c r="L211" s="1192"/>
      <c r="M211" s="1176" t="s">
        <v>741</v>
      </c>
      <c r="N211" s="1192"/>
      <c r="O211" s="1192"/>
      <c r="P211" s="1176" t="s">
        <v>685</v>
      </c>
      <c r="Q211" s="1192"/>
      <c r="R211" s="1176" t="s">
        <v>685</v>
      </c>
      <c r="S211" s="1192"/>
      <c r="T211" s="1177" t="s">
        <v>592</v>
      </c>
      <c r="U211" s="1192"/>
      <c r="V211" s="1192"/>
      <c r="W211" s="1192"/>
      <c r="X211" s="1192"/>
      <c r="Y211" s="1192"/>
      <c r="Z211" s="1192"/>
      <c r="AA211" s="1192"/>
      <c r="AB211" s="1176" t="s">
        <v>732</v>
      </c>
      <c r="AC211" s="1192"/>
      <c r="AD211" s="1192"/>
      <c r="AE211" s="1192"/>
      <c r="AF211" s="1192"/>
      <c r="AG211" s="1176" t="s">
        <v>733</v>
      </c>
      <c r="AH211" s="1192"/>
      <c r="AI211" s="1192"/>
      <c r="AJ211" s="1019" t="s">
        <v>417</v>
      </c>
      <c r="AK211" s="1178" t="s">
        <v>734</v>
      </c>
      <c r="AL211" s="1192"/>
      <c r="AM211" s="1192"/>
      <c r="AN211" s="1192"/>
      <c r="AO211" s="1192"/>
      <c r="AP211" s="1192"/>
      <c r="AQ211" s="1016">
        <v>427828730</v>
      </c>
      <c r="AR211" s="1050">
        <v>0</v>
      </c>
      <c r="AS211" s="1016">
        <v>0</v>
      </c>
      <c r="AT211" s="1016">
        <v>0</v>
      </c>
      <c r="AU211" s="1016">
        <v>0</v>
      </c>
      <c r="AV211" s="1050">
        <v>0</v>
      </c>
      <c r="AW211" s="1016">
        <v>0</v>
      </c>
      <c r="AX211" s="1050">
        <v>12739522</v>
      </c>
      <c r="AY211" s="1016">
        <v>12739522</v>
      </c>
      <c r="AZ211" s="1050">
        <v>15714585</v>
      </c>
      <c r="BA211" s="1016">
        <v>2975063</v>
      </c>
      <c r="BB211" s="1016">
        <v>15714585</v>
      </c>
      <c r="BC211" s="1016">
        <v>0</v>
      </c>
      <c r="BD211" s="1016">
        <v>0</v>
      </c>
      <c r="BG211" s="1054">
        <v>427828730</v>
      </c>
      <c r="BH211" s="1054">
        <v>0</v>
      </c>
      <c r="BI211" s="1054">
        <v>0</v>
      </c>
      <c r="BJ211" s="1054">
        <v>0</v>
      </c>
      <c r="BK211" s="1054">
        <v>0</v>
      </c>
      <c r="BL211" s="1054">
        <v>0</v>
      </c>
      <c r="BM211" s="1054">
        <v>0</v>
      </c>
      <c r="BN211" s="1054">
        <v>12739522</v>
      </c>
      <c r="BO211" s="1054">
        <v>12739522</v>
      </c>
      <c r="BP211" s="1054">
        <v>15714585</v>
      </c>
      <c r="BQ211" s="1054">
        <v>2975063</v>
      </c>
      <c r="BR211" s="1054">
        <v>15714585</v>
      </c>
      <c r="BS211" s="1054">
        <v>0</v>
      </c>
      <c r="BT211" s="1054">
        <v>0</v>
      </c>
    </row>
    <row r="212" spans="1:72" ht="21.95" customHeight="1" x14ac:dyDescent="0.2">
      <c r="A212" s="1012" t="str">
        <f t="shared" si="3"/>
        <v>C51080020310</v>
      </c>
      <c r="B212" s="1176" t="s">
        <v>453</v>
      </c>
      <c r="C212" s="1192"/>
      <c r="D212" s="1176" t="s">
        <v>808</v>
      </c>
      <c r="E212" s="1192"/>
      <c r="F212" s="1176" t="s">
        <v>784</v>
      </c>
      <c r="G212" s="1192"/>
      <c r="H212" s="1176" t="s">
        <v>741</v>
      </c>
      <c r="I212" s="1192"/>
      <c r="J212" s="1176" t="s">
        <v>739</v>
      </c>
      <c r="K212" s="1192"/>
      <c r="L212" s="1192"/>
      <c r="M212" s="1176" t="s">
        <v>748</v>
      </c>
      <c r="N212" s="1192"/>
      <c r="O212" s="1192"/>
      <c r="P212" s="1176" t="s">
        <v>685</v>
      </c>
      <c r="Q212" s="1192"/>
      <c r="R212" s="1176" t="s">
        <v>685</v>
      </c>
      <c r="S212" s="1192"/>
      <c r="T212" s="1177" t="s">
        <v>593</v>
      </c>
      <c r="U212" s="1192"/>
      <c r="V212" s="1192"/>
      <c r="W212" s="1192"/>
      <c r="X212" s="1192"/>
      <c r="Y212" s="1192"/>
      <c r="Z212" s="1192"/>
      <c r="AA212" s="1192"/>
      <c r="AB212" s="1176" t="s">
        <v>732</v>
      </c>
      <c r="AC212" s="1192"/>
      <c r="AD212" s="1192"/>
      <c r="AE212" s="1192"/>
      <c r="AF212" s="1192"/>
      <c r="AG212" s="1176" t="s">
        <v>733</v>
      </c>
      <c r="AH212" s="1192"/>
      <c r="AI212" s="1192"/>
      <c r="AJ212" s="1019" t="s">
        <v>417</v>
      </c>
      <c r="AK212" s="1178" t="s">
        <v>734</v>
      </c>
      <c r="AL212" s="1192"/>
      <c r="AM212" s="1192"/>
      <c r="AN212" s="1192"/>
      <c r="AO212" s="1192"/>
      <c r="AP212" s="1192"/>
      <c r="AQ212" s="1016">
        <v>1250171270</v>
      </c>
      <c r="AR212" s="1050">
        <v>0</v>
      </c>
      <c r="AS212" s="1016">
        <v>0</v>
      </c>
      <c r="AT212" s="1016">
        <v>0</v>
      </c>
      <c r="AU212" s="1016">
        <v>0</v>
      </c>
      <c r="AV212" s="1050">
        <v>16913818</v>
      </c>
      <c r="AW212" s="1016">
        <v>16913818</v>
      </c>
      <c r="AX212" s="1050">
        <v>25390042</v>
      </c>
      <c r="AY212" s="1016">
        <v>8476224</v>
      </c>
      <c r="AZ212" s="1050">
        <v>41188846</v>
      </c>
      <c r="BA212" s="1016">
        <v>15798804</v>
      </c>
      <c r="BB212" s="1016">
        <v>41188846</v>
      </c>
      <c r="BC212" s="1016">
        <v>0</v>
      </c>
      <c r="BD212" s="1016">
        <v>0</v>
      </c>
      <c r="BG212" s="1054">
        <v>1250171270</v>
      </c>
      <c r="BH212" s="1054">
        <v>0</v>
      </c>
      <c r="BI212" s="1054">
        <v>0</v>
      </c>
      <c r="BJ212" s="1054">
        <v>0</v>
      </c>
      <c r="BK212" s="1054">
        <v>0</v>
      </c>
      <c r="BL212" s="1054">
        <v>16913818</v>
      </c>
      <c r="BM212" s="1054">
        <v>16913818</v>
      </c>
      <c r="BN212" s="1054">
        <v>25390042</v>
      </c>
      <c r="BO212" s="1054">
        <v>8476224</v>
      </c>
      <c r="BP212" s="1054">
        <v>41188846</v>
      </c>
      <c r="BQ212" s="1054">
        <v>15798804</v>
      </c>
      <c r="BR212" s="1054">
        <v>41188846</v>
      </c>
      <c r="BS212" s="1054">
        <v>0</v>
      </c>
      <c r="BT212" s="1054">
        <v>0</v>
      </c>
    </row>
    <row r="213" spans="1:72" ht="21.95" customHeight="1" x14ac:dyDescent="0.2">
      <c r="A213" s="1012" t="str">
        <f t="shared" si="3"/>
        <v>C52010</v>
      </c>
      <c r="B213" s="1180" t="s">
        <v>453</v>
      </c>
      <c r="C213" s="1192"/>
      <c r="D213" s="1180" t="s">
        <v>812</v>
      </c>
      <c r="E213" s="1192"/>
      <c r="F213" s="1180"/>
      <c r="G213" s="1192"/>
      <c r="H213" s="1180"/>
      <c r="I213" s="1192"/>
      <c r="J213" s="1180"/>
      <c r="K213" s="1192"/>
      <c r="L213" s="1192"/>
      <c r="M213" s="1180"/>
      <c r="N213" s="1192"/>
      <c r="O213" s="1192"/>
      <c r="P213" s="1180"/>
      <c r="Q213" s="1192"/>
      <c r="R213" s="1180"/>
      <c r="S213" s="1192"/>
      <c r="T213" s="1179" t="s">
        <v>813</v>
      </c>
      <c r="U213" s="1192"/>
      <c r="V213" s="1192"/>
      <c r="W213" s="1192"/>
      <c r="X213" s="1192"/>
      <c r="Y213" s="1192"/>
      <c r="Z213" s="1192"/>
      <c r="AA213" s="1192"/>
      <c r="AB213" s="1180" t="s">
        <v>732</v>
      </c>
      <c r="AC213" s="1192"/>
      <c r="AD213" s="1192"/>
      <c r="AE213" s="1192"/>
      <c r="AF213" s="1192"/>
      <c r="AG213" s="1180" t="s">
        <v>733</v>
      </c>
      <c r="AH213" s="1192"/>
      <c r="AI213" s="1192"/>
      <c r="AJ213" s="1017" t="s">
        <v>417</v>
      </c>
      <c r="AK213" s="1181" t="s">
        <v>734</v>
      </c>
      <c r="AL213" s="1192"/>
      <c r="AM213" s="1192"/>
      <c r="AN213" s="1192"/>
      <c r="AO213" s="1192"/>
      <c r="AP213" s="1192"/>
      <c r="AQ213" s="1016">
        <v>450000000</v>
      </c>
      <c r="AR213" s="1050">
        <v>111800332</v>
      </c>
      <c r="AS213" s="1016">
        <v>728101</v>
      </c>
      <c r="AT213" s="1016">
        <v>0</v>
      </c>
      <c r="AU213" s="1016">
        <v>0</v>
      </c>
      <c r="AV213" s="1050">
        <v>0</v>
      </c>
      <c r="AW213" s="1016">
        <v>111800332</v>
      </c>
      <c r="AX213" s="1050">
        <v>0</v>
      </c>
      <c r="AY213" s="1016">
        <v>0</v>
      </c>
      <c r="AZ213" s="1050">
        <v>0</v>
      </c>
      <c r="BA213" s="1016">
        <v>0</v>
      </c>
      <c r="BB213" s="1016">
        <v>0</v>
      </c>
      <c r="BC213" s="1016">
        <v>0</v>
      </c>
      <c r="BD213" s="1016">
        <v>0</v>
      </c>
      <c r="BG213" s="1054">
        <v>450000000</v>
      </c>
      <c r="BH213" s="1054">
        <v>111800332</v>
      </c>
      <c r="BI213" s="1054">
        <v>728101</v>
      </c>
      <c r="BJ213" s="1054">
        <v>0</v>
      </c>
      <c r="BK213" s="1054">
        <v>0</v>
      </c>
      <c r="BL213" s="1054">
        <v>0</v>
      </c>
      <c r="BM213" s="1054">
        <v>111800332</v>
      </c>
      <c r="BN213" s="1054">
        <v>0</v>
      </c>
      <c r="BO213" s="1054">
        <v>0</v>
      </c>
      <c r="BP213" s="1054">
        <v>0</v>
      </c>
      <c r="BQ213" s="1054">
        <v>0</v>
      </c>
      <c r="BR213" s="1054">
        <v>0</v>
      </c>
      <c r="BS213" s="1054">
        <v>0</v>
      </c>
      <c r="BT213" s="1054">
        <v>0</v>
      </c>
    </row>
    <row r="214" spans="1:72" ht="21.95" customHeight="1" x14ac:dyDescent="0.2">
      <c r="A214" s="1012" t="str">
        <f t="shared" si="3"/>
        <v>C52080010</v>
      </c>
      <c r="B214" s="1180" t="s">
        <v>453</v>
      </c>
      <c r="C214" s="1192"/>
      <c r="D214" s="1180" t="s">
        <v>812</v>
      </c>
      <c r="E214" s="1192"/>
      <c r="F214" s="1180" t="s">
        <v>784</v>
      </c>
      <c r="G214" s="1192"/>
      <c r="H214" s="1180"/>
      <c r="I214" s="1192"/>
      <c r="J214" s="1180"/>
      <c r="K214" s="1192"/>
      <c r="L214" s="1192"/>
      <c r="M214" s="1180"/>
      <c r="N214" s="1192"/>
      <c r="O214" s="1192"/>
      <c r="P214" s="1180"/>
      <c r="Q214" s="1192"/>
      <c r="R214" s="1180"/>
      <c r="S214" s="1192"/>
      <c r="T214" s="1179" t="s">
        <v>785</v>
      </c>
      <c r="U214" s="1192"/>
      <c r="V214" s="1192"/>
      <c r="W214" s="1192"/>
      <c r="X214" s="1192"/>
      <c r="Y214" s="1192"/>
      <c r="Z214" s="1192"/>
      <c r="AA214" s="1192"/>
      <c r="AB214" s="1180" t="s">
        <v>732</v>
      </c>
      <c r="AC214" s="1192"/>
      <c r="AD214" s="1192"/>
      <c r="AE214" s="1192"/>
      <c r="AF214" s="1192"/>
      <c r="AG214" s="1180" t="s">
        <v>733</v>
      </c>
      <c r="AH214" s="1192"/>
      <c r="AI214" s="1192"/>
      <c r="AJ214" s="1017" t="s">
        <v>417</v>
      </c>
      <c r="AK214" s="1181" t="s">
        <v>734</v>
      </c>
      <c r="AL214" s="1192"/>
      <c r="AM214" s="1192"/>
      <c r="AN214" s="1192"/>
      <c r="AO214" s="1192"/>
      <c r="AP214" s="1192"/>
      <c r="AQ214" s="1016">
        <v>450000000</v>
      </c>
      <c r="AR214" s="1050">
        <v>111800332</v>
      </c>
      <c r="AS214" s="1016">
        <v>728101</v>
      </c>
      <c r="AT214" s="1016">
        <v>0</v>
      </c>
      <c r="AU214" s="1016">
        <v>0</v>
      </c>
      <c r="AV214" s="1050">
        <v>0</v>
      </c>
      <c r="AW214" s="1016">
        <v>111800332</v>
      </c>
      <c r="AX214" s="1050">
        <v>0</v>
      </c>
      <c r="AY214" s="1016">
        <v>0</v>
      </c>
      <c r="AZ214" s="1050">
        <v>0</v>
      </c>
      <c r="BA214" s="1016">
        <v>0</v>
      </c>
      <c r="BB214" s="1016">
        <v>0</v>
      </c>
      <c r="BC214" s="1016">
        <v>0</v>
      </c>
      <c r="BD214" s="1016">
        <v>0</v>
      </c>
      <c r="BG214" s="1054">
        <v>450000000</v>
      </c>
      <c r="BH214" s="1054">
        <v>111800332</v>
      </c>
      <c r="BI214" s="1054">
        <v>728101</v>
      </c>
      <c r="BJ214" s="1054">
        <v>0</v>
      </c>
      <c r="BK214" s="1054">
        <v>0</v>
      </c>
      <c r="BL214" s="1054">
        <v>0</v>
      </c>
      <c r="BM214" s="1054">
        <v>111800332</v>
      </c>
      <c r="BN214" s="1054">
        <v>0</v>
      </c>
      <c r="BO214" s="1054">
        <v>0</v>
      </c>
      <c r="BP214" s="1054">
        <v>0</v>
      </c>
      <c r="BQ214" s="1054">
        <v>0</v>
      </c>
      <c r="BR214" s="1054">
        <v>0</v>
      </c>
      <c r="BS214" s="1054">
        <v>0</v>
      </c>
      <c r="BT214" s="1054">
        <v>0</v>
      </c>
    </row>
    <row r="215" spans="1:72" ht="21.95" customHeight="1" x14ac:dyDescent="0.2">
      <c r="A215" s="1012" t="str">
        <f t="shared" si="3"/>
        <v>C520800310</v>
      </c>
      <c r="B215" s="1176" t="s">
        <v>453</v>
      </c>
      <c r="C215" s="1192"/>
      <c r="D215" s="1176" t="s">
        <v>812</v>
      </c>
      <c r="E215" s="1192"/>
      <c r="F215" s="1176" t="s">
        <v>784</v>
      </c>
      <c r="G215" s="1192"/>
      <c r="H215" s="1176" t="s">
        <v>748</v>
      </c>
      <c r="I215" s="1192"/>
      <c r="J215" s="1176"/>
      <c r="K215" s="1192"/>
      <c r="L215" s="1192"/>
      <c r="M215" s="1176"/>
      <c r="N215" s="1192"/>
      <c r="O215" s="1192"/>
      <c r="P215" s="1176"/>
      <c r="Q215" s="1192"/>
      <c r="R215" s="1176"/>
      <c r="S215" s="1192"/>
      <c r="T215" s="1177" t="s">
        <v>594</v>
      </c>
      <c r="U215" s="1192"/>
      <c r="V215" s="1192"/>
      <c r="W215" s="1192"/>
      <c r="X215" s="1192"/>
      <c r="Y215" s="1192"/>
      <c r="Z215" s="1192"/>
      <c r="AA215" s="1192"/>
      <c r="AB215" s="1176" t="s">
        <v>732</v>
      </c>
      <c r="AC215" s="1192"/>
      <c r="AD215" s="1192"/>
      <c r="AE215" s="1192"/>
      <c r="AF215" s="1192"/>
      <c r="AG215" s="1176" t="s">
        <v>733</v>
      </c>
      <c r="AH215" s="1192"/>
      <c r="AI215" s="1192"/>
      <c r="AJ215" s="1019" t="s">
        <v>417</v>
      </c>
      <c r="AK215" s="1178" t="s">
        <v>734</v>
      </c>
      <c r="AL215" s="1192"/>
      <c r="AM215" s="1192"/>
      <c r="AN215" s="1192"/>
      <c r="AO215" s="1192"/>
      <c r="AP215" s="1192"/>
      <c r="AQ215" s="1016">
        <v>450000000</v>
      </c>
      <c r="AR215" s="1050">
        <v>111800332</v>
      </c>
      <c r="AS215" s="1016">
        <v>728101</v>
      </c>
      <c r="AT215" s="1016">
        <v>0</v>
      </c>
      <c r="AU215" s="1016">
        <v>0</v>
      </c>
      <c r="AV215" s="1050">
        <v>0</v>
      </c>
      <c r="AW215" s="1016">
        <v>111800332</v>
      </c>
      <c r="AX215" s="1050">
        <v>0</v>
      </c>
      <c r="AY215" s="1016">
        <v>0</v>
      </c>
      <c r="AZ215" s="1050">
        <v>0</v>
      </c>
      <c r="BA215" s="1016">
        <v>0</v>
      </c>
      <c r="BB215" s="1016">
        <v>0</v>
      </c>
      <c r="BC215" s="1016">
        <v>0</v>
      </c>
      <c r="BD215" s="1016">
        <v>0</v>
      </c>
      <c r="BG215" s="1054">
        <v>450000000</v>
      </c>
      <c r="BH215" s="1054">
        <v>111800332</v>
      </c>
      <c r="BI215" s="1054">
        <v>728101</v>
      </c>
      <c r="BJ215" s="1054">
        <v>0</v>
      </c>
      <c r="BK215" s="1054">
        <v>0</v>
      </c>
      <c r="BL215" s="1054">
        <v>0</v>
      </c>
      <c r="BM215" s="1054">
        <v>111800332</v>
      </c>
      <c r="BN215" s="1054">
        <v>0</v>
      </c>
      <c r="BO215" s="1054">
        <v>0</v>
      </c>
      <c r="BP215" s="1054">
        <v>0</v>
      </c>
      <c r="BQ215" s="1054">
        <v>0</v>
      </c>
      <c r="BR215" s="1054">
        <v>0</v>
      </c>
      <c r="BS215" s="1054">
        <v>0</v>
      </c>
      <c r="BT215" s="1054">
        <v>0</v>
      </c>
    </row>
    <row r="216" spans="1:72" ht="21.95" customHeight="1" x14ac:dyDescent="0.2">
      <c r="A216" s="1012" t="str">
        <f t="shared" si="3"/>
        <v>C67010</v>
      </c>
      <c r="B216" s="1180" t="s">
        <v>453</v>
      </c>
      <c r="C216" s="1192"/>
      <c r="D216" s="1180" t="s">
        <v>814</v>
      </c>
      <c r="E216" s="1192"/>
      <c r="F216" s="1180"/>
      <c r="G216" s="1192"/>
      <c r="H216" s="1180"/>
      <c r="I216" s="1192"/>
      <c r="J216" s="1180"/>
      <c r="K216" s="1192"/>
      <c r="L216" s="1192"/>
      <c r="M216" s="1180"/>
      <c r="N216" s="1192"/>
      <c r="O216" s="1192"/>
      <c r="P216" s="1180"/>
      <c r="Q216" s="1192"/>
      <c r="R216" s="1180"/>
      <c r="S216" s="1192"/>
      <c r="T216" s="1179" t="s">
        <v>815</v>
      </c>
      <c r="U216" s="1192"/>
      <c r="V216" s="1192"/>
      <c r="W216" s="1192"/>
      <c r="X216" s="1192"/>
      <c r="Y216" s="1192"/>
      <c r="Z216" s="1192"/>
      <c r="AA216" s="1192"/>
      <c r="AB216" s="1180" t="s">
        <v>732</v>
      </c>
      <c r="AC216" s="1192"/>
      <c r="AD216" s="1192"/>
      <c r="AE216" s="1192"/>
      <c r="AF216" s="1192"/>
      <c r="AG216" s="1180" t="s">
        <v>733</v>
      </c>
      <c r="AH216" s="1192"/>
      <c r="AI216" s="1192"/>
      <c r="AJ216" s="1017" t="s">
        <v>417</v>
      </c>
      <c r="AK216" s="1181" t="s">
        <v>734</v>
      </c>
      <c r="AL216" s="1192"/>
      <c r="AM216" s="1192"/>
      <c r="AN216" s="1192"/>
      <c r="AO216" s="1192"/>
      <c r="AP216" s="1192"/>
      <c r="AQ216" s="1016">
        <v>3150000000</v>
      </c>
      <c r="AR216" s="1050">
        <v>90000000</v>
      </c>
      <c r="AS216" s="1016">
        <v>0</v>
      </c>
      <c r="AT216" s="1016">
        <v>0</v>
      </c>
      <c r="AU216" s="1016">
        <v>0</v>
      </c>
      <c r="AV216" s="1050">
        <v>61698827</v>
      </c>
      <c r="AW216" s="1016">
        <v>28301173</v>
      </c>
      <c r="AX216" s="1050">
        <v>641329201</v>
      </c>
      <c r="AY216" s="1016">
        <v>579630374</v>
      </c>
      <c r="AZ216" s="1050">
        <v>664711155</v>
      </c>
      <c r="BA216" s="1016">
        <v>23381954</v>
      </c>
      <c r="BB216" s="1016">
        <v>664711155</v>
      </c>
      <c r="BC216" s="1016">
        <v>0</v>
      </c>
      <c r="BD216" s="1016">
        <v>0</v>
      </c>
      <c r="BG216" s="1054">
        <v>3150000000</v>
      </c>
      <c r="BH216" s="1054">
        <v>90000000</v>
      </c>
      <c r="BI216" s="1054">
        <v>0</v>
      </c>
      <c r="BJ216" s="1054">
        <v>0</v>
      </c>
      <c r="BK216" s="1054">
        <v>0</v>
      </c>
      <c r="BL216" s="1054">
        <v>61698827</v>
      </c>
      <c r="BM216" s="1054">
        <v>28301173</v>
      </c>
      <c r="BN216" s="1054">
        <v>641329201</v>
      </c>
      <c r="BO216" s="1054">
        <v>579630374</v>
      </c>
      <c r="BP216" s="1054">
        <v>664711155</v>
      </c>
      <c r="BQ216" s="1054">
        <v>23381954</v>
      </c>
      <c r="BR216" s="1054">
        <v>664711155</v>
      </c>
      <c r="BS216" s="1054">
        <v>0</v>
      </c>
      <c r="BT216" s="1054">
        <v>0</v>
      </c>
    </row>
    <row r="217" spans="1:72" ht="21.95" customHeight="1" x14ac:dyDescent="0.2">
      <c r="A217" s="1012" t="str">
        <f t="shared" si="3"/>
        <v>C670150710</v>
      </c>
      <c r="B217" s="1180" t="s">
        <v>453</v>
      </c>
      <c r="C217" s="1192"/>
      <c r="D217" s="1180" t="s">
        <v>814</v>
      </c>
      <c r="E217" s="1192"/>
      <c r="F217" s="1180" t="s">
        <v>795</v>
      </c>
      <c r="G217" s="1192"/>
      <c r="H217" s="1180"/>
      <c r="I217" s="1192"/>
      <c r="J217" s="1180"/>
      <c r="K217" s="1192"/>
      <c r="L217" s="1192"/>
      <c r="M217" s="1180"/>
      <c r="N217" s="1192"/>
      <c r="O217" s="1192"/>
      <c r="P217" s="1180"/>
      <c r="Q217" s="1192"/>
      <c r="R217" s="1180"/>
      <c r="S217" s="1192"/>
      <c r="T217" s="1179" t="s">
        <v>796</v>
      </c>
      <c r="U217" s="1192"/>
      <c r="V217" s="1192"/>
      <c r="W217" s="1192"/>
      <c r="X217" s="1192"/>
      <c r="Y217" s="1192"/>
      <c r="Z217" s="1192"/>
      <c r="AA217" s="1192"/>
      <c r="AB217" s="1180" t="s">
        <v>732</v>
      </c>
      <c r="AC217" s="1192"/>
      <c r="AD217" s="1192"/>
      <c r="AE217" s="1192"/>
      <c r="AF217" s="1192"/>
      <c r="AG217" s="1180" t="s">
        <v>733</v>
      </c>
      <c r="AH217" s="1192"/>
      <c r="AI217" s="1192"/>
      <c r="AJ217" s="1017" t="s">
        <v>417</v>
      </c>
      <c r="AK217" s="1181" t="s">
        <v>734</v>
      </c>
      <c r="AL217" s="1192"/>
      <c r="AM217" s="1192"/>
      <c r="AN217" s="1192"/>
      <c r="AO217" s="1192"/>
      <c r="AP217" s="1192"/>
      <c r="AQ217" s="1016">
        <v>2300000000</v>
      </c>
      <c r="AR217" s="1050">
        <v>0</v>
      </c>
      <c r="AS217" s="1016">
        <v>0</v>
      </c>
      <c r="AT217" s="1016">
        <v>0</v>
      </c>
      <c r="AU217" s="1016">
        <v>0</v>
      </c>
      <c r="AV217" s="1050">
        <v>45218101</v>
      </c>
      <c r="AW217" s="1016">
        <v>45218101</v>
      </c>
      <c r="AX217" s="1050">
        <v>592421955</v>
      </c>
      <c r="AY217" s="1016">
        <v>547203854</v>
      </c>
      <c r="AZ217" s="1050">
        <v>608756815</v>
      </c>
      <c r="BA217" s="1016">
        <v>16334860</v>
      </c>
      <c r="BB217" s="1016">
        <v>608756815</v>
      </c>
      <c r="BC217" s="1016">
        <v>0</v>
      </c>
      <c r="BD217" s="1016">
        <v>0</v>
      </c>
      <c r="BG217" s="1054">
        <v>2300000000</v>
      </c>
      <c r="BH217" s="1054">
        <v>0</v>
      </c>
      <c r="BI217" s="1054">
        <v>0</v>
      </c>
      <c r="BJ217" s="1054">
        <v>0</v>
      </c>
      <c r="BK217" s="1054">
        <v>0</v>
      </c>
      <c r="BL217" s="1054">
        <v>45218101</v>
      </c>
      <c r="BM217" s="1054">
        <v>45218101</v>
      </c>
      <c r="BN217" s="1054">
        <v>592421955</v>
      </c>
      <c r="BO217" s="1054">
        <v>547203854</v>
      </c>
      <c r="BP217" s="1054">
        <v>608756815</v>
      </c>
      <c r="BQ217" s="1054">
        <v>16334860</v>
      </c>
      <c r="BR217" s="1054">
        <v>608756815</v>
      </c>
      <c r="BS217" s="1054">
        <v>0</v>
      </c>
      <c r="BT217" s="1054">
        <v>0</v>
      </c>
    </row>
    <row r="218" spans="1:72" ht="21.95" customHeight="1" x14ac:dyDescent="0.2">
      <c r="A218" s="1012" t="str">
        <f t="shared" si="3"/>
        <v>C6701507310</v>
      </c>
      <c r="B218" s="1180" t="s">
        <v>453</v>
      </c>
      <c r="C218" s="1192"/>
      <c r="D218" s="1180" t="s">
        <v>814</v>
      </c>
      <c r="E218" s="1192"/>
      <c r="F218" s="1180" t="s">
        <v>795</v>
      </c>
      <c r="G218" s="1192"/>
      <c r="H218" s="1180" t="s">
        <v>748</v>
      </c>
      <c r="I218" s="1192"/>
      <c r="J218" s="1180" t="s">
        <v>685</v>
      </c>
      <c r="K218" s="1192"/>
      <c r="L218" s="1192"/>
      <c r="M218" s="1180" t="s">
        <v>685</v>
      </c>
      <c r="N218" s="1192"/>
      <c r="O218" s="1192"/>
      <c r="P218" s="1180" t="s">
        <v>685</v>
      </c>
      <c r="Q218" s="1192"/>
      <c r="R218" s="1180" t="s">
        <v>685</v>
      </c>
      <c r="S218" s="1192"/>
      <c r="T218" s="1179" t="s">
        <v>816</v>
      </c>
      <c r="U218" s="1192"/>
      <c r="V218" s="1192"/>
      <c r="W218" s="1192"/>
      <c r="X218" s="1192"/>
      <c r="Y218" s="1192"/>
      <c r="Z218" s="1192"/>
      <c r="AA218" s="1192"/>
      <c r="AB218" s="1180" t="s">
        <v>732</v>
      </c>
      <c r="AC218" s="1192"/>
      <c r="AD218" s="1192"/>
      <c r="AE218" s="1192"/>
      <c r="AF218" s="1192"/>
      <c r="AG218" s="1180" t="s">
        <v>733</v>
      </c>
      <c r="AH218" s="1192"/>
      <c r="AI218" s="1192"/>
      <c r="AJ218" s="1017" t="s">
        <v>417</v>
      </c>
      <c r="AK218" s="1181" t="s">
        <v>734</v>
      </c>
      <c r="AL218" s="1192"/>
      <c r="AM218" s="1192"/>
      <c r="AN218" s="1192"/>
      <c r="AO218" s="1192"/>
      <c r="AP218" s="1192"/>
      <c r="AQ218" s="1016">
        <v>2300000000</v>
      </c>
      <c r="AR218" s="1050">
        <v>0</v>
      </c>
      <c r="AS218" s="1016">
        <v>0</v>
      </c>
      <c r="AT218" s="1016">
        <v>0</v>
      </c>
      <c r="AU218" s="1016">
        <v>0</v>
      </c>
      <c r="AV218" s="1050">
        <v>45218101</v>
      </c>
      <c r="AW218" s="1016">
        <v>45218101</v>
      </c>
      <c r="AX218" s="1050">
        <v>592421955</v>
      </c>
      <c r="AY218" s="1016">
        <v>547203854</v>
      </c>
      <c r="AZ218" s="1050">
        <v>608756815</v>
      </c>
      <c r="BA218" s="1016">
        <v>16334860</v>
      </c>
      <c r="BB218" s="1016">
        <v>608756815</v>
      </c>
      <c r="BC218" s="1016">
        <v>0</v>
      </c>
      <c r="BD218" s="1016">
        <v>0</v>
      </c>
      <c r="BG218" s="1054">
        <v>2300000000</v>
      </c>
      <c r="BH218" s="1054">
        <v>0</v>
      </c>
      <c r="BI218" s="1054">
        <v>0</v>
      </c>
      <c r="BJ218" s="1054">
        <v>0</v>
      </c>
      <c r="BK218" s="1054">
        <v>0</v>
      </c>
      <c r="BL218" s="1054">
        <v>45218101</v>
      </c>
      <c r="BM218" s="1054">
        <v>45218101</v>
      </c>
      <c r="BN218" s="1054">
        <v>592421955</v>
      </c>
      <c r="BO218" s="1054">
        <v>547203854</v>
      </c>
      <c r="BP218" s="1054">
        <v>608756815</v>
      </c>
      <c r="BQ218" s="1054">
        <v>16334860</v>
      </c>
      <c r="BR218" s="1054">
        <v>608756815</v>
      </c>
      <c r="BS218" s="1054">
        <v>0</v>
      </c>
      <c r="BT218" s="1054">
        <v>0</v>
      </c>
    </row>
    <row r="219" spans="1:72" ht="21.95" customHeight="1" x14ac:dyDescent="0.2">
      <c r="A219" s="1012" t="str">
        <f t="shared" ref="A219:A224" si="4">+B219&amp;D219&amp;F219&amp;H219&amp;J219&amp;M219&amp;AJ219</f>
        <v>C67015073010</v>
      </c>
      <c r="B219" s="1180" t="s">
        <v>453</v>
      </c>
      <c r="C219" s="1192"/>
      <c r="D219" s="1180" t="s">
        <v>814</v>
      </c>
      <c r="E219" s="1192"/>
      <c r="F219" s="1180" t="s">
        <v>795</v>
      </c>
      <c r="G219" s="1192"/>
      <c r="H219" s="1180" t="s">
        <v>748</v>
      </c>
      <c r="I219" s="1192"/>
      <c r="J219" s="1180" t="s">
        <v>739</v>
      </c>
      <c r="K219" s="1192"/>
      <c r="L219" s="1192"/>
      <c r="M219" s="1180" t="s">
        <v>685</v>
      </c>
      <c r="N219" s="1192"/>
      <c r="O219" s="1192"/>
      <c r="P219" s="1180" t="s">
        <v>685</v>
      </c>
      <c r="Q219" s="1192"/>
      <c r="R219" s="1180" t="s">
        <v>685</v>
      </c>
      <c r="S219" s="1192"/>
      <c r="T219" s="1179" t="s">
        <v>816</v>
      </c>
      <c r="U219" s="1192"/>
      <c r="V219" s="1192"/>
      <c r="W219" s="1192"/>
      <c r="X219" s="1192"/>
      <c r="Y219" s="1192"/>
      <c r="Z219" s="1192"/>
      <c r="AA219" s="1192"/>
      <c r="AB219" s="1180" t="s">
        <v>732</v>
      </c>
      <c r="AC219" s="1192"/>
      <c r="AD219" s="1192"/>
      <c r="AE219" s="1192"/>
      <c r="AF219" s="1192"/>
      <c r="AG219" s="1180" t="s">
        <v>733</v>
      </c>
      <c r="AH219" s="1192"/>
      <c r="AI219" s="1192"/>
      <c r="AJ219" s="1017" t="s">
        <v>417</v>
      </c>
      <c r="AK219" s="1181" t="s">
        <v>734</v>
      </c>
      <c r="AL219" s="1192"/>
      <c r="AM219" s="1192"/>
      <c r="AN219" s="1192"/>
      <c r="AO219" s="1192"/>
      <c r="AP219" s="1192"/>
      <c r="AQ219" s="1016">
        <v>2300000000</v>
      </c>
      <c r="AR219" s="1050">
        <v>0</v>
      </c>
      <c r="AS219" s="1016">
        <v>0</v>
      </c>
      <c r="AT219" s="1016">
        <v>0</v>
      </c>
      <c r="AU219" s="1016">
        <v>0</v>
      </c>
      <c r="AV219" s="1050">
        <v>45218101</v>
      </c>
      <c r="AW219" s="1016">
        <v>45218101</v>
      </c>
      <c r="AX219" s="1050">
        <v>592421955</v>
      </c>
      <c r="AY219" s="1016">
        <v>547203854</v>
      </c>
      <c r="AZ219" s="1050">
        <v>608756815</v>
      </c>
      <c r="BA219" s="1016">
        <v>16334860</v>
      </c>
      <c r="BB219" s="1016">
        <v>608756815</v>
      </c>
      <c r="BC219" s="1016">
        <v>0</v>
      </c>
      <c r="BD219" s="1016">
        <v>0</v>
      </c>
      <c r="BG219" s="1054">
        <v>2300000000</v>
      </c>
      <c r="BH219" s="1054">
        <v>0</v>
      </c>
      <c r="BI219" s="1054">
        <v>0</v>
      </c>
      <c r="BJ219" s="1054">
        <v>0</v>
      </c>
      <c r="BK219" s="1054">
        <v>0</v>
      </c>
      <c r="BL219" s="1054">
        <v>45218101</v>
      </c>
      <c r="BM219" s="1054">
        <v>45218101</v>
      </c>
      <c r="BN219" s="1054">
        <v>592421955</v>
      </c>
      <c r="BO219" s="1054">
        <v>547203854</v>
      </c>
      <c r="BP219" s="1054">
        <v>608756815</v>
      </c>
      <c r="BQ219" s="1054">
        <v>16334860</v>
      </c>
      <c r="BR219" s="1054">
        <v>608756815</v>
      </c>
      <c r="BS219" s="1054">
        <v>0</v>
      </c>
      <c r="BT219" s="1054">
        <v>0</v>
      </c>
    </row>
    <row r="220" spans="1:72" ht="21.95" customHeight="1" x14ac:dyDescent="0.2">
      <c r="A220" s="1012" t="str">
        <f t="shared" si="4"/>
        <v>C670150730210</v>
      </c>
      <c r="B220" s="1176" t="s">
        <v>453</v>
      </c>
      <c r="C220" s="1192"/>
      <c r="D220" s="1176" t="s">
        <v>814</v>
      </c>
      <c r="E220" s="1192"/>
      <c r="F220" s="1176" t="s">
        <v>795</v>
      </c>
      <c r="G220" s="1192"/>
      <c r="H220" s="1176" t="s">
        <v>748</v>
      </c>
      <c r="I220" s="1192"/>
      <c r="J220" s="1176" t="s">
        <v>739</v>
      </c>
      <c r="K220" s="1192"/>
      <c r="L220" s="1192"/>
      <c r="M220" s="1176" t="s">
        <v>741</v>
      </c>
      <c r="N220" s="1192"/>
      <c r="O220" s="1192"/>
      <c r="P220" s="1176" t="s">
        <v>685</v>
      </c>
      <c r="Q220" s="1192"/>
      <c r="R220" s="1176" t="s">
        <v>685</v>
      </c>
      <c r="S220" s="1192"/>
      <c r="T220" s="1177" t="s">
        <v>595</v>
      </c>
      <c r="U220" s="1192"/>
      <c r="V220" s="1192"/>
      <c r="W220" s="1192"/>
      <c r="X220" s="1192"/>
      <c r="Y220" s="1192"/>
      <c r="Z220" s="1192"/>
      <c r="AA220" s="1192"/>
      <c r="AB220" s="1176" t="s">
        <v>732</v>
      </c>
      <c r="AC220" s="1192"/>
      <c r="AD220" s="1192"/>
      <c r="AE220" s="1192"/>
      <c r="AF220" s="1192"/>
      <c r="AG220" s="1176" t="s">
        <v>733</v>
      </c>
      <c r="AH220" s="1192"/>
      <c r="AI220" s="1192"/>
      <c r="AJ220" s="1019" t="s">
        <v>417</v>
      </c>
      <c r="AK220" s="1178" t="s">
        <v>734</v>
      </c>
      <c r="AL220" s="1192"/>
      <c r="AM220" s="1192"/>
      <c r="AN220" s="1192"/>
      <c r="AO220" s="1192"/>
      <c r="AP220" s="1192"/>
      <c r="AQ220" s="1016">
        <v>1500000000</v>
      </c>
      <c r="AR220" s="1050">
        <v>0</v>
      </c>
      <c r="AS220" s="1016">
        <v>0</v>
      </c>
      <c r="AT220" s="1016">
        <v>0</v>
      </c>
      <c r="AU220" s="1016">
        <v>0</v>
      </c>
      <c r="AV220" s="1050">
        <v>11784000</v>
      </c>
      <c r="AW220" s="1016">
        <v>11784000</v>
      </c>
      <c r="AX220" s="1050">
        <v>437019850</v>
      </c>
      <c r="AY220" s="1016">
        <v>425235850</v>
      </c>
      <c r="AZ220" s="1050">
        <v>437019850</v>
      </c>
      <c r="BA220" s="1016">
        <v>0</v>
      </c>
      <c r="BB220" s="1016">
        <v>437019850</v>
      </c>
      <c r="BC220" s="1016">
        <v>0</v>
      </c>
      <c r="BD220" s="1016">
        <v>0</v>
      </c>
      <c r="BG220" s="1054">
        <v>1500000000</v>
      </c>
      <c r="BH220" s="1054">
        <v>0</v>
      </c>
      <c r="BI220" s="1054">
        <v>0</v>
      </c>
      <c r="BJ220" s="1054">
        <v>0</v>
      </c>
      <c r="BK220" s="1054">
        <v>0</v>
      </c>
      <c r="BL220" s="1054">
        <v>11784000</v>
      </c>
      <c r="BM220" s="1054">
        <v>11784000</v>
      </c>
      <c r="BN220" s="1054">
        <v>437019850</v>
      </c>
      <c r="BO220" s="1054">
        <v>425235850</v>
      </c>
      <c r="BP220" s="1054">
        <v>437019850</v>
      </c>
      <c r="BQ220" s="1054">
        <v>0</v>
      </c>
      <c r="BR220" s="1054">
        <v>437019850</v>
      </c>
      <c r="BS220" s="1054">
        <v>0</v>
      </c>
      <c r="BT220" s="1054">
        <v>0</v>
      </c>
    </row>
    <row r="221" spans="1:72" ht="21.95" customHeight="1" x14ac:dyDescent="0.2">
      <c r="A221" s="1012" t="str">
        <f t="shared" si="4"/>
        <v>C670150730310</v>
      </c>
      <c r="B221" s="1176" t="s">
        <v>453</v>
      </c>
      <c r="C221" s="1192"/>
      <c r="D221" s="1176" t="s">
        <v>814</v>
      </c>
      <c r="E221" s="1192"/>
      <c r="F221" s="1176" t="s">
        <v>795</v>
      </c>
      <c r="G221" s="1192"/>
      <c r="H221" s="1176" t="s">
        <v>748</v>
      </c>
      <c r="I221" s="1192"/>
      <c r="J221" s="1176" t="s">
        <v>739</v>
      </c>
      <c r="K221" s="1192"/>
      <c r="L221" s="1192"/>
      <c r="M221" s="1176" t="s">
        <v>748</v>
      </c>
      <c r="N221" s="1192"/>
      <c r="O221" s="1192"/>
      <c r="P221" s="1176" t="s">
        <v>685</v>
      </c>
      <c r="Q221" s="1192"/>
      <c r="R221" s="1176" t="s">
        <v>685</v>
      </c>
      <c r="S221" s="1192"/>
      <c r="T221" s="1177" t="s">
        <v>596</v>
      </c>
      <c r="U221" s="1192"/>
      <c r="V221" s="1192"/>
      <c r="W221" s="1192"/>
      <c r="X221" s="1192"/>
      <c r="Y221" s="1192"/>
      <c r="Z221" s="1192"/>
      <c r="AA221" s="1192"/>
      <c r="AB221" s="1176" t="s">
        <v>732</v>
      </c>
      <c r="AC221" s="1192"/>
      <c r="AD221" s="1192"/>
      <c r="AE221" s="1192"/>
      <c r="AF221" s="1192"/>
      <c r="AG221" s="1176" t="s">
        <v>733</v>
      </c>
      <c r="AH221" s="1192"/>
      <c r="AI221" s="1192"/>
      <c r="AJ221" s="1019" t="s">
        <v>417</v>
      </c>
      <c r="AK221" s="1178" t="s">
        <v>734</v>
      </c>
      <c r="AL221" s="1192"/>
      <c r="AM221" s="1192"/>
      <c r="AN221" s="1192"/>
      <c r="AO221" s="1192"/>
      <c r="AP221" s="1192"/>
      <c r="AQ221" s="1016">
        <v>800000000</v>
      </c>
      <c r="AR221" s="1050">
        <v>0</v>
      </c>
      <c r="AS221" s="1016">
        <v>0</v>
      </c>
      <c r="AT221" s="1016">
        <v>0</v>
      </c>
      <c r="AU221" s="1016">
        <v>0</v>
      </c>
      <c r="AV221" s="1050">
        <v>33434101</v>
      </c>
      <c r="AW221" s="1016">
        <v>33434101</v>
      </c>
      <c r="AX221" s="1050">
        <v>155402105</v>
      </c>
      <c r="AY221" s="1016">
        <v>121968004</v>
      </c>
      <c r="AZ221" s="1050">
        <v>171736965</v>
      </c>
      <c r="BA221" s="1016">
        <v>16334860</v>
      </c>
      <c r="BB221" s="1016">
        <v>171736965</v>
      </c>
      <c r="BC221" s="1016">
        <v>0</v>
      </c>
      <c r="BD221" s="1016">
        <v>0</v>
      </c>
      <c r="BG221" s="1054">
        <v>800000000</v>
      </c>
      <c r="BH221" s="1054">
        <v>0</v>
      </c>
      <c r="BI221" s="1054">
        <v>0</v>
      </c>
      <c r="BJ221" s="1054">
        <v>0</v>
      </c>
      <c r="BK221" s="1054">
        <v>0</v>
      </c>
      <c r="BL221" s="1054">
        <v>33434101</v>
      </c>
      <c r="BM221" s="1054">
        <v>33434101</v>
      </c>
      <c r="BN221" s="1054">
        <v>155402105</v>
      </c>
      <c r="BO221" s="1054">
        <v>121968004</v>
      </c>
      <c r="BP221" s="1054">
        <v>171736965</v>
      </c>
      <c r="BQ221" s="1054">
        <v>16334860</v>
      </c>
      <c r="BR221" s="1054">
        <v>171736965</v>
      </c>
      <c r="BS221" s="1054">
        <v>0</v>
      </c>
      <c r="BT221" s="1054">
        <v>0</v>
      </c>
    </row>
    <row r="222" spans="1:72" ht="21.95" customHeight="1" x14ac:dyDescent="0.2">
      <c r="A222" s="1012" t="str">
        <f t="shared" si="4"/>
        <v>C670150810</v>
      </c>
      <c r="B222" s="1180" t="s">
        <v>453</v>
      </c>
      <c r="C222" s="1192"/>
      <c r="D222" s="1180" t="s">
        <v>814</v>
      </c>
      <c r="E222" s="1192"/>
      <c r="F222" s="1180" t="s">
        <v>817</v>
      </c>
      <c r="G222" s="1192"/>
      <c r="H222" s="1180"/>
      <c r="I222" s="1192"/>
      <c r="J222" s="1180"/>
      <c r="K222" s="1192"/>
      <c r="L222" s="1192"/>
      <c r="M222" s="1180"/>
      <c r="N222" s="1192"/>
      <c r="O222" s="1192"/>
      <c r="P222" s="1180"/>
      <c r="Q222" s="1192"/>
      <c r="R222" s="1180"/>
      <c r="S222" s="1192"/>
      <c r="T222" s="1179" t="s">
        <v>818</v>
      </c>
      <c r="U222" s="1192"/>
      <c r="V222" s="1192"/>
      <c r="W222" s="1192"/>
      <c r="X222" s="1192"/>
      <c r="Y222" s="1192"/>
      <c r="Z222" s="1192"/>
      <c r="AA222" s="1192"/>
      <c r="AB222" s="1180" t="s">
        <v>732</v>
      </c>
      <c r="AC222" s="1192"/>
      <c r="AD222" s="1192"/>
      <c r="AE222" s="1192"/>
      <c r="AF222" s="1192"/>
      <c r="AG222" s="1180" t="s">
        <v>733</v>
      </c>
      <c r="AH222" s="1192"/>
      <c r="AI222" s="1192"/>
      <c r="AJ222" s="1017" t="s">
        <v>417</v>
      </c>
      <c r="AK222" s="1181" t="s">
        <v>734</v>
      </c>
      <c r="AL222" s="1192"/>
      <c r="AM222" s="1192"/>
      <c r="AN222" s="1192"/>
      <c r="AO222" s="1192"/>
      <c r="AP222" s="1192"/>
      <c r="AQ222" s="1016">
        <v>850000000</v>
      </c>
      <c r="AR222" s="1050">
        <v>90000000</v>
      </c>
      <c r="AS222" s="1016">
        <v>0</v>
      </c>
      <c r="AT222" s="1016">
        <v>0</v>
      </c>
      <c r="AU222" s="1016">
        <v>0</v>
      </c>
      <c r="AV222" s="1050">
        <v>16480726</v>
      </c>
      <c r="AW222" s="1016">
        <v>73519274</v>
      </c>
      <c r="AX222" s="1050">
        <v>48907246</v>
      </c>
      <c r="AY222" s="1016">
        <v>32426520</v>
      </c>
      <c r="AZ222" s="1050">
        <v>55954340</v>
      </c>
      <c r="BA222" s="1016">
        <v>7047094</v>
      </c>
      <c r="BB222" s="1016">
        <v>55954340</v>
      </c>
      <c r="BC222" s="1016">
        <v>0</v>
      </c>
      <c r="BD222" s="1016">
        <v>0</v>
      </c>
      <c r="BG222" s="1054">
        <v>850000000</v>
      </c>
      <c r="BH222" s="1054">
        <v>90000000</v>
      </c>
      <c r="BI222" s="1054">
        <v>0</v>
      </c>
      <c r="BJ222" s="1054">
        <v>0</v>
      </c>
      <c r="BK222" s="1054">
        <v>0</v>
      </c>
      <c r="BL222" s="1054">
        <v>16480726</v>
      </c>
      <c r="BM222" s="1054">
        <v>73519274</v>
      </c>
      <c r="BN222" s="1054">
        <v>48907246</v>
      </c>
      <c r="BO222" s="1054">
        <v>32426520</v>
      </c>
      <c r="BP222" s="1054">
        <v>55954340</v>
      </c>
      <c r="BQ222" s="1054">
        <v>7047094</v>
      </c>
      <c r="BR222" s="1054">
        <v>55954340</v>
      </c>
      <c r="BS222" s="1054">
        <v>0</v>
      </c>
      <c r="BT222" s="1054">
        <v>0</v>
      </c>
    </row>
    <row r="223" spans="1:72" ht="21.95" customHeight="1" x14ac:dyDescent="0.2">
      <c r="A223" s="1012" t="str">
        <f t="shared" si="4"/>
        <v>C6701508110</v>
      </c>
      <c r="B223" s="1176" t="s">
        <v>453</v>
      </c>
      <c r="C223" s="1192"/>
      <c r="D223" s="1176" t="s">
        <v>814</v>
      </c>
      <c r="E223" s="1192"/>
      <c r="F223" s="1176" t="s">
        <v>817</v>
      </c>
      <c r="G223" s="1192"/>
      <c r="H223" s="1176" t="s">
        <v>738</v>
      </c>
      <c r="I223" s="1192"/>
      <c r="J223" s="1176" t="s">
        <v>685</v>
      </c>
      <c r="K223" s="1192"/>
      <c r="L223" s="1192"/>
      <c r="M223" s="1176" t="s">
        <v>685</v>
      </c>
      <c r="N223" s="1192"/>
      <c r="O223" s="1192"/>
      <c r="P223" s="1176" t="s">
        <v>685</v>
      </c>
      <c r="Q223" s="1192"/>
      <c r="R223" s="1176" t="s">
        <v>685</v>
      </c>
      <c r="S223" s="1192"/>
      <c r="T223" s="1177" t="s">
        <v>597</v>
      </c>
      <c r="U223" s="1192"/>
      <c r="V223" s="1192"/>
      <c r="W223" s="1192"/>
      <c r="X223" s="1192"/>
      <c r="Y223" s="1192"/>
      <c r="Z223" s="1192"/>
      <c r="AA223" s="1192"/>
      <c r="AB223" s="1176" t="s">
        <v>732</v>
      </c>
      <c r="AC223" s="1192"/>
      <c r="AD223" s="1192"/>
      <c r="AE223" s="1192"/>
      <c r="AF223" s="1192"/>
      <c r="AG223" s="1176" t="s">
        <v>733</v>
      </c>
      <c r="AH223" s="1192"/>
      <c r="AI223" s="1192"/>
      <c r="AJ223" s="1019" t="s">
        <v>417</v>
      </c>
      <c r="AK223" s="1178" t="s">
        <v>734</v>
      </c>
      <c r="AL223" s="1192"/>
      <c r="AM223" s="1192"/>
      <c r="AN223" s="1192"/>
      <c r="AO223" s="1192"/>
      <c r="AP223" s="1192"/>
      <c r="AQ223" s="1016">
        <v>850000000</v>
      </c>
      <c r="AR223" s="1050">
        <v>90000000</v>
      </c>
      <c r="AS223" s="1016">
        <v>0</v>
      </c>
      <c r="AT223" s="1016">
        <v>0</v>
      </c>
      <c r="AU223" s="1016">
        <v>0</v>
      </c>
      <c r="AV223" s="1050">
        <v>16480726</v>
      </c>
      <c r="AW223" s="1016">
        <v>73519274</v>
      </c>
      <c r="AX223" s="1050">
        <v>48907246</v>
      </c>
      <c r="AY223" s="1016">
        <v>32426520</v>
      </c>
      <c r="AZ223" s="1050">
        <v>55954340</v>
      </c>
      <c r="BA223" s="1016">
        <v>7047094</v>
      </c>
      <c r="BB223" s="1016">
        <v>55954340</v>
      </c>
      <c r="BC223" s="1016">
        <v>0</v>
      </c>
      <c r="BD223" s="1016">
        <v>0</v>
      </c>
      <c r="BG223" s="1054">
        <v>850000000</v>
      </c>
      <c r="BH223" s="1054">
        <v>90000000</v>
      </c>
      <c r="BI223" s="1054">
        <v>0</v>
      </c>
      <c r="BJ223" s="1054">
        <v>0</v>
      </c>
      <c r="BK223" s="1054">
        <v>0</v>
      </c>
      <c r="BL223" s="1054">
        <v>16480726</v>
      </c>
      <c r="BM223" s="1054">
        <v>73519274</v>
      </c>
      <c r="BN223" s="1054">
        <v>48907246</v>
      </c>
      <c r="BO223" s="1054">
        <v>32426520</v>
      </c>
      <c r="BP223" s="1054">
        <v>55954340</v>
      </c>
      <c r="BQ223" s="1054">
        <v>7047094</v>
      </c>
      <c r="BR223" s="1054">
        <v>55954340</v>
      </c>
      <c r="BS223" s="1054">
        <v>0</v>
      </c>
      <c r="BT223" s="1054">
        <v>0</v>
      </c>
    </row>
    <row r="224" spans="1:72" ht="21.95" customHeight="1" x14ac:dyDescent="0.2">
      <c r="A224" s="1012" t="str">
        <f t="shared" si="4"/>
        <v/>
      </c>
      <c r="B224" s="1013" t="s">
        <v>685</v>
      </c>
      <c r="C224" s="1013" t="s">
        <v>685</v>
      </c>
      <c r="D224" s="1013" t="s">
        <v>685</v>
      </c>
      <c r="E224" s="1013" t="s">
        <v>685</v>
      </c>
      <c r="F224" s="1013" t="s">
        <v>685</v>
      </c>
      <c r="G224" s="1013" t="s">
        <v>685</v>
      </c>
      <c r="H224" s="1013" t="s">
        <v>685</v>
      </c>
      <c r="I224" s="1013" t="s">
        <v>685</v>
      </c>
      <c r="J224" s="1013" t="s">
        <v>685</v>
      </c>
      <c r="K224" s="1175" t="s">
        <v>685</v>
      </c>
      <c r="L224" s="1192"/>
      <c r="M224" s="1175" t="s">
        <v>685</v>
      </c>
      <c r="N224" s="1192"/>
      <c r="O224" s="1013" t="s">
        <v>685</v>
      </c>
      <c r="P224" s="1013" t="s">
        <v>685</v>
      </c>
      <c r="Q224" s="1013" t="s">
        <v>685</v>
      </c>
      <c r="R224" s="1013" t="s">
        <v>685</v>
      </c>
      <c r="S224" s="1013" t="s">
        <v>685</v>
      </c>
      <c r="T224" s="1013" t="s">
        <v>685</v>
      </c>
      <c r="U224" s="1013" t="s">
        <v>685</v>
      </c>
      <c r="V224" s="1013" t="s">
        <v>685</v>
      </c>
      <c r="W224" s="1013" t="s">
        <v>685</v>
      </c>
      <c r="X224" s="1013" t="s">
        <v>685</v>
      </c>
      <c r="Y224" s="1013" t="s">
        <v>685</v>
      </c>
      <c r="Z224" s="1013" t="s">
        <v>685</v>
      </c>
      <c r="AA224" s="1013" t="s">
        <v>685</v>
      </c>
      <c r="AB224" s="1175" t="s">
        <v>685</v>
      </c>
      <c r="AC224" s="1192"/>
      <c r="AD224" s="1175" t="s">
        <v>685</v>
      </c>
      <c r="AE224" s="1192"/>
      <c r="AF224" s="1013" t="s">
        <v>685</v>
      </c>
      <c r="AG224" s="1013" t="s">
        <v>685</v>
      </c>
      <c r="AH224" s="1013" t="s">
        <v>685</v>
      </c>
      <c r="AI224" s="1013" t="s">
        <v>685</v>
      </c>
      <c r="AJ224" s="1013" t="s">
        <v>685</v>
      </c>
      <c r="AK224" s="1013" t="s">
        <v>685</v>
      </c>
      <c r="AL224" s="1013" t="s">
        <v>685</v>
      </c>
      <c r="AM224" s="1013" t="s">
        <v>685</v>
      </c>
      <c r="AN224" s="1175" t="s">
        <v>685</v>
      </c>
      <c r="AO224" s="1192"/>
      <c r="AP224" s="1192"/>
      <c r="AQ224" s="1013" t="s">
        <v>685</v>
      </c>
      <c r="AR224" s="1048" t="s">
        <v>685</v>
      </c>
      <c r="AS224" s="1013" t="s">
        <v>685</v>
      </c>
      <c r="AT224" s="1175" t="s">
        <v>685</v>
      </c>
      <c r="AU224" s="1192"/>
      <c r="AV224" s="1048" t="s">
        <v>685</v>
      </c>
      <c r="AW224" s="1013" t="s">
        <v>685</v>
      </c>
      <c r="AX224" s="1048" t="s">
        <v>685</v>
      </c>
      <c r="AY224" s="1013" t="s">
        <v>685</v>
      </c>
      <c r="AZ224" s="1048" t="s">
        <v>685</v>
      </c>
      <c r="BA224" s="1013" t="s">
        <v>685</v>
      </c>
      <c r="BB224" s="1013" t="s">
        <v>685</v>
      </c>
      <c r="BC224" s="1013" t="s">
        <v>685</v>
      </c>
      <c r="BD224" s="1013" t="s">
        <v>685</v>
      </c>
    </row>
    <row r="225" ht="21.95" customHeight="1" x14ac:dyDescent="0.2"/>
    <row r="226" ht="21.95" customHeight="1" x14ac:dyDescent="0.2"/>
  </sheetData>
  <mergeCells count="2515"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T224"/>
  <sheetViews>
    <sheetView showGridLines="0" zoomScale="85" zoomScaleNormal="85" workbookViewId="0">
      <pane ySplit="17" topLeftCell="A144" activePane="bottomLeft" state="frozen"/>
      <selection pane="bottomLeft" activeCell="AQ147" sqref="AQ147"/>
    </sheetView>
  </sheetViews>
  <sheetFormatPr baseColWidth="10" defaultRowHeight="23.1" customHeight="1" x14ac:dyDescent="0.2"/>
  <cols>
    <col min="1" max="1" width="11.42578125" style="1012"/>
    <col min="2" max="2" width="2.85546875" style="1012" customWidth="1"/>
    <col min="3" max="6" width="2.7109375" style="1012" customWidth="1"/>
    <col min="7" max="7" width="2.85546875" style="1012" customWidth="1"/>
    <col min="8" max="10" width="2.7109375" style="1012" customWidth="1"/>
    <col min="11" max="11" width="2.42578125" style="1012" customWidth="1"/>
    <col min="12" max="12" width="0.28515625" style="1012" customWidth="1"/>
    <col min="13" max="13" width="1" style="1012" customWidth="1"/>
    <col min="14" max="14" width="1.5703125" style="1012" customWidth="1"/>
    <col min="15" max="27" width="2.7109375" style="1012" customWidth="1"/>
    <col min="28" max="28" width="2.42578125" style="1012" customWidth="1"/>
    <col min="29" max="29" width="0.28515625" style="1012" customWidth="1"/>
    <col min="30" max="30" width="1.85546875" style="1012" customWidth="1"/>
    <col min="31" max="31" width="0.85546875" style="1012" customWidth="1"/>
    <col min="32" max="35" width="2.7109375" style="1012" customWidth="1"/>
    <col min="36" max="36" width="3.28515625" style="1012" customWidth="1"/>
    <col min="37" max="37" width="3.140625" style="1012" customWidth="1"/>
    <col min="38" max="39" width="2.7109375" style="1012" customWidth="1"/>
    <col min="40" max="41" width="0.85546875" style="1012" customWidth="1"/>
    <col min="42" max="42" width="1" style="1012" customWidth="1"/>
    <col min="43" max="43" width="17.85546875" style="1012" customWidth="1"/>
    <col min="44" max="44" width="15.85546875" style="1047" customWidth="1"/>
    <col min="45" max="47" width="15.85546875" style="1012" customWidth="1"/>
    <col min="48" max="48" width="15.85546875" style="1047" customWidth="1"/>
    <col min="49" max="49" width="15.85546875" style="1012" customWidth="1"/>
    <col min="50" max="50" width="15.85546875" style="1047" customWidth="1"/>
    <col min="51" max="51" width="15.85546875" style="1012" customWidth="1"/>
    <col min="52" max="52" width="15.85546875" style="1047" customWidth="1"/>
    <col min="53" max="56" width="15.85546875" style="1012" customWidth="1"/>
    <col min="57" max="57" width="0.5703125" style="1012" customWidth="1"/>
    <col min="58" max="58" width="11.42578125" style="1012"/>
    <col min="59" max="59" width="15.28515625" style="1054" customWidth="1"/>
    <col min="60" max="60" width="14.28515625" style="1012" customWidth="1"/>
    <col min="61" max="16384" width="11.42578125" style="1012"/>
  </cols>
  <sheetData>
    <row r="2" spans="2:56" ht="23.1" customHeight="1" x14ac:dyDescent="0.2">
      <c r="B2" s="1192"/>
      <c r="C2" s="1192"/>
      <c r="D2" s="1192"/>
      <c r="E2" s="1192"/>
      <c r="F2" s="1192"/>
      <c r="G2" s="1192"/>
      <c r="H2" s="1192"/>
      <c r="I2" s="1192"/>
      <c r="J2" s="1192"/>
      <c r="K2" s="1192"/>
    </row>
    <row r="3" spans="2:56" ht="23.1" customHeight="1" x14ac:dyDescent="0.2">
      <c r="B3" s="1192"/>
      <c r="C3" s="1192"/>
      <c r="D3" s="1192"/>
      <c r="E3" s="1192"/>
      <c r="F3" s="1192"/>
      <c r="G3" s="1192"/>
      <c r="H3" s="1192"/>
      <c r="I3" s="1192"/>
      <c r="J3" s="1192"/>
      <c r="K3" s="1192"/>
      <c r="N3" s="1193" t="s">
        <v>693</v>
      </c>
      <c r="O3" s="1192"/>
      <c r="P3" s="1192"/>
      <c r="Q3" s="1192"/>
      <c r="R3" s="1192"/>
      <c r="S3" s="1192"/>
      <c r="T3" s="1192"/>
      <c r="U3" s="1192"/>
      <c r="V3" s="1192"/>
      <c r="W3" s="1192"/>
      <c r="X3" s="1192"/>
      <c r="Y3" s="1192"/>
      <c r="Z3" s="1192"/>
      <c r="AA3" s="1192"/>
      <c r="AB3" s="1192"/>
      <c r="AE3" s="1194" t="s">
        <v>694</v>
      </c>
      <c r="AF3" s="1192"/>
      <c r="AG3" s="1192"/>
      <c r="AH3" s="1192"/>
      <c r="AI3" s="1192"/>
      <c r="AJ3" s="1192"/>
      <c r="AK3" s="1192"/>
      <c r="AL3" s="1192"/>
      <c r="AM3" s="1192"/>
      <c r="AN3" s="1192"/>
      <c r="AP3" s="1195" t="s">
        <v>820</v>
      </c>
      <c r="AQ3" s="1192"/>
      <c r="AR3" s="1192"/>
      <c r="AS3" s="1192"/>
      <c r="AT3" s="1192"/>
    </row>
    <row r="4" spans="2:56" ht="23.1" customHeight="1" x14ac:dyDescent="0.2">
      <c r="B4" s="1192"/>
      <c r="C4" s="1192"/>
      <c r="D4" s="1192"/>
      <c r="E4" s="1192"/>
      <c r="F4" s="1192"/>
      <c r="G4" s="1192"/>
      <c r="H4" s="1192"/>
      <c r="I4" s="1192"/>
      <c r="J4" s="1192"/>
      <c r="K4" s="1192"/>
      <c r="N4" s="1192"/>
      <c r="O4" s="1192"/>
      <c r="P4" s="1192"/>
      <c r="Q4" s="1192"/>
      <c r="R4" s="1192"/>
      <c r="S4" s="1192"/>
      <c r="T4" s="1192"/>
      <c r="U4" s="1192"/>
      <c r="V4" s="1192"/>
      <c r="W4" s="1192"/>
      <c r="X4" s="1192"/>
      <c r="Y4" s="1192"/>
      <c r="Z4" s="1192"/>
      <c r="AA4" s="1192"/>
      <c r="AB4" s="1192"/>
    </row>
    <row r="5" spans="2:56" ht="23.1" customHeight="1" x14ac:dyDescent="0.2">
      <c r="B5" s="1192"/>
      <c r="C5" s="1192"/>
      <c r="D5" s="1192"/>
      <c r="E5" s="1192"/>
      <c r="F5" s="1192"/>
      <c r="G5" s="1192"/>
      <c r="H5" s="1192"/>
      <c r="I5" s="1192"/>
      <c r="J5" s="1192"/>
      <c r="K5" s="1192"/>
      <c r="N5" s="1192"/>
      <c r="O5" s="1192"/>
      <c r="P5" s="1192"/>
      <c r="Q5" s="1192"/>
      <c r="R5" s="1192"/>
      <c r="S5" s="1192"/>
      <c r="T5" s="1192"/>
      <c r="U5" s="1192"/>
      <c r="V5" s="1192"/>
      <c r="W5" s="1192"/>
      <c r="X5" s="1192"/>
      <c r="Y5" s="1192"/>
      <c r="Z5" s="1192"/>
      <c r="AA5" s="1192"/>
      <c r="AB5" s="1192"/>
      <c r="AE5" s="1194" t="s">
        <v>695</v>
      </c>
      <c r="AF5" s="1192"/>
      <c r="AG5" s="1192"/>
      <c r="AH5" s="1192"/>
      <c r="AI5" s="1192"/>
      <c r="AJ5" s="1192"/>
      <c r="AK5" s="1192"/>
      <c r="AL5" s="1192"/>
      <c r="AM5" s="1192"/>
      <c r="AN5" s="1192"/>
      <c r="AP5" s="1195" t="s">
        <v>696</v>
      </c>
      <c r="AQ5" s="1192"/>
      <c r="AR5" s="1192"/>
      <c r="AS5" s="1192"/>
      <c r="AT5" s="1192"/>
    </row>
    <row r="6" spans="2:56" ht="23.1" customHeight="1" x14ac:dyDescent="0.2">
      <c r="B6" s="1192"/>
      <c r="C6" s="1192"/>
      <c r="D6" s="1192"/>
      <c r="E6" s="1192"/>
      <c r="F6" s="1192"/>
      <c r="G6" s="1192"/>
      <c r="H6" s="1192"/>
      <c r="I6" s="1192"/>
      <c r="J6" s="1192"/>
      <c r="K6" s="1192"/>
      <c r="AE6" s="1192"/>
      <c r="AF6" s="1192"/>
      <c r="AG6" s="1192"/>
      <c r="AH6" s="1192"/>
      <c r="AI6" s="1192"/>
      <c r="AJ6" s="1192"/>
      <c r="AK6" s="1192"/>
      <c r="AL6" s="1192"/>
      <c r="AM6" s="1192"/>
      <c r="AN6" s="1192"/>
      <c r="AP6" s="1192"/>
      <c r="AQ6" s="1192"/>
      <c r="AR6" s="1192"/>
      <c r="AS6" s="1192"/>
      <c r="AT6" s="1192"/>
    </row>
    <row r="7" spans="2:56" ht="23.1" customHeight="1" x14ac:dyDescent="0.2">
      <c r="AE7" s="1192"/>
      <c r="AF7" s="1192"/>
      <c r="AG7" s="1192"/>
      <c r="AH7" s="1192"/>
      <c r="AI7" s="1192"/>
      <c r="AJ7" s="1192"/>
      <c r="AK7" s="1192"/>
      <c r="AL7" s="1192"/>
      <c r="AM7" s="1192"/>
      <c r="AN7" s="1192"/>
      <c r="AP7" s="1192"/>
      <c r="AQ7" s="1192"/>
      <c r="AR7" s="1192"/>
      <c r="AS7" s="1192"/>
      <c r="AT7" s="1192"/>
    </row>
    <row r="9" spans="2:56" ht="23.1" customHeight="1" x14ac:dyDescent="0.2">
      <c r="AE9" s="1194" t="s">
        <v>697</v>
      </c>
      <c r="AF9" s="1192"/>
      <c r="AG9" s="1192"/>
      <c r="AH9" s="1192"/>
      <c r="AI9" s="1192"/>
      <c r="AJ9" s="1192"/>
      <c r="AK9" s="1192"/>
      <c r="AL9" s="1192"/>
      <c r="AM9" s="1192"/>
      <c r="AN9" s="1192"/>
      <c r="AP9" s="1195" t="s">
        <v>831</v>
      </c>
      <c r="AQ9" s="1192"/>
      <c r="AR9" s="1192"/>
      <c r="AS9" s="1192"/>
      <c r="AT9" s="1192"/>
    </row>
    <row r="14" spans="2:56" ht="23.1" customHeight="1" x14ac:dyDescent="0.2">
      <c r="B14" s="1216" t="s">
        <v>698</v>
      </c>
      <c r="C14" s="1213"/>
      <c r="D14" s="1213"/>
      <c r="E14" s="1213"/>
      <c r="F14" s="1212"/>
      <c r="G14" s="1202" t="s">
        <v>699</v>
      </c>
      <c r="H14" s="1213"/>
      <c r="I14" s="1212"/>
      <c r="J14" s="1216" t="s">
        <v>700</v>
      </c>
      <c r="K14" s="1213"/>
      <c r="L14" s="1213"/>
      <c r="M14" s="1213"/>
      <c r="N14" s="1213"/>
      <c r="O14" s="1213"/>
      <c r="P14" s="1213"/>
      <c r="Q14" s="1212"/>
      <c r="R14" s="1217" t="s">
        <v>701</v>
      </c>
      <c r="S14" s="1213"/>
      <c r="T14" s="1213"/>
      <c r="U14" s="1213"/>
      <c r="V14" s="1213"/>
      <c r="W14" s="1213"/>
      <c r="X14" s="1212"/>
      <c r="Y14" s="1216" t="s">
        <v>702</v>
      </c>
      <c r="Z14" s="1213"/>
      <c r="AA14" s="1213"/>
      <c r="AB14" s="1213"/>
      <c r="AC14" s="1213"/>
      <c r="AD14" s="1213"/>
      <c r="AE14" s="1212"/>
      <c r="AF14" s="1217" t="s">
        <v>830</v>
      </c>
      <c r="AG14" s="1213"/>
      <c r="AH14" s="1213"/>
      <c r="AI14" s="1213"/>
      <c r="AJ14" s="1213"/>
      <c r="AK14" s="1212"/>
      <c r="AL14" s="1013" t="s">
        <v>685</v>
      </c>
      <c r="AM14" s="1013" t="s">
        <v>685</v>
      </c>
      <c r="AN14" s="1175" t="s">
        <v>685</v>
      </c>
      <c r="AO14" s="1192"/>
      <c r="AP14" s="1192"/>
      <c r="AQ14" s="1013" t="s">
        <v>685</v>
      </c>
      <c r="AR14" s="1048" t="s">
        <v>685</v>
      </c>
      <c r="AS14" s="1013" t="s">
        <v>685</v>
      </c>
      <c r="AT14" s="1175" t="s">
        <v>685</v>
      </c>
      <c r="AU14" s="1192"/>
      <c r="AV14" s="1048" t="s">
        <v>685</v>
      </c>
      <c r="AW14" s="1013" t="s">
        <v>685</v>
      </c>
      <c r="AX14" s="1048" t="s">
        <v>685</v>
      </c>
      <c r="AY14" s="1013" t="s">
        <v>685</v>
      </c>
      <c r="AZ14" s="1048" t="s">
        <v>685</v>
      </c>
      <c r="BA14" s="1013" t="s">
        <v>685</v>
      </c>
      <c r="BB14" s="1013" t="s">
        <v>685</v>
      </c>
      <c r="BC14" s="1013" t="s">
        <v>685</v>
      </c>
      <c r="BD14" s="1013" t="s">
        <v>685</v>
      </c>
    </row>
    <row r="15" spans="2:56" ht="23.1" customHeight="1" x14ac:dyDescent="0.2">
      <c r="B15" s="1214" t="s">
        <v>703</v>
      </c>
      <c r="C15" s="1213"/>
      <c r="D15" s="1213"/>
      <c r="E15" s="1213"/>
      <c r="F15" s="1213"/>
      <c r="G15" s="1212"/>
      <c r="H15" s="1198" t="s">
        <v>696</v>
      </c>
      <c r="I15" s="1213"/>
      <c r="J15" s="1213"/>
      <c r="K15" s="1213"/>
      <c r="L15" s="1213"/>
      <c r="M15" s="1213"/>
      <c r="N15" s="1213"/>
      <c r="O15" s="1213"/>
      <c r="P15" s="1213"/>
      <c r="Q15" s="1213"/>
      <c r="R15" s="1213"/>
      <c r="S15" s="1213"/>
      <c r="T15" s="1213"/>
      <c r="U15" s="1213"/>
      <c r="V15" s="1213"/>
      <c r="W15" s="1213"/>
      <c r="X15" s="1213"/>
      <c r="Y15" s="1213"/>
      <c r="Z15" s="1213"/>
      <c r="AA15" s="1213"/>
      <c r="AB15" s="1213"/>
      <c r="AC15" s="1213"/>
      <c r="AD15" s="1213"/>
      <c r="AE15" s="1213"/>
      <c r="AF15" s="1213"/>
      <c r="AG15" s="1213"/>
      <c r="AH15" s="1212"/>
      <c r="AI15" s="1014" t="s">
        <v>685</v>
      </c>
      <c r="AJ15" s="1014" t="s">
        <v>685</v>
      </c>
      <c r="AK15" s="1014" t="s">
        <v>685</v>
      </c>
      <c r="AL15" s="1014" t="s">
        <v>685</v>
      </c>
      <c r="AM15" s="1014" t="s">
        <v>685</v>
      </c>
      <c r="AN15" s="1199" t="s">
        <v>685</v>
      </c>
      <c r="AO15" s="1215"/>
      <c r="AP15" s="1215"/>
      <c r="AQ15" s="1013" t="s">
        <v>685</v>
      </c>
      <c r="AR15" s="1048" t="s">
        <v>685</v>
      </c>
      <c r="AS15" s="1013" t="s">
        <v>685</v>
      </c>
      <c r="AT15" s="1175" t="s">
        <v>685</v>
      </c>
      <c r="AU15" s="1192"/>
      <c r="AV15" s="1048" t="s">
        <v>685</v>
      </c>
      <c r="AW15" s="1013" t="s">
        <v>685</v>
      </c>
      <c r="AX15" s="1048" t="s">
        <v>685</v>
      </c>
      <c r="AY15" s="1013" t="s">
        <v>685</v>
      </c>
      <c r="AZ15" s="1048" t="s">
        <v>685</v>
      </c>
      <c r="BA15" s="1013" t="s">
        <v>685</v>
      </c>
      <c r="BB15" s="1013" t="s">
        <v>685</v>
      </c>
      <c r="BC15" s="1013" t="s">
        <v>685</v>
      </c>
      <c r="BD15" s="1013" t="s">
        <v>685</v>
      </c>
    </row>
    <row r="16" spans="2:56" ht="23.1" customHeight="1" x14ac:dyDescent="0.2">
      <c r="B16" s="1214" t="s">
        <v>704</v>
      </c>
      <c r="C16" s="1213"/>
      <c r="D16" s="1213"/>
      <c r="E16" s="1213"/>
      <c r="F16" s="1213"/>
      <c r="G16" s="1213"/>
      <c r="H16" s="1212"/>
      <c r="I16" s="1198" t="s">
        <v>705</v>
      </c>
      <c r="J16" s="1213"/>
      <c r="K16" s="1213"/>
      <c r="L16" s="1213"/>
      <c r="M16" s="1213"/>
      <c r="N16" s="1213"/>
      <c r="O16" s="1213"/>
      <c r="P16" s="1213"/>
      <c r="Q16" s="1213"/>
      <c r="R16" s="1213"/>
      <c r="S16" s="1213"/>
      <c r="T16" s="1213"/>
      <c r="U16" s="1213"/>
      <c r="V16" s="1213"/>
      <c r="W16" s="1213"/>
      <c r="X16" s="1213"/>
      <c r="Y16" s="1213"/>
      <c r="Z16" s="1213"/>
      <c r="AA16" s="1213"/>
      <c r="AB16" s="1213"/>
      <c r="AC16" s="1213"/>
      <c r="AD16" s="1213"/>
      <c r="AE16" s="1213"/>
      <c r="AF16" s="1213"/>
      <c r="AG16" s="1213"/>
      <c r="AH16" s="1213"/>
      <c r="AI16" s="1213"/>
      <c r="AJ16" s="1213"/>
      <c r="AK16" s="1213"/>
      <c r="AL16" s="1213"/>
      <c r="AM16" s="1213"/>
      <c r="AN16" s="1213"/>
      <c r="AO16" s="1213"/>
      <c r="AP16" s="1212"/>
      <c r="AQ16" s="1013" t="s">
        <v>685</v>
      </c>
      <c r="AR16" s="1048" t="s">
        <v>685</v>
      </c>
      <c r="AS16" s="1013" t="s">
        <v>685</v>
      </c>
      <c r="AT16" s="1175" t="s">
        <v>685</v>
      </c>
      <c r="AU16" s="1192"/>
      <c r="AV16" s="1048" t="s">
        <v>685</v>
      </c>
      <c r="AW16" s="1013" t="s">
        <v>685</v>
      </c>
      <c r="AX16" s="1048" t="s">
        <v>685</v>
      </c>
      <c r="AY16" s="1013" t="s">
        <v>685</v>
      </c>
      <c r="AZ16" s="1048" t="s">
        <v>685</v>
      </c>
      <c r="BA16" s="1013" t="s">
        <v>685</v>
      </c>
      <c r="BB16" s="1013" t="s">
        <v>685</v>
      </c>
      <c r="BC16" s="1013" t="s">
        <v>685</v>
      </c>
      <c r="BD16" s="1013" t="s">
        <v>685</v>
      </c>
    </row>
    <row r="17" spans="1:72" ht="23.1" customHeight="1" x14ac:dyDescent="0.2">
      <c r="B17" s="1211" t="s">
        <v>706</v>
      </c>
      <c r="C17" s="1212"/>
      <c r="D17" s="1191" t="s">
        <v>707</v>
      </c>
      <c r="E17" s="1212"/>
      <c r="F17" s="1211" t="s">
        <v>708</v>
      </c>
      <c r="G17" s="1212"/>
      <c r="H17" s="1211" t="s">
        <v>709</v>
      </c>
      <c r="I17" s="1212"/>
      <c r="J17" s="1211" t="s">
        <v>710</v>
      </c>
      <c r="K17" s="1213"/>
      <c r="L17" s="1212"/>
      <c r="M17" s="1211" t="s">
        <v>711</v>
      </c>
      <c r="N17" s="1213"/>
      <c r="O17" s="1212"/>
      <c r="P17" s="1211" t="s">
        <v>712</v>
      </c>
      <c r="Q17" s="1212"/>
      <c r="R17" s="1211" t="s">
        <v>713</v>
      </c>
      <c r="S17" s="1212"/>
      <c r="T17" s="1211" t="s">
        <v>714</v>
      </c>
      <c r="U17" s="1213"/>
      <c r="V17" s="1213"/>
      <c r="W17" s="1213"/>
      <c r="X17" s="1213"/>
      <c r="Y17" s="1213"/>
      <c r="Z17" s="1213"/>
      <c r="AA17" s="1212"/>
      <c r="AB17" s="1211" t="s">
        <v>715</v>
      </c>
      <c r="AC17" s="1213"/>
      <c r="AD17" s="1213"/>
      <c r="AE17" s="1213"/>
      <c r="AF17" s="1212"/>
      <c r="AG17" s="1211" t="s">
        <v>716</v>
      </c>
      <c r="AH17" s="1213"/>
      <c r="AI17" s="1212"/>
      <c r="AJ17" s="1015" t="s">
        <v>717</v>
      </c>
      <c r="AK17" s="1211" t="s">
        <v>718</v>
      </c>
      <c r="AL17" s="1213"/>
      <c r="AM17" s="1213"/>
      <c r="AN17" s="1213"/>
      <c r="AO17" s="1213"/>
      <c r="AP17" s="1212"/>
      <c r="AQ17" s="1015" t="s">
        <v>719</v>
      </c>
      <c r="AR17" s="1049" t="s">
        <v>720</v>
      </c>
      <c r="AS17" s="1015" t="s">
        <v>721</v>
      </c>
      <c r="AT17" s="1211" t="s">
        <v>722</v>
      </c>
      <c r="AU17" s="1212"/>
      <c r="AV17" s="1049" t="s">
        <v>723</v>
      </c>
      <c r="AW17" s="1015" t="s">
        <v>724</v>
      </c>
      <c r="AX17" s="1049" t="s">
        <v>725</v>
      </c>
      <c r="AY17" s="1015" t="s">
        <v>726</v>
      </c>
      <c r="AZ17" s="1049" t="s">
        <v>727</v>
      </c>
      <c r="BA17" s="1015" t="s">
        <v>728</v>
      </c>
      <c r="BB17" s="1015" t="s">
        <v>729</v>
      </c>
      <c r="BC17" s="1015" t="s">
        <v>730</v>
      </c>
      <c r="BD17" s="1015" t="s">
        <v>731</v>
      </c>
      <c r="BG17" s="1055" t="s">
        <v>719</v>
      </c>
      <c r="BH17" s="1049" t="s">
        <v>720</v>
      </c>
      <c r="BI17" s="1015" t="s">
        <v>721</v>
      </c>
      <c r="BJ17" s="1211" t="s">
        <v>722</v>
      </c>
      <c r="BK17" s="1212"/>
      <c r="BL17" s="1049" t="s">
        <v>723</v>
      </c>
      <c r="BM17" s="1015" t="s">
        <v>724</v>
      </c>
      <c r="BN17" s="1049" t="s">
        <v>725</v>
      </c>
      <c r="BO17" s="1015" t="s">
        <v>726</v>
      </c>
      <c r="BP17" s="1049" t="s">
        <v>727</v>
      </c>
      <c r="BQ17" s="1015" t="s">
        <v>728</v>
      </c>
      <c r="BR17" s="1015" t="s">
        <v>729</v>
      </c>
      <c r="BS17" s="1015" t="s">
        <v>730</v>
      </c>
      <c r="BT17" s="1015" t="s">
        <v>731</v>
      </c>
    </row>
    <row r="18" spans="1:72" ht="23.1" customHeight="1" x14ac:dyDescent="0.2">
      <c r="B18" s="1180" t="s">
        <v>361</v>
      </c>
      <c r="C18" s="1192"/>
      <c r="D18" s="1180"/>
      <c r="E18" s="1192"/>
      <c r="F18" s="1180"/>
      <c r="G18" s="1192"/>
      <c r="H18" s="1180"/>
      <c r="I18" s="1192"/>
      <c r="J18" s="1180"/>
      <c r="K18" s="1192"/>
      <c r="L18" s="1192"/>
      <c r="M18" s="1180"/>
      <c r="N18" s="1192"/>
      <c r="O18" s="1192"/>
      <c r="P18" s="1180"/>
      <c r="Q18" s="1192"/>
      <c r="R18" s="1180"/>
      <c r="S18" s="1192"/>
      <c r="T18" s="1179" t="s">
        <v>58</v>
      </c>
      <c r="U18" s="1192"/>
      <c r="V18" s="1192"/>
      <c r="W18" s="1192"/>
      <c r="X18" s="1192"/>
      <c r="Y18" s="1192"/>
      <c r="Z18" s="1192"/>
      <c r="AA18" s="1192"/>
      <c r="AB18" s="1180" t="s">
        <v>732</v>
      </c>
      <c r="AC18" s="1192"/>
      <c r="AD18" s="1192"/>
      <c r="AE18" s="1192"/>
      <c r="AF18" s="1192"/>
      <c r="AG18" s="1180" t="s">
        <v>733</v>
      </c>
      <c r="AH18" s="1192"/>
      <c r="AI18" s="1192"/>
      <c r="AJ18" s="1017" t="s">
        <v>417</v>
      </c>
      <c r="AK18" s="1181" t="s">
        <v>734</v>
      </c>
      <c r="AL18" s="1192"/>
      <c r="AM18" s="1192"/>
      <c r="AN18" s="1192"/>
      <c r="AO18" s="1192"/>
      <c r="AP18" s="1192"/>
      <c r="AQ18" s="1016">
        <v>412402367610</v>
      </c>
      <c r="AR18" s="1050">
        <v>10197308829.4</v>
      </c>
      <c r="AS18" s="1016">
        <v>835274883.51999998</v>
      </c>
      <c r="AT18" s="1016">
        <v>40981840293</v>
      </c>
      <c r="AU18" s="1016">
        <v>0</v>
      </c>
      <c r="AV18" s="1050">
        <v>32454042985.549999</v>
      </c>
      <c r="AW18" s="1016">
        <v>22256734156.150002</v>
      </c>
      <c r="AX18" s="1050">
        <v>25711052725</v>
      </c>
      <c r="AY18" s="1016">
        <v>6742990260.5500002</v>
      </c>
      <c r="AZ18" s="1050">
        <v>27801023422</v>
      </c>
      <c r="BA18" s="1016">
        <v>2089970697</v>
      </c>
      <c r="BB18" s="1016">
        <v>27794176647</v>
      </c>
      <c r="BC18" s="1016">
        <v>6846775</v>
      </c>
      <c r="BD18" s="1016">
        <v>95806071</v>
      </c>
      <c r="BG18" s="1054">
        <v>412402367610</v>
      </c>
      <c r="BH18" s="1054">
        <v>10197308829.4</v>
      </c>
      <c r="BI18" s="1054">
        <v>835274883.51999998</v>
      </c>
      <c r="BJ18" s="1054">
        <v>40981840293</v>
      </c>
      <c r="BK18" s="1054">
        <v>0</v>
      </c>
      <c r="BL18" s="1054">
        <v>32454042985.549999</v>
      </c>
      <c r="BM18" s="1054">
        <v>22256734156.150002</v>
      </c>
      <c r="BN18" s="1054">
        <v>25711052725</v>
      </c>
      <c r="BO18" s="1054">
        <v>6742990260.5500002</v>
      </c>
      <c r="BP18" s="1054">
        <v>27801023422</v>
      </c>
      <c r="BQ18" s="1054">
        <v>2089970697</v>
      </c>
      <c r="BR18" s="1054">
        <v>27794176647</v>
      </c>
      <c r="BS18" s="1054">
        <v>6846775</v>
      </c>
      <c r="BT18" s="1054">
        <v>95806071</v>
      </c>
    </row>
    <row r="19" spans="1:72" ht="23.1" customHeight="1" x14ac:dyDescent="0.2">
      <c r="B19" s="1180" t="s">
        <v>361</v>
      </c>
      <c r="C19" s="1192"/>
      <c r="D19" s="1180"/>
      <c r="E19" s="1192"/>
      <c r="F19" s="1180"/>
      <c r="G19" s="1192"/>
      <c r="H19" s="1180"/>
      <c r="I19" s="1192"/>
      <c r="J19" s="1180"/>
      <c r="K19" s="1192"/>
      <c r="L19" s="1192"/>
      <c r="M19" s="1180"/>
      <c r="N19" s="1192"/>
      <c r="O19" s="1192"/>
      <c r="P19" s="1180"/>
      <c r="Q19" s="1192"/>
      <c r="R19" s="1180"/>
      <c r="S19" s="1192"/>
      <c r="T19" s="1179" t="s">
        <v>58</v>
      </c>
      <c r="U19" s="1192"/>
      <c r="V19" s="1192"/>
      <c r="W19" s="1192"/>
      <c r="X19" s="1192"/>
      <c r="Y19" s="1192"/>
      <c r="Z19" s="1192"/>
      <c r="AA19" s="1192"/>
      <c r="AB19" s="1180" t="s">
        <v>732</v>
      </c>
      <c r="AC19" s="1192"/>
      <c r="AD19" s="1192"/>
      <c r="AE19" s="1192"/>
      <c r="AF19" s="1192"/>
      <c r="AG19" s="1180" t="s">
        <v>735</v>
      </c>
      <c r="AH19" s="1192"/>
      <c r="AI19" s="1192"/>
      <c r="AJ19" s="1017" t="s">
        <v>417</v>
      </c>
      <c r="AK19" s="1181" t="s">
        <v>734</v>
      </c>
      <c r="AL19" s="1192"/>
      <c r="AM19" s="1192"/>
      <c r="AN19" s="1192"/>
      <c r="AO19" s="1192"/>
      <c r="AP19" s="1192"/>
      <c r="AQ19" s="1016">
        <v>129817132</v>
      </c>
      <c r="AR19" s="1050">
        <v>0</v>
      </c>
      <c r="AS19" s="1016">
        <v>0</v>
      </c>
      <c r="AT19" s="1016">
        <v>0</v>
      </c>
      <c r="AU19" s="1016">
        <v>0</v>
      </c>
      <c r="AV19" s="1050">
        <v>0</v>
      </c>
      <c r="AW19" s="1016">
        <v>0</v>
      </c>
      <c r="AX19" s="1050">
        <v>0</v>
      </c>
      <c r="AY19" s="1016">
        <v>0</v>
      </c>
      <c r="AZ19" s="1050">
        <v>0</v>
      </c>
      <c r="BA19" s="1016">
        <v>0</v>
      </c>
      <c r="BB19" s="1016">
        <v>0</v>
      </c>
      <c r="BC19" s="1016">
        <v>0</v>
      </c>
      <c r="BD19" s="1016">
        <v>0</v>
      </c>
      <c r="BG19" s="1054">
        <v>129817132</v>
      </c>
      <c r="BH19" s="1054">
        <v>0</v>
      </c>
      <c r="BI19" s="1054">
        <v>0</v>
      </c>
      <c r="BJ19" s="1054">
        <v>0</v>
      </c>
      <c r="BK19" s="1054">
        <v>0</v>
      </c>
      <c r="BL19" s="1054">
        <v>0</v>
      </c>
      <c r="BM19" s="1054">
        <v>0</v>
      </c>
      <c r="BN19" s="1054">
        <v>0</v>
      </c>
      <c r="BO19" s="1054">
        <v>0</v>
      </c>
      <c r="BP19" s="1054">
        <v>0</v>
      </c>
      <c r="BQ19" s="1054">
        <v>0</v>
      </c>
      <c r="BR19" s="1054">
        <v>0</v>
      </c>
      <c r="BS19" s="1054">
        <v>0</v>
      </c>
      <c r="BT19" s="1054">
        <v>0</v>
      </c>
    </row>
    <row r="20" spans="1:72" ht="23.1" customHeight="1" x14ac:dyDescent="0.2">
      <c r="B20" s="1180" t="s">
        <v>361</v>
      </c>
      <c r="C20" s="1192"/>
      <c r="D20" s="1180"/>
      <c r="E20" s="1192"/>
      <c r="F20" s="1180"/>
      <c r="G20" s="1192"/>
      <c r="H20" s="1180"/>
      <c r="I20" s="1192"/>
      <c r="J20" s="1180"/>
      <c r="K20" s="1192"/>
      <c r="L20" s="1192"/>
      <c r="M20" s="1180"/>
      <c r="N20" s="1192"/>
      <c r="O20" s="1192"/>
      <c r="P20" s="1180"/>
      <c r="Q20" s="1192"/>
      <c r="R20" s="1180"/>
      <c r="S20" s="1192"/>
      <c r="T20" s="1179" t="s">
        <v>58</v>
      </c>
      <c r="U20" s="1192"/>
      <c r="V20" s="1192"/>
      <c r="W20" s="1192"/>
      <c r="X20" s="1192"/>
      <c r="Y20" s="1192"/>
      <c r="Z20" s="1192"/>
      <c r="AA20" s="1192"/>
      <c r="AB20" s="1180" t="s">
        <v>732</v>
      </c>
      <c r="AC20" s="1192"/>
      <c r="AD20" s="1192"/>
      <c r="AE20" s="1192"/>
      <c r="AF20" s="1192"/>
      <c r="AG20" s="1180" t="s">
        <v>735</v>
      </c>
      <c r="AH20" s="1192"/>
      <c r="AI20" s="1192"/>
      <c r="AJ20" s="1017" t="s">
        <v>433</v>
      </c>
      <c r="AK20" s="1181" t="s">
        <v>736</v>
      </c>
      <c r="AL20" s="1192"/>
      <c r="AM20" s="1192"/>
      <c r="AN20" s="1192"/>
      <c r="AO20" s="1192"/>
      <c r="AP20" s="1192"/>
      <c r="AQ20" s="1016">
        <v>519000000</v>
      </c>
      <c r="AR20" s="1050">
        <v>0</v>
      </c>
      <c r="AS20" s="1016">
        <v>0</v>
      </c>
      <c r="AT20" s="1016">
        <v>0</v>
      </c>
      <c r="AU20" s="1016">
        <v>0</v>
      </c>
      <c r="AV20" s="1050">
        <v>0</v>
      </c>
      <c r="AW20" s="1016">
        <v>0</v>
      </c>
      <c r="AX20" s="1050">
        <v>0</v>
      </c>
      <c r="AY20" s="1016">
        <v>0</v>
      </c>
      <c r="AZ20" s="1050">
        <v>0</v>
      </c>
      <c r="BA20" s="1016">
        <v>0</v>
      </c>
      <c r="BB20" s="1016">
        <v>0</v>
      </c>
      <c r="BC20" s="1016">
        <v>0</v>
      </c>
      <c r="BD20" s="1016">
        <v>0</v>
      </c>
      <c r="BG20" s="1054">
        <v>519000000</v>
      </c>
      <c r="BH20" s="1054">
        <v>0</v>
      </c>
      <c r="BI20" s="1054">
        <v>0</v>
      </c>
      <c r="BJ20" s="1054">
        <v>0</v>
      </c>
      <c r="BK20" s="1054">
        <v>0</v>
      </c>
      <c r="BL20" s="1054">
        <v>0</v>
      </c>
      <c r="BM20" s="1054">
        <v>0</v>
      </c>
      <c r="BN20" s="1054">
        <v>0</v>
      </c>
      <c r="BO20" s="1054">
        <v>0</v>
      </c>
      <c r="BP20" s="1054">
        <v>0</v>
      </c>
      <c r="BQ20" s="1054">
        <v>0</v>
      </c>
      <c r="BR20" s="1054">
        <v>0</v>
      </c>
      <c r="BS20" s="1054">
        <v>0</v>
      </c>
      <c r="BT20" s="1054">
        <v>0</v>
      </c>
    </row>
    <row r="21" spans="1:72" ht="23.1" customHeight="1" x14ac:dyDescent="0.2">
      <c r="B21" s="1180" t="s">
        <v>361</v>
      </c>
      <c r="C21" s="1192"/>
      <c r="D21" s="1180"/>
      <c r="E21" s="1192"/>
      <c r="F21" s="1180"/>
      <c r="G21" s="1192"/>
      <c r="H21" s="1180"/>
      <c r="I21" s="1192"/>
      <c r="J21" s="1180"/>
      <c r="K21" s="1192"/>
      <c r="L21" s="1192"/>
      <c r="M21" s="1180"/>
      <c r="N21" s="1192"/>
      <c r="O21" s="1192"/>
      <c r="P21" s="1180"/>
      <c r="Q21" s="1192"/>
      <c r="R21" s="1180"/>
      <c r="S21" s="1192"/>
      <c r="T21" s="1179" t="s">
        <v>58</v>
      </c>
      <c r="U21" s="1192"/>
      <c r="V21" s="1192"/>
      <c r="W21" s="1192"/>
      <c r="X21" s="1192"/>
      <c r="Y21" s="1192"/>
      <c r="Z21" s="1192"/>
      <c r="AA21" s="1192"/>
      <c r="AB21" s="1180" t="s">
        <v>732</v>
      </c>
      <c r="AC21" s="1192"/>
      <c r="AD21" s="1192"/>
      <c r="AE21" s="1192"/>
      <c r="AF21" s="1192"/>
      <c r="AG21" s="1180" t="s">
        <v>735</v>
      </c>
      <c r="AH21" s="1192"/>
      <c r="AI21" s="1192"/>
      <c r="AJ21" s="1017" t="s">
        <v>370</v>
      </c>
      <c r="AK21" s="1181" t="s">
        <v>737</v>
      </c>
      <c r="AL21" s="1192"/>
      <c r="AM21" s="1192"/>
      <c r="AN21" s="1192"/>
      <c r="AO21" s="1192"/>
      <c r="AP21" s="1192"/>
      <c r="AQ21" s="1016">
        <v>64533630000</v>
      </c>
      <c r="AR21" s="1050">
        <v>1044682567</v>
      </c>
      <c r="AS21" s="1016">
        <v>21330501344</v>
      </c>
      <c r="AT21" s="1016">
        <v>0</v>
      </c>
      <c r="AU21" s="1016">
        <v>0</v>
      </c>
      <c r="AV21" s="1050">
        <v>24404931176</v>
      </c>
      <c r="AW21" s="1016">
        <v>23360248609</v>
      </c>
      <c r="AX21" s="1050">
        <v>15386424828.5</v>
      </c>
      <c r="AY21" s="1016">
        <v>9018506347.5</v>
      </c>
      <c r="AZ21" s="1050">
        <v>14942321216.5</v>
      </c>
      <c r="BA21" s="1016">
        <v>444103612</v>
      </c>
      <c r="BB21" s="1016">
        <v>14942321216.5</v>
      </c>
      <c r="BC21" s="1016">
        <v>0</v>
      </c>
      <c r="BD21" s="1016">
        <v>0</v>
      </c>
      <c r="BG21" s="1054">
        <v>64533630000</v>
      </c>
      <c r="BH21" s="1054">
        <v>1044682567</v>
      </c>
      <c r="BI21" s="1054">
        <v>21330501344</v>
      </c>
      <c r="BJ21" s="1054">
        <v>0</v>
      </c>
      <c r="BK21" s="1054">
        <v>0</v>
      </c>
      <c r="BL21" s="1054">
        <v>24404931176</v>
      </c>
      <c r="BM21" s="1054">
        <v>23360248609</v>
      </c>
      <c r="BN21" s="1054">
        <v>15386424828.5</v>
      </c>
      <c r="BO21" s="1054">
        <v>9018506347.5</v>
      </c>
      <c r="BP21" s="1054">
        <v>14942321216.5</v>
      </c>
      <c r="BQ21" s="1054">
        <v>444103612</v>
      </c>
      <c r="BR21" s="1054">
        <v>14942321216.5</v>
      </c>
      <c r="BS21" s="1054">
        <v>0</v>
      </c>
      <c r="BT21" s="1054">
        <v>0</v>
      </c>
    </row>
    <row r="22" spans="1:72" ht="23.1" customHeight="1" x14ac:dyDescent="0.2">
      <c r="B22" s="1180" t="s">
        <v>361</v>
      </c>
      <c r="C22" s="1192"/>
      <c r="D22" s="1180" t="s">
        <v>738</v>
      </c>
      <c r="E22" s="1192"/>
      <c r="F22" s="1180"/>
      <c r="G22" s="1192"/>
      <c r="H22" s="1180"/>
      <c r="I22" s="1192"/>
      <c r="J22" s="1180"/>
      <c r="K22" s="1192"/>
      <c r="L22" s="1192"/>
      <c r="M22" s="1180"/>
      <c r="N22" s="1192"/>
      <c r="O22" s="1192"/>
      <c r="P22" s="1180"/>
      <c r="Q22" s="1192"/>
      <c r="R22" s="1180"/>
      <c r="S22" s="1192"/>
      <c r="T22" s="1179" t="s">
        <v>57</v>
      </c>
      <c r="U22" s="1192"/>
      <c r="V22" s="1192"/>
      <c r="W22" s="1192"/>
      <c r="X22" s="1192"/>
      <c r="Y22" s="1192"/>
      <c r="Z22" s="1192"/>
      <c r="AA22" s="1192"/>
      <c r="AB22" s="1180" t="s">
        <v>732</v>
      </c>
      <c r="AC22" s="1192"/>
      <c r="AD22" s="1192"/>
      <c r="AE22" s="1192"/>
      <c r="AF22" s="1192"/>
      <c r="AG22" s="1180" t="s">
        <v>733</v>
      </c>
      <c r="AH22" s="1192"/>
      <c r="AI22" s="1192"/>
      <c r="AJ22" s="1017" t="s">
        <v>417</v>
      </c>
      <c r="AK22" s="1181" t="s">
        <v>734</v>
      </c>
      <c r="AL22" s="1192"/>
      <c r="AM22" s="1192"/>
      <c r="AN22" s="1192"/>
      <c r="AO22" s="1192"/>
      <c r="AP22" s="1192"/>
      <c r="AQ22" s="1016">
        <v>169113990302</v>
      </c>
      <c r="AR22" s="1050">
        <v>32831202</v>
      </c>
      <c r="AS22" s="1016">
        <v>112960770</v>
      </c>
      <c r="AT22" s="1016">
        <v>7337757934</v>
      </c>
      <c r="AU22" s="1016">
        <v>0</v>
      </c>
      <c r="AV22" s="1050">
        <v>12204391323</v>
      </c>
      <c r="AW22" s="1016">
        <v>12171560121</v>
      </c>
      <c r="AX22" s="1050">
        <v>12321467576</v>
      </c>
      <c r="AY22" s="1016">
        <v>117076253</v>
      </c>
      <c r="AZ22" s="1050">
        <v>12316317542</v>
      </c>
      <c r="BA22" s="1016">
        <v>5150034</v>
      </c>
      <c r="BB22" s="1016">
        <v>12316317542</v>
      </c>
      <c r="BC22" s="1016">
        <v>0</v>
      </c>
      <c r="BD22" s="1016">
        <v>95797571</v>
      </c>
      <c r="BG22" s="1054">
        <v>169113990302</v>
      </c>
      <c r="BH22" s="1054">
        <v>32831202</v>
      </c>
      <c r="BI22" s="1054">
        <v>112960770</v>
      </c>
      <c r="BJ22" s="1054">
        <v>7337757934</v>
      </c>
      <c r="BK22" s="1054">
        <v>0</v>
      </c>
      <c r="BL22" s="1054">
        <v>12204391323</v>
      </c>
      <c r="BM22" s="1054">
        <v>12171560121</v>
      </c>
      <c r="BN22" s="1054">
        <v>12321467576</v>
      </c>
      <c r="BO22" s="1054">
        <v>117076253</v>
      </c>
      <c r="BP22" s="1054">
        <v>12316317542</v>
      </c>
      <c r="BQ22" s="1054">
        <v>5150034</v>
      </c>
      <c r="BR22" s="1054">
        <v>12316317542</v>
      </c>
      <c r="BS22" s="1054">
        <v>0</v>
      </c>
      <c r="BT22" s="1054">
        <v>95797571</v>
      </c>
    </row>
    <row r="23" spans="1:72" ht="23.1" customHeight="1" x14ac:dyDescent="0.2">
      <c r="B23" s="1180" t="s">
        <v>361</v>
      </c>
      <c r="C23" s="1192"/>
      <c r="D23" s="1180" t="s">
        <v>738</v>
      </c>
      <c r="E23" s="1192"/>
      <c r="F23" s="1180" t="s">
        <v>739</v>
      </c>
      <c r="G23" s="1192"/>
      <c r="H23" s="1180"/>
      <c r="I23" s="1192"/>
      <c r="J23" s="1180"/>
      <c r="K23" s="1192"/>
      <c r="L23" s="1192"/>
      <c r="M23" s="1180"/>
      <c r="N23" s="1192"/>
      <c r="O23" s="1192"/>
      <c r="P23" s="1180"/>
      <c r="Q23" s="1192"/>
      <c r="R23" s="1180"/>
      <c r="S23" s="1192"/>
      <c r="T23" s="1179" t="s">
        <v>57</v>
      </c>
      <c r="U23" s="1192"/>
      <c r="V23" s="1192"/>
      <c r="W23" s="1192"/>
      <c r="X23" s="1192"/>
      <c r="Y23" s="1192"/>
      <c r="Z23" s="1192"/>
      <c r="AA23" s="1192"/>
      <c r="AB23" s="1180" t="s">
        <v>732</v>
      </c>
      <c r="AC23" s="1192"/>
      <c r="AD23" s="1192"/>
      <c r="AE23" s="1192"/>
      <c r="AF23" s="1192"/>
      <c r="AG23" s="1180" t="s">
        <v>733</v>
      </c>
      <c r="AH23" s="1192"/>
      <c r="AI23" s="1192"/>
      <c r="AJ23" s="1017" t="s">
        <v>417</v>
      </c>
      <c r="AK23" s="1181" t="s">
        <v>734</v>
      </c>
      <c r="AL23" s="1192"/>
      <c r="AM23" s="1192"/>
      <c r="AN23" s="1192"/>
      <c r="AO23" s="1192"/>
      <c r="AP23" s="1192"/>
      <c r="AQ23" s="1016">
        <v>169113990302</v>
      </c>
      <c r="AR23" s="1050">
        <v>32831202</v>
      </c>
      <c r="AS23" s="1016">
        <v>112960770</v>
      </c>
      <c r="AT23" s="1016">
        <v>7337757934</v>
      </c>
      <c r="AU23" s="1016">
        <v>0</v>
      </c>
      <c r="AV23" s="1050">
        <v>12204391323</v>
      </c>
      <c r="AW23" s="1016">
        <v>12171560121</v>
      </c>
      <c r="AX23" s="1050">
        <v>12321467576</v>
      </c>
      <c r="AY23" s="1016">
        <v>117076253</v>
      </c>
      <c r="AZ23" s="1050">
        <v>12316317542</v>
      </c>
      <c r="BA23" s="1016">
        <v>5150034</v>
      </c>
      <c r="BB23" s="1016">
        <v>12316317542</v>
      </c>
      <c r="BC23" s="1016">
        <v>0</v>
      </c>
      <c r="BD23" s="1016">
        <v>95797571</v>
      </c>
      <c r="BG23" s="1054">
        <v>169113990302</v>
      </c>
      <c r="BH23" s="1054">
        <v>32831202</v>
      </c>
      <c r="BI23" s="1054">
        <v>112960770</v>
      </c>
      <c r="BJ23" s="1054">
        <v>7337757934</v>
      </c>
      <c r="BK23" s="1054">
        <v>0</v>
      </c>
      <c r="BL23" s="1054">
        <v>12204391323</v>
      </c>
      <c r="BM23" s="1054">
        <v>12171560121</v>
      </c>
      <c r="BN23" s="1054">
        <v>12321467576</v>
      </c>
      <c r="BO23" s="1054">
        <v>117076253</v>
      </c>
      <c r="BP23" s="1054">
        <v>12316317542</v>
      </c>
      <c r="BQ23" s="1054">
        <v>5150034</v>
      </c>
      <c r="BR23" s="1054">
        <v>12316317542</v>
      </c>
      <c r="BS23" s="1054">
        <v>0</v>
      </c>
      <c r="BT23" s="1054">
        <v>95797571</v>
      </c>
    </row>
    <row r="24" spans="1:72" ht="23.1" customHeight="1" x14ac:dyDescent="0.2">
      <c r="B24" s="1180" t="s">
        <v>361</v>
      </c>
      <c r="C24" s="1192"/>
      <c r="D24" s="1180" t="s">
        <v>738</v>
      </c>
      <c r="E24" s="1192"/>
      <c r="F24" s="1180" t="s">
        <v>739</v>
      </c>
      <c r="G24" s="1192"/>
      <c r="H24" s="1180" t="s">
        <v>738</v>
      </c>
      <c r="I24" s="1192"/>
      <c r="J24" s="1180"/>
      <c r="K24" s="1192"/>
      <c r="L24" s="1192"/>
      <c r="M24" s="1180"/>
      <c r="N24" s="1192"/>
      <c r="O24" s="1192"/>
      <c r="P24" s="1180"/>
      <c r="Q24" s="1192"/>
      <c r="R24" s="1180"/>
      <c r="S24" s="1192"/>
      <c r="T24" s="1179" t="s">
        <v>740</v>
      </c>
      <c r="U24" s="1192"/>
      <c r="V24" s="1192"/>
      <c r="W24" s="1192"/>
      <c r="X24" s="1192"/>
      <c r="Y24" s="1192"/>
      <c r="Z24" s="1192"/>
      <c r="AA24" s="1192"/>
      <c r="AB24" s="1180" t="s">
        <v>732</v>
      </c>
      <c r="AC24" s="1192"/>
      <c r="AD24" s="1192"/>
      <c r="AE24" s="1192"/>
      <c r="AF24" s="1192"/>
      <c r="AG24" s="1180" t="s">
        <v>733</v>
      </c>
      <c r="AH24" s="1192"/>
      <c r="AI24" s="1192"/>
      <c r="AJ24" s="1017" t="s">
        <v>417</v>
      </c>
      <c r="AK24" s="1181" t="s">
        <v>734</v>
      </c>
      <c r="AL24" s="1192"/>
      <c r="AM24" s="1192"/>
      <c r="AN24" s="1192"/>
      <c r="AO24" s="1192"/>
      <c r="AP24" s="1192"/>
      <c r="AQ24" s="1016">
        <v>124041940802</v>
      </c>
      <c r="AR24" s="1050">
        <v>2831202</v>
      </c>
      <c r="AS24" s="1016">
        <v>19654000</v>
      </c>
      <c r="AT24" s="1016">
        <v>5852012334</v>
      </c>
      <c r="AU24" s="1016">
        <v>0</v>
      </c>
      <c r="AV24" s="1050">
        <v>9090677697</v>
      </c>
      <c r="AW24" s="1016">
        <v>9087846495</v>
      </c>
      <c r="AX24" s="1050">
        <v>9090677697</v>
      </c>
      <c r="AY24" s="1016">
        <v>0</v>
      </c>
      <c r="AZ24" s="1050">
        <v>9087846495</v>
      </c>
      <c r="BA24" s="1016">
        <v>2831202</v>
      </c>
      <c r="BB24" s="1016">
        <v>9087846495</v>
      </c>
      <c r="BC24" s="1016">
        <v>0</v>
      </c>
      <c r="BD24" s="1016">
        <v>63363263</v>
      </c>
      <c r="BG24" s="1054">
        <v>124041940802</v>
      </c>
      <c r="BH24" s="1054">
        <v>2831202</v>
      </c>
      <c r="BI24" s="1054">
        <v>19654000</v>
      </c>
      <c r="BJ24" s="1054">
        <v>5852012334</v>
      </c>
      <c r="BK24" s="1054">
        <v>0</v>
      </c>
      <c r="BL24" s="1054">
        <v>9090677697</v>
      </c>
      <c r="BM24" s="1054">
        <v>9087846495</v>
      </c>
      <c r="BN24" s="1054">
        <v>9090677697</v>
      </c>
      <c r="BO24" s="1054">
        <v>0</v>
      </c>
      <c r="BP24" s="1054">
        <v>9087846495</v>
      </c>
      <c r="BQ24" s="1054">
        <v>2831202</v>
      </c>
      <c r="BR24" s="1054">
        <v>9087846495</v>
      </c>
      <c r="BS24" s="1054">
        <v>0</v>
      </c>
      <c r="BT24" s="1054">
        <v>63363263</v>
      </c>
    </row>
    <row r="25" spans="1:72" ht="23.1" customHeight="1" x14ac:dyDescent="0.2">
      <c r="B25" s="1176" t="s">
        <v>361</v>
      </c>
      <c r="C25" s="1192"/>
      <c r="D25" s="1176" t="s">
        <v>738</v>
      </c>
      <c r="E25" s="1192"/>
      <c r="F25" s="1176" t="s">
        <v>739</v>
      </c>
      <c r="G25" s="1192"/>
      <c r="H25" s="1176" t="s">
        <v>738</v>
      </c>
      <c r="I25" s="1192"/>
      <c r="J25" s="1176" t="s">
        <v>738</v>
      </c>
      <c r="K25" s="1192"/>
      <c r="L25" s="1192"/>
      <c r="M25" s="1176"/>
      <c r="N25" s="1192"/>
      <c r="O25" s="1192"/>
      <c r="P25" s="1176"/>
      <c r="Q25" s="1192"/>
      <c r="R25" s="1176"/>
      <c r="S25" s="1192"/>
      <c r="T25" s="1177" t="s">
        <v>608</v>
      </c>
      <c r="U25" s="1192"/>
      <c r="V25" s="1192"/>
      <c r="W25" s="1192"/>
      <c r="X25" s="1192"/>
      <c r="Y25" s="1192"/>
      <c r="Z25" s="1192"/>
      <c r="AA25" s="1192"/>
      <c r="AB25" s="1176" t="s">
        <v>732</v>
      </c>
      <c r="AC25" s="1192"/>
      <c r="AD25" s="1192"/>
      <c r="AE25" s="1192"/>
      <c r="AF25" s="1192"/>
      <c r="AG25" s="1176" t="s">
        <v>733</v>
      </c>
      <c r="AH25" s="1192"/>
      <c r="AI25" s="1192"/>
      <c r="AJ25" s="1019" t="s">
        <v>417</v>
      </c>
      <c r="AK25" s="1178" t="s">
        <v>734</v>
      </c>
      <c r="AL25" s="1192"/>
      <c r="AM25" s="1192"/>
      <c r="AN25" s="1192"/>
      <c r="AO25" s="1192"/>
      <c r="AP25" s="1192"/>
      <c r="AQ25" s="1016">
        <v>95112000000</v>
      </c>
      <c r="AR25" s="1050">
        <v>0</v>
      </c>
      <c r="AS25" s="1016">
        <v>0</v>
      </c>
      <c r="AT25" s="1016">
        <v>4539817132</v>
      </c>
      <c r="AU25" s="1016">
        <v>0</v>
      </c>
      <c r="AV25" s="1050">
        <v>7707630021</v>
      </c>
      <c r="AW25" s="1016">
        <v>7707630021</v>
      </c>
      <c r="AX25" s="1050">
        <v>7707630021</v>
      </c>
      <c r="AY25" s="1016">
        <v>0</v>
      </c>
      <c r="AZ25" s="1050">
        <v>7707630021</v>
      </c>
      <c r="BA25" s="1016">
        <v>0</v>
      </c>
      <c r="BB25" s="1016">
        <v>7707630021</v>
      </c>
      <c r="BC25" s="1016">
        <v>0</v>
      </c>
      <c r="BD25" s="1016">
        <v>62328735</v>
      </c>
      <c r="BG25" s="1054">
        <v>95112000000</v>
      </c>
      <c r="BH25" s="1054">
        <v>0</v>
      </c>
      <c r="BI25" s="1054">
        <v>0</v>
      </c>
      <c r="BJ25" s="1054">
        <v>4539817132</v>
      </c>
      <c r="BK25" s="1054">
        <v>0</v>
      </c>
      <c r="BL25" s="1054">
        <v>7707630021</v>
      </c>
      <c r="BM25" s="1054">
        <v>7707630021</v>
      </c>
      <c r="BN25" s="1054">
        <v>7707630021</v>
      </c>
      <c r="BO25" s="1054">
        <v>0</v>
      </c>
      <c r="BP25" s="1054">
        <v>7707630021</v>
      </c>
      <c r="BQ25" s="1054">
        <v>0</v>
      </c>
      <c r="BR25" s="1054">
        <v>7707630021</v>
      </c>
      <c r="BS25" s="1054">
        <v>0</v>
      </c>
      <c r="BT25" s="1054">
        <v>62328735</v>
      </c>
    </row>
    <row r="26" spans="1:72" s="1051" customFormat="1" ht="23.1" customHeight="1" x14ac:dyDescent="0.2">
      <c r="A26" s="1051" t="str">
        <f>+B26&amp;D26&amp;F26&amp;H26&amp;J26&amp;M26&amp;AJ26</f>
        <v>A1011110</v>
      </c>
      <c r="B26" s="1207" t="s">
        <v>361</v>
      </c>
      <c r="C26" s="1208"/>
      <c r="D26" s="1207" t="s">
        <v>738</v>
      </c>
      <c r="E26" s="1208"/>
      <c r="F26" s="1207" t="s">
        <v>739</v>
      </c>
      <c r="G26" s="1208"/>
      <c r="H26" s="1207" t="s">
        <v>738</v>
      </c>
      <c r="I26" s="1208"/>
      <c r="J26" s="1207" t="s">
        <v>738</v>
      </c>
      <c r="K26" s="1208"/>
      <c r="L26" s="1208"/>
      <c r="M26" s="1207" t="s">
        <v>738</v>
      </c>
      <c r="N26" s="1208"/>
      <c r="O26" s="1208"/>
      <c r="P26" s="1207"/>
      <c r="Q26" s="1208"/>
      <c r="R26" s="1207"/>
      <c r="S26" s="1208"/>
      <c r="T26" s="1209" t="s">
        <v>362</v>
      </c>
      <c r="U26" s="1208"/>
      <c r="V26" s="1208"/>
      <c r="W26" s="1208"/>
      <c r="X26" s="1208"/>
      <c r="Y26" s="1208"/>
      <c r="Z26" s="1208"/>
      <c r="AA26" s="1208"/>
      <c r="AB26" s="1207" t="s">
        <v>732</v>
      </c>
      <c r="AC26" s="1208"/>
      <c r="AD26" s="1208"/>
      <c r="AE26" s="1208"/>
      <c r="AF26" s="1208"/>
      <c r="AG26" s="1207" t="s">
        <v>733</v>
      </c>
      <c r="AH26" s="1208"/>
      <c r="AI26" s="1208"/>
      <c r="AJ26" s="1052" t="s">
        <v>417</v>
      </c>
      <c r="AK26" s="1210" t="s">
        <v>734</v>
      </c>
      <c r="AL26" s="1208"/>
      <c r="AM26" s="1208"/>
      <c r="AN26" s="1208"/>
      <c r="AO26" s="1208"/>
      <c r="AP26" s="1208"/>
      <c r="AQ26" s="1053">
        <v>83798251029</v>
      </c>
      <c r="AR26" s="1053">
        <v>0</v>
      </c>
      <c r="AS26" s="1053">
        <v>0</v>
      </c>
      <c r="AT26" s="1053">
        <v>0</v>
      </c>
      <c r="AU26" s="1053">
        <v>0</v>
      </c>
      <c r="AV26" s="1053">
        <v>7209714789</v>
      </c>
      <c r="AW26" s="1053">
        <v>7209714789</v>
      </c>
      <c r="AX26" s="1053">
        <v>7209714789</v>
      </c>
      <c r="AY26" s="1053">
        <v>0</v>
      </c>
      <c r="AZ26" s="1053">
        <v>7209714789</v>
      </c>
      <c r="BA26" s="1053">
        <v>0</v>
      </c>
      <c r="BB26" s="1053">
        <v>7209714789</v>
      </c>
      <c r="BC26" s="1053">
        <v>0</v>
      </c>
      <c r="BD26" s="1053">
        <v>0</v>
      </c>
      <c r="BG26" s="1054">
        <v>83798251029</v>
      </c>
      <c r="BH26" s="1054">
        <v>0</v>
      </c>
      <c r="BI26" s="1054">
        <v>0</v>
      </c>
      <c r="BJ26" s="1054">
        <v>0</v>
      </c>
      <c r="BK26" s="1054">
        <v>0</v>
      </c>
      <c r="BL26" s="1054">
        <v>7209714789</v>
      </c>
      <c r="BM26" s="1054">
        <v>7209714789</v>
      </c>
      <c r="BN26" s="1054">
        <v>7209714789</v>
      </c>
      <c r="BO26" s="1054">
        <v>0</v>
      </c>
      <c r="BP26" s="1054">
        <v>7209714789</v>
      </c>
      <c r="BQ26" s="1054">
        <v>0</v>
      </c>
      <c r="BR26" s="1054">
        <v>7209714789</v>
      </c>
      <c r="BS26" s="1054">
        <v>0</v>
      </c>
      <c r="BT26" s="1054">
        <v>0</v>
      </c>
    </row>
    <row r="27" spans="1:72" ht="23.1" customHeight="1" x14ac:dyDescent="0.2">
      <c r="A27" s="1012" t="str">
        <f t="shared" ref="A27:A90" si="0">+B27&amp;D27&amp;F27&amp;H27&amp;J27&amp;M27&amp;AJ27</f>
        <v>A1011210</v>
      </c>
      <c r="B27" s="1176" t="s">
        <v>361</v>
      </c>
      <c r="C27" s="1192"/>
      <c r="D27" s="1176" t="s">
        <v>738</v>
      </c>
      <c r="E27" s="1192"/>
      <c r="F27" s="1176" t="s">
        <v>739</v>
      </c>
      <c r="G27" s="1192"/>
      <c r="H27" s="1176" t="s">
        <v>738</v>
      </c>
      <c r="I27" s="1192"/>
      <c r="J27" s="1176" t="s">
        <v>738</v>
      </c>
      <c r="K27" s="1192"/>
      <c r="L27" s="1192"/>
      <c r="M27" s="1176" t="s">
        <v>741</v>
      </c>
      <c r="N27" s="1192"/>
      <c r="O27" s="1192"/>
      <c r="P27" s="1176"/>
      <c r="Q27" s="1192"/>
      <c r="R27" s="1176"/>
      <c r="S27" s="1192"/>
      <c r="T27" s="1177" t="s">
        <v>363</v>
      </c>
      <c r="U27" s="1192"/>
      <c r="V27" s="1192"/>
      <c r="W27" s="1192"/>
      <c r="X27" s="1192"/>
      <c r="Y27" s="1192"/>
      <c r="Z27" s="1192"/>
      <c r="AA27" s="1192"/>
      <c r="AB27" s="1176" t="s">
        <v>732</v>
      </c>
      <c r="AC27" s="1192"/>
      <c r="AD27" s="1192"/>
      <c r="AE27" s="1192"/>
      <c r="AF27" s="1192"/>
      <c r="AG27" s="1176" t="s">
        <v>733</v>
      </c>
      <c r="AH27" s="1192"/>
      <c r="AI27" s="1192"/>
      <c r="AJ27" s="1019" t="s">
        <v>417</v>
      </c>
      <c r="AK27" s="1178" t="s">
        <v>734</v>
      </c>
      <c r="AL27" s="1192"/>
      <c r="AM27" s="1192"/>
      <c r="AN27" s="1192"/>
      <c r="AO27" s="1192"/>
      <c r="AP27" s="1192"/>
      <c r="AQ27" s="1016">
        <v>5687370614</v>
      </c>
      <c r="AR27" s="1050">
        <v>0</v>
      </c>
      <c r="AS27" s="1016">
        <v>0</v>
      </c>
      <c r="AT27" s="1016">
        <v>0</v>
      </c>
      <c r="AU27" s="1016">
        <v>0</v>
      </c>
      <c r="AV27" s="1050">
        <v>408340451</v>
      </c>
      <c r="AW27" s="1016">
        <v>408340451</v>
      </c>
      <c r="AX27" s="1050">
        <v>408340451</v>
      </c>
      <c r="AY27" s="1016">
        <v>0</v>
      </c>
      <c r="AZ27" s="1050">
        <v>408340451</v>
      </c>
      <c r="BA27" s="1016">
        <v>0</v>
      </c>
      <c r="BB27" s="1016">
        <v>408340451</v>
      </c>
      <c r="BC27" s="1016">
        <v>0</v>
      </c>
      <c r="BD27" s="1016">
        <v>0</v>
      </c>
      <c r="BG27" s="1054">
        <v>5687370614</v>
      </c>
      <c r="BH27" s="1054">
        <v>0</v>
      </c>
      <c r="BI27" s="1054">
        <v>0</v>
      </c>
      <c r="BJ27" s="1054">
        <v>0</v>
      </c>
      <c r="BK27" s="1054">
        <v>0</v>
      </c>
      <c r="BL27" s="1054">
        <v>408340451</v>
      </c>
      <c r="BM27" s="1054">
        <v>408340451</v>
      </c>
      <c r="BN27" s="1054">
        <v>408340451</v>
      </c>
      <c r="BO27" s="1054">
        <v>0</v>
      </c>
      <c r="BP27" s="1054">
        <v>408340451</v>
      </c>
      <c r="BQ27" s="1054">
        <v>0</v>
      </c>
      <c r="BR27" s="1054">
        <v>408340451</v>
      </c>
      <c r="BS27" s="1054">
        <v>0</v>
      </c>
      <c r="BT27" s="1054">
        <v>0</v>
      </c>
    </row>
    <row r="28" spans="1:72" ht="23.1" customHeight="1" x14ac:dyDescent="0.2">
      <c r="A28" s="1012" t="str">
        <f t="shared" si="0"/>
        <v>A1011410</v>
      </c>
      <c r="B28" s="1176" t="s">
        <v>361</v>
      </c>
      <c r="C28" s="1192"/>
      <c r="D28" s="1176" t="s">
        <v>738</v>
      </c>
      <c r="E28" s="1192"/>
      <c r="F28" s="1176" t="s">
        <v>739</v>
      </c>
      <c r="G28" s="1192"/>
      <c r="H28" s="1176" t="s">
        <v>738</v>
      </c>
      <c r="I28" s="1192"/>
      <c r="J28" s="1176" t="s">
        <v>738</v>
      </c>
      <c r="K28" s="1192"/>
      <c r="L28" s="1192"/>
      <c r="M28" s="1176" t="s">
        <v>742</v>
      </c>
      <c r="N28" s="1192"/>
      <c r="O28" s="1192"/>
      <c r="P28" s="1176"/>
      <c r="Q28" s="1192"/>
      <c r="R28" s="1176"/>
      <c r="S28" s="1192"/>
      <c r="T28" s="1177" t="s">
        <v>364</v>
      </c>
      <c r="U28" s="1192"/>
      <c r="V28" s="1192"/>
      <c r="W28" s="1192"/>
      <c r="X28" s="1192"/>
      <c r="Y28" s="1192"/>
      <c r="Z28" s="1192"/>
      <c r="AA28" s="1192"/>
      <c r="AB28" s="1176" t="s">
        <v>732</v>
      </c>
      <c r="AC28" s="1192"/>
      <c r="AD28" s="1192"/>
      <c r="AE28" s="1192"/>
      <c r="AF28" s="1192"/>
      <c r="AG28" s="1176" t="s">
        <v>733</v>
      </c>
      <c r="AH28" s="1192"/>
      <c r="AI28" s="1192"/>
      <c r="AJ28" s="1019" t="s">
        <v>417</v>
      </c>
      <c r="AK28" s="1178" t="s">
        <v>734</v>
      </c>
      <c r="AL28" s="1192"/>
      <c r="AM28" s="1192"/>
      <c r="AN28" s="1192"/>
      <c r="AO28" s="1192"/>
      <c r="AP28" s="1192"/>
      <c r="AQ28" s="1016">
        <v>1086561225</v>
      </c>
      <c r="AR28" s="1050">
        <v>0</v>
      </c>
      <c r="AS28" s="1016">
        <v>0</v>
      </c>
      <c r="AT28" s="1016">
        <v>0</v>
      </c>
      <c r="AU28" s="1016">
        <v>0</v>
      </c>
      <c r="AV28" s="1050">
        <v>89574781</v>
      </c>
      <c r="AW28" s="1016">
        <v>89574781</v>
      </c>
      <c r="AX28" s="1050">
        <v>89574781</v>
      </c>
      <c r="AY28" s="1016">
        <v>0</v>
      </c>
      <c r="AZ28" s="1050">
        <v>89574781</v>
      </c>
      <c r="BA28" s="1016">
        <v>0</v>
      </c>
      <c r="BB28" s="1016">
        <v>89574781</v>
      </c>
      <c r="BC28" s="1016">
        <v>0</v>
      </c>
      <c r="BD28" s="1016">
        <v>62328735</v>
      </c>
      <c r="BG28" s="1054">
        <v>1086561225</v>
      </c>
      <c r="BH28" s="1054">
        <v>0</v>
      </c>
      <c r="BI28" s="1054">
        <v>0</v>
      </c>
      <c r="BJ28" s="1054">
        <v>0</v>
      </c>
      <c r="BK28" s="1054">
        <v>0</v>
      </c>
      <c r="BL28" s="1054">
        <v>89574781</v>
      </c>
      <c r="BM28" s="1054">
        <v>89574781</v>
      </c>
      <c r="BN28" s="1054">
        <v>89574781</v>
      </c>
      <c r="BO28" s="1054">
        <v>0</v>
      </c>
      <c r="BP28" s="1054">
        <v>89574781</v>
      </c>
      <c r="BQ28" s="1054">
        <v>0</v>
      </c>
      <c r="BR28" s="1054">
        <v>89574781</v>
      </c>
      <c r="BS28" s="1054">
        <v>0</v>
      </c>
      <c r="BT28" s="1054">
        <v>62328735</v>
      </c>
    </row>
    <row r="29" spans="1:72" ht="23.1" customHeight="1" x14ac:dyDescent="0.2">
      <c r="A29" s="1012" t="str">
        <f t="shared" si="0"/>
        <v>A101410</v>
      </c>
      <c r="B29" s="1176" t="s">
        <v>361</v>
      </c>
      <c r="C29" s="1192"/>
      <c r="D29" s="1176" t="s">
        <v>738</v>
      </c>
      <c r="E29" s="1192"/>
      <c r="F29" s="1176" t="s">
        <v>739</v>
      </c>
      <c r="G29" s="1192"/>
      <c r="H29" s="1176" t="s">
        <v>738</v>
      </c>
      <c r="I29" s="1192"/>
      <c r="J29" s="1176" t="s">
        <v>742</v>
      </c>
      <c r="K29" s="1192"/>
      <c r="L29" s="1192"/>
      <c r="M29" s="1176"/>
      <c r="N29" s="1192"/>
      <c r="O29" s="1192"/>
      <c r="P29" s="1176"/>
      <c r="Q29" s="1192"/>
      <c r="R29" s="1176"/>
      <c r="S29" s="1192"/>
      <c r="T29" s="1177" t="s">
        <v>609</v>
      </c>
      <c r="U29" s="1192"/>
      <c r="V29" s="1192"/>
      <c r="W29" s="1192"/>
      <c r="X29" s="1192"/>
      <c r="Y29" s="1192"/>
      <c r="Z29" s="1192"/>
      <c r="AA29" s="1192"/>
      <c r="AB29" s="1176" t="s">
        <v>732</v>
      </c>
      <c r="AC29" s="1192"/>
      <c r="AD29" s="1192"/>
      <c r="AE29" s="1192"/>
      <c r="AF29" s="1192"/>
      <c r="AG29" s="1176" t="s">
        <v>733</v>
      </c>
      <c r="AH29" s="1192"/>
      <c r="AI29" s="1192"/>
      <c r="AJ29" s="1019" t="s">
        <v>417</v>
      </c>
      <c r="AK29" s="1178" t="s">
        <v>734</v>
      </c>
      <c r="AL29" s="1192"/>
      <c r="AM29" s="1192"/>
      <c r="AN29" s="1192"/>
      <c r="AO29" s="1192"/>
      <c r="AP29" s="1192"/>
      <c r="AQ29" s="1016">
        <v>1629000000</v>
      </c>
      <c r="AR29" s="1050">
        <v>0</v>
      </c>
      <c r="AS29" s="1016">
        <v>15290000</v>
      </c>
      <c r="AT29" s="1016">
        <v>2831202</v>
      </c>
      <c r="AU29" s="1016">
        <v>0</v>
      </c>
      <c r="AV29" s="1050">
        <v>121140632</v>
      </c>
      <c r="AW29" s="1016">
        <v>121140632</v>
      </c>
      <c r="AX29" s="1050">
        <v>121140632</v>
      </c>
      <c r="AY29" s="1016">
        <v>0</v>
      </c>
      <c r="AZ29" s="1050">
        <v>121140632</v>
      </c>
      <c r="BA29" s="1016">
        <v>0</v>
      </c>
      <c r="BB29" s="1016">
        <v>121140632</v>
      </c>
      <c r="BC29" s="1016">
        <v>0</v>
      </c>
      <c r="BD29" s="1016">
        <v>0</v>
      </c>
      <c r="BG29" s="1054">
        <v>1629000000</v>
      </c>
      <c r="BH29" s="1054">
        <v>0</v>
      </c>
      <c r="BI29" s="1054">
        <v>15290000</v>
      </c>
      <c r="BJ29" s="1054">
        <v>2831202</v>
      </c>
      <c r="BK29" s="1054">
        <v>0</v>
      </c>
      <c r="BL29" s="1054">
        <v>121140632</v>
      </c>
      <c r="BM29" s="1054">
        <v>121140632</v>
      </c>
      <c r="BN29" s="1054">
        <v>121140632</v>
      </c>
      <c r="BO29" s="1054">
        <v>0</v>
      </c>
      <c r="BP29" s="1054">
        <v>121140632</v>
      </c>
      <c r="BQ29" s="1054">
        <v>0</v>
      </c>
      <c r="BR29" s="1054">
        <v>121140632</v>
      </c>
      <c r="BS29" s="1054">
        <v>0</v>
      </c>
      <c r="BT29" s="1054">
        <v>0</v>
      </c>
    </row>
    <row r="30" spans="1:72" ht="23.1" customHeight="1" x14ac:dyDescent="0.2">
      <c r="A30" s="1012" t="str">
        <f t="shared" si="0"/>
        <v>A1014210</v>
      </c>
      <c r="B30" s="1176" t="s">
        <v>361</v>
      </c>
      <c r="C30" s="1192"/>
      <c r="D30" s="1176" t="s">
        <v>738</v>
      </c>
      <c r="E30" s="1192"/>
      <c r="F30" s="1176" t="s">
        <v>739</v>
      </c>
      <c r="G30" s="1192"/>
      <c r="H30" s="1176" t="s">
        <v>738</v>
      </c>
      <c r="I30" s="1192"/>
      <c r="J30" s="1176" t="s">
        <v>742</v>
      </c>
      <c r="K30" s="1192"/>
      <c r="L30" s="1192"/>
      <c r="M30" s="1176" t="s">
        <v>741</v>
      </c>
      <c r="N30" s="1192"/>
      <c r="O30" s="1192"/>
      <c r="P30" s="1176"/>
      <c r="Q30" s="1192"/>
      <c r="R30" s="1176"/>
      <c r="S30" s="1192"/>
      <c r="T30" s="1177" t="s">
        <v>365</v>
      </c>
      <c r="U30" s="1192"/>
      <c r="V30" s="1192"/>
      <c r="W30" s="1192"/>
      <c r="X30" s="1192"/>
      <c r="Y30" s="1192"/>
      <c r="Z30" s="1192"/>
      <c r="AA30" s="1192"/>
      <c r="AB30" s="1176" t="s">
        <v>732</v>
      </c>
      <c r="AC30" s="1192"/>
      <c r="AD30" s="1192"/>
      <c r="AE30" s="1192"/>
      <c r="AF30" s="1192"/>
      <c r="AG30" s="1176" t="s">
        <v>733</v>
      </c>
      <c r="AH30" s="1192"/>
      <c r="AI30" s="1192"/>
      <c r="AJ30" s="1019" t="s">
        <v>417</v>
      </c>
      <c r="AK30" s="1178" t="s">
        <v>734</v>
      </c>
      <c r="AL30" s="1192"/>
      <c r="AM30" s="1192"/>
      <c r="AN30" s="1192"/>
      <c r="AO30" s="1192"/>
      <c r="AP30" s="1192"/>
      <c r="AQ30" s="1016">
        <v>1626168798</v>
      </c>
      <c r="AR30" s="1050">
        <v>0</v>
      </c>
      <c r="AS30" s="1016">
        <v>15290000</v>
      </c>
      <c r="AT30" s="1016">
        <v>0</v>
      </c>
      <c r="AU30" s="1016">
        <v>0</v>
      </c>
      <c r="AV30" s="1050">
        <v>121140632</v>
      </c>
      <c r="AW30" s="1016">
        <v>121140632</v>
      </c>
      <c r="AX30" s="1050">
        <v>121140632</v>
      </c>
      <c r="AY30" s="1016">
        <v>0</v>
      </c>
      <c r="AZ30" s="1050">
        <v>121140632</v>
      </c>
      <c r="BA30" s="1016">
        <v>0</v>
      </c>
      <c r="BB30" s="1016">
        <v>121140632</v>
      </c>
      <c r="BC30" s="1016">
        <v>0</v>
      </c>
      <c r="BD30" s="1016">
        <v>0</v>
      </c>
      <c r="BG30" s="1054">
        <v>1626168798</v>
      </c>
      <c r="BH30" s="1054">
        <v>0</v>
      </c>
      <c r="BI30" s="1054">
        <v>15290000</v>
      </c>
      <c r="BJ30" s="1054">
        <v>0</v>
      </c>
      <c r="BK30" s="1054">
        <v>0</v>
      </c>
      <c r="BL30" s="1054">
        <v>121140632</v>
      </c>
      <c r="BM30" s="1054">
        <v>121140632</v>
      </c>
      <c r="BN30" s="1054">
        <v>121140632</v>
      </c>
      <c r="BO30" s="1054">
        <v>0</v>
      </c>
      <c r="BP30" s="1054">
        <v>121140632</v>
      </c>
      <c r="BQ30" s="1054">
        <v>0</v>
      </c>
      <c r="BR30" s="1054">
        <v>121140632</v>
      </c>
      <c r="BS30" s="1054">
        <v>0</v>
      </c>
      <c r="BT30" s="1054">
        <v>0</v>
      </c>
    </row>
    <row r="31" spans="1:72" ht="23.1" customHeight="1" x14ac:dyDescent="0.2">
      <c r="A31" s="1012" t="str">
        <f t="shared" si="0"/>
        <v>A101510</v>
      </c>
      <c r="B31" s="1176" t="s">
        <v>361</v>
      </c>
      <c r="C31" s="1192"/>
      <c r="D31" s="1176" t="s">
        <v>738</v>
      </c>
      <c r="E31" s="1192"/>
      <c r="F31" s="1176" t="s">
        <v>739</v>
      </c>
      <c r="G31" s="1192"/>
      <c r="H31" s="1176" t="s">
        <v>738</v>
      </c>
      <c r="I31" s="1192"/>
      <c r="J31" s="1176" t="s">
        <v>743</v>
      </c>
      <c r="K31" s="1192"/>
      <c r="L31" s="1192"/>
      <c r="M31" s="1176"/>
      <c r="N31" s="1192"/>
      <c r="O31" s="1192"/>
      <c r="P31" s="1176"/>
      <c r="Q31" s="1192"/>
      <c r="R31" s="1176"/>
      <c r="S31" s="1192"/>
      <c r="T31" s="1177" t="s">
        <v>611</v>
      </c>
      <c r="U31" s="1192"/>
      <c r="V31" s="1192"/>
      <c r="W31" s="1192"/>
      <c r="X31" s="1192"/>
      <c r="Y31" s="1192"/>
      <c r="Z31" s="1192"/>
      <c r="AA31" s="1192"/>
      <c r="AB31" s="1176" t="s">
        <v>732</v>
      </c>
      <c r="AC31" s="1192"/>
      <c r="AD31" s="1192"/>
      <c r="AE31" s="1192"/>
      <c r="AF31" s="1192"/>
      <c r="AG31" s="1176" t="s">
        <v>733</v>
      </c>
      <c r="AH31" s="1192"/>
      <c r="AI31" s="1192"/>
      <c r="AJ31" s="1019" t="s">
        <v>417</v>
      </c>
      <c r="AK31" s="1178" t="s">
        <v>734</v>
      </c>
      <c r="AL31" s="1192"/>
      <c r="AM31" s="1192"/>
      <c r="AN31" s="1192"/>
      <c r="AO31" s="1192"/>
      <c r="AP31" s="1192"/>
      <c r="AQ31" s="1016">
        <v>25971000000</v>
      </c>
      <c r="AR31" s="1050">
        <v>0</v>
      </c>
      <c r="AS31" s="1016">
        <v>0</v>
      </c>
      <c r="AT31" s="1016">
        <v>1214364000</v>
      </c>
      <c r="AU31" s="1016">
        <v>0</v>
      </c>
      <c r="AV31" s="1050">
        <v>1116548646</v>
      </c>
      <c r="AW31" s="1016">
        <v>1116548646</v>
      </c>
      <c r="AX31" s="1050">
        <v>1116548646</v>
      </c>
      <c r="AY31" s="1016">
        <v>0</v>
      </c>
      <c r="AZ31" s="1050">
        <v>1116548646</v>
      </c>
      <c r="BA31" s="1016">
        <v>0</v>
      </c>
      <c r="BB31" s="1016">
        <v>1116548646</v>
      </c>
      <c r="BC31" s="1016">
        <v>0</v>
      </c>
      <c r="BD31" s="1016">
        <v>1034528</v>
      </c>
      <c r="BG31" s="1054">
        <v>25971000000</v>
      </c>
      <c r="BH31" s="1054">
        <v>0</v>
      </c>
      <c r="BI31" s="1054">
        <v>0</v>
      </c>
      <c r="BJ31" s="1054">
        <v>1214364000</v>
      </c>
      <c r="BK31" s="1054">
        <v>0</v>
      </c>
      <c r="BL31" s="1054">
        <v>1116548646</v>
      </c>
      <c r="BM31" s="1054">
        <v>1116548646</v>
      </c>
      <c r="BN31" s="1054">
        <v>1116548646</v>
      </c>
      <c r="BO31" s="1054">
        <v>0</v>
      </c>
      <c r="BP31" s="1054">
        <v>1116548646</v>
      </c>
      <c r="BQ31" s="1054">
        <v>0</v>
      </c>
      <c r="BR31" s="1054">
        <v>1116548646</v>
      </c>
      <c r="BS31" s="1054">
        <v>0</v>
      </c>
      <c r="BT31" s="1054">
        <v>1034528</v>
      </c>
    </row>
    <row r="32" spans="1:72" ht="23.1" customHeight="1" x14ac:dyDescent="0.2">
      <c r="A32" s="1012" t="str">
        <f t="shared" si="0"/>
        <v>A1015110</v>
      </c>
      <c r="B32" s="1176" t="s">
        <v>361</v>
      </c>
      <c r="C32" s="1192"/>
      <c r="D32" s="1176" t="s">
        <v>738</v>
      </c>
      <c r="E32" s="1192"/>
      <c r="F32" s="1176" t="s">
        <v>739</v>
      </c>
      <c r="G32" s="1192"/>
      <c r="H32" s="1176" t="s">
        <v>738</v>
      </c>
      <c r="I32" s="1192"/>
      <c r="J32" s="1176" t="s">
        <v>743</v>
      </c>
      <c r="K32" s="1192"/>
      <c r="L32" s="1192"/>
      <c r="M32" s="1176" t="s">
        <v>738</v>
      </c>
      <c r="N32" s="1192"/>
      <c r="O32" s="1192"/>
      <c r="P32" s="1176"/>
      <c r="Q32" s="1192"/>
      <c r="R32" s="1176"/>
      <c r="S32" s="1192"/>
      <c r="T32" s="1177" t="s">
        <v>366</v>
      </c>
      <c r="U32" s="1192"/>
      <c r="V32" s="1192"/>
      <c r="W32" s="1192"/>
      <c r="X32" s="1192"/>
      <c r="Y32" s="1192"/>
      <c r="Z32" s="1192"/>
      <c r="AA32" s="1192"/>
      <c r="AB32" s="1176" t="s">
        <v>732</v>
      </c>
      <c r="AC32" s="1192"/>
      <c r="AD32" s="1192"/>
      <c r="AE32" s="1192"/>
      <c r="AF32" s="1192"/>
      <c r="AG32" s="1176" t="s">
        <v>733</v>
      </c>
      <c r="AH32" s="1192"/>
      <c r="AI32" s="1192"/>
      <c r="AJ32" s="1019" t="s">
        <v>417</v>
      </c>
      <c r="AK32" s="1178" t="s">
        <v>734</v>
      </c>
      <c r="AL32" s="1192"/>
      <c r="AM32" s="1192"/>
      <c r="AN32" s="1192"/>
      <c r="AO32" s="1192"/>
      <c r="AP32" s="1192"/>
      <c r="AQ32" s="1016">
        <v>3142140445</v>
      </c>
      <c r="AR32" s="1050">
        <v>0</v>
      </c>
      <c r="AS32" s="1016">
        <v>0</v>
      </c>
      <c r="AT32" s="1016">
        <v>0</v>
      </c>
      <c r="AU32" s="1016">
        <v>0</v>
      </c>
      <c r="AV32" s="1050">
        <v>263949468</v>
      </c>
      <c r="AW32" s="1016">
        <v>263949468</v>
      </c>
      <c r="AX32" s="1050">
        <v>263949468</v>
      </c>
      <c r="AY32" s="1016">
        <v>0</v>
      </c>
      <c r="AZ32" s="1050">
        <v>263949468</v>
      </c>
      <c r="BA32" s="1016">
        <v>0</v>
      </c>
      <c r="BB32" s="1016">
        <v>263949468</v>
      </c>
      <c r="BC32" s="1016">
        <v>0</v>
      </c>
      <c r="BD32" s="1016">
        <v>0</v>
      </c>
      <c r="BG32" s="1054">
        <v>3142140445</v>
      </c>
      <c r="BH32" s="1054">
        <v>0</v>
      </c>
      <c r="BI32" s="1054">
        <v>0</v>
      </c>
      <c r="BJ32" s="1054">
        <v>0</v>
      </c>
      <c r="BK32" s="1054">
        <v>0</v>
      </c>
      <c r="BL32" s="1054">
        <v>263949468</v>
      </c>
      <c r="BM32" s="1054">
        <v>263949468</v>
      </c>
      <c r="BN32" s="1054">
        <v>263949468</v>
      </c>
      <c r="BO32" s="1054">
        <v>0</v>
      </c>
      <c r="BP32" s="1054">
        <v>263949468</v>
      </c>
      <c r="BQ32" s="1054">
        <v>0</v>
      </c>
      <c r="BR32" s="1054">
        <v>263949468</v>
      </c>
      <c r="BS32" s="1054">
        <v>0</v>
      </c>
      <c r="BT32" s="1054">
        <v>0</v>
      </c>
    </row>
    <row r="33" spans="1:72" ht="23.1" customHeight="1" x14ac:dyDescent="0.2">
      <c r="A33" s="1012" t="str">
        <f t="shared" si="0"/>
        <v>A1015210</v>
      </c>
      <c r="B33" s="1176" t="s">
        <v>361</v>
      </c>
      <c r="C33" s="1192"/>
      <c r="D33" s="1176" t="s">
        <v>738</v>
      </c>
      <c r="E33" s="1192"/>
      <c r="F33" s="1176" t="s">
        <v>739</v>
      </c>
      <c r="G33" s="1192"/>
      <c r="H33" s="1176" t="s">
        <v>738</v>
      </c>
      <c r="I33" s="1192"/>
      <c r="J33" s="1176" t="s">
        <v>743</v>
      </c>
      <c r="K33" s="1192"/>
      <c r="L33" s="1192"/>
      <c r="M33" s="1176" t="s">
        <v>741</v>
      </c>
      <c r="N33" s="1192"/>
      <c r="O33" s="1192"/>
      <c r="P33" s="1176"/>
      <c r="Q33" s="1192"/>
      <c r="R33" s="1176"/>
      <c r="S33" s="1192"/>
      <c r="T33" s="1177" t="s">
        <v>367</v>
      </c>
      <c r="U33" s="1192"/>
      <c r="V33" s="1192"/>
      <c r="W33" s="1192"/>
      <c r="X33" s="1192"/>
      <c r="Y33" s="1192"/>
      <c r="Z33" s="1192"/>
      <c r="AA33" s="1192"/>
      <c r="AB33" s="1176" t="s">
        <v>732</v>
      </c>
      <c r="AC33" s="1192"/>
      <c r="AD33" s="1192"/>
      <c r="AE33" s="1192"/>
      <c r="AF33" s="1192"/>
      <c r="AG33" s="1176" t="s">
        <v>733</v>
      </c>
      <c r="AH33" s="1192"/>
      <c r="AI33" s="1192"/>
      <c r="AJ33" s="1019" t="s">
        <v>417</v>
      </c>
      <c r="AK33" s="1178" t="s">
        <v>734</v>
      </c>
      <c r="AL33" s="1192"/>
      <c r="AM33" s="1192"/>
      <c r="AN33" s="1192"/>
      <c r="AO33" s="1192"/>
      <c r="AP33" s="1192"/>
      <c r="AQ33" s="1016">
        <v>2852786777</v>
      </c>
      <c r="AR33" s="1050">
        <v>0</v>
      </c>
      <c r="AS33" s="1016">
        <v>0</v>
      </c>
      <c r="AT33" s="1016">
        <v>0</v>
      </c>
      <c r="AU33" s="1016">
        <v>0</v>
      </c>
      <c r="AV33" s="1050">
        <v>178447920</v>
      </c>
      <c r="AW33" s="1016">
        <v>178447920</v>
      </c>
      <c r="AX33" s="1050">
        <v>178447920</v>
      </c>
      <c r="AY33" s="1016">
        <v>0</v>
      </c>
      <c r="AZ33" s="1050">
        <v>178447920</v>
      </c>
      <c r="BA33" s="1016">
        <v>0</v>
      </c>
      <c r="BB33" s="1016">
        <v>178447920</v>
      </c>
      <c r="BC33" s="1016">
        <v>0</v>
      </c>
      <c r="BD33" s="1016">
        <v>0</v>
      </c>
      <c r="BG33" s="1054">
        <v>2852786777</v>
      </c>
      <c r="BH33" s="1054">
        <v>0</v>
      </c>
      <c r="BI33" s="1054">
        <v>0</v>
      </c>
      <c r="BJ33" s="1054">
        <v>0</v>
      </c>
      <c r="BK33" s="1054">
        <v>0</v>
      </c>
      <c r="BL33" s="1054">
        <v>178447920</v>
      </c>
      <c r="BM33" s="1054">
        <v>178447920</v>
      </c>
      <c r="BN33" s="1054">
        <v>178447920</v>
      </c>
      <c r="BO33" s="1054">
        <v>0</v>
      </c>
      <c r="BP33" s="1054">
        <v>178447920</v>
      </c>
      <c r="BQ33" s="1054">
        <v>0</v>
      </c>
      <c r="BR33" s="1054">
        <v>178447920</v>
      </c>
      <c r="BS33" s="1054">
        <v>0</v>
      </c>
      <c r="BT33" s="1054">
        <v>0</v>
      </c>
    </row>
    <row r="34" spans="1:72" ht="23.1" customHeight="1" x14ac:dyDescent="0.2">
      <c r="A34" s="1012" t="str">
        <f t="shared" si="0"/>
        <v>A10151410</v>
      </c>
      <c r="B34" s="1176" t="s">
        <v>361</v>
      </c>
      <c r="C34" s="1192"/>
      <c r="D34" s="1176" t="s">
        <v>738</v>
      </c>
      <c r="E34" s="1192"/>
      <c r="F34" s="1176" t="s">
        <v>739</v>
      </c>
      <c r="G34" s="1192"/>
      <c r="H34" s="1176" t="s">
        <v>738</v>
      </c>
      <c r="I34" s="1192"/>
      <c r="J34" s="1176" t="s">
        <v>743</v>
      </c>
      <c r="K34" s="1192"/>
      <c r="L34" s="1192"/>
      <c r="M34" s="1176" t="s">
        <v>744</v>
      </c>
      <c r="N34" s="1192"/>
      <c r="O34" s="1192"/>
      <c r="P34" s="1176"/>
      <c r="Q34" s="1192"/>
      <c r="R34" s="1176"/>
      <c r="S34" s="1192"/>
      <c r="T34" s="1177" t="s">
        <v>368</v>
      </c>
      <c r="U34" s="1192"/>
      <c r="V34" s="1192"/>
      <c r="W34" s="1192"/>
      <c r="X34" s="1192"/>
      <c r="Y34" s="1192"/>
      <c r="Z34" s="1192"/>
      <c r="AA34" s="1192"/>
      <c r="AB34" s="1176" t="s">
        <v>732</v>
      </c>
      <c r="AC34" s="1192"/>
      <c r="AD34" s="1192"/>
      <c r="AE34" s="1192"/>
      <c r="AF34" s="1192"/>
      <c r="AG34" s="1176" t="s">
        <v>733</v>
      </c>
      <c r="AH34" s="1192"/>
      <c r="AI34" s="1192"/>
      <c r="AJ34" s="1019" t="s">
        <v>417</v>
      </c>
      <c r="AK34" s="1178" t="s">
        <v>734</v>
      </c>
      <c r="AL34" s="1192"/>
      <c r="AM34" s="1192"/>
      <c r="AN34" s="1192"/>
      <c r="AO34" s="1192"/>
      <c r="AP34" s="1192"/>
      <c r="AQ34" s="1016">
        <v>3777972785</v>
      </c>
      <c r="AR34" s="1050">
        <v>0</v>
      </c>
      <c r="AS34" s="1016">
        <v>0</v>
      </c>
      <c r="AT34" s="1016">
        <v>0</v>
      </c>
      <c r="AU34" s="1016">
        <v>0</v>
      </c>
      <c r="AV34" s="1050">
        <v>0</v>
      </c>
      <c r="AW34" s="1016">
        <v>0</v>
      </c>
      <c r="AX34" s="1050">
        <v>0</v>
      </c>
      <c r="AY34" s="1016">
        <v>0</v>
      </c>
      <c r="AZ34" s="1050">
        <v>0</v>
      </c>
      <c r="BA34" s="1016">
        <v>0</v>
      </c>
      <c r="BB34" s="1016">
        <v>0</v>
      </c>
      <c r="BC34" s="1016">
        <v>0</v>
      </c>
      <c r="BD34" s="1016">
        <v>1034528</v>
      </c>
      <c r="BG34" s="1054">
        <v>3777972785</v>
      </c>
      <c r="BH34" s="1054">
        <v>0</v>
      </c>
      <c r="BI34" s="1054">
        <v>0</v>
      </c>
      <c r="BJ34" s="1054">
        <v>0</v>
      </c>
      <c r="BK34" s="1054">
        <v>0</v>
      </c>
      <c r="BL34" s="1054">
        <v>0</v>
      </c>
      <c r="BM34" s="1054">
        <v>0</v>
      </c>
      <c r="BN34" s="1054">
        <v>0</v>
      </c>
      <c r="BO34" s="1054">
        <v>0</v>
      </c>
      <c r="BP34" s="1054">
        <v>0</v>
      </c>
      <c r="BQ34" s="1054">
        <v>0</v>
      </c>
      <c r="BR34" s="1054">
        <v>0</v>
      </c>
      <c r="BS34" s="1054">
        <v>0</v>
      </c>
      <c r="BT34" s="1054">
        <v>1034528</v>
      </c>
    </row>
    <row r="35" spans="1:72" ht="23.1" customHeight="1" x14ac:dyDescent="0.2">
      <c r="A35" s="1012" t="str">
        <f t="shared" si="0"/>
        <v>A10151510</v>
      </c>
      <c r="B35" s="1176" t="s">
        <v>361</v>
      </c>
      <c r="C35" s="1192"/>
      <c r="D35" s="1176" t="s">
        <v>738</v>
      </c>
      <c r="E35" s="1192"/>
      <c r="F35" s="1176" t="s">
        <v>739</v>
      </c>
      <c r="G35" s="1192"/>
      <c r="H35" s="1176" t="s">
        <v>738</v>
      </c>
      <c r="I35" s="1192"/>
      <c r="J35" s="1176" t="s">
        <v>743</v>
      </c>
      <c r="K35" s="1192"/>
      <c r="L35" s="1192"/>
      <c r="M35" s="1176" t="s">
        <v>745</v>
      </c>
      <c r="N35" s="1192"/>
      <c r="O35" s="1192"/>
      <c r="P35" s="1176"/>
      <c r="Q35" s="1192"/>
      <c r="R35" s="1176"/>
      <c r="S35" s="1192"/>
      <c r="T35" s="1177" t="s">
        <v>369</v>
      </c>
      <c r="U35" s="1192"/>
      <c r="V35" s="1192"/>
      <c r="W35" s="1192"/>
      <c r="X35" s="1192"/>
      <c r="Y35" s="1192"/>
      <c r="Z35" s="1192"/>
      <c r="AA35" s="1192"/>
      <c r="AB35" s="1176" t="s">
        <v>732</v>
      </c>
      <c r="AC35" s="1192"/>
      <c r="AD35" s="1192"/>
      <c r="AE35" s="1192"/>
      <c r="AF35" s="1192"/>
      <c r="AG35" s="1176" t="s">
        <v>733</v>
      </c>
      <c r="AH35" s="1192"/>
      <c r="AI35" s="1192"/>
      <c r="AJ35" s="1019" t="s">
        <v>417</v>
      </c>
      <c r="AK35" s="1178" t="s">
        <v>734</v>
      </c>
      <c r="AL35" s="1192"/>
      <c r="AM35" s="1192"/>
      <c r="AN35" s="1192"/>
      <c r="AO35" s="1192"/>
      <c r="AP35" s="1192"/>
      <c r="AQ35" s="1016">
        <v>4162865456</v>
      </c>
      <c r="AR35" s="1050">
        <v>0</v>
      </c>
      <c r="AS35" s="1016">
        <v>0</v>
      </c>
      <c r="AT35" s="1016">
        <v>0</v>
      </c>
      <c r="AU35" s="1016">
        <v>0</v>
      </c>
      <c r="AV35" s="1050">
        <v>372302985</v>
      </c>
      <c r="AW35" s="1016">
        <v>372302985</v>
      </c>
      <c r="AX35" s="1050">
        <v>372302985</v>
      </c>
      <c r="AY35" s="1016">
        <v>0</v>
      </c>
      <c r="AZ35" s="1050">
        <v>372302985</v>
      </c>
      <c r="BA35" s="1016">
        <v>0</v>
      </c>
      <c r="BB35" s="1016">
        <v>372302985</v>
      </c>
      <c r="BC35" s="1016">
        <v>0</v>
      </c>
      <c r="BD35" s="1016">
        <v>0</v>
      </c>
      <c r="BG35" s="1054">
        <v>4162865456</v>
      </c>
      <c r="BH35" s="1054">
        <v>0</v>
      </c>
      <c r="BI35" s="1054">
        <v>0</v>
      </c>
      <c r="BJ35" s="1054">
        <v>0</v>
      </c>
      <c r="BK35" s="1054">
        <v>0</v>
      </c>
      <c r="BL35" s="1054">
        <v>372302985</v>
      </c>
      <c r="BM35" s="1054">
        <v>372302985</v>
      </c>
      <c r="BN35" s="1054">
        <v>372302985</v>
      </c>
      <c r="BO35" s="1054">
        <v>0</v>
      </c>
      <c r="BP35" s="1054">
        <v>372302985</v>
      </c>
      <c r="BQ35" s="1054">
        <v>0</v>
      </c>
      <c r="BR35" s="1054">
        <v>372302985</v>
      </c>
      <c r="BS35" s="1054">
        <v>0</v>
      </c>
      <c r="BT35" s="1054">
        <v>0</v>
      </c>
    </row>
    <row r="36" spans="1:72" ht="23.1" customHeight="1" x14ac:dyDescent="0.2">
      <c r="A36" s="1012" t="str">
        <f t="shared" si="0"/>
        <v>A10151610</v>
      </c>
      <c r="B36" s="1176" t="s">
        <v>361</v>
      </c>
      <c r="C36" s="1192"/>
      <c r="D36" s="1176" t="s">
        <v>738</v>
      </c>
      <c r="E36" s="1192"/>
      <c r="F36" s="1176" t="s">
        <v>739</v>
      </c>
      <c r="G36" s="1192"/>
      <c r="H36" s="1176" t="s">
        <v>738</v>
      </c>
      <c r="I36" s="1192"/>
      <c r="J36" s="1176" t="s">
        <v>743</v>
      </c>
      <c r="K36" s="1192"/>
      <c r="L36" s="1192"/>
      <c r="M36" s="1176" t="s">
        <v>370</v>
      </c>
      <c r="N36" s="1192"/>
      <c r="O36" s="1192"/>
      <c r="P36" s="1176"/>
      <c r="Q36" s="1192"/>
      <c r="R36" s="1176"/>
      <c r="S36" s="1192"/>
      <c r="T36" s="1177" t="s">
        <v>371</v>
      </c>
      <c r="U36" s="1192"/>
      <c r="V36" s="1192"/>
      <c r="W36" s="1192"/>
      <c r="X36" s="1192"/>
      <c r="Y36" s="1192"/>
      <c r="Z36" s="1192"/>
      <c r="AA36" s="1192"/>
      <c r="AB36" s="1176" t="s">
        <v>732</v>
      </c>
      <c r="AC36" s="1192"/>
      <c r="AD36" s="1192"/>
      <c r="AE36" s="1192"/>
      <c r="AF36" s="1192"/>
      <c r="AG36" s="1176" t="s">
        <v>733</v>
      </c>
      <c r="AH36" s="1192"/>
      <c r="AI36" s="1192"/>
      <c r="AJ36" s="1019" t="s">
        <v>417</v>
      </c>
      <c r="AK36" s="1178" t="s">
        <v>734</v>
      </c>
      <c r="AL36" s="1192"/>
      <c r="AM36" s="1192"/>
      <c r="AN36" s="1192"/>
      <c r="AO36" s="1192"/>
      <c r="AP36" s="1192"/>
      <c r="AQ36" s="1016">
        <v>8837627022</v>
      </c>
      <c r="AR36" s="1050">
        <v>0</v>
      </c>
      <c r="AS36" s="1016">
        <v>0</v>
      </c>
      <c r="AT36" s="1016">
        <v>0</v>
      </c>
      <c r="AU36" s="1016">
        <v>0</v>
      </c>
      <c r="AV36" s="1050">
        <v>129584116</v>
      </c>
      <c r="AW36" s="1016">
        <v>129584116</v>
      </c>
      <c r="AX36" s="1050">
        <v>129584116</v>
      </c>
      <c r="AY36" s="1016">
        <v>0</v>
      </c>
      <c r="AZ36" s="1050">
        <v>129584116</v>
      </c>
      <c r="BA36" s="1016">
        <v>0</v>
      </c>
      <c r="BB36" s="1016">
        <v>129584116</v>
      </c>
      <c r="BC36" s="1016">
        <v>0</v>
      </c>
      <c r="BD36" s="1016">
        <v>0</v>
      </c>
      <c r="BG36" s="1054">
        <v>8837627022</v>
      </c>
      <c r="BH36" s="1054">
        <v>0</v>
      </c>
      <c r="BI36" s="1054">
        <v>0</v>
      </c>
      <c r="BJ36" s="1054">
        <v>0</v>
      </c>
      <c r="BK36" s="1054">
        <v>0</v>
      </c>
      <c r="BL36" s="1054">
        <v>129584116</v>
      </c>
      <c r="BM36" s="1054">
        <v>129584116</v>
      </c>
      <c r="BN36" s="1054">
        <v>129584116</v>
      </c>
      <c r="BO36" s="1054">
        <v>0</v>
      </c>
      <c r="BP36" s="1054">
        <v>129584116</v>
      </c>
      <c r="BQ36" s="1054">
        <v>0</v>
      </c>
      <c r="BR36" s="1054">
        <v>129584116</v>
      </c>
      <c r="BS36" s="1054">
        <v>0</v>
      </c>
      <c r="BT36" s="1054">
        <v>0</v>
      </c>
    </row>
    <row r="37" spans="1:72" ht="23.1" customHeight="1" x14ac:dyDescent="0.2">
      <c r="A37" s="1012" t="str">
        <f t="shared" si="0"/>
        <v>A10152210</v>
      </c>
      <c r="B37" s="1176" t="s">
        <v>361</v>
      </c>
      <c r="C37" s="1192"/>
      <c r="D37" s="1176" t="s">
        <v>738</v>
      </c>
      <c r="E37" s="1192"/>
      <c r="F37" s="1176" t="s">
        <v>739</v>
      </c>
      <c r="G37" s="1192"/>
      <c r="H37" s="1176" t="s">
        <v>738</v>
      </c>
      <c r="I37" s="1192"/>
      <c r="J37" s="1176" t="s">
        <v>743</v>
      </c>
      <c r="K37" s="1192"/>
      <c r="L37" s="1192"/>
      <c r="M37" s="1176" t="s">
        <v>746</v>
      </c>
      <c r="N37" s="1192"/>
      <c r="O37" s="1192"/>
      <c r="P37" s="1176"/>
      <c r="Q37" s="1192"/>
      <c r="R37" s="1176"/>
      <c r="S37" s="1192"/>
      <c r="T37" s="1177" t="s">
        <v>372</v>
      </c>
      <c r="U37" s="1192"/>
      <c r="V37" s="1192"/>
      <c r="W37" s="1192"/>
      <c r="X37" s="1192"/>
      <c r="Y37" s="1192"/>
      <c r="Z37" s="1192"/>
      <c r="AA37" s="1192"/>
      <c r="AB37" s="1176" t="s">
        <v>732</v>
      </c>
      <c r="AC37" s="1192"/>
      <c r="AD37" s="1192"/>
      <c r="AE37" s="1192"/>
      <c r="AF37" s="1192"/>
      <c r="AG37" s="1176" t="s">
        <v>733</v>
      </c>
      <c r="AH37" s="1192"/>
      <c r="AI37" s="1192"/>
      <c r="AJ37" s="1019" t="s">
        <v>417</v>
      </c>
      <c r="AK37" s="1178" t="s">
        <v>734</v>
      </c>
      <c r="AL37" s="1192"/>
      <c r="AM37" s="1192"/>
      <c r="AN37" s="1192"/>
      <c r="AO37" s="1192"/>
      <c r="AP37" s="1192"/>
      <c r="AQ37" s="1016">
        <v>1983243515</v>
      </c>
      <c r="AR37" s="1050">
        <v>0</v>
      </c>
      <c r="AS37" s="1016">
        <v>0</v>
      </c>
      <c r="AT37" s="1016">
        <v>0</v>
      </c>
      <c r="AU37" s="1016">
        <v>0</v>
      </c>
      <c r="AV37" s="1050">
        <v>172264157</v>
      </c>
      <c r="AW37" s="1016">
        <v>172264157</v>
      </c>
      <c r="AX37" s="1050">
        <v>172264157</v>
      </c>
      <c r="AY37" s="1016">
        <v>0</v>
      </c>
      <c r="AZ37" s="1050">
        <v>172264157</v>
      </c>
      <c r="BA37" s="1016">
        <v>0</v>
      </c>
      <c r="BB37" s="1016">
        <v>172264157</v>
      </c>
      <c r="BC37" s="1016">
        <v>0</v>
      </c>
      <c r="BD37" s="1016">
        <v>0</v>
      </c>
      <c r="BG37" s="1054">
        <v>1983243515</v>
      </c>
      <c r="BH37" s="1054">
        <v>0</v>
      </c>
      <c r="BI37" s="1054">
        <v>0</v>
      </c>
      <c r="BJ37" s="1054">
        <v>0</v>
      </c>
      <c r="BK37" s="1054">
        <v>0</v>
      </c>
      <c r="BL37" s="1054">
        <v>172264157</v>
      </c>
      <c r="BM37" s="1054">
        <v>172264157</v>
      </c>
      <c r="BN37" s="1054">
        <v>172264157</v>
      </c>
      <c r="BO37" s="1054">
        <v>0</v>
      </c>
      <c r="BP37" s="1054">
        <v>172264157</v>
      </c>
      <c r="BQ37" s="1054">
        <v>0</v>
      </c>
      <c r="BR37" s="1054">
        <v>172264157</v>
      </c>
      <c r="BS37" s="1054">
        <v>0</v>
      </c>
      <c r="BT37" s="1054">
        <v>0</v>
      </c>
    </row>
    <row r="38" spans="1:72" ht="23.1" customHeight="1" x14ac:dyDescent="0.2">
      <c r="A38" s="1012" t="str">
        <f t="shared" si="0"/>
        <v>A101910</v>
      </c>
      <c r="B38" s="1176" t="s">
        <v>361</v>
      </c>
      <c r="C38" s="1192"/>
      <c r="D38" s="1176" t="s">
        <v>738</v>
      </c>
      <c r="E38" s="1192"/>
      <c r="F38" s="1176" t="s">
        <v>739</v>
      </c>
      <c r="G38" s="1192"/>
      <c r="H38" s="1176" t="s">
        <v>738</v>
      </c>
      <c r="I38" s="1192"/>
      <c r="J38" s="1176" t="s">
        <v>747</v>
      </c>
      <c r="K38" s="1192"/>
      <c r="L38" s="1192"/>
      <c r="M38" s="1176"/>
      <c r="N38" s="1192"/>
      <c r="O38" s="1192"/>
      <c r="P38" s="1176"/>
      <c r="Q38" s="1192"/>
      <c r="R38" s="1176"/>
      <c r="S38" s="1192"/>
      <c r="T38" s="1177" t="s">
        <v>613</v>
      </c>
      <c r="U38" s="1192"/>
      <c r="V38" s="1192"/>
      <c r="W38" s="1192"/>
      <c r="X38" s="1192"/>
      <c r="Y38" s="1192"/>
      <c r="Z38" s="1192"/>
      <c r="AA38" s="1192"/>
      <c r="AB38" s="1176" t="s">
        <v>732</v>
      </c>
      <c r="AC38" s="1192"/>
      <c r="AD38" s="1192"/>
      <c r="AE38" s="1192"/>
      <c r="AF38" s="1192"/>
      <c r="AG38" s="1176" t="s">
        <v>733</v>
      </c>
      <c r="AH38" s="1192"/>
      <c r="AI38" s="1192"/>
      <c r="AJ38" s="1019" t="s">
        <v>417</v>
      </c>
      <c r="AK38" s="1178" t="s">
        <v>734</v>
      </c>
      <c r="AL38" s="1192"/>
      <c r="AM38" s="1192"/>
      <c r="AN38" s="1192"/>
      <c r="AO38" s="1192"/>
      <c r="AP38" s="1192"/>
      <c r="AQ38" s="1016">
        <v>1322000000</v>
      </c>
      <c r="AR38" s="1050">
        <v>0</v>
      </c>
      <c r="AS38" s="1016">
        <v>0</v>
      </c>
      <c r="AT38" s="1016">
        <v>95000000</v>
      </c>
      <c r="AU38" s="1016">
        <v>0</v>
      </c>
      <c r="AV38" s="1050">
        <v>142527196</v>
      </c>
      <c r="AW38" s="1016">
        <v>142527196</v>
      </c>
      <c r="AX38" s="1050">
        <v>142527196</v>
      </c>
      <c r="AY38" s="1016">
        <v>0</v>
      </c>
      <c r="AZ38" s="1050">
        <v>142527196</v>
      </c>
      <c r="BA38" s="1016">
        <v>0</v>
      </c>
      <c r="BB38" s="1016">
        <v>142527196</v>
      </c>
      <c r="BC38" s="1016">
        <v>0</v>
      </c>
      <c r="BD38" s="1016">
        <v>0</v>
      </c>
      <c r="BG38" s="1054">
        <v>1322000000</v>
      </c>
      <c r="BH38" s="1054">
        <v>0</v>
      </c>
      <c r="BI38" s="1054">
        <v>0</v>
      </c>
      <c r="BJ38" s="1054">
        <v>95000000</v>
      </c>
      <c r="BK38" s="1054">
        <v>0</v>
      </c>
      <c r="BL38" s="1054">
        <v>142527196</v>
      </c>
      <c r="BM38" s="1054">
        <v>142527196</v>
      </c>
      <c r="BN38" s="1054">
        <v>142527196</v>
      </c>
      <c r="BO38" s="1054">
        <v>0</v>
      </c>
      <c r="BP38" s="1054">
        <v>142527196</v>
      </c>
      <c r="BQ38" s="1054">
        <v>0</v>
      </c>
      <c r="BR38" s="1054">
        <v>142527196</v>
      </c>
      <c r="BS38" s="1054">
        <v>0</v>
      </c>
      <c r="BT38" s="1054">
        <v>0</v>
      </c>
    </row>
    <row r="39" spans="1:72" ht="23.1" customHeight="1" x14ac:dyDescent="0.2">
      <c r="A39" s="1012" t="str">
        <f t="shared" si="0"/>
        <v>A1019110</v>
      </c>
      <c r="B39" s="1176" t="s">
        <v>361</v>
      </c>
      <c r="C39" s="1192"/>
      <c r="D39" s="1176" t="s">
        <v>738</v>
      </c>
      <c r="E39" s="1192"/>
      <c r="F39" s="1176" t="s">
        <v>739</v>
      </c>
      <c r="G39" s="1192"/>
      <c r="H39" s="1176" t="s">
        <v>738</v>
      </c>
      <c r="I39" s="1192"/>
      <c r="J39" s="1176" t="s">
        <v>747</v>
      </c>
      <c r="K39" s="1192"/>
      <c r="L39" s="1192"/>
      <c r="M39" s="1176" t="s">
        <v>738</v>
      </c>
      <c r="N39" s="1192"/>
      <c r="O39" s="1192"/>
      <c r="P39" s="1176"/>
      <c r="Q39" s="1192"/>
      <c r="R39" s="1176"/>
      <c r="S39" s="1192"/>
      <c r="T39" s="1177" t="s">
        <v>373</v>
      </c>
      <c r="U39" s="1192"/>
      <c r="V39" s="1192"/>
      <c r="W39" s="1192"/>
      <c r="X39" s="1192"/>
      <c r="Y39" s="1192"/>
      <c r="Z39" s="1192"/>
      <c r="AA39" s="1192"/>
      <c r="AB39" s="1176" t="s">
        <v>732</v>
      </c>
      <c r="AC39" s="1192"/>
      <c r="AD39" s="1192"/>
      <c r="AE39" s="1192"/>
      <c r="AF39" s="1192"/>
      <c r="AG39" s="1176" t="s">
        <v>733</v>
      </c>
      <c r="AH39" s="1192"/>
      <c r="AI39" s="1192"/>
      <c r="AJ39" s="1019" t="s">
        <v>417</v>
      </c>
      <c r="AK39" s="1178" t="s">
        <v>734</v>
      </c>
      <c r="AL39" s="1192"/>
      <c r="AM39" s="1192"/>
      <c r="AN39" s="1192"/>
      <c r="AO39" s="1192"/>
      <c r="AP39" s="1192"/>
      <c r="AQ39" s="1016">
        <v>321334427</v>
      </c>
      <c r="AR39" s="1050">
        <v>0</v>
      </c>
      <c r="AS39" s="1016">
        <v>0</v>
      </c>
      <c r="AT39" s="1016">
        <v>0</v>
      </c>
      <c r="AU39" s="1016">
        <v>0</v>
      </c>
      <c r="AV39" s="1050">
        <v>25300135</v>
      </c>
      <c r="AW39" s="1016">
        <v>25300135</v>
      </c>
      <c r="AX39" s="1050">
        <v>25300135</v>
      </c>
      <c r="AY39" s="1016">
        <v>0</v>
      </c>
      <c r="AZ39" s="1050">
        <v>25300135</v>
      </c>
      <c r="BA39" s="1016">
        <v>0</v>
      </c>
      <c r="BB39" s="1016">
        <v>25300135</v>
      </c>
      <c r="BC39" s="1016">
        <v>0</v>
      </c>
      <c r="BD39" s="1016">
        <v>0</v>
      </c>
      <c r="BG39" s="1054">
        <v>321334427</v>
      </c>
      <c r="BH39" s="1054">
        <v>0</v>
      </c>
      <c r="BI39" s="1054">
        <v>0</v>
      </c>
      <c r="BJ39" s="1054">
        <v>0</v>
      </c>
      <c r="BK39" s="1054">
        <v>0</v>
      </c>
      <c r="BL39" s="1054">
        <v>25300135</v>
      </c>
      <c r="BM39" s="1054">
        <v>25300135</v>
      </c>
      <c r="BN39" s="1054">
        <v>25300135</v>
      </c>
      <c r="BO39" s="1054">
        <v>0</v>
      </c>
      <c r="BP39" s="1054">
        <v>25300135</v>
      </c>
      <c r="BQ39" s="1054">
        <v>0</v>
      </c>
      <c r="BR39" s="1054">
        <v>25300135</v>
      </c>
      <c r="BS39" s="1054">
        <v>0</v>
      </c>
      <c r="BT39" s="1054">
        <v>0</v>
      </c>
    </row>
    <row r="40" spans="1:72" ht="23.1" customHeight="1" x14ac:dyDescent="0.2">
      <c r="A40" s="1012" t="str">
        <f t="shared" si="0"/>
        <v>A1019310</v>
      </c>
      <c r="B40" s="1176" t="s">
        <v>361</v>
      </c>
      <c r="C40" s="1192"/>
      <c r="D40" s="1176" t="s">
        <v>738</v>
      </c>
      <c r="E40" s="1192"/>
      <c r="F40" s="1176" t="s">
        <v>739</v>
      </c>
      <c r="G40" s="1192"/>
      <c r="H40" s="1176" t="s">
        <v>738</v>
      </c>
      <c r="I40" s="1192"/>
      <c r="J40" s="1176" t="s">
        <v>747</v>
      </c>
      <c r="K40" s="1192"/>
      <c r="L40" s="1192"/>
      <c r="M40" s="1176" t="s">
        <v>748</v>
      </c>
      <c r="N40" s="1192"/>
      <c r="O40" s="1192"/>
      <c r="P40" s="1176"/>
      <c r="Q40" s="1192"/>
      <c r="R40" s="1176"/>
      <c r="S40" s="1192"/>
      <c r="T40" s="1177" t="s">
        <v>374</v>
      </c>
      <c r="U40" s="1192"/>
      <c r="V40" s="1192"/>
      <c r="W40" s="1192"/>
      <c r="X40" s="1192"/>
      <c r="Y40" s="1192"/>
      <c r="Z40" s="1192"/>
      <c r="AA40" s="1192"/>
      <c r="AB40" s="1176" t="s">
        <v>732</v>
      </c>
      <c r="AC40" s="1192"/>
      <c r="AD40" s="1192"/>
      <c r="AE40" s="1192"/>
      <c r="AF40" s="1192"/>
      <c r="AG40" s="1176" t="s">
        <v>733</v>
      </c>
      <c r="AH40" s="1192"/>
      <c r="AI40" s="1192"/>
      <c r="AJ40" s="1019" t="s">
        <v>417</v>
      </c>
      <c r="AK40" s="1178" t="s">
        <v>734</v>
      </c>
      <c r="AL40" s="1192"/>
      <c r="AM40" s="1192"/>
      <c r="AN40" s="1192"/>
      <c r="AO40" s="1192"/>
      <c r="AP40" s="1192"/>
      <c r="AQ40" s="1016">
        <v>905665573</v>
      </c>
      <c r="AR40" s="1050">
        <v>0</v>
      </c>
      <c r="AS40" s="1016">
        <v>0</v>
      </c>
      <c r="AT40" s="1016">
        <v>0</v>
      </c>
      <c r="AU40" s="1016">
        <v>0</v>
      </c>
      <c r="AV40" s="1050">
        <v>117227061</v>
      </c>
      <c r="AW40" s="1016">
        <v>117227061</v>
      </c>
      <c r="AX40" s="1050">
        <v>117227061</v>
      </c>
      <c r="AY40" s="1016">
        <v>0</v>
      </c>
      <c r="AZ40" s="1050">
        <v>117227061</v>
      </c>
      <c r="BA40" s="1016">
        <v>0</v>
      </c>
      <c r="BB40" s="1016">
        <v>117227061</v>
      </c>
      <c r="BC40" s="1016">
        <v>0</v>
      </c>
      <c r="BD40" s="1016">
        <v>0</v>
      </c>
      <c r="BG40" s="1054">
        <v>905665573</v>
      </c>
      <c r="BH40" s="1054">
        <v>0</v>
      </c>
      <c r="BI40" s="1054">
        <v>0</v>
      </c>
      <c r="BJ40" s="1054">
        <v>0</v>
      </c>
      <c r="BK40" s="1054">
        <v>0</v>
      </c>
      <c r="BL40" s="1054">
        <v>117227061</v>
      </c>
      <c r="BM40" s="1054">
        <v>117227061</v>
      </c>
      <c r="BN40" s="1054">
        <v>117227061</v>
      </c>
      <c r="BO40" s="1054">
        <v>0</v>
      </c>
      <c r="BP40" s="1054">
        <v>117227061</v>
      </c>
      <c r="BQ40" s="1054">
        <v>0</v>
      </c>
      <c r="BR40" s="1054">
        <v>117227061</v>
      </c>
      <c r="BS40" s="1054">
        <v>0</v>
      </c>
      <c r="BT40" s="1054">
        <v>0</v>
      </c>
    </row>
    <row r="41" spans="1:72" ht="23.1" customHeight="1" x14ac:dyDescent="0.2">
      <c r="A41" s="1012" t="str">
        <f t="shared" si="0"/>
        <v>A10199910</v>
      </c>
      <c r="B41" s="1176" t="s">
        <v>361</v>
      </c>
      <c r="C41" s="1192"/>
      <c r="D41" s="1176" t="s">
        <v>738</v>
      </c>
      <c r="E41" s="1192"/>
      <c r="F41" s="1176" t="s">
        <v>739</v>
      </c>
      <c r="G41" s="1192"/>
      <c r="H41" s="1176" t="s">
        <v>738</v>
      </c>
      <c r="I41" s="1192"/>
      <c r="J41" s="1176" t="s">
        <v>749</v>
      </c>
      <c r="K41" s="1192"/>
      <c r="L41" s="1192"/>
      <c r="M41" s="1176"/>
      <c r="N41" s="1192"/>
      <c r="O41" s="1192"/>
      <c r="P41" s="1176"/>
      <c r="Q41" s="1192"/>
      <c r="R41" s="1176"/>
      <c r="S41" s="1192"/>
      <c r="T41" s="1177" t="s">
        <v>750</v>
      </c>
      <c r="U41" s="1192"/>
      <c r="V41" s="1192"/>
      <c r="W41" s="1192"/>
      <c r="X41" s="1192"/>
      <c r="Y41" s="1192"/>
      <c r="Z41" s="1192"/>
      <c r="AA41" s="1192"/>
      <c r="AB41" s="1176" t="s">
        <v>732</v>
      </c>
      <c r="AC41" s="1192"/>
      <c r="AD41" s="1192"/>
      <c r="AE41" s="1192"/>
      <c r="AF41" s="1192"/>
      <c r="AG41" s="1176" t="s">
        <v>733</v>
      </c>
      <c r="AH41" s="1192"/>
      <c r="AI41" s="1192"/>
      <c r="AJ41" s="1019" t="s">
        <v>417</v>
      </c>
      <c r="AK41" s="1178" t="s">
        <v>734</v>
      </c>
      <c r="AL41" s="1192"/>
      <c r="AM41" s="1192"/>
      <c r="AN41" s="1192"/>
      <c r="AO41" s="1192"/>
      <c r="AP41" s="1192"/>
      <c r="AQ41" s="1016">
        <v>7940802</v>
      </c>
      <c r="AR41" s="1050">
        <v>2831202</v>
      </c>
      <c r="AS41" s="1016">
        <v>4364000</v>
      </c>
      <c r="AT41" s="1016">
        <v>0</v>
      </c>
      <c r="AU41" s="1016">
        <v>0</v>
      </c>
      <c r="AV41" s="1050">
        <v>2831202</v>
      </c>
      <c r="AW41" s="1016">
        <v>0</v>
      </c>
      <c r="AX41" s="1050">
        <v>2831202</v>
      </c>
      <c r="AY41" s="1016">
        <v>0</v>
      </c>
      <c r="AZ41" s="1050">
        <v>0</v>
      </c>
      <c r="BA41" s="1016">
        <v>2831202</v>
      </c>
      <c r="BB41" s="1016">
        <v>0</v>
      </c>
      <c r="BC41" s="1016">
        <v>0</v>
      </c>
      <c r="BD41" s="1016">
        <v>0</v>
      </c>
      <c r="BG41" s="1054">
        <v>7940802</v>
      </c>
      <c r="BH41" s="1054">
        <v>2831202</v>
      </c>
      <c r="BI41" s="1054">
        <v>4364000</v>
      </c>
      <c r="BJ41" s="1054">
        <v>0</v>
      </c>
      <c r="BK41" s="1054">
        <v>0</v>
      </c>
      <c r="BL41" s="1054">
        <v>2831202</v>
      </c>
      <c r="BM41" s="1054">
        <v>0</v>
      </c>
      <c r="BN41" s="1054">
        <v>2831202</v>
      </c>
      <c r="BO41" s="1054">
        <v>0</v>
      </c>
      <c r="BP41" s="1054">
        <v>0</v>
      </c>
      <c r="BQ41" s="1054">
        <v>2831202</v>
      </c>
      <c r="BR41" s="1054">
        <v>0</v>
      </c>
      <c r="BS41" s="1054">
        <v>0</v>
      </c>
      <c r="BT41" s="1054">
        <v>0</v>
      </c>
    </row>
    <row r="42" spans="1:72" ht="23.1" customHeight="1" x14ac:dyDescent="0.2">
      <c r="A42" s="1012" t="str">
        <f t="shared" si="0"/>
        <v>A10210</v>
      </c>
      <c r="B42" s="1180" t="s">
        <v>361</v>
      </c>
      <c r="C42" s="1192"/>
      <c r="D42" s="1180" t="s">
        <v>738</v>
      </c>
      <c r="E42" s="1192"/>
      <c r="F42" s="1180" t="s">
        <v>739</v>
      </c>
      <c r="G42" s="1192"/>
      <c r="H42" s="1180" t="s">
        <v>741</v>
      </c>
      <c r="I42" s="1192"/>
      <c r="J42" s="1180"/>
      <c r="K42" s="1192"/>
      <c r="L42" s="1192"/>
      <c r="M42" s="1180"/>
      <c r="N42" s="1192"/>
      <c r="O42" s="1192"/>
      <c r="P42" s="1180"/>
      <c r="Q42" s="1192"/>
      <c r="R42" s="1180"/>
      <c r="S42" s="1192"/>
      <c r="T42" s="1179" t="s">
        <v>616</v>
      </c>
      <c r="U42" s="1192"/>
      <c r="V42" s="1192"/>
      <c r="W42" s="1192"/>
      <c r="X42" s="1192"/>
      <c r="Y42" s="1192"/>
      <c r="Z42" s="1192"/>
      <c r="AA42" s="1192"/>
      <c r="AB42" s="1180" t="s">
        <v>732</v>
      </c>
      <c r="AC42" s="1192"/>
      <c r="AD42" s="1192"/>
      <c r="AE42" s="1192"/>
      <c r="AF42" s="1192"/>
      <c r="AG42" s="1180" t="s">
        <v>733</v>
      </c>
      <c r="AH42" s="1192"/>
      <c r="AI42" s="1192"/>
      <c r="AJ42" s="1017" t="s">
        <v>417</v>
      </c>
      <c r="AK42" s="1181" t="s">
        <v>734</v>
      </c>
      <c r="AL42" s="1192"/>
      <c r="AM42" s="1192"/>
      <c r="AN42" s="1192"/>
      <c r="AO42" s="1192"/>
      <c r="AP42" s="1192"/>
      <c r="AQ42" s="1016">
        <v>2758049500</v>
      </c>
      <c r="AR42" s="1050">
        <v>30000000</v>
      </c>
      <c r="AS42" s="1016">
        <v>83634738</v>
      </c>
      <c r="AT42" s="1016">
        <v>0</v>
      </c>
      <c r="AU42" s="1016">
        <v>0</v>
      </c>
      <c r="AV42" s="1050">
        <v>60000000</v>
      </c>
      <c r="AW42" s="1016">
        <v>30000000</v>
      </c>
      <c r="AX42" s="1050">
        <v>177076253</v>
      </c>
      <c r="AY42" s="1016">
        <v>117076253</v>
      </c>
      <c r="AZ42" s="1050">
        <v>174757421</v>
      </c>
      <c r="BA42" s="1016">
        <v>2318832</v>
      </c>
      <c r="BB42" s="1016">
        <v>174757421</v>
      </c>
      <c r="BC42" s="1016">
        <v>0</v>
      </c>
      <c r="BD42" s="1016">
        <v>0</v>
      </c>
      <c r="BG42" s="1054">
        <v>2758049500</v>
      </c>
      <c r="BH42" s="1054">
        <v>30000000</v>
      </c>
      <c r="BI42" s="1054">
        <v>83634738</v>
      </c>
      <c r="BJ42" s="1054">
        <v>0</v>
      </c>
      <c r="BK42" s="1054">
        <v>0</v>
      </c>
      <c r="BL42" s="1054">
        <v>60000000</v>
      </c>
      <c r="BM42" s="1054">
        <v>30000000</v>
      </c>
      <c r="BN42" s="1054">
        <v>177076253</v>
      </c>
      <c r="BO42" s="1054">
        <v>117076253</v>
      </c>
      <c r="BP42" s="1054">
        <v>174757421</v>
      </c>
      <c r="BQ42" s="1054">
        <v>2318832</v>
      </c>
      <c r="BR42" s="1054">
        <v>174757421</v>
      </c>
      <c r="BS42" s="1054">
        <v>0</v>
      </c>
      <c r="BT42" s="1054">
        <v>0</v>
      </c>
    </row>
    <row r="43" spans="1:72" ht="23.1" customHeight="1" x14ac:dyDescent="0.2">
      <c r="A43" s="1012" t="str">
        <f t="shared" si="0"/>
        <v>A1021210</v>
      </c>
      <c r="B43" s="1176" t="s">
        <v>361</v>
      </c>
      <c r="C43" s="1192"/>
      <c r="D43" s="1176" t="s">
        <v>738</v>
      </c>
      <c r="E43" s="1192"/>
      <c r="F43" s="1176" t="s">
        <v>739</v>
      </c>
      <c r="G43" s="1192"/>
      <c r="H43" s="1176" t="s">
        <v>741</v>
      </c>
      <c r="I43" s="1192"/>
      <c r="J43" s="1176" t="s">
        <v>751</v>
      </c>
      <c r="K43" s="1192"/>
      <c r="L43" s="1192"/>
      <c r="M43" s="1176"/>
      <c r="N43" s="1192"/>
      <c r="O43" s="1192"/>
      <c r="P43" s="1176"/>
      <c r="Q43" s="1192"/>
      <c r="R43" s="1176"/>
      <c r="S43" s="1192"/>
      <c r="T43" s="1177" t="s">
        <v>375</v>
      </c>
      <c r="U43" s="1192"/>
      <c r="V43" s="1192"/>
      <c r="W43" s="1192"/>
      <c r="X43" s="1192"/>
      <c r="Y43" s="1192"/>
      <c r="Z43" s="1192"/>
      <c r="AA43" s="1192"/>
      <c r="AB43" s="1176" t="s">
        <v>732</v>
      </c>
      <c r="AC43" s="1192"/>
      <c r="AD43" s="1192"/>
      <c r="AE43" s="1192"/>
      <c r="AF43" s="1192"/>
      <c r="AG43" s="1176" t="s">
        <v>733</v>
      </c>
      <c r="AH43" s="1192"/>
      <c r="AI43" s="1192"/>
      <c r="AJ43" s="1019" t="s">
        <v>417</v>
      </c>
      <c r="AK43" s="1178" t="s">
        <v>734</v>
      </c>
      <c r="AL43" s="1192"/>
      <c r="AM43" s="1192"/>
      <c r="AN43" s="1192"/>
      <c r="AO43" s="1192"/>
      <c r="AP43" s="1192"/>
      <c r="AQ43" s="1016">
        <v>2758049500</v>
      </c>
      <c r="AR43" s="1050">
        <v>30000000</v>
      </c>
      <c r="AS43" s="1016">
        <v>83634738</v>
      </c>
      <c r="AT43" s="1016">
        <v>0</v>
      </c>
      <c r="AU43" s="1016">
        <v>0</v>
      </c>
      <c r="AV43" s="1050">
        <v>60000000</v>
      </c>
      <c r="AW43" s="1016">
        <v>30000000</v>
      </c>
      <c r="AX43" s="1050">
        <v>177076253</v>
      </c>
      <c r="AY43" s="1016">
        <v>117076253</v>
      </c>
      <c r="AZ43" s="1050">
        <v>174757421</v>
      </c>
      <c r="BA43" s="1016">
        <v>2318832</v>
      </c>
      <c r="BB43" s="1016">
        <v>174757421</v>
      </c>
      <c r="BC43" s="1016">
        <v>0</v>
      </c>
      <c r="BD43" s="1016">
        <v>0</v>
      </c>
      <c r="BG43" s="1054">
        <v>2758049500</v>
      </c>
      <c r="BH43" s="1054">
        <v>30000000</v>
      </c>
      <c r="BI43" s="1054">
        <v>83634738</v>
      </c>
      <c r="BJ43" s="1054">
        <v>0</v>
      </c>
      <c r="BK43" s="1054">
        <v>0</v>
      </c>
      <c r="BL43" s="1054">
        <v>60000000</v>
      </c>
      <c r="BM43" s="1054">
        <v>30000000</v>
      </c>
      <c r="BN43" s="1054">
        <v>177076253</v>
      </c>
      <c r="BO43" s="1054">
        <v>117076253</v>
      </c>
      <c r="BP43" s="1054">
        <v>174757421</v>
      </c>
      <c r="BQ43" s="1054">
        <v>2318832</v>
      </c>
      <c r="BR43" s="1054">
        <v>174757421</v>
      </c>
      <c r="BS43" s="1054">
        <v>0</v>
      </c>
      <c r="BT43" s="1054">
        <v>0</v>
      </c>
    </row>
    <row r="44" spans="1:72" ht="23.1" customHeight="1" x14ac:dyDescent="0.2">
      <c r="A44" s="1012" t="str">
        <f t="shared" si="0"/>
        <v>A10510</v>
      </c>
      <c r="B44" s="1176" t="s">
        <v>361</v>
      </c>
      <c r="C44" s="1192"/>
      <c r="D44" s="1176" t="s">
        <v>738</v>
      </c>
      <c r="E44" s="1192"/>
      <c r="F44" s="1176" t="s">
        <v>739</v>
      </c>
      <c r="G44" s="1192"/>
      <c r="H44" s="1176" t="s">
        <v>743</v>
      </c>
      <c r="I44" s="1192"/>
      <c r="J44" s="1176"/>
      <c r="K44" s="1192"/>
      <c r="L44" s="1192"/>
      <c r="M44" s="1176"/>
      <c r="N44" s="1192"/>
      <c r="O44" s="1192"/>
      <c r="P44" s="1176"/>
      <c r="Q44" s="1192"/>
      <c r="R44" s="1176"/>
      <c r="S44" s="1192"/>
      <c r="T44" s="1177" t="s">
        <v>618</v>
      </c>
      <c r="U44" s="1192"/>
      <c r="V44" s="1192"/>
      <c r="W44" s="1192"/>
      <c r="X44" s="1192"/>
      <c r="Y44" s="1192"/>
      <c r="Z44" s="1192"/>
      <c r="AA44" s="1192"/>
      <c r="AB44" s="1176" t="s">
        <v>732</v>
      </c>
      <c r="AC44" s="1192"/>
      <c r="AD44" s="1192"/>
      <c r="AE44" s="1192"/>
      <c r="AF44" s="1192"/>
      <c r="AG44" s="1176" t="s">
        <v>733</v>
      </c>
      <c r="AH44" s="1192"/>
      <c r="AI44" s="1192"/>
      <c r="AJ44" s="1019" t="s">
        <v>417</v>
      </c>
      <c r="AK44" s="1178" t="s">
        <v>734</v>
      </c>
      <c r="AL44" s="1192"/>
      <c r="AM44" s="1192"/>
      <c r="AN44" s="1192"/>
      <c r="AO44" s="1192"/>
      <c r="AP44" s="1192"/>
      <c r="AQ44" s="1016">
        <v>42314000000</v>
      </c>
      <c r="AR44" s="1050">
        <v>0</v>
      </c>
      <c r="AS44" s="1016">
        <v>9672032</v>
      </c>
      <c r="AT44" s="1016">
        <v>1485745600</v>
      </c>
      <c r="AU44" s="1016">
        <v>0</v>
      </c>
      <c r="AV44" s="1050">
        <v>3053713626</v>
      </c>
      <c r="AW44" s="1016">
        <v>3053713626</v>
      </c>
      <c r="AX44" s="1050">
        <v>3053713626</v>
      </c>
      <c r="AY44" s="1016">
        <v>0</v>
      </c>
      <c r="AZ44" s="1050">
        <v>3053713626</v>
      </c>
      <c r="BA44" s="1016">
        <v>0</v>
      </c>
      <c r="BB44" s="1016">
        <v>3053713626</v>
      </c>
      <c r="BC44" s="1016">
        <v>0</v>
      </c>
      <c r="BD44" s="1016">
        <v>32434308</v>
      </c>
      <c r="BG44" s="1054">
        <v>42314000000</v>
      </c>
      <c r="BH44" s="1054">
        <v>0</v>
      </c>
      <c r="BI44" s="1054">
        <v>9672032</v>
      </c>
      <c r="BJ44" s="1054">
        <v>1485745600</v>
      </c>
      <c r="BK44" s="1054">
        <v>0</v>
      </c>
      <c r="BL44" s="1054">
        <v>3053713626</v>
      </c>
      <c r="BM44" s="1054">
        <v>3053713626</v>
      </c>
      <c r="BN44" s="1054">
        <v>3053713626</v>
      </c>
      <c r="BO44" s="1054">
        <v>0</v>
      </c>
      <c r="BP44" s="1054">
        <v>3053713626</v>
      </c>
      <c r="BQ44" s="1054">
        <v>0</v>
      </c>
      <c r="BR44" s="1054">
        <v>3053713626</v>
      </c>
      <c r="BS44" s="1054">
        <v>0</v>
      </c>
      <c r="BT44" s="1054">
        <v>32434308</v>
      </c>
    </row>
    <row r="45" spans="1:72" ht="23.1" customHeight="1" x14ac:dyDescent="0.2">
      <c r="A45" s="1012" t="str">
        <f t="shared" si="0"/>
        <v>A105110</v>
      </c>
      <c r="B45" s="1180" t="s">
        <v>361</v>
      </c>
      <c r="C45" s="1192"/>
      <c r="D45" s="1180" t="s">
        <v>738</v>
      </c>
      <c r="E45" s="1192"/>
      <c r="F45" s="1180" t="s">
        <v>739</v>
      </c>
      <c r="G45" s="1192"/>
      <c r="H45" s="1180" t="s">
        <v>743</v>
      </c>
      <c r="I45" s="1192"/>
      <c r="J45" s="1180" t="s">
        <v>738</v>
      </c>
      <c r="K45" s="1192"/>
      <c r="L45" s="1192"/>
      <c r="M45" s="1180"/>
      <c r="N45" s="1192"/>
      <c r="O45" s="1192"/>
      <c r="P45" s="1180"/>
      <c r="Q45" s="1192"/>
      <c r="R45" s="1180"/>
      <c r="S45" s="1192"/>
      <c r="T45" s="1179" t="s">
        <v>620</v>
      </c>
      <c r="U45" s="1192"/>
      <c r="V45" s="1192"/>
      <c r="W45" s="1192"/>
      <c r="X45" s="1192"/>
      <c r="Y45" s="1192"/>
      <c r="Z45" s="1192"/>
      <c r="AA45" s="1192"/>
      <c r="AB45" s="1180" t="s">
        <v>732</v>
      </c>
      <c r="AC45" s="1192"/>
      <c r="AD45" s="1192"/>
      <c r="AE45" s="1192"/>
      <c r="AF45" s="1192"/>
      <c r="AG45" s="1180" t="s">
        <v>733</v>
      </c>
      <c r="AH45" s="1192"/>
      <c r="AI45" s="1192"/>
      <c r="AJ45" s="1017" t="s">
        <v>417</v>
      </c>
      <c r="AK45" s="1181" t="s">
        <v>734</v>
      </c>
      <c r="AL45" s="1192"/>
      <c r="AM45" s="1192"/>
      <c r="AN45" s="1192"/>
      <c r="AO45" s="1192"/>
      <c r="AP45" s="1192"/>
      <c r="AQ45" s="1016">
        <v>21973224000</v>
      </c>
      <c r="AR45" s="1050">
        <v>0</v>
      </c>
      <c r="AS45" s="1016">
        <v>9672032</v>
      </c>
      <c r="AT45" s="1016">
        <v>0</v>
      </c>
      <c r="AU45" s="1016">
        <v>0</v>
      </c>
      <c r="AV45" s="1050">
        <v>1533435232</v>
      </c>
      <c r="AW45" s="1016">
        <v>1533435232</v>
      </c>
      <c r="AX45" s="1050">
        <v>1533435232</v>
      </c>
      <c r="AY45" s="1016">
        <v>0</v>
      </c>
      <c r="AZ45" s="1050">
        <v>1533435232</v>
      </c>
      <c r="BA45" s="1016">
        <v>0</v>
      </c>
      <c r="BB45" s="1016">
        <v>1533435232</v>
      </c>
      <c r="BC45" s="1016">
        <v>0</v>
      </c>
      <c r="BD45" s="1016">
        <v>30771966</v>
      </c>
      <c r="BG45" s="1054">
        <v>21973224000</v>
      </c>
      <c r="BH45" s="1054">
        <v>0</v>
      </c>
      <c r="BI45" s="1054">
        <v>9672032</v>
      </c>
      <c r="BJ45" s="1054">
        <v>0</v>
      </c>
      <c r="BK45" s="1054">
        <v>0</v>
      </c>
      <c r="BL45" s="1054">
        <v>1533435232</v>
      </c>
      <c r="BM45" s="1054">
        <v>1533435232</v>
      </c>
      <c r="BN45" s="1054">
        <v>1533435232</v>
      </c>
      <c r="BO45" s="1054">
        <v>0</v>
      </c>
      <c r="BP45" s="1054">
        <v>1533435232</v>
      </c>
      <c r="BQ45" s="1054">
        <v>0</v>
      </c>
      <c r="BR45" s="1054">
        <v>1533435232</v>
      </c>
      <c r="BS45" s="1054">
        <v>0</v>
      </c>
      <c r="BT45" s="1054">
        <v>30771966</v>
      </c>
    </row>
    <row r="46" spans="1:72" ht="23.1" customHeight="1" x14ac:dyDescent="0.2">
      <c r="A46" s="1012" t="str">
        <f t="shared" si="0"/>
        <v>A1051110</v>
      </c>
      <c r="B46" s="1176" t="s">
        <v>361</v>
      </c>
      <c r="C46" s="1192"/>
      <c r="D46" s="1176" t="s">
        <v>738</v>
      </c>
      <c r="E46" s="1192"/>
      <c r="F46" s="1176" t="s">
        <v>739</v>
      </c>
      <c r="G46" s="1192"/>
      <c r="H46" s="1176" t="s">
        <v>743</v>
      </c>
      <c r="I46" s="1192"/>
      <c r="J46" s="1176" t="s">
        <v>738</v>
      </c>
      <c r="K46" s="1192"/>
      <c r="L46" s="1192"/>
      <c r="M46" s="1176" t="s">
        <v>738</v>
      </c>
      <c r="N46" s="1192"/>
      <c r="O46" s="1192"/>
      <c r="P46" s="1176"/>
      <c r="Q46" s="1192"/>
      <c r="R46" s="1176"/>
      <c r="S46" s="1192"/>
      <c r="T46" s="1177" t="s">
        <v>376</v>
      </c>
      <c r="U46" s="1192"/>
      <c r="V46" s="1192"/>
      <c r="W46" s="1192"/>
      <c r="X46" s="1192"/>
      <c r="Y46" s="1192"/>
      <c r="Z46" s="1192"/>
      <c r="AA46" s="1192"/>
      <c r="AB46" s="1176" t="s">
        <v>732</v>
      </c>
      <c r="AC46" s="1192"/>
      <c r="AD46" s="1192"/>
      <c r="AE46" s="1192"/>
      <c r="AF46" s="1192"/>
      <c r="AG46" s="1176" t="s">
        <v>733</v>
      </c>
      <c r="AH46" s="1192"/>
      <c r="AI46" s="1192"/>
      <c r="AJ46" s="1019" t="s">
        <v>417</v>
      </c>
      <c r="AK46" s="1178" t="s">
        <v>734</v>
      </c>
      <c r="AL46" s="1192"/>
      <c r="AM46" s="1192"/>
      <c r="AN46" s="1192"/>
      <c r="AO46" s="1192"/>
      <c r="AP46" s="1192"/>
      <c r="AQ46" s="1016">
        <v>4247370203</v>
      </c>
      <c r="AR46" s="1050">
        <v>0</v>
      </c>
      <c r="AS46" s="1016">
        <v>0</v>
      </c>
      <c r="AT46" s="1016">
        <v>0</v>
      </c>
      <c r="AU46" s="1016">
        <v>0</v>
      </c>
      <c r="AV46" s="1050">
        <v>337114000</v>
      </c>
      <c r="AW46" s="1016">
        <v>337114000</v>
      </c>
      <c r="AX46" s="1050">
        <v>337114000</v>
      </c>
      <c r="AY46" s="1016">
        <v>0</v>
      </c>
      <c r="AZ46" s="1050">
        <v>337114000</v>
      </c>
      <c r="BA46" s="1016">
        <v>0</v>
      </c>
      <c r="BB46" s="1016">
        <v>337114000</v>
      </c>
      <c r="BC46" s="1016">
        <v>0</v>
      </c>
      <c r="BD46" s="1016">
        <v>0</v>
      </c>
      <c r="BG46" s="1054">
        <v>4247370203</v>
      </c>
      <c r="BH46" s="1054">
        <v>0</v>
      </c>
      <c r="BI46" s="1054">
        <v>0</v>
      </c>
      <c r="BJ46" s="1054">
        <v>0</v>
      </c>
      <c r="BK46" s="1054">
        <v>0</v>
      </c>
      <c r="BL46" s="1054">
        <v>337114000</v>
      </c>
      <c r="BM46" s="1054">
        <v>337114000</v>
      </c>
      <c r="BN46" s="1054">
        <v>337114000</v>
      </c>
      <c r="BO46" s="1054">
        <v>0</v>
      </c>
      <c r="BP46" s="1054">
        <v>337114000</v>
      </c>
      <c r="BQ46" s="1054">
        <v>0</v>
      </c>
      <c r="BR46" s="1054">
        <v>337114000</v>
      </c>
      <c r="BS46" s="1054">
        <v>0</v>
      </c>
      <c r="BT46" s="1054">
        <v>0</v>
      </c>
    </row>
    <row r="47" spans="1:72" ht="23.1" customHeight="1" x14ac:dyDescent="0.2">
      <c r="A47" s="1012" t="str">
        <f t="shared" si="0"/>
        <v>A1051210</v>
      </c>
      <c r="B47" s="1176" t="s">
        <v>361</v>
      </c>
      <c r="C47" s="1192"/>
      <c r="D47" s="1176" t="s">
        <v>738</v>
      </c>
      <c r="E47" s="1192"/>
      <c r="F47" s="1176" t="s">
        <v>739</v>
      </c>
      <c r="G47" s="1192"/>
      <c r="H47" s="1176" t="s">
        <v>743</v>
      </c>
      <c r="I47" s="1192"/>
      <c r="J47" s="1176" t="s">
        <v>738</v>
      </c>
      <c r="K47" s="1192"/>
      <c r="L47" s="1192"/>
      <c r="M47" s="1176" t="s">
        <v>741</v>
      </c>
      <c r="N47" s="1192"/>
      <c r="O47" s="1192"/>
      <c r="P47" s="1176"/>
      <c r="Q47" s="1192"/>
      <c r="R47" s="1176"/>
      <c r="S47" s="1192"/>
      <c r="T47" s="1177" t="s">
        <v>377</v>
      </c>
      <c r="U47" s="1192"/>
      <c r="V47" s="1192"/>
      <c r="W47" s="1192"/>
      <c r="X47" s="1192"/>
      <c r="Y47" s="1192"/>
      <c r="Z47" s="1192"/>
      <c r="AA47" s="1192"/>
      <c r="AB47" s="1176" t="s">
        <v>732</v>
      </c>
      <c r="AC47" s="1192"/>
      <c r="AD47" s="1192"/>
      <c r="AE47" s="1192"/>
      <c r="AF47" s="1192"/>
      <c r="AG47" s="1176" t="s">
        <v>733</v>
      </c>
      <c r="AH47" s="1192"/>
      <c r="AI47" s="1192"/>
      <c r="AJ47" s="1019" t="s">
        <v>417</v>
      </c>
      <c r="AK47" s="1178" t="s">
        <v>734</v>
      </c>
      <c r="AL47" s="1192"/>
      <c r="AM47" s="1192"/>
      <c r="AN47" s="1192"/>
      <c r="AO47" s="1192"/>
      <c r="AP47" s="1192"/>
      <c r="AQ47" s="1016">
        <v>3397203153</v>
      </c>
      <c r="AR47" s="1050">
        <v>0</v>
      </c>
      <c r="AS47" s="1016">
        <v>9672032</v>
      </c>
      <c r="AT47" s="1016">
        <v>0</v>
      </c>
      <c r="AU47" s="1016">
        <v>0</v>
      </c>
      <c r="AV47" s="1050">
        <v>25723560</v>
      </c>
      <c r="AW47" s="1016">
        <v>25723560</v>
      </c>
      <c r="AX47" s="1050">
        <v>25723560</v>
      </c>
      <c r="AY47" s="1016">
        <v>0</v>
      </c>
      <c r="AZ47" s="1050">
        <v>25723560</v>
      </c>
      <c r="BA47" s="1016">
        <v>0</v>
      </c>
      <c r="BB47" s="1016">
        <v>25723560</v>
      </c>
      <c r="BC47" s="1016">
        <v>0</v>
      </c>
      <c r="BD47" s="1016">
        <v>0</v>
      </c>
      <c r="BG47" s="1054">
        <v>3397203153</v>
      </c>
      <c r="BH47" s="1054">
        <v>0</v>
      </c>
      <c r="BI47" s="1054">
        <v>9672032</v>
      </c>
      <c r="BJ47" s="1054">
        <v>0</v>
      </c>
      <c r="BK47" s="1054">
        <v>0</v>
      </c>
      <c r="BL47" s="1054">
        <v>25723560</v>
      </c>
      <c r="BM47" s="1054">
        <v>25723560</v>
      </c>
      <c r="BN47" s="1054">
        <v>25723560</v>
      </c>
      <c r="BO47" s="1054">
        <v>0</v>
      </c>
      <c r="BP47" s="1054">
        <v>25723560</v>
      </c>
      <c r="BQ47" s="1054">
        <v>0</v>
      </c>
      <c r="BR47" s="1054">
        <v>25723560</v>
      </c>
      <c r="BS47" s="1054">
        <v>0</v>
      </c>
      <c r="BT47" s="1054">
        <v>0</v>
      </c>
    </row>
    <row r="48" spans="1:72" ht="23.1" customHeight="1" x14ac:dyDescent="0.2">
      <c r="A48" s="1012" t="str">
        <f t="shared" si="0"/>
        <v>A1051310</v>
      </c>
      <c r="B48" s="1176" t="s">
        <v>361</v>
      </c>
      <c r="C48" s="1192"/>
      <c r="D48" s="1176" t="s">
        <v>738</v>
      </c>
      <c r="E48" s="1192"/>
      <c r="F48" s="1176" t="s">
        <v>739</v>
      </c>
      <c r="G48" s="1192"/>
      <c r="H48" s="1176" t="s">
        <v>743</v>
      </c>
      <c r="I48" s="1192"/>
      <c r="J48" s="1176" t="s">
        <v>738</v>
      </c>
      <c r="K48" s="1192"/>
      <c r="L48" s="1192"/>
      <c r="M48" s="1176" t="s">
        <v>748</v>
      </c>
      <c r="N48" s="1192"/>
      <c r="O48" s="1192"/>
      <c r="P48" s="1176"/>
      <c r="Q48" s="1192"/>
      <c r="R48" s="1176"/>
      <c r="S48" s="1192"/>
      <c r="T48" s="1177" t="s">
        <v>378</v>
      </c>
      <c r="U48" s="1192"/>
      <c r="V48" s="1192"/>
      <c r="W48" s="1192"/>
      <c r="X48" s="1192"/>
      <c r="Y48" s="1192"/>
      <c r="Z48" s="1192"/>
      <c r="AA48" s="1192"/>
      <c r="AB48" s="1176" t="s">
        <v>732</v>
      </c>
      <c r="AC48" s="1192"/>
      <c r="AD48" s="1192"/>
      <c r="AE48" s="1192"/>
      <c r="AF48" s="1192"/>
      <c r="AG48" s="1176" t="s">
        <v>733</v>
      </c>
      <c r="AH48" s="1192"/>
      <c r="AI48" s="1192"/>
      <c r="AJ48" s="1019" t="s">
        <v>417</v>
      </c>
      <c r="AK48" s="1178" t="s">
        <v>734</v>
      </c>
      <c r="AL48" s="1192"/>
      <c r="AM48" s="1192"/>
      <c r="AN48" s="1192"/>
      <c r="AO48" s="1192"/>
      <c r="AP48" s="1192"/>
      <c r="AQ48" s="1016">
        <v>5118480408</v>
      </c>
      <c r="AR48" s="1050">
        <v>0</v>
      </c>
      <c r="AS48" s="1016">
        <v>0</v>
      </c>
      <c r="AT48" s="1016">
        <v>0</v>
      </c>
      <c r="AU48" s="1016">
        <v>0</v>
      </c>
      <c r="AV48" s="1050">
        <v>406507200</v>
      </c>
      <c r="AW48" s="1016">
        <v>406507200</v>
      </c>
      <c r="AX48" s="1050">
        <v>406507200</v>
      </c>
      <c r="AY48" s="1016">
        <v>0</v>
      </c>
      <c r="AZ48" s="1050">
        <v>406507200</v>
      </c>
      <c r="BA48" s="1016">
        <v>0</v>
      </c>
      <c r="BB48" s="1016">
        <v>406507200</v>
      </c>
      <c r="BC48" s="1016">
        <v>0</v>
      </c>
      <c r="BD48" s="1016">
        <v>1475432</v>
      </c>
      <c r="BG48" s="1054">
        <v>5118480408</v>
      </c>
      <c r="BH48" s="1054">
        <v>0</v>
      </c>
      <c r="BI48" s="1054">
        <v>0</v>
      </c>
      <c r="BJ48" s="1054">
        <v>0</v>
      </c>
      <c r="BK48" s="1054">
        <v>0</v>
      </c>
      <c r="BL48" s="1054">
        <v>406507200</v>
      </c>
      <c r="BM48" s="1054">
        <v>406507200</v>
      </c>
      <c r="BN48" s="1054">
        <v>406507200</v>
      </c>
      <c r="BO48" s="1054">
        <v>0</v>
      </c>
      <c r="BP48" s="1054">
        <v>406507200</v>
      </c>
      <c r="BQ48" s="1054">
        <v>0</v>
      </c>
      <c r="BR48" s="1054">
        <v>406507200</v>
      </c>
      <c r="BS48" s="1054">
        <v>0</v>
      </c>
      <c r="BT48" s="1054">
        <v>1475432</v>
      </c>
    </row>
    <row r="49" spans="1:72" ht="23.1" customHeight="1" x14ac:dyDescent="0.2">
      <c r="A49" s="1012" t="str">
        <f t="shared" si="0"/>
        <v>A1051410</v>
      </c>
      <c r="B49" s="1176" t="s">
        <v>361</v>
      </c>
      <c r="C49" s="1192"/>
      <c r="D49" s="1176" t="s">
        <v>738</v>
      </c>
      <c r="E49" s="1192"/>
      <c r="F49" s="1176" t="s">
        <v>739</v>
      </c>
      <c r="G49" s="1192"/>
      <c r="H49" s="1176" t="s">
        <v>743</v>
      </c>
      <c r="I49" s="1192"/>
      <c r="J49" s="1176" t="s">
        <v>738</v>
      </c>
      <c r="K49" s="1192"/>
      <c r="L49" s="1192"/>
      <c r="M49" s="1176" t="s">
        <v>742</v>
      </c>
      <c r="N49" s="1192"/>
      <c r="O49" s="1192"/>
      <c r="P49" s="1176"/>
      <c r="Q49" s="1192"/>
      <c r="R49" s="1176"/>
      <c r="S49" s="1192"/>
      <c r="T49" s="1177" t="s">
        <v>379</v>
      </c>
      <c r="U49" s="1192"/>
      <c r="V49" s="1192"/>
      <c r="W49" s="1192"/>
      <c r="X49" s="1192"/>
      <c r="Y49" s="1192"/>
      <c r="Z49" s="1192"/>
      <c r="AA49" s="1192"/>
      <c r="AB49" s="1176" t="s">
        <v>732</v>
      </c>
      <c r="AC49" s="1192"/>
      <c r="AD49" s="1192"/>
      <c r="AE49" s="1192"/>
      <c r="AF49" s="1192"/>
      <c r="AG49" s="1176" t="s">
        <v>733</v>
      </c>
      <c r="AH49" s="1192"/>
      <c r="AI49" s="1192"/>
      <c r="AJ49" s="1019" t="s">
        <v>417</v>
      </c>
      <c r="AK49" s="1178" t="s">
        <v>734</v>
      </c>
      <c r="AL49" s="1192"/>
      <c r="AM49" s="1192"/>
      <c r="AN49" s="1192"/>
      <c r="AO49" s="1192"/>
      <c r="AP49" s="1192"/>
      <c r="AQ49" s="1016">
        <v>8151842568</v>
      </c>
      <c r="AR49" s="1050">
        <v>0</v>
      </c>
      <c r="AS49" s="1016">
        <v>0</v>
      </c>
      <c r="AT49" s="1016">
        <v>0</v>
      </c>
      <c r="AU49" s="1016">
        <v>0</v>
      </c>
      <c r="AV49" s="1050">
        <v>673396100</v>
      </c>
      <c r="AW49" s="1016">
        <v>673396100</v>
      </c>
      <c r="AX49" s="1050">
        <v>673396100</v>
      </c>
      <c r="AY49" s="1016">
        <v>0</v>
      </c>
      <c r="AZ49" s="1050">
        <v>673396100</v>
      </c>
      <c r="BA49" s="1016">
        <v>0</v>
      </c>
      <c r="BB49" s="1016">
        <v>673396100</v>
      </c>
      <c r="BC49" s="1016">
        <v>0</v>
      </c>
      <c r="BD49" s="1016">
        <v>29296534</v>
      </c>
      <c r="BG49" s="1054">
        <v>8151842568</v>
      </c>
      <c r="BH49" s="1054">
        <v>0</v>
      </c>
      <c r="BI49" s="1054">
        <v>0</v>
      </c>
      <c r="BJ49" s="1054">
        <v>0</v>
      </c>
      <c r="BK49" s="1054">
        <v>0</v>
      </c>
      <c r="BL49" s="1054">
        <v>673396100</v>
      </c>
      <c r="BM49" s="1054">
        <v>673396100</v>
      </c>
      <c r="BN49" s="1054">
        <v>673396100</v>
      </c>
      <c r="BO49" s="1054">
        <v>0</v>
      </c>
      <c r="BP49" s="1054">
        <v>673396100</v>
      </c>
      <c r="BQ49" s="1054">
        <v>0</v>
      </c>
      <c r="BR49" s="1054">
        <v>673396100</v>
      </c>
      <c r="BS49" s="1054">
        <v>0</v>
      </c>
      <c r="BT49" s="1054">
        <v>29296534</v>
      </c>
    </row>
    <row r="50" spans="1:72" ht="23.1" customHeight="1" x14ac:dyDescent="0.2">
      <c r="A50" s="1012" t="str">
        <f t="shared" si="0"/>
        <v>A1051510</v>
      </c>
      <c r="B50" s="1176" t="s">
        <v>361</v>
      </c>
      <c r="C50" s="1192"/>
      <c r="D50" s="1176" t="s">
        <v>738</v>
      </c>
      <c r="E50" s="1192"/>
      <c r="F50" s="1176" t="s">
        <v>739</v>
      </c>
      <c r="G50" s="1192"/>
      <c r="H50" s="1176" t="s">
        <v>743</v>
      </c>
      <c r="I50" s="1192"/>
      <c r="J50" s="1176" t="s">
        <v>738</v>
      </c>
      <c r="K50" s="1192"/>
      <c r="L50" s="1192"/>
      <c r="M50" s="1176" t="s">
        <v>743</v>
      </c>
      <c r="N50" s="1192"/>
      <c r="O50" s="1192"/>
      <c r="P50" s="1176"/>
      <c r="Q50" s="1192"/>
      <c r="R50" s="1176"/>
      <c r="S50" s="1192"/>
      <c r="T50" s="1177" t="s">
        <v>380</v>
      </c>
      <c r="U50" s="1192"/>
      <c r="V50" s="1192"/>
      <c r="W50" s="1192"/>
      <c r="X50" s="1192"/>
      <c r="Y50" s="1192"/>
      <c r="Z50" s="1192"/>
      <c r="AA50" s="1192"/>
      <c r="AB50" s="1176" t="s">
        <v>732</v>
      </c>
      <c r="AC50" s="1192"/>
      <c r="AD50" s="1192"/>
      <c r="AE50" s="1192"/>
      <c r="AF50" s="1192"/>
      <c r="AG50" s="1176" t="s">
        <v>733</v>
      </c>
      <c r="AH50" s="1192"/>
      <c r="AI50" s="1192"/>
      <c r="AJ50" s="1019" t="s">
        <v>417</v>
      </c>
      <c r="AK50" s="1178" t="s">
        <v>734</v>
      </c>
      <c r="AL50" s="1192"/>
      <c r="AM50" s="1192"/>
      <c r="AN50" s="1192"/>
      <c r="AO50" s="1192"/>
      <c r="AP50" s="1192"/>
      <c r="AQ50" s="1016">
        <v>1058327668</v>
      </c>
      <c r="AR50" s="1050">
        <v>0</v>
      </c>
      <c r="AS50" s="1016">
        <v>0</v>
      </c>
      <c r="AT50" s="1016">
        <v>0</v>
      </c>
      <c r="AU50" s="1016">
        <v>0</v>
      </c>
      <c r="AV50" s="1050">
        <v>90694372</v>
      </c>
      <c r="AW50" s="1016">
        <v>90694372</v>
      </c>
      <c r="AX50" s="1050">
        <v>90694372</v>
      </c>
      <c r="AY50" s="1016">
        <v>0</v>
      </c>
      <c r="AZ50" s="1050">
        <v>90694372</v>
      </c>
      <c r="BA50" s="1016">
        <v>0</v>
      </c>
      <c r="BB50" s="1016">
        <v>90694372</v>
      </c>
      <c r="BC50" s="1016">
        <v>0</v>
      </c>
      <c r="BD50" s="1016">
        <v>0</v>
      </c>
      <c r="BG50" s="1054">
        <v>1058327668</v>
      </c>
      <c r="BH50" s="1054">
        <v>0</v>
      </c>
      <c r="BI50" s="1054">
        <v>0</v>
      </c>
      <c r="BJ50" s="1054">
        <v>0</v>
      </c>
      <c r="BK50" s="1054">
        <v>0</v>
      </c>
      <c r="BL50" s="1054">
        <v>90694372</v>
      </c>
      <c r="BM50" s="1054">
        <v>90694372</v>
      </c>
      <c r="BN50" s="1054">
        <v>90694372</v>
      </c>
      <c r="BO50" s="1054">
        <v>0</v>
      </c>
      <c r="BP50" s="1054">
        <v>90694372</v>
      </c>
      <c r="BQ50" s="1054">
        <v>0</v>
      </c>
      <c r="BR50" s="1054">
        <v>90694372</v>
      </c>
      <c r="BS50" s="1054">
        <v>0</v>
      </c>
      <c r="BT50" s="1054">
        <v>0</v>
      </c>
    </row>
    <row r="51" spans="1:72" ht="23.1" customHeight="1" x14ac:dyDescent="0.2">
      <c r="A51" s="1012" t="str">
        <f t="shared" si="0"/>
        <v>A105210</v>
      </c>
      <c r="B51" s="1180" t="s">
        <v>361</v>
      </c>
      <c r="C51" s="1192"/>
      <c r="D51" s="1180" t="s">
        <v>738</v>
      </c>
      <c r="E51" s="1192"/>
      <c r="F51" s="1180" t="s">
        <v>739</v>
      </c>
      <c r="G51" s="1192"/>
      <c r="H51" s="1180" t="s">
        <v>743</v>
      </c>
      <c r="I51" s="1192"/>
      <c r="J51" s="1180" t="s">
        <v>741</v>
      </c>
      <c r="K51" s="1192"/>
      <c r="L51" s="1192"/>
      <c r="M51" s="1180"/>
      <c r="N51" s="1192"/>
      <c r="O51" s="1192"/>
      <c r="P51" s="1180"/>
      <c r="Q51" s="1192"/>
      <c r="R51" s="1180"/>
      <c r="S51" s="1192"/>
      <c r="T51" s="1179" t="s">
        <v>752</v>
      </c>
      <c r="U51" s="1192"/>
      <c r="V51" s="1192"/>
      <c r="W51" s="1192"/>
      <c r="X51" s="1192"/>
      <c r="Y51" s="1192"/>
      <c r="Z51" s="1192"/>
      <c r="AA51" s="1192"/>
      <c r="AB51" s="1180" t="s">
        <v>732</v>
      </c>
      <c r="AC51" s="1192"/>
      <c r="AD51" s="1192"/>
      <c r="AE51" s="1192"/>
      <c r="AF51" s="1192"/>
      <c r="AG51" s="1180" t="s">
        <v>733</v>
      </c>
      <c r="AH51" s="1192"/>
      <c r="AI51" s="1192"/>
      <c r="AJ51" s="1017" t="s">
        <v>417</v>
      </c>
      <c r="AK51" s="1181" t="s">
        <v>734</v>
      </c>
      <c r="AL51" s="1192"/>
      <c r="AM51" s="1192"/>
      <c r="AN51" s="1192"/>
      <c r="AO51" s="1192"/>
      <c r="AP51" s="1192"/>
      <c r="AQ51" s="1016">
        <v>13499872539</v>
      </c>
      <c r="AR51" s="1050">
        <v>0</v>
      </c>
      <c r="AS51" s="1016">
        <v>0</v>
      </c>
      <c r="AT51" s="1016">
        <v>0</v>
      </c>
      <c r="AU51" s="1016">
        <v>0</v>
      </c>
      <c r="AV51" s="1050">
        <v>1087504194</v>
      </c>
      <c r="AW51" s="1016">
        <v>1087504194</v>
      </c>
      <c r="AX51" s="1050">
        <v>1087504194</v>
      </c>
      <c r="AY51" s="1016">
        <v>0</v>
      </c>
      <c r="AZ51" s="1050">
        <v>1087504194</v>
      </c>
      <c r="BA51" s="1016">
        <v>0</v>
      </c>
      <c r="BB51" s="1016">
        <v>1087504194</v>
      </c>
      <c r="BC51" s="1016">
        <v>0</v>
      </c>
      <c r="BD51" s="1016">
        <v>1662342</v>
      </c>
      <c r="BG51" s="1054">
        <v>13499872539</v>
      </c>
      <c r="BH51" s="1054">
        <v>0</v>
      </c>
      <c r="BI51" s="1054">
        <v>0</v>
      </c>
      <c r="BJ51" s="1054">
        <v>0</v>
      </c>
      <c r="BK51" s="1054">
        <v>0</v>
      </c>
      <c r="BL51" s="1054">
        <v>1087504194</v>
      </c>
      <c r="BM51" s="1054">
        <v>1087504194</v>
      </c>
      <c r="BN51" s="1054">
        <v>1087504194</v>
      </c>
      <c r="BO51" s="1054">
        <v>0</v>
      </c>
      <c r="BP51" s="1054">
        <v>1087504194</v>
      </c>
      <c r="BQ51" s="1054">
        <v>0</v>
      </c>
      <c r="BR51" s="1054">
        <v>1087504194</v>
      </c>
      <c r="BS51" s="1054">
        <v>0</v>
      </c>
      <c r="BT51" s="1054">
        <v>1662342</v>
      </c>
    </row>
    <row r="52" spans="1:72" ht="23.1" customHeight="1" x14ac:dyDescent="0.2">
      <c r="A52" s="1012" t="str">
        <f t="shared" si="0"/>
        <v>A1052110</v>
      </c>
      <c r="B52" s="1176" t="s">
        <v>361</v>
      </c>
      <c r="C52" s="1192"/>
      <c r="D52" s="1176" t="s">
        <v>738</v>
      </c>
      <c r="E52" s="1192"/>
      <c r="F52" s="1176" t="s">
        <v>739</v>
      </c>
      <c r="G52" s="1192"/>
      <c r="H52" s="1176" t="s">
        <v>743</v>
      </c>
      <c r="I52" s="1192"/>
      <c r="J52" s="1176" t="s">
        <v>741</v>
      </c>
      <c r="K52" s="1192"/>
      <c r="L52" s="1192"/>
      <c r="M52" s="1176" t="s">
        <v>738</v>
      </c>
      <c r="N52" s="1192"/>
      <c r="O52" s="1192"/>
      <c r="P52" s="1176"/>
      <c r="Q52" s="1192"/>
      <c r="R52" s="1176"/>
      <c r="S52" s="1192"/>
      <c r="T52" s="1177" t="s">
        <v>381</v>
      </c>
      <c r="U52" s="1192"/>
      <c r="V52" s="1192"/>
      <c r="W52" s="1192"/>
      <c r="X52" s="1192"/>
      <c r="Y52" s="1192"/>
      <c r="Z52" s="1192"/>
      <c r="AA52" s="1192"/>
      <c r="AB52" s="1176" t="s">
        <v>732</v>
      </c>
      <c r="AC52" s="1192"/>
      <c r="AD52" s="1192"/>
      <c r="AE52" s="1192"/>
      <c r="AF52" s="1192"/>
      <c r="AG52" s="1176" t="s">
        <v>733</v>
      </c>
      <c r="AH52" s="1192"/>
      <c r="AI52" s="1192"/>
      <c r="AJ52" s="1019" t="s">
        <v>417</v>
      </c>
      <c r="AK52" s="1178" t="s">
        <v>734</v>
      </c>
      <c r="AL52" s="1192"/>
      <c r="AM52" s="1192"/>
      <c r="AN52" s="1192"/>
      <c r="AO52" s="1192"/>
      <c r="AP52" s="1192"/>
      <c r="AQ52" s="1016">
        <v>148627109</v>
      </c>
      <c r="AR52" s="1050">
        <v>0</v>
      </c>
      <c r="AS52" s="1016">
        <v>0</v>
      </c>
      <c r="AT52" s="1016">
        <v>0</v>
      </c>
      <c r="AU52" s="1016">
        <v>0</v>
      </c>
      <c r="AV52" s="1050">
        <v>9133900</v>
      </c>
      <c r="AW52" s="1016">
        <v>9133900</v>
      </c>
      <c r="AX52" s="1050">
        <v>9133900</v>
      </c>
      <c r="AY52" s="1016">
        <v>0</v>
      </c>
      <c r="AZ52" s="1050">
        <v>9133900</v>
      </c>
      <c r="BA52" s="1016">
        <v>0</v>
      </c>
      <c r="BB52" s="1016">
        <v>9133900</v>
      </c>
      <c r="BC52" s="1016">
        <v>0</v>
      </c>
      <c r="BD52" s="1016">
        <v>0</v>
      </c>
      <c r="BG52" s="1054">
        <v>148627109</v>
      </c>
      <c r="BH52" s="1054">
        <v>0</v>
      </c>
      <c r="BI52" s="1054">
        <v>0</v>
      </c>
      <c r="BJ52" s="1054">
        <v>0</v>
      </c>
      <c r="BK52" s="1054">
        <v>0</v>
      </c>
      <c r="BL52" s="1054">
        <v>9133900</v>
      </c>
      <c r="BM52" s="1054">
        <v>9133900</v>
      </c>
      <c r="BN52" s="1054">
        <v>9133900</v>
      </c>
      <c r="BO52" s="1054">
        <v>0</v>
      </c>
      <c r="BP52" s="1054">
        <v>9133900</v>
      </c>
      <c r="BQ52" s="1054">
        <v>0</v>
      </c>
      <c r="BR52" s="1054">
        <v>9133900</v>
      </c>
      <c r="BS52" s="1054">
        <v>0</v>
      </c>
      <c r="BT52" s="1054">
        <v>0</v>
      </c>
    </row>
    <row r="53" spans="1:72" ht="23.1" customHeight="1" x14ac:dyDescent="0.2">
      <c r="A53" s="1012" t="str">
        <f t="shared" si="0"/>
        <v>A1052210</v>
      </c>
      <c r="B53" s="1176" t="s">
        <v>361</v>
      </c>
      <c r="C53" s="1192"/>
      <c r="D53" s="1176" t="s">
        <v>738</v>
      </c>
      <c r="E53" s="1192"/>
      <c r="F53" s="1176" t="s">
        <v>739</v>
      </c>
      <c r="G53" s="1192"/>
      <c r="H53" s="1176" t="s">
        <v>743</v>
      </c>
      <c r="I53" s="1192"/>
      <c r="J53" s="1176" t="s">
        <v>741</v>
      </c>
      <c r="K53" s="1192"/>
      <c r="L53" s="1192"/>
      <c r="M53" s="1176" t="s">
        <v>741</v>
      </c>
      <c r="N53" s="1192"/>
      <c r="O53" s="1192"/>
      <c r="P53" s="1176"/>
      <c r="Q53" s="1192"/>
      <c r="R53" s="1176"/>
      <c r="S53" s="1192"/>
      <c r="T53" s="1177" t="s">
        <v>382</v>
      </c>
      <c r="U53" s="1192"/>
      <c r="V53" s="1192"/>
      <c r="W53" s="1192"/>
      <c r="X53" s="1192"/>
      <c r="Y53" s="1192"/>
      <c r="Z53" s="1192"/>
      <c r="AA53" s="1192"/>
      <c r="AB53" s="1176" t="s">
        <v>732</v>
      </c>
      <c r="AC53" s="1192"/>
      <c r="AD53" s="1192"/>
      <c r="AE53" s="1192"/>
      <c r="AF53" s="1192"/>
      <c r="AG53" s="1176" t="s">
        <v>733</v>
      </c>
      <c r="AH53" s="1192"/>
      <c r="AI53" s="1192"/>
      <c r="AJ53" s="1019" t="s">
        <v>417</v>
      </c>
      <c r="AK53" s="1178" t="s">
        <v>734</v>
      </c>
      <c r="AL53" s="1192"/>
      <c r="AM53" s="1192"/>
      <c r="AN53" s="1192"/>
      <c r="AO53" s="1192"/>
      <c r="AP53" s="1192"/>
      <c r="AQ53" s="1016">
        <v>6543597377</v>
      </c>
      <c r="AR53" s="1050">
        <v>0</v>
      </c>
      <c r="AS53" s="1016">
        <v>0</v>
      </c>
      <c r="AT53" s="1016">
        <v>0</v>
      </c>
      <c r="AU53" s="1016">
        <v>0</v>
      </c>
      <c r="AV53" s="1050">
        <v>519449714</v>
      </c>
      <c r="AW53" s="1016">
        <v>519449714</v>
      </c>
      <c r="AX53" s="1050">
        <v>519449714</v>
      </c>
      <c r="AY53" s="1016">
        <v>0</v>
      </c>
      <c r="AZ53" s="1050">
        <v>519449714</v>
      </c>
      <c r="BA53" s="1016">
        <v>0</v>
      </c>
      <c r="BB53" s="1016">
        <v>519449714</v>
      </c>
      <c r="BC53" s="1016">
        <v>0</v>
      </c>
      <c r="BD53" s="1016">
        <v>0</v>
      </c>
      <c r="BG53" s="1054">
        <v>6543597377</v>
      </c>
      <c r="BH53" s="1054">
        <v>0</v>
      </c>
      <c r="BI53" s="1054">
        <v>0</v>
      </c>
      <c r="BJ53" s="1054">
        <v>0</v>
      </c>
      <c r="BK53" s="1054">
        <v>0</v>
      </c>
      <c r="BL53" s="1054">
        <v>519449714</v>
      </c>
      <c r="BM53" s="1054">
        <v>519449714</v>
      </c>
      <c r="BN53" s="1054">
        <v>519449714</v>
      </c>
      <c r="BO53" s="1054">
        <v>0</v>
      </c>
      <c r="BP53" s="1054">
        <v>519449714</v>
      </c>
      <c r="BQ53" s="1054">
        <v>0</v>
      </c>
      <c r="BR53" s="1054">
        <v>519449714</v>
      </c>
      <c r="BS53" s="1054">
        <v>0</v>
      </c>
      <c r="BT53" s="1054">
        <v>0</v>
      </c>
    </row>
    <row r="54" spans="1:72" ht="23.1" customHeight="1" x14ac:dyDescent="0.2">
      <c r="A54" s="1012" t="str">
        <f t="shared" si="0"/>
        <v>A1052310</v>
      </c>
      <c r="B54" s="1176" t="s">
        <v>361</v>
      </c>
      <c r="C54" s="1192"/>
      <c r="D54" s="1176" t="s">
        <v>738</v>
      </c>
      <c r="E54" s="1192"/>
      <c r="F54" s="1176" t="s">
        <v>739</v>
      </c>
      <c r="G54" s="1192"/>
      <c r="H54" s="1176" t="s">
        <v>743</v>
      </c>
      <c r="I54" s="1192"/>
      <c r="J54" s="1176" t="s">
        <v>741</v>
      </c>
      <c r="K54" s="1192"/>
      <c r="L54" s="1192"/>
      <c r="M54" s="1176" t="s">
        <v>748</v>
      </c>
      <c r="N54" s="1192"/>
      <c r="O54" s="1192"/>
      <c r="P54" s="1176"/>
      <c r="Q54" s="1192"/>
      <c r="R54" s="1176"/>
      <c r="S54" s="1192"/>
      <c r="T54" s="1177" t="s">
        <v>383</v>
      </c>
      <c r="U54" s="1192"/>
      <c r="V54" s="1192"/>
      <c r="W54" s="1192"/>
      <c r="X54" s="1192"/>
      <c r="Y54" s="1192"/>
      <c r="Z54" s="1192"/>
      <c r="AA54" s="1192"/>
      <c r="AB54" s="1176" t="s">
        <v>732</v>
      </c>
      <c r="AC54" s="1192"/>
      <c r="AD54" s="1192"/>
      <c r="AE54" s="1192"/>
      <c r="AF54" s="1192"/>
      <c r="AG54" s="1176" t="s">
        <v>733</v>
      </c>
      <c r="AH54" s="1192"/>
      <c r="AI54" s="1192"/>
      <c r="AJ54" s="1019" t="s">
        <v>417</v>
      </c>
      <c r="AK54" s="1178" t="s">
        <v>734</v>
      </c>
      <c r="AL54" s="1192"/>
      <c r="AM54" s="1192"/>
      <c r="AN54" s="1192"/>
      <c r="AO54" s="1192"/>
      <c r="AP54" s="1192"/>
      <c r="AQ54" s="1016">
        <v>6718291834</v>
      </c>
      <c r="AR54" s="1050">
        <v>0</v>
      </c>
      <c r="AS54" s="1016">
        <v>0</v>
      </c>
      <c r="AT54" s="1016">
        <v>0</v>
      </c>
      <c r="AU54" s="1016">
        <v>0</v>
      </c>
      <c r="AV54" s="1050">
        <v>552691980</v>
      </c>
      <c r="AW54" s="1016">
        <v>552691980</v>
      </c>
      <c r="AX54" s="1050">
        <v>552691980</v>
      </c>
      <c r="AY54" s="1016">
        <v>0</v>
      </c>
      <c r="AZ54" s="1050">
        <v>552691980</v>
      </c>
      <c r="BA54" s="1016">
        <v>0</v>
      </c>
      <c r="BB54" s="1016">
        <v>552691980</v>
      </c>
      <c r="BC54" s="1016">
        <v>0</v>
      </c>
      <c r="BD54" s="1016">
        <v>1652057</v>
      </c>
      <c r="BG54" s="1054">
        <v>6718291834</v>
      </c>
      <c r="BH54" s="1054">
        <v>0</v>
      </c>
      <c r="BI54" s="1054">
        <v>0</v>
      </c>
      <c r="BJ54" s="1054">
        <v>0</v>
      </c>
      <c r="BK54" s="1054">
        <v>0</v>
      </c>
      <c r="BL54" s="1054">
        <v>552691980</v>
      </c>
      <c r="BM54" s="1054">
        <v>552691980</v>
      </c>
      <c r="BN54" s="1054">
        <v>552691980</v>
      </c>
      <c r="BO54" s="1054">
        <v>0</v>
      </c>
      <c r="BP54" s="1054">
        <v>552691980</v>
      </c>
      <c r="BQ54" s="1054">
        <v>0</v>
      </c>
      <c r="BR54" s="1054">
        <v>552691980</v>
      </c>
      <c r="BS54" s="1054">
        <v>0</v>
      </c>
      <c r="BT54" s="1054">
        <v>1652057</v>
      </c>
    </row>
    <row r="55" spans="1:72" ht="23.1" customHeight="1" x14ac:dyDescent="0.2">
      <c r="A55" s="1012" t="str">
        <f t="shared" si="0"/>
        <v>A1052610</v>
      </c>
      <c r="B55" s="1176" t="s">
        <v>361</v>
      </c>
      <c r="C55" s="1192"/>
      <c r="D55" s="1176" t="s">
        <v>738</v>
      </c>
      <c r="E55" s="1192"/>
      <c r="F55" s="1176" t="s">
        <v>739</v>
      </c>
      <c r="G55" s="1192"/>
      <c r="H55" s="1176" t="s">
        <v>743</v>
      </c>
      <c r="I55" s="1192"/>
      <c r="J55" s="1176" t="s">
        <v>741</v>
      </c>
      <c r="K55" s="1192"/>
      <c r="L55" s="1192"/>
      <c r="M55" s="1176" t="s">
        <v>753</v>
      </c>
      <c r="N55" s="1192"/>
      <c r="O55" s="1192"/>
      <c r="P55" s="1176"/>
      <c r="Q55" s="1192"/>
      <c r="R55" s="1176"/>
      <c r="S55" s="1192"/>
      <c r="T55" s="1177" t="s">
        <v>384</v>
      </c>
      <c r="U55" s="1192"/>
      <c r="V55" s="1192"/>
      <c r="W55" s="1192"/>
      <c r="X55" s="1192"/>
      <c r="Y55" s="1192"/>
      <c r="Z55" s="1192"/>
      <c r="AA55" s="1192"/>
      <c r="AB55" s="1176" t="s">
        <v>732</v>
      </c>
      <c r="AC55" s="1192"/>
      <c r="AD55" s="1192"/>
      <c r="AE55" s="1192"/>
      <c r="AF55" s="1192"/>
      <c r="AG55" s="1176" t="s">
        <v>733</v>
      </c>
      <c r="AH55" s="1192"/>
      <c r="AI55" s="1192"/>
      <c r="AJ55" s="1019" t="s">
        <v>417</v>
      </c>
      <c r="AK55" s="1178" t="s">
        <v>734</v>
      </c>
      <c r="AL55" s="1192"/>
      <c r="AM55" s="1192"/>
      <c r="AN55" s="1192"/>
      <c r="AO55" s="1192"/>
      <c r="AP55" s="1192"/>
      <c r="AQ55" s="1016">
        <v>89356219</v>
      </c>
      <c r="AR55" s="1050">
        <v>0</v>
      </c>
      <c r="AS55" s="1016">
        <v>0</v>
      </c>
      <c r="AT55" s="1016">
        <v>0</v>
      </c>
      <c r="AU55" s="1016">
        <v>0</v>
      </c>
      <c r="AV55" s="1050">
        <v>6228600</v>
      </c>
      <c r="AW55" s="1016">
        <v>6228600</v>
      </c>
      <c r="AX55" s="1050">
        <v>6228600</v>
      </c>
      <c r="AY55" s="1016">
        <v>0</v>
      </c>
      <c r="AZ55" s="1050">
        <v>6228600</v>
      </c>
      <c r="BA55" s="1016">
        <v>0</v>
      </c>
      <c r="BB55" s="1016">
        <v>6228600</v>
      </c>
      <c r="BC55" s="1016">
        <v>0</v>
      </c>
      <c r="BD55" s="1016">
        <v>10285</v>
      </c>
      <c r="BG55" s="1054">
        <v>89356219</v>
      </c>
      <c r="BH55" s="1054">
        <v>0</v>
      </c>
      <c r="BI55" s="1054">
        <v>0</v>
      </c>
      <c r="BJ55" s="1054">
        <v>0</v>
      </c>
      <c r="BK55" s="1054">
        <v>0</v>
      </c>
      <c r="BL55" s="1054">
        <v>6228600</v>
      </c>
      <c r="BM55" s="1054">
        <v>6228600</v>
      </c>
      <c r="BN55" s="1054">
        <v>6228600</v>
      </c>
      <c r="BO55" s="1054">
        <v>0</v>
      </c>
      <c r="BP55" s="1054">
        <v>6228600</v>
      </c>
      <c r="BQ55" s="1054">
        <v>0</v>
      </c>
      <c r="BR55" s="1054">
        <v>6228600</v>
      </c>
      <c r="BS55" s="1054">
        <v>0</v>
      </c>
      <c r="BT55" s="1054">
        <v>10285</v>
      </c>
    </row>
    <row r="56" spans="1:72" ht="23.1" customHeight="1" x14ac:dyDescent="0.2">
      <c r="A56" s="1012" t="str">
        <f t="shared" si="0"/>
        <v>A105610</v>
      </c>
      <c r="B56" s="1176" t="s">
        <v>361</v>
      </c>
      <c r="C56" s="1192"/>
      <c r="D56" s="1176" t="s">
        <v>738</v>
      </c>
      <c r="E56" s="1192"/>
      <c r="F56" s="1176" t="s">
        <v>739</v>
      </c>
      <c r="G56" s="1192"/>
      <c r="H56" s="1176" t="s">
        <v>743</v>
      </c>
      <c r="I56" s="1192"/>
      <c r="J56" s="1176" t="s">
        <v>753</v>
      </c>
      <c r="K56" s="1192"/>
      <c r="L56" s="1192"/>
      <c r="M56" s="1176"/>
      <c r="N56" s="1192"/>
      <c r="O56" s="1192"/>
      <c r="P56" s="1176"/>
      <c r="Q56" s="1192"/>
      <c r="R56" s="1176"/>
      <c r="S56" s="1192"/>
      <c r="T56" s="1177" t="s">
        <v>385</v>
      </c>
      <c r="U56" s="1192"/>
      <c r="V56" s="1192"/>
      <c r="W56" s="1192"/>
      <c r="X56" s="1192"/>
      <c r="Y56" s="1192"/>
      <c r="Z56" s="1192"/>
      <c r="AA56" s="1192"/>
      <c r="AB56" s="1176" t="s">
        <v>732</v>
      </c>
      <c r="AC56" s="1192"/>
      <c r="AD56" s="1192"/>
      <c r="AE56" s="1192"/>
      <c r="AF56" s="1192"/>
      <c r="AG56" s="1176" t="s">
        <v>733</v>
      </c>
      <c r="AH56" s="1192"/>
      <c r="AI56" s="1192"/>
      <c r="AJ56" s="1019" t="s">
        <v>417</v>
      </c>
      <c r="AK56" s="1178" t="s">
        <v>734</v>
      </c>
      <c r="AL56" s="1192"/>
      <c r="AM56" s="1192"/>
      <c r="AN56" s="1192"/>
      <c r="AO56" s="1192"/>
      <c r="AP56" s="1192"/>
      <c r="AQ56" s="1016">
        <v>3207076847</v>
      </c>
      <c r="AR56" s="1050">
        <v>0</v>
      </c>
      <c r="AS56" s="1016">
        <v>0</v>
      </c>
      <c r="AT56" s="1016">
        <v>0</v>
      </c>
      <c r="AU56" s="1016">
        <v>0</v>
      </c>
      <c r="AV56" s="1050">
        <v>259678000</v>
      </c>
      <c r="AW56" s="1016">
        <v>259678000</v>
      </c>
      <c r="AX56" s="1050">
        <v>259678000</v>
      </c>
      <c r="AY56" s="1016">
        <v>0</v>
      </c>
      <c r="AZ56" s="1050">
        <v>259678000</v>
      </c>
      <c r="BA56" s="1016">
        <v>0</v>
      </c>
      <c r="BB56" s="1016">
        <v>259678000</v>
      </c>
      <c r="BC56" s="1016">
        <v>0</v>
      </c>
      <c r="BD56" s="1016">
        <v>0</v>
      </c>
      <c r="BG56" s="1054">
        <v>3207076847</v>
      </c>
      <c r="BH56" s="1054">
        <v>0</v>
      </c>
      <c r="BI56" s="1054">
        <v>0</v>
      </c>
      <c r="BJ56" s="1054">
        <v>0</v>
      </c>
      <c r="BK56" s="1054">
        <v>0</v>
      </c>
      <c r="BL56" s="1054">
        <v>259678000</v>
      </c>
      <c r="BM56" s="1054">
        <v>259678000</v>
      </c>
      <c r="BN56" s="1054">
        <v>259678000</v>
      </c>
      <c r="BO56" s="1054">
        <v>0</v>
      </c>
      <c r="BP56" s="1054">
        <v>259678000</v>
      </c>
      <c r="BQ56" s="1054">
        <v>0</v>
      </c>
      <c r="BR56" s="1054">
        <v>259678000</v>
      </c>
      <c r="BS56" s="1054">
        <v>0</v>
      </c>
      <c r="BT56" s="1054">
        <v>0</v>
      </c>
    </row>
    <row r="57" spans="1:72" ht="23.1" customHeight="1" x14ac:dyDescent="0.2">
      <c r="A57" s="1012" t="str">
        <f t="shared" si="0"/>
        <v>A105710</v>
      </c>
      <c r="B57" s="1176" t="s">
        <v>361</v>
      </c>
      <c r="C57" s="1192"/>
      <c r="D57" s="1176" t="s">
        <v>738</v>
      </c>
      <c r="E57" s="1192"/>
      <c r="F57" s="1176" t="s">
        <v>739</v>
      </c>
      <c r="G57" s="1192"/>
      <c r="H57" s="1176" t="s">
        <v>743</v>
      </c>
      <c r="I57" s="1192"/>
      <c r="J57" s="1176" t="s">
        <v>754</v>
      </c>
      <c r="K57" s="1192"/>
      <c r="L57" s="1192"/>
      <c r="M57" s="1176"/>
      <c r="N57" s="1192"/>
      <c r="O57" s="1192"/>
      <c r="P57" s="1176"/>
      <c r="Q57" s="1192"/>
      <c r="R57" s="1176"/>
      <c r="S57" s="1192"/>
      <c r="T57" s="1177" t="s">
        <v>386</v>
      </c>
      <c r="U57" s="1192"/>
      <c r="V57" s="1192"/>
      <c r="W57" s="1192"/>
      <c r="X57" s="1192"/>
      <c r="Y57" s="1192"/>
      <c r="Z57" s="1192"/>
      <c r="AA57" s="1192"/>
      <c r="AB57" s="1176" t="s">
        <v>732</v>
      </c>
      <c r="AC57" s="1192"/>
      <c r="AD57" s="1192"/>
      <c r="AE57" s="1192"/>
      <c r="AF57" s="1192"/>
      <c r="AG57" s="1176" t="s">
        <v>733</v>
      </c>
      <c r="AH57" s="1192"/>
      <c r="AI57" s="1192"/>
      <c r="AJ57" s="1019" t="s">
        <v>417</v>
      </c>
      <c r="AK57" s="1178" t="s">
        <v>734</v>
      </c>
      <c r="AL57" s="1192"/>
      <c r="AM57" s="1192"/>
      <c r="AN57" s="1192"/>
      <c r="AO57" s="1192"/>
      <c r="AP57" s="1192"/>
      <c r="AQ57" s="1016">
        <v>534630552</v>
      </c>
      <c r="AR57" s="1050">
        <v>0</v>
      </c>
      <c r="AS57" s="1016">
        <v>0</v>
      </c>
      <c r="AT57" s="1016">
        <v>0</v>
      </c>
      <c r="AU57" s="1016">
        <v>0</v>
      </c>
      <c r="AV57" s="1050">
        <v>43275500</v>
      </c>
      <c r="AW57" s="1016">
        <v>43275500</v>
      </c>
      <c r="AX57" s="1050">
        <v>43275500</v>
      </c>
      <c r="AY57" s="1016">
        <v>0</v>
      </c>
      <c r="AZ57" s="1050">
        <v>43275500</v>
      </c>
      <c r="BA57" s="1016">
        <v>0</v>
      </c>
      <c r="BB57" s="1016">
        <v>43275500</v>
      </c>
      <c r="BC57" s="1016">
        <v>0</v>
      </c>
      <c r="BD57" s="1016">
        <v>0</v>
      </c>
      <c r="BG57" s="1054">
        <v>534630552</v>
      </c>
      <c r="BH57" s="1054">
        <v>0</v>
      </c>
      <c r="BI57" s="1054">
        <v>0</v>
      </c>
      <c r="BJ57" s="1054">
        <v>0</v>
      </c>
      <c r="BK57" s="1054">
        <v>0</v>
      </c>
      <c r="BL57" s="1054">
        <v>43275500</v>
      </c>
      <c r="BM57" s="1054">
        <v>43275500</v>
      </c>
      <c r="BN57" s="1054">
        <v>43275500</v>
      </c>
      <c r="BO57" s="1054">
        <v>0</v>
      </c>
      <c r="BP57" s="1054">
        <v>43275500</v>
      </c>
      <c r="BQ57" s="1054">
        <v>0</v>
      </c>
      <c r="BR57" s="1054">
        <v>43275500</v>
      </c>
      <c r="BS57" s="1054">
        <v>0</v>
      </c>
      <c r="BT57" s="1054">
        <v>0</v>
      </c>
    </row>
    <row r="58" spans="1:72" ht="23.1" customHeight="1" x14ac:dyDescent="0.2">
      <c r="A58" s="1012" t="str">
        <f t="shared" si="0"/>
        <v>A105810</v>
      </c>
      <c r="B58" s="1176" t="s">
        <v>361</v>
      </c>
      <c r="C58" s="1192"/>
      <c r="D58" s="1176" t="s">
        <v>738</v>
      </c>
      <c r="E58" s="1192"/>
      <c r="F58" s="1176" t="s">
        <v>739</v>
      </c>
      <c r="G58" s="1192"/>
      <c r="H58" s="1176" t="s">
        <v>743</v>
      </c>
      <c r="I58" s="1192"/>
      <c r="J58" s="1176" t="s">
        <v>755</v>
      </c>
      <c r="K58" s="1192"/>
      <c r="L58" s="1192"/>
      <c r="M58" s="1176"/>
      <c r="N58" s="1192"/>
      <c r="O58" s="1192"/>
      <c r="P58" s="1176"/>
      <c r="Q58" s="1192"/>
      <c r="R58" s="1176"/>
      <c r="S58" s="1192"/>
      <c r="T58" s="1177" t="s">
        <v>387</v>
      </c>
      <c r="U58" s="1192"/>
      <c r="V58" s="1192"/>
      <c r="W58" s="1192"/>
      <c r="X58" s="1192"/>
      <c r="Y58" s="1192"/>
      <c r="Z58" s="1192"/>
      <c r="AA58" s="1192"/>
      <c r="AB58" s="1176" t="s">
        <v>732</v>
      </c>
      <c r="AC58" s="1192"/>
      <c r="AD58" s="1192"/>
      <c r="AE58" s="1192"/>
      <c r="AF58" s="1192"/>
      <c r="AG58" s="1176" t="s">
        <v>733</v>
      </c>
      <c r="AH58" s="1192"/>
      <c r="AI58" s="1192"/>
      <c r="AJ58" s="1019" t="s">
        <v>417</v>
      </c>
      <c r="AK58" s="1178" t="s">
        <v>734</v>
      </c>
      <c r="AL58" s="1192"/>
      <c r="AM58" s="1192"/>
      <c r="AN58" s="1192"/>
      <c r="AO58" s="1192"/>
      <c r="AP58" s="1192"/>
      <c r="AQ58" s="1016">
        <v>534630583</v>
      </c>
      <c r="AR58" s="1050">
        <v>0</v>
      </c>
      <c r="AS58" s="1016">
        <v>0</v>
      </c>
      <c r="AT58" s="1016">
        <v>0</v>
      </c>
      <c r="AU58" s="1016">
        <v>0</v>
      </c>
      <c r="AV58" s="1050">
        <v>43275500</v>
      </c>
      <c r="AW58" s="1016">
        <v>43275500</v>
      </c>
      <c r="AX58" s="1050">
        <v>43275500</v>
      </c>
      <c r="AY58" s="1016">
        <v>0</v>
      </c>
      <c r="AZ58" s="1050">
        <v>43275500</v>
      </c>
      <c r="BA58" s="1016">
        <v>0</v>
      </c>
      <c r="BB58" s="1016">
        <v>43275500</v>
      </c>
      <c r="BC58" s="1016">
        <v>0</v>
      </c>
      <c r="BD58" s="1016">
        <v>0</v>
      </c>
      <c r="BG58" s="1054">
        <v>534630583</v>
      </c>
      <c r="BH58" s="1054">
        <v>0</v>
      </c>
      <c r="BI58" s="1054">
        <v>0</v>
      </c>
      <c r="BJ58" s="1054">
        <v>0</v>
      </c>
      <c r="BK58" s="1054">
        <v>0</v>
      </c>
      <c r="BL58" s="1054">
        <v>43275500</v>
      </c>
      <c r="BM58" s="1054">
        <v>43275500</v>
      </c>
      <c r="BN58" s="1054">
        <v>43275500</v>
      </c>
      <c r="BO58" s="1054">
        <v>0</v>
      </c>
      <c r="BP58" s="1054">
        <v>43275500</v>
      </c>
      <c r="BQ58" s="1054">
        <v>0</v>
      </c>
      <c r="BR58" s="1054">
        <v>43275500</v>
      </c>
      <c r="BS58" s="1054">
        <v>0</v>
      </c>
      <c r="BT58" s="1054">
        <v>0</v>
      </c>
    </row>
    <row r="59" spans="1:72" ht="23.1" customHeight="1" x14ac:dyDescent="0.2">
      <c r="A59" s="1012" t="str">
        <f t="shared" si="0"/>
        <v>A105910</v>
      </c>
      <c r="B59" s="1176" t="s">
        <v>361</v>
      </c>
      <c r="C59" s="1192"/>
      <c r="D59" s="1176" t="s">
        <v>738</v>
      </c>
      <c r="E59" s="1192"/>
      <c r="F59" s="1176" t="s">
        <v>739</v>
      </c>
      <c r="G59" s="1192"/>
      <c r="H59" s="1176" t="s">
        <v>743</v>
      </c>
      <c r="I59" s="1192"/>
      <c r="J59" s="1176" t="s">
        <v>747</v>
      </c>
      <c r="K59" s="1192"/>
      <c r="L59" s="1192"/>
      <c r="M59" s="1176"/>
      <c r="N59" s="1192"/>
      <c r="O59" s="1192"/>
      <c r="P59" s="1176"/>
      <c r="Q59" s="1192"/>
      <c r="R59" s="1176"/>
      <c r="S59" s="1192"/>
      <c r="T59" s="1177" t="s">
        <v>388</v>
      </c>
      <c r="U59" s="1192"/>
      <c r="V59" s="1192"/>
      <c r="W59" s="1192"/>
      <c r="X59" s="1192"/>
      <c r="Y59" s="1192"/>
      <c r="Z59" s="1192"/>
      <c r="AA59" s="1192"/>
      <c r="AB59" s="1176" t="s">
        <v>732</v>
      </c>
      <c r="AC59" s="1192"/>
      <c r="AD59" s="1192"/>
      <c r="AE59" s="1192"/>
      <c r="AF59" s="1192"/>
      <c r="AG59" s="1176" t="s">
        <v>733</v>
      </c>
      <c r="AH59" s="1192"/>
      <c r="AI59" s="1192"/>
      <c r="AJ59" s="1019" t="s">
        <v>417</v>
      </c>
      <c r="AK59" s="1178" t="s">
        <v>734</v>
      </c>
      <c r="AL59" s="1192"/>
      <c r="AM59" s="1192"/>
      <c r="AN59" s="1192"/>
      <c r="AO59" s="1192"/>
      <c r="AP59" s="1192"/>
      <c r="AQ59" s="1016">
        <v>1078819879</v>
      </c>
      <c r="AR59" s="1050">
        <v>0</v>
      </c>
      <c r="AS59" s="1016">
        <v>0</v>
      </c>
      <c r="AT59" s="1016">
        <v>0</v>
      </c>
      <c r="AU59" s="1016">
        <v>0</v>
      </c>
      <c r="AV59" s="1050">
        <v>86545200</v>
      </c>
      <c r="AW59" s="1016">
        <v>86545200</v>
      </c>
      <c r="AX59" s="1050">
        <v>86545200</v>
      </c>
      <c r="AY59" s="1016">
        <v>0</v>
      </c>
      <c r="AZ59" s="1050">
        <v>86545200</v>
      </c>
      <c r="BA59" s="1016">
        <v>0</v>
      </c>
      <c r="BB59" s="1016">
        <v>86545200</v>
      </c>
      <c r="BC59" s="1016">
        <v>0</v>
      </c>
      <c r="BD59" s="1016">
        <v>0</v>
      </c>
      <c r="BG59" s="1054">
        <v>1078819879</v>
      </c>
      <c r="BH59" s="1054">
        <v>0</v>
      </c>
      <c r="BI59" s="1054">
        <v>0</v>
      </c>
      <c r="BJ59" s="1054">
        <v>0</v>
      </c>
      <c r="BK59" s="1054">
        <v>0</v>
      </c>
      <c r="BL59" s="1054">
        <v>86545200</v>
      </c>
      <c r="BM59" s="1054">
        <v>86545200</v>
      </c>
      <c r="BN59" s="1054">
        <v>86545200</v>
      </c>
      <c r="BO59" s="1054">
        <v>0</v>
      </c>
      <c r="BP59" s="1054">
        <v>86545200</v>
      </c>
      <c r="BQ59" s="1054">
        <v>0</v>
      </c>
      <c r="BR59" s="1054">
        <v>86545200</v>
      </c>
      <c r="BS59" s="1054">
        <v>0</v>
      </c>
      <c r="BT59" s="1054">
        <v>0</v>
      </c>
    </row>
    <row r="60" spans="1:72" ht="23.1" customHeight="1" x14ac:dyDescent="0.2">
      <c r="A60" s="1012" t="str">
        <f t="shared" si="0"/>
        <v>A210</v>
      </c>
      <c r="B60" s="1180" t="s">
        <v>361</v>
      </c>
      <c r="C60" s="1192"/>
      <c r="D60" s="1180" t="s">
        <v>741</v>
      </c>
      <c r="E60" s="1192"/>
      <c r="F60" s="1180"/>
      <c r="G60" s="1192"/>
      <c r="H60" s="1180"/>
      <c r="I60" s="1192"/>
      <c r="J60" s="1180"/>
      <c r="K60" s="1192"/>
      <c r="L60" s="1192"/>
      <c r="M60" s="1180"/>
      <c r="N60" s="1192"/>
      <c r="O60" s="1192"/>
      <c r="P60" s="1180"/>
      <c r="Q60" s="1192"/>
      <c r="R60" s="1180"/>
      <c r="S60" s="1192"/>
      <c r="T60" s="1179" t="s">
        <v>59</v>
      </c>
      <c r="U60" s="1192"/>
      <c r="V60" s="1192"/>
      <c r="W60" s="1192"/>
      <c r="X60" s="1192"/>
      <c r="Y60" s="1192"/>
      <c r="Z60" s="1192"/>
      <c r="AA60" s="1192"/>
      <c r="AB60" s="1180" t="s">
        <v>732</v>
      </c>
      <c r="AC60" s="1192"/>
      <c r="AD60" s="1192"/>
      <c r="AE60" s="1192"/>
      <c r="AF60" s="1192"/>
      <c r="AG60" s="1180" t="s">
        <v>733</v>
      </c>
      <c r="AH60" s="1192"/>
      <c r="AI60" s="1192"/>
      <c r="AJ60" s="1017" t="s">
        <v>417</v>
      </c>
      <c r="AK60" s="1181" t="s">
        <v>734</v>
      </c>
      <c r="AL60" s="1192"/>
      <c r="AM60" s="1192"/>
      <c r="AN60" s="1192"/>
      <c r="AO60" s="1192"/>
      <c r="AP60" s="1192"/>
      <c r="AQ60" s="1016">
        <v>15227793192</v>
      </c>
      <c r="AR60" s="1050">
        <v>651819471.39999998</v>
      </c>
      <c r="AS60" s="1016">
        <v>249128536.52000001</v>
      </c>
      <c r="AT60" s="1016">
        <v>40295692</v>
      </c>
      <c r="AU60" s="1016">
        <v>0</v>
      </c>
      <c r="AV60" s="1050">
        <v>619885995.54999995</v>
      </c>
      <c r="AW60" s="1016">
        <v>31933475.850000001</v>
      </c>
      <c r="AX60" s="1050">
        <v>999010507</v>
      </c>
      <c r="AY60" s="1016">
        <v>379124511.44999999</v>
      </c>
      <c r="AZ60" s="1050">
        <v>968614572</v>
      </c>
      <c r="BA60" s="1016">
        <v>30395935</v>
      </c>
      <c r="BB60" s="1016">
        <v>962091797</v>
      </c>
      <c r="BC60" s="1016">
        <v>6522775</v>
      </c>
      <c r="BD60" s="1016">
        <v>8500</v>
      </c>
      <c r="BG60" s="1054">
        <v>15227793192</v>
      </c>
      <c r="BH60" s="1054">
        <v>651819471.39999998</v>
      </c>
      <c r="BI60" s="1054">
        <v>249128536.52000001</v>
      </c>
      <c r="BJ60" s="1054">
        <v>40295692</v>
      </c>
      <c r="BK60" s="1054">
        <v>0</v>
      </c>
      <c r="BL60" s="1054">
        <v>619885995.54999995</v>
      </c>
      <c r="BM60" s="1054">
        <v>31933475.850000001</v>
      </c>
      <c r="BN60" s="1054">
        <v>999010507</v>
      </c>
      <c r="BO60" s="1054">
        <v>379124511.44999999</v>
      </c>
      <c r="BP60" s="1054">
        <v>968614572</v>
      </c>
      <c r="BQ60" s="1054">
        <v>30395935</v>
      </c>
      <c r="BR60" s="1054">
        <v>962091797</v>
      </c>
      <c r="BS60" s="1054">
        <v>6522775</v>
      </c>
      <c r="BT60" s="1054">
        <v>8500</v>
      </c>
    </row>
    <row r="61" spans="1:72" ht="23.1" customHeight="1" x14ac:dyDescent="0.2">
      <c r="A61" s="1012" t="str">
        <f t="shared" si="0"/>
        <v>A2010</v>
      </c>
      <c r="B61" s="1180" t="s">
        <v>361</v>
      </c>
      <c r="C61" s="1192"/>
      <c r="D61" s="1180" t="s">
        <v>741</v>
      </c>
      <c r="E61" s="1192"/>
      <c r="F61" s="1180" t="s">
        <v>739</v>
      </c>
      <c r="G61" s="1192"/>
      <c r="H61" s="1180"/>
      <c r="I61" s="1192"/>
      <c r="J61" s="1180"/>
      <c r="K61" s="1192"/>
      <c r="L61" s="1192"/>
      <c r="M61" s="1180"/>
      <c r="N61" s="1192"/>
      <c r="O61" s="1192"/>
      <c r="P61" s="1180"/>
      <c r="Q61" s="1192"/>
      <c r="R61" s="1180"/>
      <c r="S61" s="1192"/>
      <c r="T61" s="1179" t="s">
        <v>59</v>
      </c>
      <c r="U61" s="1192"/>
      <c r="V61" s="1192"/>
      <c r="W61" s="1192"/>
      <c r="X61" s="1192"/>
      <c r="Y61" s="1192"/>
      <c r="Z61" s="1192"/>
      <c r="AA61" s="1192"/>
      <c r="AB61" s="1180" t="s">
        <v>732</v>
      </c>
      <c r="AC61" s="1192"/>
      <c r="AD61" s="1192"/>
      <c r="AE61" s="1192"/>
      <c r="AF61" s="1192"/>
      <c r="AG61" s="1180" t="s">
        <v>733</v>
      </c>
      <c r="AH61" s="1192"/>
      <c r="AI61" s="1192"/>
      <c r="AJ61" s="1017" t="s">
        <v>417</v>
      </c>
      <c r="AK61" s="1181" t="s">
        <v>734</v>
      </c>
      <c r="AL61" s="1192"/>
      <c r="AM61" s="1192"/>
      <c r="AN61" s="1192"/>
      <c r="AO61" s="1192"/>
      <c r="AP61" s="1192"/>
      <c r="AQ61" s="1016">
        <v>15227793192</v>
      </c>
      <c r="AR61" s="1050">
        <v>651819471.39999998</v>
      </c>
      <c r="AS61" s="1016">
        <v>249128536.52000001</v>
      </c>
      <c r="AT61" s="1016">
        <v>40295692</v>
      </c>
      <c r="AU61" s="1016">
        <v>0</v>
      </c>
      <c r="AV61" s="1050">
        <v>619885995.54999995</v>
      </c>
      <c r="AW61" s="1016">
        <v>31933475.850000001</v>
      </c>
      <c r="AX61" s="1050">
        <v>999010507</v>
      </c>
      <c r="AY61" s="1016">
        <v>379124511.44999999</v>
      </c>
      <c r="AZ61" s="1050">
        <v>968614572</v>
      </c>
      <c r="BA61" s="1016">
        <v>30395935</v>
      </c>
      <c r="BB61" s="1016">
        <v>962091797</v>
      </c>
      <c r="BC61" s="1016">
        <v>6522775</v>
      </c>
      <c r="BD61" s="1016">
        <v>8500</v>
      </c>
      <c r="BG61" s="1054">
        <v>15227793192</v>
      </c>
      <c r="BH61" s="1054">
        <v>651819471.39999998</v>
      </c>
      <c r="BI61" s="1054">
        <v>249128536.52000001</v>
      </c>
      <c r="BJ61" s="1054">
        <v>40295692</v>
      </c>
      <c r="BK61" s="1054">
        <v>0</v>
      </c>
      <c r="BL61" s="1054">
        <v>619885995.54999995</v>
      </c>
      <c r="BM61" s="1054">
        <v>31933475.850000001</v>
      </c>
      <c r="BN61" s="1054">
        <v>999010507</v>
      </c>
      <c r="BO61" s="1054">
        <v>379124511.44999999</v>
      </c>
      <c r="BP61" s="1054">
        <v>968614572</v>
      </c>
      <c r="BQ61" s="1054">
        <v>30395935</v>
      </c>
      <c r="BR61" s="1054">
        <v>962091797</v>
      </c>
      <c r="BS61" s="1054">
        <v>6522775</v>
      </c>
      <c r="BT61" s="1054">
        <v>8500</v>
      </c>
    </row>
    <row r="62" spans="1:72" ht="23.1" customHeight="1" x14ac:dyDescent="0.2">
      <c r="A62" s="1012" t="str">
        <f t="shared" si="0"/>
        <v>A20310</v>
      </c>
      <c r="B62" s="1176" t="s">
        <v>361</v>
      </c>
      <c r="C62" s="1192"/>
      <c r="D62" s="1176" t="s">
        <v>741</v>
      </c>
      <c r="E62" s="1192"/>
      <c r="F62" s="1176" t="s">
        <v>739</v>
      </c>
      <c r="G62" s="1192"/>
      <c r="H62" s="1176" t="s">
        <v>748</v>
      </c>
      <c r="I62" s="1192"/>
      <c r="J62" s="1176"/>
      <c r="K62" s="1192"/>
      <c r="L62" s="1192"/>
      <c r="M62" s="1176"/>
      <c r="N62" s="1192"/>
      <c r="O62" s="1192"/>
      <c r="P62" s="1176"/>
      <c r="Q62" s="1192"/>
      <c r="R62" s="1176"/>
      <c r="S62" s="1192"/>
      <c r="T62" s="1177" t="s">
        <v>625</v>
      </c>
      <c r="U62" s="1192"/>
      <c r="V62" s="1192"/>
      <c r="W62" s="1192"/>
      <c r="X62" s="1192"/>
      <c r="Y62" s="1192"/>
      <c r="Z62" s="1192"/>
      <c r="AA62" s="1192"/>
      <c r="AB62" s="1176" t="s">
        <v>732</v>
      </c>
      <c r="AC62" s="1192"/>
      <c r="AD62" s="1192"/>
      <c r="AE62" s="1192"/>
      <c r="AF62" s="1192"/>
      <c r="AG62" s="1176" t="s">
        <v>733</v>
      </c>
      <c r="AH62" s="1192"/>
      <c r="AI62" s="1192"/>
      <c r="AJ62" s="1019" t="s">
        <v>417</v>
      </c>
      <c r="AK62" s="1178" t="s">
        <v>734</v>
      </c>
      <c r="AL62" s="1192"/>
      <c r="AM62" s="1192"/>
      <c r="AN62" s="1192"/>
      <c r="AO62" s="1192"/>
      <c r="AP62" s="1192"/>
      <c r="AQ62" s="1016">
        <v>334000000</v>
      </c>
      <c r="AR62" s="1050">
        <v>0</v>
      </c>
      <c r="AS62" s="1016">
        <v>14075821</v>
      </c>
      <c r="AT62" s="1016">
        <v>0</v>
      </c>
      <c r="AU62" s="1016">
        <v>0</v>
      </c>
      <c r="AV62" s="1050">
        <v>0</v>
      </c>
      <c r="AW62" s="1016">
        <v>0</v>
      </c>
      <c r="AX62" s="1050">
        <v>0</v>
      </c>
      <c r="AY62" s="1016">
        <v>0</v>
      </c>
      <c r="AZ62" s="1050">
        <v>0</v>
      </c>
      <c r="BA62" s="1016">
        <v>0</v>
      </c>
      <c r="BB62" s="1016">
        <v>0</v>
      </c>
      <c r="BC62" s="1016">
        <v>0</v>
      </c>
      <c r="BD62" s="1016">
        <v>0</v>
      </c>
      <c r="BG62" s="1054">
        <v>334000000</v>
      </c>
      <c r="BH62" s="1054">
        <v>0</v>
      </c>
      <c r="BI62" s="1054">
        <v>14075821</v>
      </c>
      <c r="BJ62" s="1054">
        <v>0</v>
      </c>
      <c r="BK62" s="1054">
        <v>0</v>
      </c>
      <c r="BL62" s="1054">
        <v>0</v>
      </c>
      <c r="BM62" s="1054">
        <v>0</v>
      </c>
      <c r="BN62" s="1054">
        <v>0</v>
      </c>
      <c r="BO62" s="1054">
        <v>0</v>
      </c>
      <c r="BP62" s="1054">
        <v>0</v>
      </c>
      <c r="BQ62" s="1054">
        <v>0</v>
      </c>
      <c r="BR62" s="1054">
        <v>0</v>
      </c>
      <c r="BS62" s="1054">
        <v>0</v>
      </c>
      <c r="BT62" s="1054">
        <v>0</v>
      </c>
    </row>
    <row r="63" spans="1:72" ht="23.1" customHeight="1" x14ac:dyDescent="0.2">
      <c r="A63" s="1012" t="str">
        <f t="shared" si="0"/>
        <v>A2035010</v>
      </c>
      <c r="B63" s="1180" t="s">
        <v>361</v>
      </c>
      <c r="C63" s="1192"/>
      <c r="D63" s="1180" t="s">
        <v>741</v>
      </c>
      <c r="E63" s="1192"/>
      <c r="F63" s="1180" t="s">
        <v>739</v>
      </c>
      <c r="G63" s="1192"/>
      <c r="H63" s="1180" t="s">
        <v>748</v>
      </c>
      <c r="I63" s="1192"/>
      <c r="J63" s="1180" t="s">
        <v>756</v>
      </c>
      <c r="K63" s="1192"/>
      <c r="L63" s="1192"/>
      <c r="M63" s="1180"/>
      <c r="N63" s="1192"/>
      <c r="O63" s="1192"/>
      <c r="P63" s="1180"/>
      <c r="Q63" s="1192"/>
      <c r="R63" s="1180"/>
      <c r="S63" s="1192"/>
      <c r="T63" s="1179" t="s">
        <v>632</v>
      </c>
      <c r="U63" s="1192"/>
      <c r="V63" s="1192"/>
      <c r="W63" s="1192"/>
      <c r="X63" s="1192"/>
      <c r="Y63" s="1192"/>
      <c r="Z63" s="1192"/>
      <c r="AA63" s="1192"/>
      <c r="AB63" s="1180" t="s">
        <v>732</v>
      </c>
      <c r="AC63" s="1192"/>
      <c r="AD63" s="1192"/>
      <c r="AE63" s="1192"/>
      <c r="AF63" s="1192"/>
      <c r="AG63" s="1180" t="s">
        <v>733</v>
      </c>
      <c r="AH63" s="1192"/>
      <c r="AI63" s="1192"/>
      <c r="AJ63" s="1017" t="s">
        <v>417</v>
      </c>
      <c r="AK63" s="1181" t="s">
        <v>734</v>
      </c>
      <c r="AL63" s="1192"/>
      <c r="AM63" s="1192"/>
      <c r="AN63" s="1192"/>
      <c r="AO63" s="1192"/>
      <c r="AP63" s="1192"/>
      <c r="AQ63" s="1016">
        <v>334000000</v>
      </c>
      <c r="AR63" s="1050">
        <v>0</v>
      </c>
      <c r="AS63" s="1016">
        <v>14075821</v>
      </c>
      <c r="AT63" s="1016">
        <v>0</v>
      </c>
      <c r="AU63" s="1016">
        <v>0</v>
      </c>
      <c r="AV63" s="1050">
        <v>0</v>
      </c>
      <c r="AW63" s="1016">
        <v>0</v>
      </c>
      <c r="AX63" s="1050">
        <v>0</v>
      </c>
      <c r="AY63" s="1016">
        <v>0</v>
      </c>
      <c r="AZ63" s="1050">
        <v>0</v>
      </c>
      <c r="BA63" s="1016">
        <v>0</v>
      </c>
      <c r="BB63" s="1016">
        <v>0</v>
      </c>
      <c r="BC63" s="1016">
        <v>0</v>
      </c>
      <c r="BD63" s="1016">
        <v>0</v>
      </c>
      <c r="BG63" s="1054">
        <v>334000000</v>
      </c>
      <c r="BH63" s="1054">
        <v>0</v>
      </c>
      <c r="BI63" s="1054">
        <v>14075821</v>
      </c>
      <c r="BJ63" s="1054">
        <v>0</v>
      </c>
      <c r="BK63" s="1054">
        <v>0</v>
      </c>
      <c r="BL63" s="1054">
        <v>0</v>
      </c>
      <c r="BM63" s="1054">
        <v>0</v>
      </c>
      <c r="BN63" s="1054">
        <v>0</v>
      </c>
      <c r="BO63" s="1054">
        <v>0</v>
      </c>
      <c r="BP63" s="1054">
        <v>0</v>
      </c>
      <c r="BQ63" s="1054">
        <v>0</v>
      </c>
      <c r="BR63" s="1054">
        <v>0</v>
      </c>
      <c r="BS63" s="1054">
        <v>0</v>
      </c>
      <c r="BT63" s="1054">
        <v>0</v>
      </c>
    </row>
    <row r="64" spans="1:72" ht="23.1" customHeight="1" x14ac:dyDescent="0.2">
      <c r="A64" s="1012" t="str">
        <f t="shared" si="0"/>
        <v>A20350210</v>
      </c>
      <c r="B64" s="1176" t="s">
        <v>361</v>
      </c>
      <c r="C64" s="1192"/>
      <c r="D64" s="1176" t="s">
        <v>741</v>
      </c>
      <c r="E64" s="1192"/>
      <c r="F64" s="1176" t="s">
        <v>739</v>
      </c>
      <c r="G64" s="1192"/>
      <c r="H64" s="1176" t="s">
        <v>748</v>
      </c>
      <c r="I64" s="1192"/>
      <c r="J64" s="1176" t="s">
        <v>756</v>
      </c>
      <c r="K64" s="1192"/>
      <c r="L64" s="1192"/>
      <c r="M64" s="1176" t="s">
        <v>741</v>
      </c>
      <c r="N64" s="1192"/>
      <c r="O64" s="1192"/>
      <c r="P64" s="1176"/>
      <c r="Q64" s="1192"/>
      <c r="R64" s="1176"/>
      <c r="S64" s="1192"/>
      <c r="T64" s="1177" t="s">
        <v>389</v>
      </c>
      <c r="U64" s="1192"/>
      <c r="V64" s="1192"/>
      <c r="W64" s="1192"/>
      <c r="X64" s="1192"/>
      <c r="Y64" s="1192"/>
      <c r="Z64" s="1192"/>
      <c r="AA64" s="1192"/>
      <c r="AB64" s="1176" t="s">
        <v>732</v>
      </c>
      <c r="AC64" s="1192"/>
      <c r="AD64" s="1192"/>
      <c r="AE64" s="1192"/>
      <c r="AF64" s="1192"/>
      <c r="AG64" s="1176" t="s">
        <v>733</v>
      </c>
      <c r="AH64" s="1192"/>
      <c r="AI64" s="1192"/>
      <c r="AJ64" s="1019" t="s">
        <v>417</v>
      </c>
      <c r="AK64" s="1178" t="s">
        <v>734</v>
      </c>
      <c r="AL64" s="1192"/>
      <c r="AM64" s="1192"/>
      <c r="AN64" s="1192"/>
      <c r="AO64" s="1192"/>
      <c r="AP64" s="1192"/>
      <c r="AQ64" s="1016">
        <v>6375300</v>
      </c>
      <c r="AR64" s="1050">
        <v>0</v>
      </c>
      <c r="AS64" s="1016">
        <v>0</v>
      </c>
      <c r="AT64" s="1016">
        <v>0</v>
      </c>
      <c r="AU64" s="1016">
        <v>0</v>
      </c>
      <c r="AV64" s="1050">
        <v>0</v>
      </c>
      <c r="AW64" s="1016">
        <v>0</v>
      </c>
      <c r="AX64" s="1050">
        <v>0</v>
      </c>
      <c r="AY64" s="1016">
        <v>0</v>
      </c>
      <c r="AZ64" s="1050">
        <v>0</v>
      </c>
      <c r="BA64" s="1016">
        <v>0</v>
      </c>
      <c r="BB64" s="1016">
        <v>0</v>
      </c>
      <c r="BC64" s="1016">
        <v>0</v>
      </c>
      <c r="BD64" s="1016">
        <v>0</v>
      </c>
      <c r="BG64" s="1054">
        <v>6375300</v>
      </c>
      <c r="BH64" s="1054">
        <v>0</v>
      </c>
      <c r="BI64" s="1054">
        <v>0</v>
      </c>
      <c r="BJ64" s="1054">
        <v>0</v>
      </c>
      <c r="BK64" s="1054">
        <v>0</v>
      </c>
      <c r="BL64" s="1054">
        <v>0</v>
      </c>
      <c r="BM64" s="1054">
        <v>0</v>
      </c>
      <c r="BN64" s="1054">
        <v>0</v>
      </c>
      <c r="BO64" s="1054">
        <v>0</v>
      </c>
      <c r="BP64" s="1054">
        <v>0</v>
      </c>
      <c r="BQ64" s="1054">
        <v>0</v>
      </c>
      <c r="BR64" s="1054">
        <v>0</v>
      </c>
      <c r="BS64" s="1054">
        <v>0</v>
      </c>
      <c r="BT64" s="1054">
        <v>0</v>
      </c>
    </row>
    <row r="65" spans="1:72" ht="23.1" customHeight="1" x14ac:dyDescent="0.2">
      <c r="A65" s="1012" t="str">
        <f t="shared" si="0"/>
        <v>A20350310</v>
      </c>
      <c r="B65" s="1176" t="s">
        <v>361</v>
      </c>
      <c r="C65" s="1192"/>
      <c r="D65" s="1176" t="s">
        <v>741</v>
      </c>
      <c r="E65" s="1192"/>
      <c r="F65" s="1176" t="s">
        <v>739</v>
      </c>
      <c r="G65" s="1192"/>
      <c r="H65" s="1176" t="s">
        <v>748</v>
      </c>
      <c r="I65" s="1192"/>
      <c r="J65" s="1176" t="s">
        <v>756</v>
      </c>
      <c r="K65" s="1192"/>
      <c r="L65" s="1192"/>
      <c r="M65" s="1176" t="s">
        <v>748</v>
      </c>
      <c r="N65" s="1192"/>
      <c r="O65" s="1192"/>
      <c r="P65" s="1176"/>
      <c r="Q65" s="1192"/>
      <c r="R65" s="1176"/>
      <c r="S65" s="1192"/>
      <c r="T65" s="1177" t="s">
        <v>390</v>
      </c>
      <c r="U65" s="1192"/>
      <c r="V65" s="1192"/>
      <c r="W65" s="1192"/>
      <c r="X65" s="1192"/>
      <c r="Y65" s="1192"/>
      <c r="Z65" s="1192"/>
      <c r="AA65" s="1192"/>
      <c r="AB65" s="1176" t="s">
        <v>732</v>
      </c>
      <c r="AC65" s="1192"/>
      <c r="AD65" s="1192"/>
      <c r="AE65" s="1192"/>
      <c r="AF65" s="1192"/>
      <c r="AG65" s="1176" t="s">
        <v>733</v>
      </c>
      <c r="AH65" s="1192"/>
      <c r="AI65" s="1192"/>
      <c r="AJ65" s="1019" t="s">
        <v>417</v>
      </c>
      <c r="AK65" s="1178" t="s">
        <v>734</v>
      </c>
      <c r="AL65" s="1192"/>
      <c r="AM65" s="1192"/>
      <c r="AN65" s="1192"/>
      <c r="AO65" s="1192"/>
      <c r="AP65" s="1192"/>
      <c r="AQ65" s="1016">
        <v>326124700</v>
      </c>
      <c r="AR65" s="1050">
        <v>0</v>
      </c>
      <c r="AS65" s="1016">
        <v>13441741</v>
      </c>
      <c r="AT65" s="1016">
        <v>0</v>
      </c>
      <c r="AU65" s="1016">
        <v>0</v>
      </c>
      <c r="AV65" s="1050">
        <v>0</v>
      </c>
      <c r="AW65" s="1016">
        <v>0</v>
      </c>
      <c r="AX65" s="1050">
        <v>0</v>
      </c>
      <c r="AY65" s="1016">
        <v>0</v>
      </c>
      <c r="AZ65" s="1050">
        <v>0</v>
      </c>
      <c r="BA65" s="1016">
        <v>0</v>
      </c>
      <c r="BB65" s="1016">
        <v>0</v>
      </c>
      <c r="BC65" s="1016">
        <v>0</v>
      </c>
      <c r="BD65" s="1016">
        <v>0</v>
      </c>
      <c r="BG65" s="1054">
        <v>326124700</v>
      </c>
      <c r="BH65" s="1054">
        <v>0</v>
      </c>
      <c r="BI65" s="1054">
        <v>13441741</v>
      </c>
      <c r="BJ65" s="1054">
        <v>0</v>
      </c>
      <c r="BK65" s="1054">
        <v>0</v>
      </c>
      <c r="BL65" s="1054">
        <v>0</v>
      </c>
      <c r="BM65" s="1054">
        <v>0</v>
      </c>
      <c r="BN65" s="1054">
        <v>0</v>
      </c>
      <c r="BO65" s="1054">
        <v>0</v>
      </c>
      <c r="BP65" s="1054">
        <v>0</v>
      </c>
      <c r="BQ65" s="1054">
        <v>0</v>
      </c>
      <c r="BR65" s="1054">
        <v>0</v>
      </c>
      <c r="BS65" s="1054">
        <v>0</v>
      </c>
      <c r="BT65" s="1054">
        <v>0</v>
      </c>
    </row>
    <row r="66" spans="1:72" ht="23.1" customHeight="1" x14ac:dyDescent="0.2">
      <c r="A66" s="1012" t="str">
        <f t="shared" si="0"/>
        <v>A203501610</v>
      </c>
      <c r="B66" s="1176" t="s">
        <v>361</v>
      </c>
      <c r="C66" s="1192"/>
      <c r="D66" s="1176" t="s">
        <v>741</v>
      </c>
      <c r="E66" s="1192"/>
      <c r="F66" s="1176" t="s">
        <v>739</v>
      </c>
      <c r="G66" s="1192"/>
      <c r="H66" s="1176" t="s">
        <v>748</v>
      </c>
      <c r="I66" s="1192"/>
      <c r="J66" s="1176" t="s">
        <v>756</v>
      </c>
      <c r="K66" s="1192"/>
      <c r="L66" s="1192"/>
      <c r="M66" s="1176" t="s">
        <v>370</v>
      </c>
      <c r="N66" s="1192"/>
      <c r="O66" s="1192"/>
      <c r="P66" s="1176"/>
      <c r="Q66" s="1192"/>
      <c r="R66" s="1176"/>
      <c r="S66" s="1192"/>
      <c r="T66" s="1177" t="s">
        <v>391</v>
      </c>
      <c r="U66" s="1192"/>
      <c r="V66" s="1192"/>
      <c r="W66" s="1192"/>
      <c r="X66" s="1192"/>
      <c r="Y66" s="1192"/>
      <c r="Z66" s="1192"/>
      <c r="AA66" s="1192"/>
      <c r="AB66" s="1176" t="s">
        <v>732</v>
      </c>
      <c r="AC66" s="1192"/>
      <c r="AD66" s="1192"/>
      <c r="AE66" s="1192"/>
      <c r="AF66" s="1192"/>
      <c r="AG66" s="1176" t="s">
        <v>733</v>
      </c>
      <c r="AH66" s="1192"/>
      <c r="AI66" s="1192"/>
      <c r="AJ66" s="1019" t="s">
        <v>417</v>
      </c>
      <c r="AK66" s="1178" t="s">
        <v>734</v>
      </c>
      <c r="AL66" s="1192"/>
      <c r="AM66" s="1192"/>
      <c r="AN66" s="1192"/>
      <c r="AO66" s="1192"/>
      <c r="AP66" s="1192"/>
      <c r="AQ66" s="1016">
        <v>0</v>
      </c>
      <c r="AR66" s="1050">
        <v>0</v>
      </c>
      <c r="AS66" s="1016">
        <v>0</v>
      </c>
      <c r="AT66" s="1016">
        <v>0</v>
      </c>
      <c r="AU66" s="1016">
        <v>0</v>
      </c>
      <c r="AV66" s="1050">
        <v>0</v>
      </c>
      <c r="AW66" s="1016">
        <v>0</v>
      </c>
      <c r="AX66" s="1050">
        <v>0</v>
      </c>
      <c r="AY66" s="1016">
        <v>0</v>
      </c>
      <c r="AZ66" s="1050">
        <v>0</v>
      </c>
      <c r="BA66" s="1016">
        <v>0</v>
      </c>
      <c r="BB66" s="1016">
        <v>0</v>
      </c>
      <c r="BC66" s="1016">
        <v>0</v>
      </c>
      <c r="BD66" s="1016">
        <v>0</v>
      </c>
      <c r="BG66" s="1054">
        <v>0</v>
      </c>
      <c r="BH66" s="1054">
        <v>0</v>
      </c>
      <c r="BI66" s="1054">
        <v>0</v>
      </c>
      <c r="BJ66" s="1054">
        <v>0</v>
      </c>
      <c r="BK66" s="1054">
        <v>0</v>
      </c>
      <c r="BL66" s="1054">
        <v>0</v>
      </c>
      <c r="BM66" s="1054">
        <v>0</v>
      </c>
      <c r="BN66" s="1054">
        <v>0</v>
      </c>
      <c r="BO66" s="1054">
        <v>0</v>
      </c>
      <c r="BP66" s="1054">
        <v>0</v>
      </c>
      <c r="BQ66" s="1054">
        <v>0</v>
      </c>
      <c r="BR66" s="1054">
        <v>0</v>
      </c>
      <c r="BS66" s="1054">
        <v>0</v>
      </c>
      <c r="BT66" s="1054">
        <v>0</v>
      </c>
    </row>
    <row r="67" spans="1:72" ht="23.1" customHeight="1" x14ac:dyDescent="0.2">
      <c r="A67" s="1012" t="str">
        <f t="shared" si="0"/>
        <v>A203509010</v>
      </c>
      <c r="B67" s="1176" t="s">
        <v>361</v>
      </c>
      <c r="C67" s="1192"/>
      <c r="D67" s="1176" t="s">
        <v>741</v>
      </c>
      <c r="E67" s="1192"/>
      <c r="F67" s="1176" t="s">
        <v>739</v>
      </c>
      <c r="G67" s="1192"/>
      <c r="H67" s="1176" t="s">
        <v>748</v>
      </c>
      <c r="I67" s="1192"/>
      <c r="J67" s="1176" t="s">
        <v>756</v>
      </c>
      <c r="K67" s="1192"/>
      <c r="L67" s="1192"/>
      <c r="M67" s="1176" t="s">
        <v>757</v>
      </c>
      <c r="N67" s="1192"/>
      <c r="O67" s="1192"/>
      <c r="P67" s="1176"/>
      <c r="Q67" s="1192"/>
      <c r="R67" s="1176"/>
      <c r="S67" s="1192"/>
      <c r="T67" s="1177" t="s">
        <v>392</v>
      </c>
      <c r="U67" s="1192"/>
      <c r="V67" s="1192"/>
      <c r="W67" s="1192"/>
      <c r="X67" s="1192"/>
      <c r="Y67" s="1192"/>
      <c r="Z67" s="1192"/>
      <c r="AA67" s="1192"/>
      <c r="AB67" s="1176" t="s">
        <v>732</v>
      </c>
      <c r="AC67" s="1192"/>
      <c r="AD67" s="1192"/>
      <c r="AE67" s="1192"/>
      <c r="AF67" s="1192"/>
      <c r="AG67" s="1176" t="s">
        <v>733</v>
      </c>
      <c r="AH67" s="1192"/>
      <c r="AI67" s="1192"/>
      <c r="AJ67" s="1019" t="s">
        <v>417</v>
      </c>
      <c r="AK67" s="1178" t="s">
        <v>734</v>
      </c>
      <c r="AL67" s="1192"/>
      <c r="AM67" s="1192"/>
      <c r="AN67" s="1192"/>
      <c r="AO67" s="1192"/>
      <c r="AP67" s="1192"/>
      <c r="AQ67" s="1016">
        <v>1500000</v>
      </c>
      <c r="AR67" s="1050">
        <v>0</v>
      </c>
      <c r="AS67" s="1016">
        <v>634080</v>
      </c>
      <c r="AT67" s="1016">
        <v>0</v>
      </c>
      <c r="AU67" s="1016">
        <v>0</v>
      </c>
      <c r="AV67" s="1050">
        <v>0</v>
      </c>
      <c r="AW67" s="1016">
        <v>0</v>
      </c>
      <c r="AX67" s="1050">
        <v>0</v>
      </c>
      <c r="AY67" s="1016">
        <v>0</v>
      </c>
      <c r="AZ67" s="1050">
        <v>0</v>
      </c>
      <c r="BA67" s="1016">
        <v>0</v>
      </c>
      <c r="BB67" s="1016">
        <v>0</v>
      </c>
      <c r="BC67" s="1016">
        <v>0</v>
      </c>
      <c r="BD67" s="1016">
        <v>0</v>
      </c>
      <c r="BG67" s="1054">
        <v>1500000</v>
      </c>
      <c r="BH67" s="1054">
        <v>0</v>
      </c>
      <c r="BI67" s="1054">
        <v>634080</v>
      </c>
      <c r="BJ67" s="1054">
        <v>0</v>
      </c>
      <c r="BK67" s="1054">
        <v>0</v>
      </c>
      <c r="BL67" s="1054">
        <v>0</v>
      </c>
      <c r="BM67" s="1054">
        <v>0</v>
      </c>
      <c r="BN67" s="1054">
        <v>0</v>
      </c>
      <c r="BO67" s="1054">
        <v>0</v>
      </c>
      <c r="BP67" s="1054">
        <v>0</v>
      </c>
      <c r="BQ67" s="1054">
        <v>0</v>
      </c>
      <c r="BR67" s="1054">
        <v>0</v>
      </c>
      <c r="BS67" s="1054">
        <v>0</v>
      </c>
      <c r="BT67" s="1054">
        <v>0</v>
      </c>
    </row>
    <row r="68" spans="1:72" ht="23.1" customHeight="1" x14ac:dyDescent="0.2">
      <c r="A68" s="1012" t="str">
        <f t="shared" si="0"/>
        <v>A2035110</v>
      </c>
      <c r="B68" s="1180" t="s">
        <v>361</v>
      </c>
      <c r="C68" s="1192"/>
      <c r="D68" s="1180" t="s">
        <v>741</v>
      </c>
      <c r="E68" s="1192"/>
      <c r="F68" s="1180" t="s">
        <v>739</v>
      </c>
      <c r="G68" s="1192"/>
      <c r="H68" s="1180" t="s">
        <v>748</v>
      </c>
      <c r="I68" s="1192"/>
      <c r="J68" s="1180" t="s">
        <v>758</v>
      </c>
      <c r="K68" s="1192"/>
      <c r="L68" s="1192"/>
      <c r="M68" s="1180"/>
      <c r="N68" s="1192"/>
      <c r="O68" s="1192"/>
      <c r="P68" s="1180"/>
      <c r="Q68" s="1192"/>
      <c r="R68" s="1180"/>
      <c r="S68" s="1192"/>
      <c r="T68" s="1179" t="s">
        <v>628</v>
      </c>
      <c r="U68" s="1192"/>
      <c r="V68" s="1192"/>
      <c r="W68" s="1192"/>
      <c r="X68" s="1192"/>
      <c r="Y68" s="1192"/>
      <c r="Z68" s="1192"/>
      <c r="AA68" s="1192"/>
      <c r="AB68" s="1180" t="s">
        <v>732</v>
      </c>
      <c r="AC68" s="1192"/>
      <c r="AD68" s="1192"/>
      <c r="AE68" s="1192"/>
      <c r="AF68" s="1192"/>
      <c r="AG68" s="1180" t="s">
        <v>733</v>
      </c>
      <c r="AH68" s="1192"/>
      <c r="AI68" s="1192"/>
      <c r="AJ68" s="1017" t="s">
        <v>417</v>
      </c>
      <c r="AK68" s="1181" t="s">
        <v>734</v>
      </c>
      <c r="AL68" s="1192"/>
      <c r="AM68" s="1192"/>
      <c r="AN68" s="1192"/>
      <c r="AO68" s="1192"/>
      <c r="AP68" s="1192"/>
      <c r="AQ68" s="1016">
        <v>0</v>
      </c>
      <c r="AR68" s="1050">
        <v>0</v>
      </c>
      <c r="AS68" s="1016">
        <v>0</v>
      </c>
      <c r="AT68" s="1016">
        <v>0</v>
      </c>
      <c r="AU68" s="1016">
        <v>0</v>
      </c>
      <c r="AV68" s="1050">
        <v>0</v>
      </c>
      <c r="AW68" s="1016">
        <v>0</v>
      </c>
      <c r="AX68" s="1050">
        <v>0</v>
      </c>
      <c r="AY68" s="1016">
        <v>0</v>
      </c>
      <c r="AZ68" s="1050">
        <v>0</v>
      </c>
      <c r="BA68" s="1016">
        <v>0</v>
      </c>
      <c r="BB68" s="1016">
        <v>0</v>
      </c>
      <c r="BC68" s="1016">
        <v>0</v>
      </c>
      <c r="BD68" s="1016">
        <v>0</v>
      </c>
      <c r="BG68" s="1054">
        <v>0</v>
      </c>
      <c r="BH68" s="1054">
        <v>0</v>
      </c>
      <c r="BI68" s="1054">
        <v>0</v>
      </c>
      <c r="BJ68" s="1054">
        <v>0</v>
      </c>
      <c r="BK68" s="1054">
        <v>0</v>
      </c>
      <c r="BL68" s="1054">
        <v>0</v>
      </c>
      <c r="BM68" s="1054">
        <v>0</v>
      </c>
      <c r="BN68" s="1054">
        <v>0</v>
      </c>
      <c r="BO68" s="1054">
        <v>0</v>
      </c>
      <c r="BP68" s="1054">
        <v>0</v>
      </c>
      <c r="BQ68" s="1054">
        <v>0</v>
      </c>
      <c r="BR68" s="1054">
        <v>0</v>
      </c>
      <c r="BS68" s="1054">
        <v>0</v>
      </c>
      <c r="BT68" s="1054">
        <v>0</v>
      </c>
    </row>
    <row r="69" spans="1:72" ht="23.1" customHeight="1" x14ac:dyDescent="0.2">
      <c r="A69" s="1012" t="str">
        <f t="shared" si="0"/>
        <v>A20351110</v>
      </c>
      <c r="B69" s="1176" t="s">
        <v>361</v>
      </c>
      <c r="C69" s="1192"/>
      <c r="D69" s="1176" t="s">
        <v>741</v>
      </c>
      <c r="E69" s="1192"/>
      <c r="F69" s="1176" t="s">
        <v>739</v>
      </c>
      <c r="G69" s="1192"/>
      <c r="H69" s="1176" t="s">
        <v>748</v>
      </c>
      <c r="I69" s="1192"/>
      <c r="J69" s="1176" t="s">
        <v>758</v>
      </c>
      <c r="K69" s="1192"/>
      <c r="L69" s="1192"/>
      <c r="M69" s="1176" t="s">
        <v>738</v>
      </c>
      <c r="N69" s="1192"/>
      <c r="O69" s="1192"/>
      <c r="P69" s="1176"/>
      <c r="Q69" s="1192"/>
      <c r="R69" s="1176"/>
      <c r="S69" s="1192"/>
      <c r="T69" s="1177" t="s">
        <v>393</v>
      </c>
      <c r="U69" s="1192"/>
      <c r="V69" s="1192"/>
      <c r="W69" s="1192"/>
      <c r="X69" s="1192"/>
      <c r="Y69" s="1192"/>
      <c r="Z69" s="1192"/>
      <c r="AA69" s="1192"/>
      <c r="AB69" s="1176" t="s">
        <v>732</v>
      </c>
      <c r="AC69" s="1192"/>
      <c r="AD69" s="1192"/>
      <c r="AE69" s="1192"/>
      <c r="AF69" s="1192"/>
      <c r="AG69" s="1176" t="s">
        <v>733</v>
      </c>
      <c r="AH69" s="1192"/>
      <c r="AI69" s="1192"/>
      <c r="AJ69" s="1019" t="s">
        <v>417</v>
      </c>
      <c r="AK69" s="1178" t="s">
        <v>734</v>
      </c>
      <c r="AL69" s="1192"/>
      <c r="AM69" s="1192"/>
      <c r="AN69" s="1192"/>
      <c r="AO69" s="1192"/>
      <c r="AP69" s="1192"/>
      <c r="AQ69" s="1016">
        <v>0</v>
      </c>
      <c r="AR69" s="1050">
        <v>0</v>
      </c>
      <c r="AS69" s="1016">
        <v>0</v>
      </c>
      <c r="AT69" s="1016">
        <v>0</v>
      </c>
      <c r="AU69" s="1016">
        <v>0</v>
      </c>
      <c r="AV69" s="1050">
        <v>0</v>
      </c>
      <c r="AW69" s="1016">
        <v>0</v>
      </c>
      <c r="AX69" s="1050">
        <v>0</v>
      </c>
      <c r="AY69" s="1016">
        <v>0</v>
      </c>
      <c r="AZ69" s="1050">
        <v>0</v>
      </c>
      <c r="BA69" s="1016">
        <v>0</v>
      </c>
      <c r="BB69" s="1016">
        <v>0</v>
      </c>
      <c r="BC69" s="1016">
        <v>0</v>
      </c>
      <c r="BD69" s="1016">
        <v>0</v>
      </c>
      <c r="BG69" s="1054">
        <v>0</v>
      </c>
      <c r="BH69" s="1054">
        <v>0</v>
      </c>
      <c r="BI69" s="1054">
        <v>0</v>
      </c>
      <c r="BJ69" s="1054">
        <v>0</v>
      </c>
      <c r="BK69" s="1054">
        <v>0</v>
      </c>
      <c r="BL69" s="1054">
        <v>0</v>
      </c>
      <c r="BM69" s="1054">
        <v>0</v>
      </c>
      <c r="BN69" s="1054">
        <v>0</v>
      </c>
      <c r="BO69" s="1054">
        <v>0</v>
      </c>
      <c r="BP69" s="1054">
        <v>0</v>
      </c>
      <c r="BQ69" s="1054">
        <v>0</v>
      </c>
      <c r="BR69" s="1054">
        <v>0</v>
      </c>
      <c r="BS69" s="1054">
        <v>0</v>
      </c>
      <c r="BT69" s="1054">
        <v>0</v>
      </c>
    </row>
    <row r="70" spans="1:72" ht="23.1" customHeight="1" x14ac:dyDescent="0.2">
      <c r="A70" s="1012" t="str">
        <f t="shared" si="0"/>
        <v>A20351210</v>
      </c>
      <c r="B70" s="1176" t="s">
        <v>361</v>
      </c>
      <c r="C70" s="1192"/>
      <c r="D70" s="1176" t="s">
        <v>741</v>
      </c>
      <c r="E70" s="1192"/>
      <c r="F70" s="1176" t="s">
        <v>739</v>
      </c>
      <c r="G70" s="1192"/>
      <c r="H70" s="1176" t="s">
        <v>748</v>
      </c>
      <c r="I70" s="1192"/>
      <c r="J70" s="1176" t="s">
        <v>758</v>
      </c>
      <c r="K70" s="1192"/>
      <c r="L70" s="1192"/>
      <c r="M70" s="1176" t="s">
        <v>741</v>
      </c>
      <c r="N70" s="1192"/>
      <c r="O70" s="1192"/>
      <c r="P70" s="1176"/>
      <c r="Q70" s="1192"/>
      <c r="R70" s="1176"/>
      <c r="S70" s="1192"/>
      <c r="T70" s="1177" t="s">
        <v>394</v>
      </c>
      <c r="U70" s="1192"/>
      <c r="V70" s="1192"/>
      <c r="W70" s="1192"/>
      <c r="X70" s="1192"/>
      <c r="Y70" s="1192"/>
      <c r="Z70" s="1192"/>
      <c r="AA70" s="1192"/>
      <c r="AB70" s="1176" t="s">
        <v>732</v>
      </c>
      <c r="AC70" s="1192"/>
      <c r="AD70" s="1192"/>
      <c r="AE70" s="1192"/>
      <c r="AF70" s="1192"/>
      <c r="AG70" s="1176" t="s">
        <v>733</v>
      </c>
      <c r="AH70" s="1192"/>
      <c r="AI70" s="1192"/>
      <c r="AJ70" s="1019" t="s">
        <v>417</v>
      </c>
      <c r="AK70" s="1178" t="s">
        <v>734</v>
      </c>
      <c r="AL70" s="1192"/>
      <c r="AM70" s="1192"/>
      <c r="AN70" s="1192"/>
      <c r="AO70" s="1192"/>
      <c r="AP70" s="1192"/>
      <c r="AQ70" s="1016">
        <v>0</v>
      </c>
      <c r="AR70" s="1050">
        <v>0</v>
      </c>
      <c r="AS70" s="1016">
        <v>0</v>
      </c>
      <c r="AT70" s="1016">
        <v>0</v>
      </c>
      <c r="AU70" s="1016">
        <v>0</v>
      </c>
      <c r="AV70" s="1050">
        <v>0</v>
      </c>
      <c r="AW70" s="1016">
        <v>0</v>
      </c>
      <c r="AX70" s="1050">
        <v>0</v>
      </c>
      <c r="AY70" s="1016">
        <v>0</v>
      </c>
      <c r="AZ70" s="1050">
        <v>0</v>
      </c>
      <c r="BA70" s="1016">
        <v>0</v>
      </c>
      <c r="BB70" s="1016">
        <v>0</v>
      </c>
      <c r="BC70" s="1016">
        <v>0</v>
      </c>
      <c r="BD70" s="1016">
        <v>0</v>
      </c>
      <c r="BG70" s="1054">
        <v>0</v>
      </c>
      <c r="BH70" s="1054">
        <v>0</v>
      </c>
      <c r="BI70" s="1054">
        <v>0</v>
      </c>
      <c r="BJ70" s="1054">
        <v>0</v>
      </c>
      <c r="BK70" s="1054">
        <v>0</v>
      </c>
      <c r="BL70" s="1054">
        <v>0</v>
      </c>
      <c r="BM70" s="1054">
        <v>0</v>
      </c>
      <c r="BN70" s="1054">
        <v>0</v>
      </c>
      <c r="BO70" s="1054">
        <v>0</v>
      </c>
      <c r="BP70" s="1054">
        <v>0</v>
      </c>
      <c r="BQ70" s="1054">
        <v>0</v>
      </c>
      <c r="BR70" s="1054">
        <v>0</v>
      </c>
      <c r="BS70" s="1054">
        <v>0</v>
      </c>
      <c r="BT70" s="1054">
        <v>0</v>
      </c>
    </row>
    <row r="71" spans="1:72" ht="23.1" customHeight="1" x14ac:dyDescent="0.2">
      <c r="A71" s="1012" t="str">
        <f t="shared" si="0"/>
        <v>A20410</v>
      </c>
      <c r="B71" s="1176" t="s">
        <v>361</v>
      </c>
      <c r="C71" s="1192"/>
      <c r="D71" s="1176" t="s">
        <v>741</v>
      </c>
      <c r="E71" s="1192"/>
      <c r="F71" s="1176" t="s">
        <v>739</v>
      </c>
      <c r="G71" s="1192"/>
      <c r="H71" s="1176" t="s">
        <v>742</v>
      </c>
      <c r="I71" s="1192"/>
      <c r="J71" s="1176"/>
      <c r="K71" s="1192"/>
      <c r="L71" s="1192"/>
      <c r="M71" s="1176"/>
      <c r="N71" s="1192"/>
      <c r="O71" s="1192"/>
      <c r="P71" s="1176"/>
      <c r="Q71" s="1192"/>
      <c r="R71" s="1176"/>
      <c r="S71" s="1192"/>
      <c r="T71" s="1177" t="s">
        <v>630</v>
      </c>
      <c r="U71" s="1192"/>
      <c r="V71" s="1192"/>
      <c r="W71" s="1192"/>
      <c r="X71" s="1192"/>
      <c r="Y71" s="1192"/>
      <c r="Z71" s="1192"/>
      <c r="AA71" s="1192"/>
      <c r="AB71" s="1176" t="s">
        <v>732</v>
      </c>
      <c r="AC71" s="1192"/>
      <c r="AD71" s="1192"/>
      <c r="AE71" s="1192"/>
      <c r="AF71" s="1192"/>
      <c r="AG71" s="1176" t="s">
        <v>733</v>
      </c>
      <c r="AH71" s="1192"/>
      <c r="AI71" s="1192"/>
      <c r="AJ71" s="1019" t="s">
        <v>417</v>
      </c>
      <c r="AK71" s="1178" t="s">
        <v>734</v>
      </c>
      <c r="AL71" s="1192"/>
      <c r="AM71" s="1192"/>
      <c r="AN71" s="1192"/>
      <c r="AO71" s="1192"/>
      <c r="AP71" s="1192"/>
      <c r="AQ71" s="1016">
        <v>14893793192</v>
      </c>
      <c r="AR71" s="1050">
        <v>651819471.39999998</v>
      </c>
      <c r="AS71" s="1016">
        <v>235052715.52000001</v>
      </c>
      <c r="AT71" s="1016">
        <v>40295692</v>
      </c>
      <c r="AU71" s="1016">
        <v>0</v>
      </c>
      <c r="AV71" s="1050">
        <v>619885995.54999995</v>
      </c>
      <c r="AW71" s="1016">
        <v>31933475.850000001</v>
      </c>
      <c r="AX71" s="1050">
        <v>999010507</v>
      </c>
      <c r="AY71" s="1016">
        <v>379124511.44999999</v>
      </c>
      <c r="AZ71" s="1050">
        <v>968614572</v>
      </c>
      <c r="BA71" s="1016">
        <v>30395935</v>
      </c>
      <c r="BB71" s="1016">
        <v>962091797</v>
      </c>
      <c r="BC71" s="1016">
        <v>6522775</v>
      </c>
      <c r="BD71" s="1016">
        <v>8500</v>
      </c>
      <c r="BG71" s="1054">
        <v>14893793192</v>
      </c>
      <c r="BH71" s="1054">
        <v>651819471.39999998</v>
      </c>
      <c r="BI71" s="1054">
        <v>235052715.52000001</v>
      </c>
      <c r="BJ71" s="1054">
        <v>40295692</v>
      </c>
      <c r="BK71" s="1054">
        <v>0</v>
      </c>
      <c r="BL71" s="1054">
        <v>619885995.54999995</v>
      </c>
      <c r="BM71" s="1054">
        <v>31933475.850000001</v>
      </c>
      <c r="BN71" s="1054">
        <v>999010507</v>
      </c>
      <c r="BO71" s="1054">
        <v>379124511.44999999</v>
      </c>
      <c r="BP71" s="1054">
        <v>968614572</v>
      </c>
      <c r="BQ71" s="1054">
        <v>30395935</v>
      </c>
      <c r="BR71" s="1054">
        <v>962091797</v>
      </c>
      <c r="BS71" s="1054">
        <v>6522775</v>
      </c>
      <c r="BT71" s="1054">
        <v>8500</v>
      </c>
    </row>
    <row r="72" spans="1:72" ht="23.1" customHeight="1" x14ac:dyDescent="0.2">
      <c r="A72" s="1012" t="str">
        <f t="shared" si="0"/>
        <v>A204110</v>
      </c>
      <c r="B72" s="1180" t="s">
        <v>361</v>
      </c>
      <c r="C72" s="1192"/>
      <c r="D72" s="1180" t="s">
        <v>741</v>
      </c>
      <c r="E72" s="1192"/>
      <c r="F72" s="1180" t="s">
        <v>739</v>
      </c>
      <c r="G72" s="1192"/>
      <c r="H72" s="1180" t="s">
        <v>742</v>
      </c>
      <c r="I72" s="1192"/>
      <c r="J72" s="1180" t="s">
        <v>738</v>
      </c>
      <c r="K72" s="1192"/>
      <c r="L72" s="1192"/>
      <c r="M72" s="1180"/>
      <c r="N72" s="1192"/>
      <c r="O72" s="1192"/>
      <c r="P72" s="1180"/>
      <c r="Q72" s="1192"/>
      <c r="R72" s="1180"/>
      <c r="S72" s="1192"/>
      <c r="T72" s="1179" t="s">
        <v>633</v>
      </c>
      <c r="U72" s="1192"/>
      <c r="V72" s="1192"/>
      <c r="W72" s="1192"/>
      <c r="X72" s="1192"/>
      <c r="Y72" s="1192"/>
      <c r="Z72" s="1192"/>
      <c r="AA72" s="1192"/>
      <c r="AB72" s="1180" t="s">
        <v>732</v>
      </c>
      <c r="AC72" s="1192"/>
      <c r="AD72" s="1192"/>
      <c r="AE72" s="1192"/>
      <c r="AF72" s="1192"/>
      <c r="AG72" s="1180" t="s">
        <v>733</v>
      </c>
      <c r="AH72" s="1192"/>
      <c r="AI72" s="1192"/>
      <c r="AJ72" s="1017" t="s">
        <v>417</v>
      </c>
      <c r="AK72" s="1181" t="s">
        <v>734</v>
      </c>
      <c r="AL72" s="1192"/>
      <c r="AM72" s="1192"/>
      <c r="AN72" s="1192"/>
      <c r="AO72" s="1192"/>
      <c r="AP72" s="1192"/>
      <c r="AQ72" s="1016">
        <v>1214345111</v>
      </c>
      <c r="AR72" s="1050">
        <v>397700698.39999998</v>
      </c>
      <c r="AS72" s="1016">
        <v>32808063.600000001</v>
      </c>
      <c r="AT72" s="1016">
        <v>0</v>
      </c>
      <c r="AU72" s="1016">
        <v>0</v>
      </c>
      <c r="AV72" s="1050">
        <v>0</v>
      </c>
      <c r="AW72" s="1016">
        <v>397700698.39999998</v>
      </c>
      <c r="AX72" s="1050">
        <v>0</v>
      </c>
      <c r="AY72" s="1016">
        <v>0</v>
      </c>
      <c r="AZ72" s="1050">
        <v>0</v>
      </c>
      <c r="BA72" s="1016">
        <v>0</v>
      </c>
      <c r="BB72" s="1016">
        <v>0</v>
      </c>
      <c r="BC72" s="1016">
        <v>0</v>
      </c>
      <c r="BD72" s="1016">
        <v>0</v>
      </c>
      <c r="BG72" s="1054">
        <v>1214345111</v>
      </c>
      <c r="BH72" s="1054">
        <v>397700698.39999998</v>
      </c>
      <c r="BI72" s="1054">
        <v>32808063.600000001</v>
      </c>
      <c r="BJ72" s="1054">
        <v>0</v>
      </c>
      <c r="BK72" s="1054">
        <v>0</v>
      </c>
      <c r="BL72" s="1054">
        <v>0</v>
      </c>
      <c r="BM72" s="1054">
        <v>397700698.39999998</v>
      </c>
      <c r="BN72" s="1054">
        <v>0</v>
      </c>
      <c r="BO72" s="1054">
        <v>0</v>
      </c>
      <c r="BP72" s="1054">
        <v>0</v>
      </c>
      <c r="BQ72" s="1054">
        <v>0</v>
      </c>
      <c r="BR72" s="1054">
        <v>0</v>
      </c>
      <c r="BS72" s="1054">
        <v>0</v>
      </c>
      <c r="BT72" s="1054">
        <v>0</v>
      </c>
    </row>
    <row r="73" spans="1:72" ht="23.1" customHeight="1" x14ac:dyDescent="0.2">
      <c r="A73" s="1012" t="str">
        <f t="shared" si="0"/>
        <v>A2041310</v>
      </c>
      <c r="B73" s="1176" t="s">
        <v>361</v>
      </c>
      <c r="C73" s="1192"/>
      <c r="D73" s="1176" t="s">
        <v>741</v>
      </c>
      <c r="E73" s="1192"/>
      <c r="F73" s="1176" t="s">
        <v>739</v>
      </c>
      <c r="G73" s="1192"/>
      <c r="H73" s="1176" t="s">
        <v>742</v>
      </c>
      <c r="I73" s="1192"/>
      <c r="J73" s="1176" t="s">
        <v>738</v>
      </c>
      <c r="K73" s="1192"/>
      <c r="L73" s="1192"/>
      <c r="M73" s="1176" t="s">
        <v>748</v>
      </c>
      <c r="N73" s="1192"/>
      <c r="O73" s="1192"/>
      <c r="P73" s="1176"/>
      <c r="Q73" s="1192"/>
      <c r="R73" s="1176"/>
      <c r="S73" s="1192"/>
      <c r="T73" s="1177" t="s">
        <v>575</v>
      </c>
      <c r="U73" s="1192"/>
      <c r="V73" s="1192"/>
      <c r="W73" s="1192"/>
      <c r="X73" s="1192"/>
      <c r="Y73" s="1192"/>
      <c r="Z73" s="1192"/>
      <c r="AA73" s="1192"/>
      <c r="AB73" s="1176" t="s">
        <v>732</v>
      </c>
      <c r="AC73" s="1192"/>
      <c r="AD73" s="1192"/>
      <c r="AE73" s="1192"/>
      <c r="AF73" s="1192"/>
      <c r="AG73" s="1176" t="s">
        <v>733</v>
      </c>
      <c r="AH73" s="1192"/>
      <c r="AI73" s="1192"/>
      <c r="AJ73" s="1019" t="s">
        <v>417</v>
      </c>
      <c r="AK73" s="1178" t="s">
        <v>734</v>
      </c>
      <c r="AL73" s="1192"/>
      <c r="AM73" s="1192"/>
      <c r="AN73" s="1192"/>
      <c r="AO73" s="1192"/>
      <c r="AP73" s="1192"/>
      <c r="AQ73" s="1016">
        <v>30000000</v>
      </c>
      <c r="AR73" s="1050">
        <v>0</v>
      </c>
      <c r="AS73" s="1016">
        <v>29379150</v>
      </c>
      <c r="AT73" s="1016">
        <v>0</v>
      </c>
      <c r="AU73" s="1016">
        <v>0</v>
      </c>
      <c r="AV73" s="1050">
        <v>0</v>
      </c>
      <c r="AW73" s="1016">
        <v>0</v>
      </c>
      <c r="AX73" s="1050">
        <v>0</v>
      </c>
      <c r="AY73" s="1016">
        <v>0</v>
      </c>
      <c r="AZ73" s="1050">
        <v>0</v>
      </c>
      <c r="BA73" s="1016">
        <v>0</v>
      </c>
      <c r="BB73" s="1016">
        <v>0</v>
      </c>
      <c r="BC73" s="1016">
        <v>0</v>
      </c>
      <c r="BD73" s="1016">
        <v>0</v>
      </c>
      <c r="BG73" s="1054">
        <v>30000000</v>
      </c>
      <c r="BH73" s="1054">
        <v>0</v>
      </c>
      <c r="BI73" s="1054">
        <v>29379150</v>
      </c>
      <c r="BJ73" s="1054">
        <v>0</v>
      </c>
      <c r="BK73" s="1054">
        <v>0</v>
      </c>
      <c r="BL73" s="1054">
        <v>0</v>
      </c>
      <c r="BM73" s="1054">
        <v>0</v>
      </c>
      <c r="BN73" s="1054">
        <v>0</v>
      </c>
      <c r="BO73" s="1054">
        <v>0</v>
      </c>
      <c r="BP73" s="1054">
        <v>0</v>
      </c>
      <c r="BQ73" s="1054">
        <v>0</v>
      </c>
      <c r="BR73" s="1054">
        <v>0</v>
      </c>
      <c r="BS73" s="1054">
        <v>0</v>
      </c>
      <c r="BT73" s="1054">
        <v>0</v>
      </c>
    </row>
    <row r="74" spans="1:72" ht="23.1" customHeight="1" x14ac:dyDescent="0.2">
      <c r="A74" s="1012" t="str">
        <f t="shared" si="0"/>
        <v>A2041410</v>
      </c>
      <c r="B74" s="1176" t="s">
        <v>361</v>
      </c>
      <c r="C74" s="1192"/>
      <c r="D74" s="1176" t="s">
        <v>741</v>
      </c>
      <c r="E74" s="1192"/>
      <c r="F74" s="1176" t="s">
        <v>739</v>
      </c>
      <c r="G74" s="1192"/>
      <c r="H74" s="1176" t="s">
        <v>742</v>
      </c>
      <c r="I74" s="1192"/>
      <c r="J74" s="1176" t="s">
        <v>738</v>
      </c>
      <c r="K74" s="1192"/>
      <c r="L74" s="1192"/>
      <c r="M74" s="1176" t="s">
        <v>742</v>
      </c>
      <c r="N74" s="1192"/>
      <c r="O74" s="1192"/>
      <c r="P74" s="1176"/>
      <c r="Q74" s="1192"/>
      <c r="R74" s="1176"/>
      <c r="S74" s="1192"/>
      <c r="T74" s="1177" t="s">
        <v>395</v>
      </c>
      <c r="U74" s="1192"/>
      <c r="V74" s="1192"/>
      <c r="W74" s="1192"/>
      <c r="X74" s="1192"/>
      <c r="Y74" s="1192"/>
      <c r="Z74" s="1192"/>
      <c r="AA74" s="1192"/>
      <c r="AB74" s="1176" t="s">
        <v>732</v>
      </c>
      <c r="AC74" s="1192"/>
      <c r="AD74" s="1192"/>
      <c r="AE74" s="1192"/>
      <c r="AF74" s="1192"/>
      <c r="AG74" s="1176" t="s">
        <v>733</v>
      </c>
      <c r="AH74" s="1192"/>
      <c r="AI74" s="1192"/>
      <c r="AJ74" s="1019" t="s">
        <v>417</v>
      </c>
      <c r="AK74" s="1178" t="s">
        <v>734</v>
      </c>
      <c r="AL74" s="1192"/>
      <c r="AM74" s="1192"/>
      <c r="AN74" s="1192"/>
      <c r="AO74" s="1192"/>
      <c r="AP74" s="1192"/>
      <c r="AQ74" s="1016">
        <v>1500000</v>
      </c>
      <c r="AR74" s="1050">
        <v>0</v>
      </c>
      <c r="AS74" s="1016">
        <v>1000000</v>
      </c>
      <c r="AT74" s="1016">
        <v>0</v>
      </c>
      <c r="AU74" s="1016">
        <v>0</v>
      </c>
      <c r="AV74" s="1050">
        <v>0</v>
      </c>
      <c r="AW74" s="1016">
        <v>0</v>
      </c>
      <c r="AX74" s="1050">
        <v>0</v>
      </c>
      <c r="AY74" s="1016">
        <v>0</v>
      </c>
      <c r="AZ74" s="1050">
        <v>0</v>
      </c>
      <c r="BA74" s="1016">
        <v>0</v>
      </c>
      <c r="BB74" s="1016">
        <v>0</v>
      </c>
      <c r="BC74" s="1016">
        <v>0</v>
      </c>
      <c r="BD74" s="1016">
        <v>0</v>
      </c>
      <c r="BG74" s="1054">
        <v>1500000</v>
      </c>
      <c r="BH74" s="1054">
        <v>0</v>
      </c>
      <c r="BI74" s="1054">
        <v>1000000</v>
      </c>
      <c r="BJ74" s="1054">
        <v>0</v>
      </c>
      <c r="BK74" s="1054">
        <v>0</v>
      </c>
      <c r="BL74" s="1054">
        <v>0</v>
      </c>
      <c r="BM74" s="1054">
        <v>0</v>
      </c>
      <c r="BN74" s="1054">
        <v>0</v>
      </c>
      <c r="BO74" s="1054">
        <v>0</v>
      </c>
      <c r="BP74" s="1054">
        <v>0</v>
      </c>
      <c r="BQ74" s="1054">
        <v>0</v>
      </c>
      <c r="BR74" s="1054">
        <v>0</v>
      </c>
      <c r="BS74" s="1054">
        <v>0</v>
      </c>
      <c r="BT74" s="1054">
        <v>0</v>
      </c>
    </row>
    <row r="75" spans="1:72" ht="23.1" customHeight="1" x14ac:dyDescent="0.2">
      <c r="A75" s="1012" t="str">
        <f t="shared" si="0"/>
        <v>A2041610</v>
      </c>
      <c r="B75" s="1176" t="s">
        <v>361</v>
      </c>
      <c r="C75" s="1192"/>
      <c r="D75" s="1176" t="s">
        <v>741</v>
      </c>
      <c r="E75" s="1192"/>
      <c r="F75" s="1176" t="s">
        <v>739</v>
      </c>
      <c r="G75" s="1192"/>
      <c r="H75" s="1176" t="s">
        <v>742</v>
      </c>
      <c r="I75" s="1192"/>
      <c r="J75" s="1176" t="s">
        <v>738</v>
      </c>
      <c r="K75" s="1192"/>
      <c r="L75" s="1192"/>
      <c r="M75" s="1176" t="s">
        <v>753</v>
      </c>
      <c r="N75" s="1192"/>
      <c r="O75" s="1192"/>
      <c r="P75" s="1176"/>
      <c r="Q75" s="1192"/>
      <c r="R75" s="1176"/>
      <c r="S75" s="1192"/>
      <c r="T75" s="1177" t="s">
        <v>396</v>
      </c>
      <c r="U75" s="1192"/>
      <c r="V75" s="1192"/>
      <c r="W75" s="1192"/>
      <c r="X75" s="1192"/>
      <c r="Y75" s="1192"/>
      <c r="Z75" s="1192"/>
      <c r="AA75" s="1192"/>
      <c r="AB75" s="1176" t="s">
        <v>732</v>
      </c>
      <c r="AC75" s="1192"/>
      <c r="AD75" s="1192"/>
      <c r="AE75" s="1192"/>
      <c r="AF75" s="1192"/>
      <c r="AG75" s="1176" t="s">
        <v>733</v>
      </c>
      <c r="AH75" s="1192"/>
      <c r="AI75" s="1192"/>
      <c r="AJ75" s="1019" t="s">
        <v>417</v>
      </c>
      <c r="AK75" s="1178" t="s">
        <v>734</v>
      </c>
      <c r="AL75" s="1192"/>
      <c r="AM75" s="1192"/>
      <c r="AN75" s="1192"/>
      <c r="AO75" s="1192"/>
      <c r="AP75" s="1192"/>
      <c r="AQ75" s="1016">
        <v>407625668</v>
      </c>
      <c r="AR75" s="1050">
        <v>0</v>
      </c>
      <c r="AS75" s="1016">
        <v>617134</v>
      </c>
      <c r="AT75" s="1016">
        <v>0</v>
      </c>
      <c r="AU75" s="1016">
        <v>0</v>
      </c>
      <c r="AV75" s="1050">
        <v>0</v>
      </c>
      <c r="AW75" s="1016">
        <v>0</v>
      </c>
      <c r="AX75" s="1050">
        <v>0</v>
      </c>
      <c r="AY75" s="1016">
        <v>0</v>
      </c>
      <c r="AZ75" s="1050">
        <v>0</v>
      </c>
      <c r="BA75" s="1016">
        <v>0</v>
      </c>
      <c r="BB75" s="1016">
        <v>0</v>
      </c>
      <c r="BC75" s="1016">
        <v>0</v>
      </c>
      <c r="BD75" s="1016">
        <v>0</v>
      </c>
      <c r="BG75" s="1054">
        <v>407625668</v>
      </c>
      <c r="BH75" s="1054">
        <v>0</v>
      </c>
      <c r="BI75" s="1054">
        <v>617134</v>
      </c>
      <c r="BJ75" s="1054">
        <v>0</v>
      </c>
      <c r="BK75" s="1054">
        <v>0</v>
      </c>
      <c r="BL75" s="1054">
        <v>0</v>
      </c>
      <c r="BM75" s="1054">
        <v>0</v>
      </c>
      <c r="BN75" s="1054">
        <v>0</v>
      </c>
      <c r="BO75" s="1054">
        <v>0</v>
      </c>
      <c r="BP75" s="1054">
        <v>0</v>
      </c>
      <c r="BQ75" s="1054">
        <v>0</v>
      </c>
      <c r="BR75" s="1054">
        <v>0</v>
      </c>
      <c r="BS75" s="1054">
        <v>0</v>
      </c>
      <c r="BT75" s="1054">
        <v>0</v>
      </c>
    </row>
    <row r="76" spans="1:72" ht="23.1" customHeight="1" x14ac:dyDescent="0.2">
      <c r="A76" s="1012" t="str">
        <f t="shared" si="0"/>
        <v>A2041810</v>
      </c>
      <c r="B76" s="1176" t="s">
        <v>361</v>
      </c>
      <c r="C76" s="1192"/>
      <c r="D76" s="1176" t="s">
        <v>741</v>
      </c>
      <c r="E76" s="1192"/>
      <c r="F76" s="1176" t="s">
        <v>739</v>
      </c>
      <c r="G76" s="1192"/>
      <c r="H76" s="1176" t="s">
        <v>742</v>
      </c>
      <c r="I76" s="1192"/>
      <c r="J76" s="1176" t="s">
        <v>738</v>
      </c>
      <c r="K76" s="1192"/>
      <c r="L76" s="1192"/>
      <c r="M76" s="1176" t="s">
        <v>755</v>
      </c>
      <c r="N76" s="1192"/>
      <c r="O76" s="1192"/>
      <c r="P76" s="1176"/>
      <c r="Q76" s="1192"/>
      <c r="R76" s="1176"/>
      <c r="S76" s="1192"/>
      <c r="T76" s="1177" t="s">
        <v>397</v>
      </c>
      <c r="U76" s="1192"/>
      <c r="V76" s="1192"/>
      <c r="W76" s="1192"/>
      <c r="X76" s="1192"/>
      <c r="Y76" s="1192"/>
      <c r="Z76" s="1192"/>
      <c r="AA76" s="1192"/>
      <c r="AB76" s="1176" t="s">
        <v>732</v>
      </c>
      <c r="AC76" s="1192"/>
      <c r="AD76" s="1192"/>
      <c r="AE76" s="1192"/>
      <c r="AF76" s="1192"/>
      <c r="AG76" s="1176" t="s">
        <v>733</v>
      </c>
      <c r="AH76" s="1192"/>
      <c r="AI76" s="1192"/>
      <c r="AJ76" s="1019" t="s">
        <v>417</v>
      </c>
      <c r="AK76" s="1178" t="s">
        <v>734</v>
      </c>
      <c r="AL76" s="1192"/>
      <c r="AM76" s="1192"/>
      <c r="AN76" s="1192"/>
      <c r="AO76" s="1192"/>
      <c r="AP76" s="1192"/>
      <c r="AQ76" s="1016">
        <v>511719443</v>
      </c>
      <c r="AR76" s="1050">
        <v>397700698.39999998</v>
      </c>
      <c r="AS76" s="1016">
        <v>0.6</v>
      </c>
      <c r="AT76" s="1016">
        <v>0</v>
      </c>
      <c r="AU76" s="1016">
        <v>0</v>
      </c>
      <c r="AV76" s="1050">
        <v>0</v>
      </c>
      <c r="AW76" s="1016">
        <v>397700698.39999998</v>
      </c>
      <c r="AX76" s="1050">
        <v>0</v>
      </c>
      <c r="AY76" s="1016">
        <v>0</v>
      </c>
      <c r="AZ76" s="1050">
        <v>0</v>
      </c>
      <c r="BA76" s="1016">
        <v>0</v>
      </c>
      <c r="BB76" s="1016">
        <v>0</v>
      </c>
      <c r="BC76" s="1016">
        <v>0</v>
      </c>
      <c r="BD76" s="1016">
        <v>0</v>
      </c>
      <c r="BG76" s="1054">
        <v>511719443</v>
      </c>
      <c r="BH76" s="1054">
        <v>397700698.39999998</v>
      </c>
      <c r="BI76" s="1054">
        <v>0.6</v>
      </c>
      <c r="BJ76" s="1054">
        <v>0</v>
      </c>
      <c r="BK76" s="1054">
        <v>0</v>
      </c>
      <c r="BL76" s="1054">
        <v>0</v>
      </c>
      <c r="BM76" s="1054">
        <v>397700698.39999998</v>
      </c>
      <c r="BN76" s="1054">
        <v>0</v>
      </c>
      <c r="BO76" s="1054">
        <v>0</v>
      </c>
      <c r="BP76" s="1054">
        <v>0</v>
      </c>
      <c r="BQ76" s="1054">
        <v>0</v>
      </c>
      <c r="BR76" s="1054">
        <v>0</v>
      </c>
      <c r="BS76" s="1054">
        <v>0</v>
      </c>
      <c r="BT76" s="1054">
        <v>0</v>
      </c>
    </row>
    <row r="77" spans="1:72" ht="23.1" customHeight="1" x14ac:dyDescent="0.2">
      <c r="A77" s="1012" t="str">
        <f t="shared" si="0"/>
        <v>A2041910</v>
      </c>
      <c r="B77" s="1176" t="s">
        <v>361</v>
      </c>
      <c r="C77" s="1192"/>
      <c r="D77" s="1176" t="s">
        <v>741</v>
      </c>
      <c r="E77" s="1192"/>
      <c r="F77" s="1176" t="s">
        <v>739</v>
      </c>
      <c r="G77" s="1192"/>
      <c r="H77" s="1176" t="s">
        <v>742</v>
      </c>
      <c r="I77" s="1192"/>
      <c r="J77" s="1176" t="s">
        <v>738</v>
      </c>
      <c r="K77" s="1192"/>
      <c r="L77" s="1192"/>
      <c r="M77" s="1176" t="s">
        <v>747</v>
      </c>
      <c r="N77" s="1192"/>
      <c r="O77" s="1192"/>
      <c r="P77" s="1176"/>
      <c r="Q77" s="1192"/>
      <c r="R77" s="1176"/>
      <c r="S77" s="1192"/>
      <c r="T77" s="1177" t="s">
        <v>398</v>
      </c>
      <c r="U77" s="1192"/>
      <c r="V77" s="1192"/>
      <c r="W77" s="1192"/>
      <c r="X77" s="1192"/>
      <c r="Y77" s="1192"/>
      <c r="Z77" s="1192"/>
      <c r="AA77" s="1192"/>
      <c r="AB77" s="1176" t="s">
        <v>732</v>
      </c>
      <c r="AC77" s="1192"/>
      <c r="AD77" s="1192"/>
      <c r="AE77" s="1192"/>
      <c r="AF77" s="1192"/>
      <c r="AG77" s="1176" t="s">
        <v>733</v>
      </c>
      <c r="AH77" s="1192"/>
      <c r="AI77" s="1192"/>
      <c r="AJ77" s="1019" t="s">
        <v>417</v>
      </c>
      <c r="AK77" s="1178" t="s">
        <v>734</v>
      </c>
      <c r="AL77" s="1192"/>
      <c r="AM77" s="1192"/>
      <c r="AN77" s="1192"/>
      <c r="AO77" s="1192"/>
      <c r="AP77" s="1192"/>
      <c r="AQ77" s="1016">
        <v>1000000</v>
      </c>
      <c r="AR77" s="1050">
        <v>0</v>
      </c>
      <c r="AS77" s="1016">
        <v>500000</v>
      </c>
      <c r="AT77" s="1016">
        <v>0</v>
      </c>
      <c r="AU77" s="1016">
        <v>0</v>
      </c>
      <c r="AV77" s="1050">
        <v>0</v>
      </c>
      <c r="AW77" s="1016">
        <v>0</v>
      </c>
      <c r="AX77" s="1050">
        <v>0</v>
      </c>
      <c r="AY77" s="1016">
        <v>0</v>
      </c>
      <c r="AZ77" s="1050">
        <v>0</v>
      </c>
      <c r="BA77" s="1016">
        <v>0</v>
      </c>
      <c r="BB77" s="1016">
        <v>0</v>
      </c>
      <c r="BC77" s="1016">
        <v>0</v>
      </c>
      <c r="BD77" s="1016">
        <v>0</v>
      </c>
      <c r="BG77" s="1054">
        <v>1000000</v>
      </c>
      <c r="BH77" s="1054">
        <v>0</v>
      </c>
      <c r="BI77" s="1054">
        <v>500000</v>
      </c>
      <c r="BJ77" s="1054">
        <v>0</v>
      </c>
      <c r="BK77" s="1054">
        <v>0</v>
      </c>
      <c r="BL77" s="1054">
        <v>0</v>
      </c>
      <c r="BM77" s="1054">
        <v>0</v>
      </c>
      <c r="BN77" s="1054">
        <v>0</v>
      </c>
      <c r="BO77" s="1054">
        <v>0</v>
      </c>
      <c r="BP77" s="1054">
        <v>0</v>
      </c>
      <c r="BQ77" s="1054">
        <v>0</v>
      </c>
      <c r="BR77" s="1054">
        <v>0</v>
      </c>
      <c r="BS77" s="1054">
        <v>0</v>
      </c>
      <c r="BT77" s="1054">
        <v>0</v>
      </c>
    </row>
    <row r="78" spans="1:72" ht="23.1" customHeight="1" x14ac:dyDescent="0.2">
      <c r="A78" s="1012" t="str">
        <f t="shared" si="0"/>
        <v>A20411610</v>
      </c>
      <c r="B78" s="1176" t="s">
        <v>361</v>
      </c>
      <c r="C78" s="1192"/>
      <c r="D78" s="1176" t="s">
        <v>741</v>
      </c>
      <c r="E78" s="1192"/>
      <c r="F78" s="1176" t="s">
        <v>739</v>
      </c>
      <c r="G78" s="1192"/>
      <c r="H78" s="1176" t="s">
        <v>742</v>
      </c>
      <c r="I78" s="1192"/>
      <c r="J78" s="1176" t="s">
        <v>738</v>
      </c>
      <c r="K78" s="1192"/>
      <c r="L78" s="1192"/>
      <c r="M78" s="1176" t="s">
        <v>370</v>
      </c>
      <c r="N78" s="1192"/>
      <c r="O78" s="1192"/>
      <c r="P78" s="1176"/>
      <c r="Q78" s="1192"/>
      <c r="R78" s="1176"/>
      <c r="S78" s="1192"/>
      <c r="T78" s="1177" t="s">
        <v>399</v>
      </c>
      <c r="U78" s="1192"/>
      <c r="V78" s="1192"/>
      <c r="W78" s="1192"/>
      <c r="X78" s="1192"/>
      <c r="Y78" s="1192"/>
      <c r="Z78" s="1192"/>
      <c r="AA78" s="1192"/>
      <c r="AB78" s="1176" t="s">
        <v>732</v>
      </c>
      <c r="AC78" s="1192"/>
      <c r="AD78" s="1192"/>
      <c r="AE78" s="1192"/>
      <c r="AF78" s="1192"/>
      <c r="AG78" s="1176" t="s">
        <v>733</v>
      </c>
      <c r="AH78" s="1192"/>
      <c r="AI78" s="1192"/>
      <c r="AJ78" s="1019" t="s">
        <v>417</v>
      </c>
      <c r="AK78" s="1178" t="s">
        <v>734</v>
      </c>
      <c r="AL78" s="1192"/>
      <c r="AM78" s="1192"/>
      <c r="AN78" s="1192"/>
      <c r="AO78" s="1192"/>
      <c r="AP78" s="1192"/>
      <c r="AQ78" s="1016">
        <v>0</v>
      </c>
      <c r="AR78" s="1050">
        <v>0</v>
      </c>
      <c r="AS78" s="1016">
        <v>0</v>
      </c>
      <c r="AT78" s="1016">
        <v>0</v>
      </c>
      <c r="AU78" s="1016">
        <v>0</v>
      </c>
      <c r="AV78" s="1050">
        <v>0</v>
      </c>
      <c r="AW78" s="1016">
        <v>0</v>
      </c>
      <c r="AX78" s="1050">
        <v>0</v>
      </c>
      <c r="AY78" s="1016">
        <v>0</v>
      </c>
      <c r="AZ78" s="1050">
        <v>0</v>
      </c>
      <c r="BA78" s="1016">
        <v>0</v>
      </c>
      <c r="BB78" s="1016">
        <v>0</v>
      </c>
      <c r="BC78" s="1016">
        <v>0</v>
      </c>
      <c r="BD78" s="1016">
        <v>0</v>
      </c>
      <c r="BG78" s="1054">
        <v>0</v>
      </c>
      <c r="BH78" s="1054">
        <v>0</v>
      </c>
      <c r="BI78" s="1054">
        <v>0</v>
      </c>
      <c r="BJ78" s="1054">
        <v>0</v>
      </c>
      <c r="BK78" s="1054">
        <v>0</v>
      </c>
      <c r="BL78" s="1054">
        <v>0</v>
      </c>
      <c r="BM78" s="1054">
        <v>0</v>
      </c>
      <c r="BN78" s="1054">
        <v>0</v>
      </c>
      <c r="BO78" s="1054">
        <v>0</v>
      </c>
      <c r="BP78" s="1054">
        <v>0</v>
      </c>
      <c r="BQ78" s="1054">
        <v>0</v>
      </c>
      <c r="BR78" s="1054">
        <v>0</v>
      </c>
      <c r="BS78" s="1054">
        <v>0</v>
      </c>
      <c r="BT78" s="1054">
        <v>0</v>
      </c>
    </row>
    <row r="79" spans="1:72" ht="23.1" customHeight="1" x14ac:dyDescent="0.2">
      <c r="A79" s="1012" t="str">
        <f t="shared" si="0"/>
        <v>A20412510</v>
      </c>
      <c r="B79" s="1176" t="s">
        <v>361</v>
      </c>
      <c r="C79" s="1192"/>
      <c r="D79" s="1176" t="s">
        <v>741</v>
      </c>
      <c r="E79" s="1192"/>
      <c r="F79" s="1176" t="s">
        <v>739</v>
      </c>
      <c r="G79" s="1192"/>
      <c r="H79" s="1176" t="s">
        <v>742</v>
      </c>
      <c r="I79" s="1192"/>
      <c r="J79" s="1176" t="s">
        <v>738</v>
      </c>
      <c r="K79" s="1192"/>
      <c r="L79" s="1192"/>
      <c r="M79" s="1176" t="s">
        <v>759</v>
      </c>
      <c r="N79" s="1192"/>
      <c r="O79" s="1192"/>
      <c r="P79" s="1176"/>
      <c r="Q79" s="1192"/>
      <c r="R79" s="1176"/>
      <c r="S79" s="1192"/>
      <c r="T79" s="1177" t="s">
        <v>400</v>
      </c>
      <c r="U79" s="1192"/>
      <c r="V79" s="1192"/>
      <c r="W79" s="1192"/>
      <c r="X79" s="1192"/>
      <c r="Y79" s="1192"/>
      <c r="Z79" s="1192"/>
      <c r="AA79" s="1192"/>
      <c r="AB79" s="1176" t="s">
        <v>732</v>
      </c>
      <c r="AC79" s="1192"/>
      <c r="AD79" s="1192"/>
      <c r="AE79" s="1192"/>
      <c r="AF79" s="1192"/>
      <c r="AG79" s="1176" t="s">
        <v>733</v>
      </c>
      <c r="AH79" s="1192"/>
      <c r="AI79" s="1192"/>
      <c r="AJ79" s="1019" t="s">
        <v>417</v>
      </c>
      <c r="AK79" s="1178" t="s">
        <v>734</v>
      </c>
      <c r="AL79" s="1192"/>
      <c r="AM79" s="1192"/>
      <c r="AN79" s="1192"/>
      <c r="AO79" s="1192"/>
      <c r="AP79" s="1192"/>
      <c r="AQ79" s="1016">
        <v>262500000</v>
      </c>
      <c r="AR79" s="1050">
        <v>0</v>
      </c>
      <c r="AS79" s="1016">
        <v>1311779</v>
      </c>
      <c r="AT79" s="1016">
        <v>0</v>
      </c>
      <c r="AU79" s="1016">
        <v>0</v>
      </c>
      <c r="AV79" s="1050">
        <v>0</v>
      </c>
      <c r="AW79" s="1016">
        <v>0</v>
      </c>
      <c r="AX79" s="1050">
        <v>0</v>
      </c>
      <c r="AY79" s="1016">
        <v>0</v>
      </c>
      <c r="AZ79" s="1050">
        <v>0</v>
      </c>
      <c r="BA79" s="1016">
        <v>0</v>
      </c>
      <c r="BB79" s="1016">
        <v>0</v>
      </c>
      <c r="BC79" s="1016">
        <v>0</v>
      </c>
      <c r="BD79" s="1016">
        <v>0</v>
      </c>
      <c r="BG79" s="1054">
        <v>262500000</v>
      </c>
      <c r="BH79" s="1054">
        <v>0</v>
      </c>
      <c r="BI79" s="1054">
        <v>1311779</v>
      </c>
      <c r="BJ79" s="1054">
        <v>0</v>
      </c>
      <c r="BK79" s="1054">
        <v>0</v>
      </c>
      <c r="BL79" s="1054">
        <v>0</v>
      </c>
      <c r="BM79" s="1054">
        <v>0</v>
      </c>
      <c r="BN79" s="1054">
        <v>0</v>
      </c>
      <c r="BO79" s="1054">
        <v>0</v>
      </c>
      <c r="BP79" s="1054">
        <v>0</v>
      </c>
      <c r="BQ79" s="1054">
        <v>0</v>
      </c>
      <c r="BR79" s="1054">
        <v>0</v>
      </c>
      <c r="BS79" s="1054">
        <v>0</v>
      </c>
      <c r="BT79" s="1054">
        <v>0</v>
      </c>
    </row>
    <row r="80" spans="1:72" ht="23.1" customHeight="1" x14ac:dyDescent="0.2">
      <c r="A80" s="1012" t="str">
        <f t="shared" si="0"/>
        <v>A204210</v>
      </c>
      <c r="B80" s="1180" t="s">
        <v>361</v>
      </c>
      <c r="C80" s="1192"/>
      <c r="D80" s="1180" t="s">
        <v>741</v>
      </c>
      <c r="E80" s="1192"/>
      <c r="F80" s="1180" t="s">
        <v>739</v>
      </c>
      <c r="G80" s="1192"/>
      <c r="H80" s="1180" t="s">
        <v>742</v>
      </c>
      <c r="I80" s="1192"/>
      <c r="J80" s="1180" t="s">
        <v>741</v>
      </c>
      <c r="K80" s="1192"/>
      <c r="L80" s="1192"/>
      <c r="M80" s="1180"/>
      <c r="N80" s="1192"/>
      <c r="O80" s="1192"/>
      <c r="P80" s="1180"/>
      <c r="Q80" s="1192"/>
      <c r="R80" s="1180"/>
      <c r="S80" s="1192"/>
      <c r="T80" s="1179" t="s">
        <v>635</v>
      </c>
      <c r="U80" s="1192"/>
      <c r="V80" s="1192"/>
      <c r="W80" s="1192"/>
      <c r="X80" s="1192"/>
      <c r="Y80" s="1192"/>
      <c r="Z80" s="1192"/>
      <c r="AA80" s="1192"/>
      <c r="AB80" s="1180" t="s">
        <v>732</v>
      </c>
      <c r="AC80" s="1192"/>
      <c r="AD80" s="1192"/>
      <c r="AE80" s="1192"/>
      <c r="AF80" s="1192"/>
      <c r="AG80" s="1180" t="s">
        <v>733</v>
      </c>
      <c r="AH80" s="1192"/>
      <c r="AI80" s="1192"/>
      <c r="AJ80" s="1017" t="s">
        <v>417</v>
      </c>
      <c r="AK80" s="1181" t="s">
        <v>734</v>
      </c>
      <c r="AL80" s="1192"/>
      <c r="AM80" s="1192"/>
      <c r="AN80" s="1192"/>
      <c r="AO80" s="1192"/>
      <c r="AP80" s="1192"/>
      <c r="AQ80" s="1016">
        <v>40937304</v>
      </c>
      <c r="AR80" s="1050">
        <v>25526867</v>
      </c>
      <c r="AS80" s="1016">
        <v>7116393</v>
      </c>
      <c r="AT80" s="1016">
        <v>0</v>
      </c>
      <c r="AU80" s="1016">
        <v>0</v>
      </c>
      <c r="AV80" s="1050">
        <v>0</v>
      </c>
      <c r="AW80" s="1016">
        <v>25526867</v>
      </c>
      <c r="AX80" s="1050">
        <v>0</v>
      </c>
      <c r="AY80" s="1016">
        <v>0</v>
      </c>
      <c r="AZ80" s="1050">
        <v>0</v>
      </c>
      <c r="BA80" s="1016">
        <v>0</v>
      </c>
      <c r="BB80" s="1016">
        <v>0</v>
      </c>
      <c r="BC80" s="1016">
        <v>0</v>
      </c>
      <c r="BD80" s="1016">
        <v>0</v>
      </c>
      <c r="BG80" s="1054">
        <v>40937304</v>
      </c>
      <c r="BH80" s="1054">
        <v>25526867</v>
      </c>
      <c r="BI80" s="1054">
        <v>7116393</v>
      </c>
      <c r="BJ80" s="1054">
        <v>0</v>
      </c>
      <c r="BK80" s="1054">
        <v>0</v>
      </c>
      <c r="BL80" s="1054">
        <v>0</v>
      </c>
      <c r="BM80" s="1054">
        <v>25526867</v>
      </c>
      <c r="BN80" s="1054">
        <v>0</v>
      </c>
      <c r="BO80" s="1054">
        <v>0</v>
      </c>
      <c r="BP80" s="1054">
        <v>0</v>
      </c>
      <c r="BQ80" s="1054">
        <v>0</v>
      </c>
      <c r="BR80" s="1054">
        <v>0</v>
      </c>
      <c r="BS80" s="1054">
        <v>0</v>
      </c>
      <c r="BT80" s="1054">
        <v>0</v>
      </c>
    </row>
    <row r="81" spans="1:72" ht="23.1" customHeight="1" x14ac:dyDescent="0.2">
      <c r="A81" s="1012" t="str">
        <f t="shared" si="0"/>
        <v>A2042110</v>
      </c>
      <c r="B81" s="1176" t="s">
        <v>361</v>
      </c>
      <c r="C81" s="1192"/>
      <c r="D81" s="1176" t="s">
        <v>741</v>
      </c>
      <c r="E81" s="1192"/>
      <c r="F81" s="1176" t="s">
        <v>739</v>
      </c>
      <c r="G81" s="1192"/>
      <c r="H81" s="1176" t="s">
        <v>742</v>
      </c>
      <c r="I81" s="1192"/>
      <c r="J81" s="1176" t="s">
        <v>741</v>
      </c>
      <c r="K81" s="1192"/>
      <c r="L81" s="1192"/>
      <c r="M81" s="1176" t="s">
        <v>738</v>
      </c>
      <c r="N81" s="1192"/>
      <c r="O81" s="1192"/>
      <c r="P81" s="1176"/>
      <c r="Q81" s="1192"/>
      <c r="R81" s="1176"/>
      <c r="S81" s="1192"/>
      <c r="T81" s="1177" t="s">
        <v>401</v>
      </c>
      <c r="U81" s="1192"/>
      <c r="V81" s="1192"/>
      <c r="W81" s="1192"/>
      <c r="X81" s="1192"/>
      <c r="Y81" s="1192"/>
      <c r="Z81" s="1192"/>
      <c r="AA81" s="1192"/>
      <c r="AB81" s="1176" t="s">
        <v>732</v>
      </c>
      <c r="AC81" s="1192"/>
      <c r="AD81" s="1192"/>
      <c r="AE81" s="1192"/>
      <c r="AF81" s="1192"/>
      <c r="AG81" s="1176" t="s">
        <v>733</v>
      </c>
      <c r="AH81" s="1192"/>
      <c r="AI81" s="1192"/>
      <c r="AJ81" s="1019" t="s">
        <v>417</v>
      </c>
      <c r="AK81" s="1178" t="s">
        <v>734</v>
      </c>
      <c r="AL81" s="1192"/>
      <c r="AM81" s="1192"/>
      <c r="AN81" s="1192"/>
      <c r="AO81" s="1192"/>
      <c r="AP81" s="1192"/>
      <c r="AQ81" s="1016">
        <v>11780557</v>
      </c>
      <c r="AR81" s="1050">
        <v>0</v>
      </c>
      <c r="AS81" s="1016">
        <v>5116393</v>
      </c>
      <c r="AT81" s="1016">
        <v>0</v>
      </c>
      <c r="AU81" s="1016">
        <v>0</v>
      </c>
      <c r="AV81" s="1050">
        <v>0</v>
      </c>
      <c r="AW81" s="1016">
        <v>0</v>
      </c>
      <c r="AX81" s="1050">
        <v>0</v>
      </c>
      <c r="AY81" s="1016">
        <v>0</v>
      </c>
      <c r="AZ81" s="1050">
        <v>0</v>
      </c>
      <c r="BA81" s="1016">
        <v>0</v>
      </c>
      <c r="BB81" s="1016">
        <v>0</v>
      </c>
      <c r="BC81" s="1016">
        <v>0</v>
      </c>
      <c r="BD81" s="1016">
        <v>0</v>
      </c>
      <c r="BG81" s="1054">
        <v>11780557</v>
      </c>
      <c r="BH81" s="1054">
        <v>0</v>
      </c>
      <c r="BI81" s="1054">
        <v>5116393</v>
      </c>
      <c r="BJ81" s="1054">
        <v>0</v>
      </c>
      <c r="BK81" s="1054">
        <v>0</v>
      </c>
      <c r="BL81" s="1054">
        <v>0</v>
      </c>
      <c r="BM81" s="1054">
        <v>0</v>
      </c>
      <c r="BN81" s="1054">
        <v>0</v>
      </c>
      <c r="BO81" s="1054">
        <v>0</v>
      </c>
      <c r="BP81" s="1054">
        <v>0</v>
      </c>
      <c r="BQ81" s="1054">
        <v>0</v>
      </c>
      <c r="BR81" s="1054">
        <v>0</v>
      </c>
      <c r="BS81" s="1054">
        <v>0</v>
      </c>
      <c r="BT81" s="1054">
        <v>0</v>
      </c>
    </row>
    <row r="82" spans="1:72" ht="23.1" customHeight="1" x14ac:dyDescent="0.2">
      <c r="A82" s="1012" t="str">
        <f t="shared" si="0"/>
        <v>A2042210</v>
      </c>
      <c r="B82" s="1176" t="s">
        <v>361</v>
      </c>
      <c r="C82" s="1192"/>
      <c r="D82" s="1176" t="s">
        <v>741</v>
      </c>
      <c r="E82" s="1192"/>
      <c r="F82" s="1176" t="s">
        <v>739</v>
      </c>
      <c r="G82" s="1192"/>
      <c r="H82" s="1176" t="s">
        <v>742</v>
      </c>
      <c r="I82" s="1192"/>
      <c r="J82" s="1176" t="s">
        <v>741</v>
      </c>
      <c r="K82" s="1192"/>
      <c r="L82" s="1192"/>
      <c r="M82" s="1176" t="s">
        <v>741</v>
      </c>
      <c r="N82" s="1192"/>
      <c r="O82" s="1192"/>
      <c r="P82" s="1176"/>
      <c r="Q82" s="1192"/>
      <c r="R82" s="1176"/>
      <c r="S82" s="1192"/>
      <c r="T82" s="1177" t="s">
        <v>402</v>
      </c>
      <c r="U82" s="1192"/>
      <c r="V82" s="1192"/>
      <c r="W82" s="1192"/>
      <c r="X82" s="1192"/>
      <c r="Y82" s="1192"/>
      <c r="Z82" s="1192"/>
      <c r="AA82" s="1192"/>
      <c r="AB82" s="1176" t="s">
        <v>732</v>
      </c>
      <c r="AC82" s="1192"/>
      <c r="AD82" s="1192"/>
      <c r="AE82" s="1192"/>
      <c r="AF82" s="1192"/>
      <c r="AG82" s="1176" t="s">
        <v>733</v>
      </c>
      <c r="AH82" s="1192"/>
      <c r="AI82" s="1192"/>
      <c r="AJ82" s="1019" t="s">
        <v>417</v>
      </c>
      <c r="AK82" s="1178" t="s">
        <v>734</v>
      </c>
      <c r="AL82" s="1192"/>
      <c r="AM82" s="1192"/>
      <c r="AN82" s="1192"/>
      <c r="AO82" s="1192"/>
      <c r="AP82" s="1192"/>
      <c r="AQ82" s="1016">
        <v>29156747</v>
      </c>
      <c r="AR82" s="1050">
        <v>25526867</v>
      </c>
      <c r="AS82" s="1016">
        <v>2000000</v>
      </c>
      <c r="AT82" s="1016">
        <v>0</v>
      </c>
      <c r="AU82" s="1016">
        <v>0</v>
      </c>
      <c r="AV82" s="1050">
        <v>0</v>
      </c>
      <c r="AW82" s="1016">
        <v>25526867</v>
      </c>
      <c r="AX82" s="1050">
        <v>0</v>
      </c>
      <c r="AY82" s="1016">
        <v>0</v>
      </c>
      <c r="AZ82" s="1050">
        <v>0</v>
      </c>
      <c r="BA82" s="1016">
        <v>0</v>
      </c>
      <c r="BB82" s="1016">
        <v>0</v>
      </c>
      <c r="BC82" s="1016">
        <v>0</v>
      </c>
      <c r="BD82" s="1016">
        <v>0</v>
      </c>
      <c r="BG82" s="1054">
        <v>29156747</v>
      </c>
      <c r="BH82" s="1054">
        <v>25526867</v>
      </c>
      <c r="BI82" s="1054">
        <v>2000000</v>
      </c>
      <c r="BJ82" s="1054">
        <v>0</v>
      </c>
      <c r="BK82" s="1054">
        <v>0</v>
      </c>
      <c r="BL82" s="1054">
        <v>0</v>
      </c>
      <c r="BM82" s="1054">
        <v>25526867</v>
      </c>
      <c r="BN82" s="1054">
        <v>0</v>
      </c>
      <c r="BO82" s="1054">
        <v>0</v>
      </c>
      <c r="BP82" s="1054">
        <v>0</v>
      </c>
      <c r="BQ82" s="1054">
        <v>0</v>
      </c>
      <c r="BR82" s="1054">
        <v>0</v>
      </c>
      <c r="BS82" s="1054">
        <v>0</v>
      </c>
      <c r="BT82" s="1054">
        <v>0</v>
      </c>
    </row>
    <row r="83" spans="1:72" ht="23.1" customHeight="1" x14ac:dyDescent="0.2">
      <c r="A83" s="1012" t="str">
        <f t="shared" si="0"/>
        <v>A204410</v>
      </c>
      <c r="B83" s="1180" t="s">
        <v>361</v>
      </c>
      <c r="C83" s="1192"/>
      <c r="D83" s="1180" t="s">
        <v>741</v>
      </c>
      <c r="E83" s="1192"/>
      <c r="F83" s="1180" t="s">
        <v>739</v>
      </c>
      <c r="G83" s="1192"/>
      <c r="H83" s="1180" t="s">
        <v>742</v>
      </c>
      <c r="I83" s="1192"/>
      <c r="J83" s="1180" t="s">
        <v>742</v>
      </c>
      <c r="K83" s="1192"/>
      <c r="L83" s="1192"/>
      <c r="M83" s="1180"/>
      <c r="N83" s="1192"/>
      <c r="O83" s="1192"/>
      <c r="P83" s="1180"/>
      <c r="Q83" s="1192"/>
      <c r="R83" s="1180"/>
      <c r="S83" s="1192"/>
      <c r="T83" s="1179" t="s">
        <v>637</v>
      </c>
      <c r="U83" s="1192"/>
      <c r="V83" s="1192"/>
      <c r="W83" s="1192"/>
      <c r="X83" s="1192"/>
      <c r="Y83" s="1192"/>
      <c r="Z83" s="1192"/>
      <c r="AA83" s="1192"/>
      <c r="AB83" s="1180" t="s">
        <v>732</v>
      </c>
      <c r="AC83" s="1192"/>
      <c r="AD83" s="1192"/>
      <c r="AE83" s="1192"/>
      <c r="AF83" s="1192"/>
      <c r="AG83" s="1180" t="s">
        <v>733</v>
      </c>
      <c r="AH83" s="1192"/>
      <c r="AI83" s="1192"/>
      <c r="AJ83" s="1017" t="s">
        <v>417</v>
      </c>
      <c r="AK83" s="1181" t="s">
        <v>734</v>
      </c>
      <c r="AL83" s="1192"/>
      <c r="AM83" s="1192"/>
      <c r="AN83" s="1192"/>
      <c r="AO83" s="1192"/>
      <c r="AP83" s="1192"/>
      <c r="AQ83" s="1016">
        <v>1119609341</v>
      </c>
      <c r="AR83" s="1050">
        <v>6126180</v>
      </c>
      <c r="AS83" s="1016">
        <v>10400856</v>
      </c>
      <c r="AT83" s="1016">
        <v>0</v>
      </c>
      <c r="AU83" s="1016">
        <v>0</v>
      </c>
      <c r="AV83" s="1050">
        <v>27488000</v>
      </c>
      <c r="AW83" s="1016">
        <v>21361820</v>
      </c>
      <c r="AX83" s="1050">
        <v>39870347</v>
      </c>
      <c r="AY83" s="1016">
        <v>12382347</v>
      </c>
      <c r="AZ83" s="1050">
        <v>39870347</v>
      </c>
      <c r="BA83" s="1016">
        <v>0</v>
      </c>
      <c r="BB83" s="1016">
        <v>39870347</v>
      </c>
      <c r="BC83" s="1016">
        <v>0</v>
      </c>
      <c r="BD83" s="1016">
        <v>0</v>
      </c>
      <c r="BG83" s="1054">
        <v>1119609341</v>
      </c>
      <c r="BH83" s="1054">
        <v>6126180</v>
      </c>
      <c r="BI83" s="1054">
        <v>10400856</v>
      </c>
      <c r="BJ83" s="1054">
        <v>0</v>
      </c>
      <c r="BK83" s="1054">
        <v>0</v>
      </c>
      <c r="BL83" s="1054">
        <v>27488000</v>
      </c>
      <c r="BM83" s="1054">
        <v>21361820</v>
      </c>
      <c r="BN83" s="1054">
        <v>39870347</v>
      </c>
      <c r="BO83" s="1054">
        <v>12382347</v>
      </c>
      <c r="BP83" s="1054">
        <v>39870347</v>
      </c>
      <c r="BQ83" s="1054">
        <v>0</v>
      </c>
      <c r="BR83" s="1054">
        <v>39870347</v>
      </c>
      <c r="BS83" s="1054">
        <v>0</v>
      </c>
      <c r="BT83" s="1054">
        <v>0</v>
      </c>
    </row>
    <row r="84" spans="1:72" ht="23.1" customHeight="1" x14ac:dyDescent="0.2">
      <c r="A84" s="1012" t="str">
        <f t="shared" si="0"/>
        <v>A2044110</v>
      </c>
      <c r="B84" s="1176" t="s">
        <v>361</v>
      </c>
      <c r="C84" s="1192"/>
      <c r="D84" s="1176" t="s">
        <v>741</v>
      </c>
      <c r="E84" s="1192"/>
      <c r="F84" s="1176" t="s">
        <v>739</v>
      </c>
      <c r="G84" s="1192"/>
      <c r="H84" s="1176" t="s">
        <v>742</v>
      </c>
      <c r="I84" s="1192"/>
      <c r="J84" s="1176" t="s">
        <v>742</v>
      </c>
      <c r="K84" s="1192"/>
      <c r="L84" s="1192"/>
      <c r="M84" s="1176" t="s">
        <v>738</v>
      </c>
      <c r="N84" s="1192"/>
      <c r="O84" s="1192"/>
      <c r="P84" s="1176"/>
      <c r="Q84" s="1192"/>
      <c r="R84" s="1176"/>
      <c r="S84" s="1192"/>
      <c r="T84" s="1177" t="s">
        <v>403</v>
      </c>
      <c r="U84" s="1192"/>
      <c r="V84" s="1192"/>
      <c r="W84" s="1192"/>
      <c r="X84" s="1192"/>
      <c r="Y84" s="1192"/>
      <c r="Z84" s="1192"/>
      <c r="AA84" s="1192"/>
      <c r="AB84" s="1176" t="s">
        <v>732</v>
      </c>
      <c r="AC84" s="1192"/>
      <c r="AD84" s="1192"/>
      <c r="AE84" s="1192"/>
      <c r="AF84" s="1192"/>
      <c r="AG84" s="1176" t="s">
        <v>733</v>
      </c>
      <c r="AH84" s="1192"/>
      <c r="AI84" s="1192"/>
      <c r="AJ84" s="1019" t="s">
        <v>417</v>
      </c>
      <c r="AK84" s="1178" t="s">
        <v>734</v>
      </c>
      <c r="AL84" s="1192"/>
      <c r="AM84" s="1192"/>
      <c r="AN84" s="1192"/>
      <c r="AO84" s="1192"/>
      <c r="AP84" s="1192"/>
      <c r="AQ84" s="1016">
        <v>400000000</v>
      </c>
      <c r="AR84" s="1050">
        <v>0</v>
      </c>
      <c r="AS84" s="1016">
        <v>1000000</v>
      </c>
      <c r="AT84" s="1016">
        <v>0</v>
      </c>
      <c r="AU84" s="1016">
        <v>0</v>
      </c>
      <c r="AV84" s="1050">
        <v>17500000</v>
      </c>
      <c r="AW84" s="1016">
        <v>17500000</v>
      </c>
      <c r="AX84" s="1050">
        <v>35981893</v>
      </c>
      <c r="AY84" s="1016">
        <v>18481893</v>
      </c>
      <c r="AZ84" s="1050">
        <v>35981893</v>
      </c>
      <c r="BA84" s="1016">
        <v>0</v>
      </c>
      <c r="BB84" s="1016">
        <v>35981893</v>
      </c>
      <c r="BC84" s="1016">
        <v>0</v>
      </c>
      <c r="BD84" s="1016">
        <v>0</v>
      </c>
      <c r="BG84" s="1054">
        <v>400000000</v>
      </c>
      <c r="BH84" s="1054">
        <v>0</v>
      </c>
      <c r="BI84" s="1054">
        <v>1000000</v>
      </c>
      <c r="BJ84" s="1054">
        <v>0</v>
      </c>
      <c r="BK84" s="1054">
        <v>0</v>
      </c>
      <c r="BL84" s="1054">
        <v>17500000</v>
      </c>
      <c r="BM84" s="1054">
        <v>17500000</v>
      </c>
      <c r="BN84" s="1054">
        <v>35981893</v>
      </c>
      <c r="BO84" s="1054">
        <v>18481893</v>
      </c>
      <c r="BP84" s="1054">
        <v>35981893</v>
      </c>
      <c r="BQ84" s="1054">
        <v>0</v>
      </c>
      <c r="BR84" s="1054">
        <v>35981893</v>
      </c>
      <c r="BS84" s="1054">
        <v>0</v>
      </c>
      <c r="BT84" s="1054">
        <v>0</v>
      </c>
    </row>
    <row r="85" spans="1:72" ht="23.1" customHeight="1" x14ac:dyDescent="0.2">
      <c r="A85" s="1012" t="str">
        <f t="shared" si="0"/>
        <v>A2044610</v>
      </c>
      <c r="B85" s="1176" t="s">
        <v>361</v>
      </c>
      <c r="C85" s="1192"/>
      <c r="D85" s="1176" t="s">
        <v>741</v>
      </c>
      <c r="E85" s="1192"/>
      <c r="F85" s="1176" t="s">
        <v>739</v>
      </c>
      <c r="G85" s="1192"/>
      <c r="H85" s="1176" t="s">
        <v>742</v>
      </c>
      <c r="I85" s="1192"/>
      <c r="J85" s="1176" t="s">
        <v>742</v>
      </c>
      <c r="K85" s="1192"/>
      <c r="L85" s="1192"/>
      <c r="M85" s="1176" t="s">
        <v>753</v>
      </c>
      <c r="N85" s="1192"/>
      <c r="O85" s="1192"/>
      <c r="P85" s="1176"/>
      <c r="Q85" s="1192"/>
      <c r="R85" s="1176"/>
      <c r="S85" s="1192"/>
      <c r="T85" s="1177" t="s">
        <v>404</v>
      </c>
      <c r="U85" s="1192"/>
      <c r="V85" s="1192"/>
      <c r="W85" s="1192"/>
      <c r="X85" s="1192"/>
      <c r="Y85" s="1192"/>
      <c r="Z85" s="1192"/>
      <c r="AA85" s="1192"/>
      <c r="AB85" s="1176" t="s">
        <v>732</v>
      </c>
      <c r="AC85" s="1192"/>
      <c r="AD85" s="1192"/>
      <c r="AE85" s="1192"/>
      <c r="AF85" s="1192"/>
      <c r="AG85" s="1176" t="s">
        <v>733</v>
      </c>
      <c r="AH85" s="1192"/>
      <c r="AI85" s="1192"/>
      <c r="AJ85" s="1019" t="s">
        <v>417</v>
      </c>
      <c r="AK85" s="1178" t="s">
        <v>734</v>
      </c>
      <c r="AL85" s="1192"/>
      <c r="AM85" s="1192"/>
      <c r="AN85" s="1192"/>
      <c r="AO85" s="1192"/>
      <c r="AP85" s="1192"/>
      <c r="AQ85" s="1016">
        <v>10000000</v>
      </c>
      <c r="AR85" s="1050">
        <v>0</v>
      </c>
      <c r="AS85" s="1016">
        <v>0</v>
      </c>
      <c r="AT85" s="1016">
        <v>0</v>
      </c>
      <c r="AU85" s="1016">
        <v>0</v>
      </c>
      <c r="AV85" s="1050">
        <v>9483000</v>
      </c>
      <c r="AW85" s="1016">
        <v>9483000</v>
      </c>
      <c r="AX85" s="1050">
        <v>0</v>
      </c>
      <c r="AY85" s="1016">
        <v>9483000</v>
      </c>
      <c r="AZ85" s="1050">
        <v>0</v>
      </c>
      <c r="BA85" s="1016">
        <v>0</v>
      </c>
      <c r="BB85" s="1016">
        <v>0</v>
      </c>
      <c r="BC85" s="1016">
        <v>0</v>
      </c>
      <c r="BD85" s="1016">
        <v>0</v>
      </c>
      <c r="BG85" s="1054">
        <v>10000000</v>
      </c>
      <c r="BH85" s="1054">
        <v>0</v>
      </c>
      <c r="BI85" s="1054">
        <v>0</v>
      </c>
      <c r="BJ85" s="1054">
        <v>0</v>
      </c>
      <c r="BK85" s="1054">
        <v>0</v>
      </c>
      <c r="BL85" s="1054">
        <v>9483000</v>
      </c>
      <c r="BM85" s="1054">
        <v>9483000</v>
      </c>
      <c r="BN85" s="1054">
        <v>0</v>
      </c>
      <c r="BO85" s="1054">
        <v>9483000</v>
      </c>
      <c r="BP85" s="1054">
        <v>0</v>
      </c>
      <c r="BQ85" s="1054">
        <v>0</v>
      </c>
      <c r="BR85" s="1054">
        <v>0</v>
      </c>
      <c r="BS85" s="1054">
        <v>0</v>
      </c>
      <c r="BT85" s="1054">
        <v>0</v>
      </c>
    </row>
    <row r="86" spans="1:72" ht="23.1" customHeight="1" x14ac:dyDescent="0.2">
      <c r="A86" s="1012" t="str">
        <f t="shared" si="0"/>
        <v>A2044910</v>
      </c>
      <c r="B86" s="1176" t="s">
        <v>361</v>
      </c>
      <c r="C86" s="1192"/>
      <c r="D86" s="1176" t="s">
        <v>741</v>
      </c>
      <c r="E86" s="1192"/>
      <c r="F86" s="1176" t="s">
        <v>739</v>
      </c>
      <c r="G86" s="1192"/>
      <c r="H86" s="1176" t="s">
        <v>742</v>
      </c>
      <c r="I86" s="1192"/>
      <c r="J86" s="1176" t="s">
        <v>742</v>
      </c>
      <c r="K86" s="1192"/>
      <c r="L86" s="1192"/>
      <c r="M86" s="1176" t="s">
        <v>747</v>
      </c>
      <c r="N86" s="1192"/>
      <c r="O86" s="1192"/>
      <c r="P86" s="1176"/>
      <c r="Q86" s="1192"/>
      <c r="R86" s="1176"/>
      <c r="S86" s="1192"/>
      <c r="T86" s="1177" t="s">
        <v>405</v>
      </c>
      <c r="U86" s="1192"/>
      <c r="V86" s="1192"/>
      <c r="W86" s="1192"/>
      <c r="X86" s="1192"/>
      <c r="Y86" s="1192"/>
      <c r="Z86" s="1192"/>
      <c r="AA86" s="1192"/>
      <c r="AB86" s="1176" t="s">
        <v>732</v>
      </c>
      <c r="AC86" s="1192"/>
      <c r="AD86" s="1192"/>
      <c r="AE86" s="1192"/>
      <c r="AF86" s="1192"/>
      <c r="AG86" s="1176" t="s">
        <v>733</v>
      </c>
      <c r="AH86" s="1192"/>
      <c r="AI86" s="1192"/>
      <c r="AJ86" s="1019" t="s">
        <v>417</v>
      </c>
      <c r="AK86" s="1178" t="s">
        <v>734</v>
      </c>
      <c r="AL86" s="1192"/>
      <c r="AM86" s="1192"/>
      <c r="AN86" s="1192"/>
      <c r="AO86" s="1192"/>
      <c r="AP86" s="1192"/>
      <c r="AQ86" s="1016">
        <v>30000000</v>
      </c>
      <c r="AR86" s="1050">
        <v>0</v>
      </c>
      <c r="AS86" s="1016">
        <v>2957608</v>
      </c>
      <c r="AT86" s="1016">
        <v>0</v>
      </c>
      <c r="AU86" s="1016">
        <v>0</v>
      </c>
      <c r="AV86" s="1050">
        <v>0</v>
      </c>
      <c r="AW86" s="1016">
        <v>0</v>
      </c>
      <c r="AX86" s="1050">
        <v>0</v>
      </c>
      <c r="AY86" s="1016">
        <v>0</v>
      </c>
      <c r="AZ86" s="1050">
        <v>0</v>
      </c>
      <c r="BA86" s="1016">
        <v>0</v>
      </c>
      <c r="BB86" s="1016">
        <v>0</v>
      </c>
      <c r="BC86" s="1016">
        <v>0</v>
      </c>
      <c r="BD86" s="1016">
        <v>0</v>
      </c>
      <c r="BG86" s="1054">
        <v>30000000</v>
      </c>
      <c r="BH86" s="1054">
        <v>0</v>
      </c>
      <c r="BI86" s="1054">
        <v>2957608</v>
      </c>
      <c r="BJ86" s="1054">
        <v>0</v>
      </c>
      <c r="BK86" s="1054">
        <v>0</v>
      </c>
      <c r="BL86" s="1054">
        <v>0</v>
      </c>
      <c r="BM86" s="1054">
        <v>0</v>
      </c>
      <c r="BN86" s="1054">
        <v>0</v>
      </c>
      <c r="BO86" s="1054">
        <v>0</v>
      </c>
      <c r="BP86" s="1054">
        <v>0</v>
      </c>
      <c r="BQ86" s="1054">
        <v>0</v>
      </c>
      <c r="BR86" s="1054">
        <v>0</v>
      </c>
      <c r="BS86" s="1054">
        <v>0</v>
      </c>
      <c r="BT86" s="1054">
        <v>0</v>
      </c>
    </row>
    <row r="87" spans="1:72" ht="23.1" customHeight="1" x14ac:dyDescent="0.2">
      <c r="A87" s="1012" t="str">
        <f t="shared" si="0"/>
        <v>A20441510</v>
      </c>
      <c r="B87" s="1176" t="s">
        <v>361</v>
      </c>
      <c r="C87" s="1192"/>
      <c r="D87" s="1176" t="s">
        <v>741</v>
      </c>
      <c r="E87" s="1192"/>
      <c r="F87" s="1176" t="s">
        <v>739</v>
      </c>
      <c r="G87" s="1192"/>
      <c r="H87" s="1176" t="s">
        <v>742</v>
      </c>
      <c r="I87" s="1192"/>
      <c r="J87" s="1176" t="s">
        <v>742</v>
      </c>
      <c r="K87" s="1192"/>
      <c r="L87" s="1192"/>
      <c r="M87" s="1176" t="s">
        <v>745</v>
      </c>
      <c r="N87" s="1192"/>
      <c r="O87" s="1192"/>
      <c r="P87" s="1176"/>
      <c r="Q87" s="1192"/>
      <c r="R87" s="1176"/>
      <c r="S87" s="1192"/>
      <c r="T87" s="1177" t="s">
        <v>406</v>
      </c>
      <c r="U87" s="1192"/>
      <c r="V87" s="1192"/>
      <c r="W87" s="1192"/>
      <c r="X87" s="1192"/>
      <c r="Y87" s="1192"/>
      <c r="Z87" s="1192"/>
      <c r="AA87" s="1192"/>
      <c r="AB87" s="1176" t="s">
        <v>732</v>
      </c>
      <c r="AC87" s="1192"/>
      <c r="AD87" s="1192"/>
      <c r="AE87" s="1192"/>
      <c r="AF87" s="1192"/>
      <c r="AG87" s="1176" t="s">
        <v>733</v>
      </c>
      <c r="AH87" s="1192"/>
      <c r="AI87" s="1192"/>
      <c r="AJ87" s="1019" t="s">
        <v>417</v>
      </c>
      <c r="AK87" s="1178" t="s">
        <v>734</v>
      </c>
      <c r="AL87" s="1192"/>
      <c r="AM87" s="1192"/>
      <c r="AN87" s="1192"/>
      <c r="AO87" s="1192"/>
      <c r="AP87" s="1192"/>
      <c r="AQ87" s="1016">
        <v>551000000</v>
      </c>
      <c r="AR87" s="1050">
        <v>320000</v>
      </c>
      <c r="AS87" s="1016">
        <v>1361534</v>
      </c>
      <c r="AT87" s="1016">
        <v>0</v>
      </c>
      <c r="AU87" s="1016">
        <v>0</v>
      </c>
      <c r="AV87" s="1050">
        <v>320000</v>
      </c>
      <c r="AW87" s="1016">
        <v>0</v>
      </c>
      <c r="AX87" s="1050">
        <v>320000</v>
      </c>
      <c r="AY87" s="1016">
        <v>0</v>
      </c>
      <c r="AZ87" s="1050">
        <v>320000</v>
      </c>
      <c r="BA87" s="1016">
        <v>0</v>
      </c>
      <c r="BB87" s="1016">
        <v>320000</v>
      </c>
      <c r="BC87" s="1016">
        <v>0</v>
      </c>
      <c r="BD87" s="1016">
        <v>0</v>
      </c>
      <c r="BG87" s="1054">
        <v>551000000</v>
      </c>
      <c r="BH87" s="1054">
        <v>320000</v>
      </c>
      <c r="BI87" s="1054">
        <v>1361534</v>
      </c>
      <c r="BJ87" s="1054">
        <v>0</v>
      </c>
      <c r="BK87" s="1054">
        <v>0</v>
      </c>
      <c r="BL87" s="1054">
        <v>320000</v>
      </c>
      <c r="BM87" s="1054">
        <v>0</v>
      </c>
      <c r="BN87" s="1054">
        <v>320000</v>
      </c>
      <c r="BO87" s="1054">
        <v>0</v>
      </c>
      <c r="BP87" s="1054">
        <v>320000</v>
      </c>
      <c r="BQ87" s="1054">
        <v>0</v>
      </c>
      <c r="BR87" s="1054">
        <v>320000</v>
      </c>
      <c r="BS87" s="1054">
        <v>0</v>
      </c>
      <c r="BT87" s="1054">
        <v>0</v>
      </c>
    </row>
    <row r="88" spans="1:72" ht="23.1" customHeight="1" x14ac:dyDescent="0.2">
      <c r="A88" s="1012" t="str">
        <f t="shared" si="0"/>
        <v>A20441710</v>
      </c>
      <c r="B88" s="1176" t="s">
        <v>361</v>
      </c>
      <c r="C88" s="1192"/>
      <c r="D88" s="1176" t="s">
        <v>741</v>
      </c>
      <c r="E88" s="1192"/>
      <c r="F88" s="1176" t="s">
        <v>739</v>
      </c>
      <c r="G88" s="1192"/>
      <c r="H88" s="1176" t="s">
        <v>742</v>
      </c>
      <c r="I88" s="1192"/>
      <c r="J88" s="1176" t="s">
        <v>742</v>
      </c>
      <c r="K88" s="1192"/>
      <c r="L88" s="1192"/>
      <c r="M88" s="1176" t="s">
        <v>760</v>
      </c>
      <c r="N88" s="1192"/>
      <c r="O88" s="1192"/>
      <c r="P88" s="1176"/>
      <c r="Q88" s="1192"/>
      <c r="R88" s="1176"/>
      <c r="S88" s="1192"/>
      <c r="T88" s="1177" t="s">
        <v>407</v>
      </c>
      <c r="U88" s="1192"/>
      <c r="V88" s="1192"/>
      <c r="W88" s="1192"/>
      <c r="X88" s="1192"/>
      <c r="Y88" s="1192"/>
      <c r="Z88" s="1192"/>
      <c r="AA88" s="1192"/>
      <c r="AB88" s="1176" t="s">
        <v>732</v>
      </c>
      <c r="AC88" s="1192"/>
      <c r="AD88" s="1192"/>
      <c r="AE88" s="1192"/>
      <c r="AF88" s="1192"/>
      <c r="AG88" s="1176" t="s">
        <v>733</v>
      </c>
      <c r="AH88" s="1192"/>
      <c r="AI88" s="1192"/>
      <c r="AJ88" s="1019" t="s">
        <v>417</v>
      </c>
      <c r="AK88" s="1178" t="s">
        <v>734</v>
      </c>
      <c r="AL88" s="1192"/>
      <c r="AM88" s="1192"/>
      <c r="AN88" s="1192"/>
      <c r="AO88" s="1192"/>
      <c r="AP88" s="1192"/>
      <c r="AQ88" s="1016">
        <v>44500000</v>
      </c>
      <c r="AR88" s="1050">
        <v>0</v>
      </c>
      <c r="AS88" s="1016">
        <v>1293342</v>
      </c>
      <c r="AT88" s="1016">
        <v>0</v>
      </c>
      <c r="AU88" s="1016">
        <v>0</v>
      </c>
      <c r="AV88" s="1050">
        <v>0</v>
      </c>
      <c r="AW88" s="1016">
        <v>0</v>
      </c>
      <c r="AX88" s="1050">
        <v>891006</v>
      </c>
      <c r="AY88" s="1016">
        <v>891006</v>
      </c>
      <c r="AZ88" s="1050">
        <v>891006</v>
      </c>
      <c r="BA88" s="1016">
        <v>0</v>
      </c>
      <c r="BB88" s="1016">
        <v>891006</v>
      </c>
      <c r="BC88" s="1016">
        <v>0</v>
      </c>
      <c r="BD88" s="1016">
        <v>0</v>
      </c>
      <c r="BG88" s="1054">
        <v>44500000</v>
      </c>
      <c r="BH88" s="1054">
        <v>0</v>
      </c>
      <c r="BI88" s="1054">
        <v>1293342</v>
      </c>
      <c r="BJ88" s="1054">
        <v>0</v>
      </c>
      <c r="BK88" s="1054">
        <v>0</v>
      </c>
      <c r="BL88" s="1054">
        <v>0</v>
      </c>
      <c r="BM88" s="1054">
        <v>0</v>
      </c>
      <c r="BN88" s="1054">
        <v>891006</v>
      </c>
      <c r="BO88" s="1054">
        <v>891006</v>
      </c>
      <c r="BP88" s="1054">
        <v>891006</v>
      </c>
      <c r="BQ88" s="1054">
        <v>0</v>
      </c>
      <c r="BR88" s="1054">
        <v>891006</v>
      </c>
      <c r="BS88" s="1054">
        <v>0</v>
      </c>
      <c r="BT88" s="1054">
        <v>0</v>
      </c>
    </row>
    <row r="89" spans="1:72" ht="23.1" customHeight="1" x14ac:dyDescent="0.2">
      <c r="A89" s="1012" t="str">
        <f t="shared" si="0"/>
        <v>A20441810</v>
      </c>
      <c r="B89" s="1176" t="s">
        <v>361</v>
      </c>
      <c r="C89" s="1192"/>
      <c r="D89" s="1176" t="s">
        <v>741</v>
      </c>
      <c r="E89" s="1192"/>
      <c r="F89" s="1176" t="s">
        <v>739</v>
      </c>
      <c r="G89" s="1192"/>
      <c r="H89" s="1176" t="s">
        <v>742</v>
      </c>
      <c r="I89" s="1192"/>
      <c r="J89" s="1176" t="s">
        <v>742</v>
      </c>
      <c r="K89" s="1192"/>
      <c r="L89" s="1192"/>
      <c r="M89" s="1176" t="s">
        <v>761</v>
      </c>
      <c r="N89" s="1192"/>
      <c r="O89" s="1192"/>
      <c r="P89" s="1176"/>
      <c r="Q89" s="1192"/>
      <c r="R89" s="1176"/>
      <c r="S89" s="1192"/>
      <c r="T89" s="1177" t="s">
        <v>408</v>
      </c>
      <c r="U89" s="1192"/>
      <c r="V89" s="1192"/>
      <c r="W89" s="1192"/>
      <c r="X89" s="1192"/>
      <c r="Y89" s="1192"/>
      <c r="Z89" s="1192"/>
      <c r="AA89" s="1192"/>
      <c r="AB89" s="1176" t="s">
        <v>732</v>
      </c>
      <c r="AC89" s="1192"/>
      <c r="AD89" s="1192"/>
      <c r="AE89" s="1192"/>
      <c r="AF89" s="1192"/>
      <c r="AG89" s="1176" t="s">
        <v>733</v>
      </c>
      <c r="AH89" s="1192"/>
      <c r="AI89" s="1192"/>
      <c r="AJ89" s="1019" t="s">
        <v>417</v>
      </c>
      <c r="AK89" s="1178" t="s">
        <v>734</v>
      </c>
      <c r="AL89" s="1192"/>
      <c r="AM89" s="1192"/>
      <c r="AN89" s="1192"/>
      <c r="AO89" s="1192"/>
      <c r="AP89" s="1192"/>
      <c r="AQ89" s="1016">
        <v>46000000</v>
      </c>
      <c r="AR89" s="1050">
        <v>0</v>
      </c>
      <c r="AS89" s="1016">
        <v>698521</v>
      </c>
      <c r="AT89" s="1016">
        <v>0</v>
      </c>
      <c r="AU89" s="1016">
        <v>0</v>
      </c>
      <c r="AV89" s="1050">
        <v>0</v>
      </c>
      <c r="AW89" s="1016">
        <v>0</v>
      </c>
      <c r="AX89" s="1050">
        <v>0</v>
      </c>
      <c r="AY89" s="1016">
        <v>0</v>
      </c>
      <c r="AZ89" s="1050">
        <v>0</v>
      </c>
      <c r="BA89" s="1016">
        <v>0</v>
      </c>
      <c r="BB89" s="1016">
        <v>0</v>
      </c>
      <c r="BC89" s="1016">
        <v>0</v>
      </c>
      <c r="BD89" s="1016">
        <v>0</v>
      </c>
      <c r="BG89" s="1054">
        <v>46000000</v>
      </c>
      <c r="BH89" s="1054">
        <v>0</v>
      </c>
      <c r="BI89" s="1054">
        <v>698521</v>
      </c>
      <c r="BJ89" s="1054">
        <v>0</v>
      </c>
      <c r="BK89" s="1054">
        <v>0</v>
      </c>
      <c r="BL89" s="1054">
        <v>0</v>
      </c>
      <c r="BM89" s="1054">
        <v>0</v>
      </c>
      <c r="BN89" s="1054">
        <v>0</v>
      </c>
      <c r="BO89" s="1054">
        <v>0</v>
      </c>
      <c r="BP89" s="1054">
        <v>0</v>
      </c>
      <c r="BQ89" s="1054">
        <v>0</v>
      </c>
      <c r="BR89" s="1054">
        <v>0</v>
      </c>
      <c r="BS89" s="1054">
        <v>0</v>
      </c>
      <c r="BT89" s="1054">
        <v>0</v>
      </c>
    </row>
    <row r="90" spans="1:72" ht="23.1" customHeight="1" x14ac:dyDescent="0.2">
      <c r="A90" s="1012" t="str">
        <f t="shared" si="0"/>
        <v>A20442010</v>
      </c>
      <c r="B90" s="1176" t="s">
        <v>361</v>
      </c>
      <c r="C90" s="1192"/>
      <c r="D90" s="1176" t="s">
        <v>741</v>
      </c>
      <c r="E90" s="1192"/>
      <c r="F90" s="1176" t="s">
        <v>739</v>
      </c>
      <c r="G90" s="1192"/>
      <c r="H90" s="1176" t="s">
        <v>742</v>
      </c>
      <c r="I90" s="1192"/>
      <c r="J90" s="1176" t="s">
        <v>742</v>
      </c>
      <c r="K90" s="1192"/>
      <c r="L90" s="1192"/>
      <c r="M90" s="1176" t="s">
        <v>762</v>
      </c>
      <c r="N90" s="1192"/>
      <c r="O90" s="1192"/>
      <c r="P90" s="1176"/>
      <c r="Q90" s="1192"/>
      <c r="R90" s="1176"/>
      <c r="S90" s="1192"/>
      <c r="T90" s="1177" t="s">
        <v>409</v>
      </c>
      <c r="U90" s="1192"/>
      <c r="V90" s="1192"/>
      <c r="W90" s="1192"/>
      <c r="X90" s="1192"/>
      <c r="Y90" s="1192"/>
      <c r="Z90" s="1192"/>
      <c r="AA90" s="1192"/>
      <c r="AB90" s="1176" t="s">
        <v>732</v>
      </c>
      <c r="AC90" s="1192"/>
      <c r="AD90" s="1192"/>
      <c r="AE90" s="1192"/>
      <c r="AF90" s="1192"/>
      <c r="AG90" s="1176" t="s">
        <v>733</v>
      </c>
      <c r="AH90" s="1192"/>
      <c r="AI90" s="1192"/>
      <c r="AJ90" s="1019" t="s">
        <v>417</v>
      </c>
      <c r="AK90" s="1178" t="s">
        <v>734</v>
      </c>
      <c r="AL90" s="1192"/>
      <c r="AM90" s="1192"/>
      <c r="AN90" s="1192"/>
      <c r="AO90" s="1192"/>
      <c r="AP90" s="1192"/>
      <c r="AQ90" s="1016">
        <v>7000000</v>
      </c>
      <c r="AR90" s="1050">
        <v>185000</v>
      </c>
      <c r="AS90" s="1016">
        <v>1959924</v>
      </c>
      <c r="AT90" s="1016">
        <v>0</v>
      </c>
      <c r="AU90" s="1016">
        <v>0</v>
      </c>
      <c r="AV90" s="1050">
        <v>185000</v>
      </c>
      <c r="AW90" s="1016">
        <v>0</v>
      </c>
      <c r="AX90" s="1050">
        <v>185000</v>
      </c>
      <c r="AY90" s="1016">
        <v>0</v>
      </c>
      <c r="AZ90" s="1050">
        <v>185000</v>
      </c>
      <c r="BA90" s="1016">
        <v>0</v>
      </c>
      <c r="BB90" s="1016">
        <v>185000</v>
      </c>
      <c r="BC90" s="1016">
        <v>0</v>
      </c>
      <c r="BD90" s="1016">
        <v>0</v>
      </c>
      <c r="BG90" s="1054">
        <v>7000000</v>
      </c>
      <c r="BH90" s="1054">
        <v>185000</v>
      </c>
      <c r="BI90" s="1054">
        <v>1959924</v>
      </c>
      <c r="BJ90" s="1054">
        <v>0</v>
      </c>
      <c r="BK90" s="1054">
        <v>0</v>
      </c>
      <c r="BL90" s="1054">
        <v>185000</v>
      </c>
      <c r="BM90" s="1054">
        <v>0</v>
      </c>
      <c r="BN90" s="1054">
        <v>185000</v>
      </c>
      <c r="BO90" s="1054">
        <v>0</v>
      </c>
      <c r="BP90" s="1054">
        <v>185000</v>
      </c>
      <c r="BQ90" s="1054">
        <v>0</v>
      </c>
      <c r="BR90" s="1054">
        <v>185000</v>
      </c>
      <c r="BS90" s="1054">
        <v>0</v>
      </c>
      <c r="BT90" s="1054">
        <v>0</v>
      </c>
    </row>
    <row r="91" spans="1:72" ht="23.1" customHeight="1" x14ac:dyDescent="0.2">
      <c r="A91" s="1012" t="str">
        <f t="shared" ref="A91:A154" si="1">+B91&amp;D91&amp;F91&amp;H91&amp;J91&amp;M91&amp;AJ91</f>
        <v>A20442110</v>
      </c>
      <c r="B91" s="1176" t="s">
        <v>361</v>
      </c>
      <c r="C91" s="1192"/>
      <c r="D91" s="1176" t="s">
        <v>741</v>
      </c>
      <c r="E91" s="1192"/>
      <c r="F91" s="1176" t="s">
        <v>739</v>
      </c>
      <c r="G91" s="1192"/>
      <c r="H91" s="1176" t="s">
        <v>742</v>
      </c>
      <c r="I91" s="1192"/>
      <c r="J91" s="1176" t="s">
        <v>742</v>
      </c>
      <c r="K91" s="1192"/>
      <c r="L91" s="1192"/>
      <c r="M91" s="1176" t="s">
        <v>763</v>
      </c>
      <c r="N91" s="1192"/>
      <c r="O91" s="1192"/>
      <c r="P91" s="1176"/>
      <c r="Q91" s="1192"/>
      <c r="R91" s="1176"/>
      <c r="S91" s="1192"/>
      <c r="T91" s="1177" t="s">
        <v>410</v>
      </c>
      <c r="U91" s="1192"/>
      <c r="V91" s="1192"/>
      <c r="W91" s="1192"/>
      <c r="X91" s="1192"/>
      <c r="Y91" s="1192"/>
      <c r="Z91" s="1192"/>
      <c r="AA91" s="1192"/>
      <c r="AB91" s="1176" t="s">
        <v>732</v>
      </c>
      <c r="AC91" s="1192"/>
      <c r="AD91" s="1192"/>
      <c r="AE91" s="1192"/>
      <c r="AF91" s="1192"/>
      <c r="AG91" s="1176" t="s">
        <v>733</v>
      </c>
      <c r="AH91" s="1192"/>
      <c r="AI91" s="1192"/>
      <c r="AJ91" s="1019" t="s">
        <v>417</v>
      </c>
      <c r="AK91" s="1178" t="s">
        <v>734</v>
      </c>
      <c r="AL91" s="1192"/>
      <c r="AM91" s="1192"/>
      <c r="AN91" s="1192"/>
      <c r="AO91" s="1192"/>
      <c r="AP91" s="1192"/>
      <c r="AQ91" s="1016">
        <v>1000000</v>
      </c>
      <c r="AR91" s="1050">
        <v>0</v>
      </c>
      <c r="AS91" s="1016">
        <v>700000</v>
      </c>
      <c r="AT91" s="1016">
        <v>0</v>
      </c>
      <c r="AU91" s="1016">
        <v>0</v>
      </c>
      <c r="AV91" s="1050">
        <v>0</v>
      </c>
      <c r="AW91" s="1016">
        <v>0</v>
      </c>
      <c r="AX91" s="1050">
        <v>0</v>
      </c>
      <c r="AY91" s="1016">
        <v>0</v>
      </c>
      <c r="AZ91" s="1050">
        <v>0</v>
      </c>
      <c r="BA91" s="1016">
        <v>0</v>
      </c>
      <c r="BB91" s="1016">
        <v>0</v>
      </c>
      <c r="BC91" s="1016">
        <v>0</v>
      </c>
      <c r="BD91" s="1016">
        <v>0</v>
      </c>
      <c r="BG91" s="1054">
        <v>1000000</v>
      </c>
      <c r="BH91" s="1054">
        <v>0</v>
      </c>
      <c r="BI91" s="1054">
        <v>700000</v>
      </c>
      <c r="BJ91" s="1054">
        <v>0</v>
      </c>
      <c r="BK91" s="1054">
        <v>0</v>
      </c>
      <c r="BL91" s="1054">
        <v>0</v>
      </c>
      <c r="BM91" s="1054">
        <v>0</v>
      </c>
      <c r="BN91" s="1054">
        <v>0</v>
      </c>
      <c r="BO91" s="1054">
        <v>0</v>
      </c>
      <c r="BP91" s="1054">
        <v>0</v>
      </c>
      <c r="BQ91" s="1054">
        <v>0</v>
      </c>
      <c r="BR91" s="1054">
        <v>0</v>
      </c>
      <c r="BS91" s="1054">
        <v>0</v>
      </c>
      <c r="BT91" s="1054">
        <v>0</v>
      </c>
    </row>
    <row r="92" spans="1:72" ht="23.1" customHeight="1" x14ac:dyDescent="0.2">
      <c r="A92" s="1012" t="str">
        <f t="shared" si="1"/>
        <v>A20442310</v>
      </c>
      <c r="B92" s="1176" t="s">
        <v>361</v>
      </c>
      <c r="C92" s="1192"/>
      <c r="D92" s="1176" t="s">
        <v>741</v>
      </c>
      <c r="E92" s="1192"/>
      <c r="F92" s="1176" t="s">
        <v>739</v>
      </c>
      <c r="G92" s="1192"/>
      <c r="H92" s="1176" t="s">
        <v>742</v>
      </c>
      <c r="I92" s="1192"/>
      <c r="J92" s="1176" t="s">
        <v>742</v>
      </c>
      <c r="K92" s="1192"/>
      <c r="L92" s="1192"/>
      <c r="M92" s="1176" t="s">
        <v>764</v>
      </c>
      <c r="N92" s="1192"/>
      <c r="O92" s="1192"/>
      <c r="P92" s="1176"/>
      <c r="Q92" s="1192"/>
      <c r="R92" s="1176"/>
      <c r="S92" s="1192"/>
      <c r="T92" s="1177" t="s">
        <v>411</v>
      </c>
      <c r="U92" s="1192"/>
      <c r="V92" s="1192"/>
      <c r="W92" s="1192"/>
      <c r="X92" s="1192"/>
      <c r="Y92" s="1192"/>
      <c r="Z92" s="1192"/>
      <c r="AA92" s="1192"/>
      <c r="AB92" s="1176" t="s">
        <v>732</v>
      </c>
      <c r="AC92" s="1192"/>
      <c r="AD92" s="1192"/>
      <c r="AE92" s="1192"/>
      <c r="AF92" s="1192"/>
      <c r="AG92" s="1176" t="s">
        <v>733</v>
      </c>
      <c r="AH92" s="1192"/>
      <c r="AI92" s="1192"/>
      <c r="AJ92" s="1019" t="s">
        <v>417</v>
      </c>
      <c r="AK92" s="1178" t="s">
        <v>734</v>
      </c>
      <c r="AL92" s="1192"/>
      <c r="AM92" s="1192"/>
      <c r="AN92" s="1192"/>
      <c r="AO92" s="1192"/>
      <c r="AP92" s="1192"/>
      <c r="AQ92" s="1016">
        <v>30109341</v>
      </c>
      <c r="AR92" s="1050">
        <v>5621180</v>
      </c>
      <c r="AS92" s="1016">
        <v>429927</v>
      </c>
      <c r="AT92" s="1016">
        <v>0</v>
      </c>
      <c r="AU92" s="1016">
        <v>0</v>
      </c>
      <c r="AV92" s="1050">
        <v>0</v>
      </c>
      <c r="AW92" s="1016">
        <v>5621180</v>
      </c>
      <c r="AX92" s="1050">
        <v>2492448</v>
      </c>
      <c r="AY92" s="1016">
        <v>2492448</v>
      </c>
      <c r="AZ92" s="1050">
        <v>2492448</v>
      </c>
      <c r="BA92" s="1016">
        <v>0</v>
      </c>
      <c r="BB92" s="1016">
        <v>2492448</v>
      </c>
      <c r="BC92" s="1016">
        <v>0</v>
      </c>
      <c r="BD92" s="1016">
        <v>0</v>
      </c>
      <c r="BG92" s="1054">
        <v>30109341</v>
      </c>
      <c r="BH92" s="1054">
        <v>5621180</v>
      </c>
      <c r="BI92" s="1054">
        <v>429927</v>
      </c>
      <c r="BJ92" s="1054">
        <v>0</v>
      </c>
      <c r="BK92" s="1054">
        <v>0</v>
      </c>
      <c r="BL92" s="1054">
        <v>0</v>
      </c>
      <c r="BM92" s="1054">
        <v>5621180</v>
      </c>
      <c r="BN92" s="1054">
        <v>2492448</v>
      </c>
      <c r="BO92" s="1054">
        <v>2492448</v>
      </c>
      <c r="BP92" s="1054">
        <v>2492448</v>
      </c>
      <c r="BQ92" s="1054">
        <v>0</v>
      </c>
      <c r="BR92" s="1054">
        <v>2492448</v>
      </c>
      <c r="BS92" s="1054">
        <v>0</v>
      </c>
      <c r="BT92" s="1054">
        <v>0</v>
      </c>
    </row>
    <row r="93" spans="1:72" ht="23.1" customHeight="1" x14ac:dyDescent="0.2">
      <c r="A93" s="1012" t="str">
        <f t="shared" si="1"/>
        <v>A204510</v>
      </c>
      <c r="B93" s="1180" t="s">
        <v>361</v>
      </c>
      <c r="C93" s="1192"/>
      <c r="D93" s="1180" t="s">
        <v>741</v>
      </c>
      <c r="E93" s="1192"/>
      <c r="F93" s="1180" t="s">
        <v>739</v>
      </c>
      <c r="G93" s="1192"/>
      <c r="H93" s="1180" t="s">
        <v>742</v>
      </c>
      <c r="I93" s="1192"/>
      <c r="J93" s="1180" t="s">
        <v>743</v>
      </c>
      <c r="K93" s="1192"/>
      <c r="L93" s="1192"/>
      <c r="M93" s="1180"/>
      <c r="N93" s="1192"/>
      <c r="O93" s="1192"/>
      <c r="P93" s="1180"/>
      <c r="Q93" s="1192"/>
      <c r="R93" s="1180"/>
      <c r="S93" s="1192"/>
      <c r="T93" s="1179" t="s">
        <v>640</v>
      </c>
      <c r="U93" s="1192"/>
      <c r="V93" s="1192"/>
      <c r="W93" s="1192"/>
      <c r="X93" s="1192"/>
      <c r="Y93" s="1192"/>
      <c r="Z93" s="1192"/>
      <c r="AA93" s="1192"/>
      <c r="AB93" s="1180" t="s">
        <v>732</v>
      </c>
      <c r="AC93" s="1192"/>
      <c r="AD93" s="1192"/>
      <c r="AE93" s="1192"/>
      <c r="AF93" s="1192"/>
      <c r="AG93" s="1180" t="s">
        <v>733</v>
      </c>
      <c r="AH93" s="1192"/>
      <c r="AI93" s="1192"/>
      <c r="AJ93" s="1017" t="s">
        <v>417</v>
      </c>
      <c r="AK93" s="1181" t="s">
        <v>734</v>
      </c>
      <c r="AL93" s="1192"/>
      <c r="AM93" s="1192"/>
      <c r="AN93" s="1192"/>
      <c r="AO93" s="1192"/>
      <c r="AP93" s="1192"/>
      <c r="AQ93" s="1016">
        <v>5804683387.96</v>
      </c>
      <c r="AR93" s="1050">
        <v>62123189</v>
      </c>
      <c r="AS93" s="1016">
        <v>42943618.880000003</v>
      </c>
      <c r="AT93" s="1016">
        <v>0</v>
      </c>
      <c r="AU93" s="1016">
        <v>0</v>
      </c>
      <c r="AV93" s="1050">
        <v>272654886.55000001</v>
      </c>
      <c r="AW93" s="1016">
        <v>210531697.55000001</v>
      </c>
      <c r="AX93" s="1050">
        <v>569217326</v>
      </c>
      <c r="AY93" s="1016">
        <v>296562439.44999999</v>
      </c>
      <c r="AZ93" s="1050">
        <v>571982428</v>
      </c>
      <c r="BA93" s="1016">
        <v>2765102</v>
      </c>
      <c r="BB93" s="1016">
        <v>571982428</v>
      </c>
      <c r="BC93" s="1016">
        <v>0</v>
      </c>
      <c r="BD93" s="1016">
        <v>0</v>
      </c>
      <c r="BG93" s="1054">
        <v>5804683387.96</v>
      </c>
      <c r="BH93" s="1054">
        <v>62123189</v>
      </c>
      <c r="BI93" s="1054">
        <v>42943618.880000003</v>
      </c>
      <c r="BJ93" s="1054">
        <v>0</v>
      </c>
      <c r="BK93" s="1054">
        <v>0</v>
      </c>
      <c r="BL93" s="1054">
        <v>272654886.55000001</v>
      </c>
      <c r="BM93" s="1054">
        <v>210531697.55000001</v>
      </c>
      <c r="BN93" s="1054">
        <v>569217326</v>
      </c>
      <c r="BO93" s="1054">
        <v>296562439.44999999</v>
      </c>
      <c r="BP93" s="1054">
        <v>571982428</v>
      </c>
      <c r="BQ93" s="1054">
        <v>2765102</v>
      </c>
      <c r="BR93" s="1054">
        <v>571982428</v>
      </c>
      <c r="BS93" s="1054">
        <v>0</v>
      </c>
      <c r="BT93" s="1054">
        <v>0</v>
      </c>
    </row>
    <row r="94" spans="1:72" ht="23.1" customHeight="1" x14ac:dyDescent="0.2">
      <c r="A94" s="1012" t="str">
        <f t="shared" si="1"/>
        <v>A2045110</v>
      </c>
      <c r="B94" s="1176" t="s">
        <v>361</v>
      </c>
      <c r="C94" s="1192"/>
      <c r="D94" s="1176" t="s">
        <v>741</v>
      </c>
      <c r="E94" s="1192"/>
      <c r="F94" s="1176" t="s">
        <v>739</v>
      </c>
      <c r="G94" s="1192"/>
      <c r="H94" s="1176" t="s">
        <v>742</v>
      </c>
      <c r="I94" s="1192"/>
      <c r="J94" s="1176" t="s">
        <v>743</v>
      </c>
      <c r="K94" s="1192"/>
      <c r="L94" s="1192"/>
      <c r="M94" s="1176" t="s">
        <v>738</v>
      </c>
      <c r="N94" s="1192"/>
      <c r="O94" s="1192"/>
      <c r="P94" s="1176"/>
      <c r="Q94" s="1192"/>
      <c r="R94" s="1176"/>
      <c r="S94" s="1192"/>
      <c r="T94" s="1177" t="s">
        <v>412</v>
      </c>
      <c r="U94" s="1192"/>
      <c r="V94" s="1192"/>
      <c r="W94" s="1192"/>
      <c r="X94" s="1192"/>
      <c r="Y94" s="1192"/>
      <c r="Z94" s="1192"/>
      <c r="AA94" s="1192"/>
      <c r="AB94" s="1176" t="s">
        <v>732</v>
      </c>
      <c r="AC94" s="1192"/>
      <c r="AD94" s="1192"/>
      <c r="AE94" s="1192"/>
      <c r="AF94" s="1192"/>
      <c r="AG94" s="1176" t="s">
        <v>733</v>
      </c>
      <c r="AH94" s="1192"/>
      <c r="AI94" s="1192"/>
      <c r="AJ94" s="1019" t="s">
        <v>417</v>
      </c>
      <c r="AK94" s="1178" t="s">
        <v>734</v>
      </c>
      <c r="AL94" s="1192"/>
      <c r="AM94" s="1192"/>
      <c r="AN94" s="1192"/>
      <c r="AO94" s="1192"/>
      <c r="AP94" s="1192"/>
      <c r="AQ94" s="1016">
        <v>1311685086</v>
      </c>
      <c r="AR94" s="1050">
        <v>59423189</v>
      </c>
      <c r="AS94" s="1016">
        <v>31270846.879999999</v>
      </c>
      <c r="AT94" s="1016">
        <v>0</v>
      </c>
      <c r="AU94" s="1016">
        <v>0</v>
      </c>
      <c r="AV94" s="1050">
        <v>0</v>
      </c>
      <c r="AW94" s="1016">
        <v>59423189</v>
      </c>
      <c r="AX94" s="1050">
        <v>25864664</v>
      </c>
      <c r="AY94" s="1016">
        <v>25864664</v>
      </c>
      <c r="AZ94" s="1050">
        <v>25864664</v>
      </c>
      <c r="BA94" s="1016">
        <v>0</v>
      </c>
      <c r="BB94" s="1016">
        <v>25864664</v>
      </c>
      <c r="BC94" s="1016">
        <v>0</v>
      </c>
      <c r="BD94" s="1016">
        <v>0</v>
      </c>
      <c r="BG94" s="1054">
        <v>1311685086</v>
      </c>
      <c r="BH94" s="1054">
        <v>59423189</v>
      </c>
      <c r="BI94" s="1054">
        <v>31270846.879999999</v>
      </c>
      <c r="BJ94" s="1054">
        <v>0</v>
      </c>
      <c r="BK94" s="1054">
        <v>0</v>
      </c>
      <c r="BL94" s="1054">
        <v>0</v>
      </c>
      <c r="BM94" s="1054">
        <v>59423189</v>
      </c>
      <c r="BN94" s="1054">
        <v>25864664</v>
      </c>
      <c r="BO94" s="1054">
        <v>25864664</v>
      </c>
      <c r="BP94" s="1054">
        <v>25864664</v>
      </c>
      <c r="BQ94" s="1054">
        <v>0</v>
      </c>
      <c r="BR94" s="1054">
        <v>25864664</v>
      </c>
      <c r="BS94" s="1054">
        <v>0</v>
      </c>
      <c r="BT94" s="1054">
        <v>0</v>
      </c>
    </row>
    <row r="95" spans="1:72" ht="23.1" customHeight="1" x14ac:dyDescent="0.2">
      <c r="A95" s="1012" t="str">
        <f t="shared" si="1"/>
        <v>A2045210</v>
      </c>
      <c r="B95" s="1176" t="s">
        <v>361</v>
      </c>
      <c r="C95" s="1192"/>
      <c r="D95" s="1176" t="s">
        <v>741</v>
      </c>
      <c r="E95" s="1192"/>
      <c r="F95" s="1176" t="s">
        <v>739</v>
      </c>
      <c r="G95" s="1192"/>
      <c r="H95" s="1176" t="s">
        <v>742</v>
      </c>
      <c r="I95" s="1192"/>
      <c r="J95" s="1176" t="s">
        <v>743</v>
      </c>
      <c r="K95" s="1192"/>
      <c r="L95" s="1192"/>
      <c r="M95" s="1176" t="s">
        <v>741</v>
      </c>
      <c r="N95" s="1192"/>
      <c r="O95" s="1192"/>
      <c r="P95" s="1176"/>
      <c r="Q95" s="1192"/>
      <c r="R95" s="1176"/>
      <c r="S95" s="1192"/>
      <c r="T95" s="1177" t="s">
        <v>413</v>
      </c>
      <c r="U95" s="1192"/>
      <c r="V95" s="1192"/>
      <c r="W95" s="1192"/>
      <c r="X95" s="1192"/>
      <c r="Y95" s="1192"/>
      <c r="Z95" s="1192"/>
      <c r="AA95" s="1192"/>
      <c r="AB95" s="1176" t="s">
        <v>732</v>
      </c>
      <c r="AC95" s="1192"/>
      <c r="AD95" s="1192"/>
      <c r="AE95" s="1192"/>
      <c r="AF95" s="1192"/>
      <c r="AG95" s="1176" t="s">
        <v>733</v>
      </c>
      <c r="AH95" s="1192"/>
      <c r="AI95" s="1192"/>
      <c r="AJ95" s="1019" t="s">
        <v>417</v>
      </c>
      <c r="AK95" s="1178" t="s">
        <v>734</v>
      </c>
      <c r="AL95" s="1192"/>
      <c r="AM95" s="1192"/>
      <c r="AN95" s="1192"/>
      <c r="AO95" s="1192"/>
      <c r="AP95" s="1192"/>
      <c r="AQ95" s="1016">
        <v>80232301</v>
      </c>
      <c r="AR95" s="1050">
        <v>0</v>
      </c>
      <c r="AS95" s="1016">
        <v>207758</v>
      </c>
      <c r="AT95" s="1016">
        <v>0</v>
      </c>
      <c r="AU95" s="1016">
        <v>0</v>
      </c>
      <c r="AV95" s="1050">
        <v>3235160</v>
      </c>
      <c r="AW95" s="1016">
        <v>3235160</v>
      </c>
      <c r="AX95" s="1050">
        <v>5935200</v>
      </c>
      <c r="AY95" s="1016">
        <v>2700040</v>
      </c>
      <c r="AZ95" s="1050">
        <v>6654400</v>
      </c>
      <c r="BA95" s="1016">
        <v>719200</v>
      </c>
      <c r="BB95" s="1016">
        <v>6654400</v>
      </c>
      <c r="BC95" s="1016">
        <v>0</v>
      </c>
      <c r="BD95" s="1016">
        <v>0</v>
      </c>
      <c r="BG95" s="1054">
        <v>80232301</v>
      </c>
      <c r="BH95" s="1054">
        <v>0</v>
      </c>
      <c r="BI95" s="1054">
        <v>207758</v>
      </c>
      <c r="BJ95" s="1054">
        <v>0</v>
      </c>
      <c r="BK95" s="1054">
        <v>0</v>
      </c>
      <c r="BL95" s="1054">
        <v>3235160</v>
      </c>
      <c r="BM95" s="1054">
        <v>3235160</v>
      </c>
      <c r="BN95" s="1054">
        <v>5935200</v>
      </c>
      <c r="BO95" s="1054">
        <v>2700040</v>
      </c>
      <c r="BP95" s="1054">
        <v>6654400</v>
      </c>
      <c r="BQ95" s="1054">
        <v>719200</v>
      </c>
      <c r="BR95" s="1054">
        <v>6654400</v>
      </c>
      <c r="BS95" s="1054">
        <v>0</v>
      </c>
      <c r="BT95" s="1054">
        <v>0</v>
      </c>
    </row>
    <row r="96" spans="1:72" ht="23.1" customHeight="1" x14ac:dyDescent="0.2">
      <c r="A96" s="1012" t="str">
        <f t="shared" si="1"/>
        <v>A2045510</v>
      </c>
      <c r="B96" s="1176" t="s">
        <v>361</v>
      </c>
      <c r="C96" s="1192"/>
      <c r="D96" s="1176" t="s">
        <v>741</v>
      </c>
      <c r="E96" s="1192"/>
      <c r="F96" s="1176" t="s">
        <v>739</v>
      </c>
      <c r="G96" s="1192"/>
      <c r="H96" s="1176" t="s">
        <v>742</v>
      </c>
      <c r="I96" s="1192"/>
      <c r="J96" s="1176" t="s">
        <v>743</v>
      </c>
      <c r="K96" s="1192"/>
      <c r="L96" s="1192"/>
      <c r="M96" s="1176" t="s">
        <v>743</v>
      </c>
      <c r="N96" s="1192"/>
      <c r="O96" s="1192"/>
      <c r="P96" s="1176"/>
      <c r="Q96" s="1192"/>
      <c r="R96" s="1176"/>
      <c r="S96" s="1192"/>
      <c r="T96" s="1177" t="s">
        <v>414</v>
      </c>
      <c r="U96" s="1192"/>
      <c r="V96" s="1192"/>
      <c r="W96" s="1192"/>
      <c r="X96" s="1192"/>
      <c r="Y96" s="1192"/>
      <c r="Z96" s="1192"/>
      <c r="AA96" s="1192"/>
      <c r="AB96" s="1176" t="s">
        <v>732</v>
      </c>
      <c r="AC96" s="1192"/>
      <c r="AD96" s="1192"/>
      <c r="AE96" s="1192"/>
      <c r="AF96" s="1192"/>
      <c r="AG96" s="1176" t="s">
        <v>733</v>
      </c>
      <c r="AH96" s="1192"/>
      <c r="AI96" s="1192"/>
      <c r="AJ96" s="1019" t="s">
        <v>417</v>
      </c>
      <c r="AK96" s="1178" t="s">
        <v>734</v>
      </c>
      <c r="AL96" s="1192"/>
      <c r="AM96" s="1192"/>
      <c r="AN96" s="1192"/>
      <c r="AO96" s="1192"/>
      <c r="AP96" s="1192"/>
      <c r="AQ96" s="1016">
        <v>162376243</v>
      </c>
      <c r="AR96" s="1050">
        <v>0</v>
      </c>
      <c r="AS96" s="1016">
        <v>0</v>
      </c>
      <c r="AT96" s="1016">
        <v>0</v>
      </c>
      <c r="AU96" s="1016">
        <v>0</v>
      </c>
      <c r="AV96" s="1050">
        <v>0</v>
      </c>
      <c r="AW96" s="1016">
        <v>0</v>
      </c>
      <c r="AX96" s="1050">
        <v>0</v>
      </c>
      <c r="AY96" s="1016">
        <v>0</v>
      </c>
      <c r="AZ96" s="1050">
        <v>0</v>
      </c>
      <c r="BA96" s="1016">
        <v>0</v>
      </c>
      <c r="BB96" s="1016">
        <v>0</v>
      </c>
      <c r="BC96" s="1016">
        <v>0</v>
      </c>
      <c r="BD96" s="1016">
        <v>0</v>
      </c>
      <c r="BG96" s="1054">
        <v>162376243</v>
      </c>
      <c r="BH96" s="1054">
        <v>0</v>
      </c>
      <c r="BI96" s="1054">
        <v>0</v>
      </c>
      <c r="BJ96" s="1054">
        <v>0</v>
      </c>
      <c r="BK96" s="1054">
        <v>0</v>
      </c>
      <c r="BL96" s="1054">
        <v>0</v>
      </c>
      <c r="BM96" s="1054">
        <v>0</v>
      </c>
      <c r="BN96" s="1054">
        <v>0</v>
      </c>
      <c r="BO96" s="1054">
        <v>0</v>
      </c>
      <c r="BP96" s="1054">
        <v>0</v>
      </c>
      <c r="BQ96" s="1054">
        <v>0</v>
      </c>
      <c r="BR96" s="1054">
        <v>0</v>
      </c>
      <c r="BS96" s="1054">
        <v>0</v>
      </c>
      <c r="BT96" s="1054">
        <v>0</v>
      </c>
    </row>
    <row r="97" spans="1:72" ht="23.1" customHeight="1" x14ac:dyDescent="0.2">
      <c r="A97" s="1012" t="str">
        <f t="shared" si="1"/>
        <v>A2045610</v>
      </c>
      <c r="B97" s="1176" t="s">
        <v>361</v>
      </c>
      <c r="C97" s="1192"/>
      <c r="D97" s="1176" t="s">
        <v>741</v>
      </c>
      <c r="E97" s="1192"/>
      <c r="F97" s="1176" t="s">
        <v>739</v>
      </c>
      <c r="G97" s="1192"/>
      <c r="H97" s="1176" t="s">
        <v>742</v>
      </c>
      <c r="I97" s="1192"/>
      <c r="J97" s="1176" t="s">
        <v>743</v>
      </c>
      <c r="K97" s="1192"/>
      <c r="L97" s="1192"/>
      <c r="M97" s="1176" t="s">
        <v>753</v>
      </c>
      <c r="N97" s="1192"/>
      <c r="O97" s="1192"/>
      <c r="P97" s="1176"/>
      <c r="Q97" s="1192"/>
      <c r="R97" s="1176"/>
      <c r="S97" s="1192"/>
      <c r="T97" s="1177" t="s">
        <v>415</v>
      </c>
      <c r="U97" s="1192"/>
      <c r="V97" s="1192"/>
      <c r="W97" s="1192"/>
      <c r="X97" s="1192"/>
      <c r="Y97" s="1192"/>
      <c r="Z97" s="1192"/>
      <c r="AA97" s="1192"/>
      <c r="AB97" s="1176" t="s">
        <v>732</v>
      </c>
      <c r="AC97" s="1192"/>
      <c r="AD97" s="1192"/>
      <c r="AE97" s="1192"/>
      <c r="AF97" s="1192"/>
      <c r="AG97" s="1176" t="s">
        <v>733</v>
      </c>
      <c r="AH97" s="1192"/>
      <c r="AI97" s="1192"/>
      <c r="AJ97" s="1019" t="s">
        <v>417</v>
      </c>
      <c r="AK97" s="1178" t="s">
        <v>734</v>
      </c>
      <c r="AL97" s="1192"/>
      <c r="AM97" s="1192"/>
      <c r="AN97" s="1192"/>
      <c r="AO97" s="1192"/>
      <c r="AP97" s="1192"/>
      <c r="AQ97" s="1016">
        <v>304000000</v>
      </c>
      <c r="AR97" s="1050">
        <v>2700000</v>
      </c>
      <c r="AS97" s="1016">
        <v>1992480</v>
      </c>
      <c r="AT97" s="1016">
        <v>0</v>
      </c>
      <c r="AU97" s="1016">
        <v>0</v>
      </c>
      <c r="AV97" s="1050">
        <v>8965088</v>
      </c>
      <c r="AW97" s="1016">
        <v>6265088</v>
      </c>
      <c r="AX97" s="1050">
        <v>0</v>
      </c>
      <c r="AY97" s="1016">
        <v>8965088</v>
      </c>
      <c r="AZ97" s="1050">
        <v>3597745</v>
      </c>
      <c r="BA97" s="1016">
        <v>3597745</v>
      </c>
      <c r="BB97" s="1016">
        <v>3597745</v>
      </c>
      <c r="BC97" s="1016">
        <v>0</v>
      </c>
      <c r="BD97" s="1016">
        <v>0</v>
      </c>
      <c r="BG97" s="1054">
        <v>304000000</v>
      </c>
      <c r="BH97" s="1054">
        <v>2700000</v>
      </c>
      <c r="BI97" s="1054">
        <v>1992480</v>
      </c>
      <c r="BJ97" s="1054">
        <v>0</v>
      </c>
      <c r="BK97" s="1054">
        <v>0</v>
      </c>
      <c r="BL97" s="1054">
        <v>8965088</v>
      </c>
      <c r="BM97" s="1054">
        <v>6265088</v>
      </c>
      <c r="BN97" s="1054">
        <v>0</v>
      </c>
      <c r="BO97" s="1054">
        <v>8965088</v>
      </c>
      <c r="BP97" s="1054">
        <v>3597745</v>
      </c>
      <c r="BQ97" s="1054">
        <v>3597745</v>
      </c>
      <c r="BR97" s="1054">
        <v>3597745</v>
      </c>
      <c r="BS97" s="1054">
        <v>0</v>
      </c>
      <c r="BT97" s="1054">
        <v>0</v>
      </c>
    </row>
    <row r="98" spans="1:72" ht="23.1" customHeight="1" x14ac:dyDescent="0.2">
      <c r="A98" s="1012" t="str">
        <f t="shared" si="1"/>
        <v>A2045810</v>
      </c>
      <c r="B98" s="1176" t="s">
        <v>361</v>
      </c>
      <c r="C98" s="1192"/>
      <c r="D98" s="1176" t="s">
        <v>741</v>
      </c>
      <c r="E98" s="1192"/>
      <c r="F98" s="1176" t="s">
        <v>739</v>
      </c>
      <c r="G98" s="1192"/>
      <c r="H98" s="1176" t="s">
        <v>742</v>
      </c>
      <c r="I98" s="1192"/>
      <c r="J98" s="1176" t="s">
        <v>743</v>
      </c>
      <c r="K98" s="1192"/>
      <c r="L98" s="1192"/>
      <c r="M98" s="1176" t="s">
        <v>755</v>
      </c>
      <c r="N98" s="1192"/>
      <c r="O98" s="1192"/>
      <c r="P98" s="1176"/>
      <c r="Q98" s="1192"/>
      <c r="R98" s="1176"/>
      <c r="S98" s="1192"/>
      <c r="T98" s="1177" t="s">
        <v>416</v>
      </c>
      <c r="U98" s="1192"/>
      <c r="V98" s="1192"/>
      <c r="W98" s="1192"/>
      <c r="X98" s="1192"/>
      <c r="Y98" s="1192"/>
      <c r="Z98" s="1192"/>
      <c r="AA98" s="1192"/>
      <c r="AB98" s="1176" t="s">
        <v>732</v>
      </c>
      <c r="AC98" s="1192"/>
      <c r="AD98" s="1192"/>
      <c r="AE98" s="1192"/>
      <c r="AF98" s="1192"/>
      <c r="AG98" s="1176" t="s">
        <v>733</v>
      </c>
      <c r="AH98" s="1192"/>
      <c r="AI98" s="1192"/>
      <c r="AJ98" s="1019" t="s">
        <v>417</v>
      </c>
      <c r="AK98" s="1178" t="s">
        <v>734</v>
      </c>
      <c r="AL98" s="1192"/>
      <c r="AM98" s="1192"/>
      <c r="AN98" s="1192"/>
      <c r="AO98" s="1192"/>
      <c r="AP98" s="1192"/>
      <c r="AQ98" s="1016">
        <v>1440594471.96</v>
      </c>
      <c r="AR98" s="1050">
        <v>0</v>
      </c>
      <c r="AS98" s="1016">
        <v>751210</v>
      </c>
      <c r="AT98" s="1016">
        <v>0</v>
      </c>
      <c r="AU98" s="1016">
        <v>0</v>
      </c>
      <c r="AV98" s="1050">
        <v>56540118.549999997</v>
      </c>
      <c r="AW98" s="1016">
        <v>56540118.549999997</v>
      </c>
      <c r="AX98" s="1050">
        <v>127815883</v>
      </c>
      <c r="AY98" s="1016">
        <v>71275764.450000003</v>
      </c>
      <c r="AZ98" s="1050">
        <v>127815883</v>
      </c>
      <c r="BA98" s="1016">
        <v>0</v>
      </c>
      <c r="BB98" s="1016">
        <v>127815883</v>
      </c>
      <c r="BC98" s="1016">
        <v>0</v>
      </c>
      <c r="BD98" s="1016">
        <v>0</v>
      </c>
      <c r="BG98" s="1054">
        <v>1440594471.96</v>
      </c>
      <c r="BH98" s="1054">
        <v>0</v>
      </c>
      <c r="BI98" s="1054">
        <v>751210</v>
      </c>
      <c r="BJ98" s="1054">
        <v>0</v>
      </c>
      <c r="BK98" s="1054">
        <v>0</v>
      </c>
      <c r="BL98" s="1054">
        <v>56540118.549999997</v>
      </c>
      <c r="BM98" s="1054">
        <v>56540118.549999997</v>
      </c>
      <c r="BN98" s="1054">
        <v>127815883</v>
      </c>
      <c r="BO98" s="1054">
        <v>71275764.450000003</v>
      </c>
      <c r="BP98" s="1054">
        <v>127815883</v>
      </c>
      <c r="BQ98" s="1054">
        <v>0</v>
      </c>
      <c r="BR98" s="1054">
        <v>127815883</v>
      </c>
      <c r="BS98" s="1054">
        <v>0</v>
      </c>
      <c r="BT98" s="1054">
        <v>0</v>
      </c>
    </row>
    <row r="99" spans="1:72" ht="23.1" customHeight="1" x14ac:dyDescent="0.2">
      <c r="A99" s="1012" t="str">
        <f t="shared" si="1"/>
        <v>A20451010</v>
      </c>
      <c r="B99" s="1176" t="s">
        <v>361</v>
      </c>
      <c r="C99" s="1192"/>
      <c r="D99" s="1176" t="s">
        <v>741</v>
      </c>
      <c r="E99" s="1192"/>
      <c r="F99" s="1176" t="s">
        <v>739</v>
      </c>
      <c r="G99" s="1192"/>
      <c r="H99" s="1176" t="s">
        <v>742</v>
      </c>
      <c r="I99" s="1192"/>
      <c r="J99" s="1176" t="s">
        <v>743</v>
      </c>
      <c r="K99" s="1192"/>
      <c r="L99" s="1192"/>
      <c r="M99" s="1176" t="s">
        <v>417</v>
      </c>
      <c r="N99" s="1192"/>
      <c r="O99" s="1192"/>
      <c r="P99" s="1176"/>
      <c r="Q99" s="1192"/>
      <c r="R99" s="1176"/>
      <c r="S99" s="1192"/>
      <c r="T99" s="1177" t="s">
        <v>418</v>
      </c>
      <c r="U99" s="1192"/>
      <c r="V99" s="1192"/>
      <c r="W99" s="1192"/>
      <c r="X99" s="1192"/>
      <c r="Y99" s="1192"/>
      <c r="Z99" s="1192"/>
      <c r="AA99" s="1192"/>
      <c r="AB99" s="1176" t="s">
        <v>732</v>
      </c>
      <c r="AC99" s="1192"/>
      <c r="AD99" s="1192"/>
      <c r="AE99" s="1192"/>
      <c r="AF99" s="1192"/>
      <c r="AG99" s="1176" t="s">
        <v>733</v>
      </c>
      <c r="AH99" s="1192"/>
      <c r="AI99" s="1192"/>
      <c r="AJ99" s="1019" t="s">
        <v>417</v>
      </c>
      <c r="AK99" s="1178" t="s">
        <v>734</v>
      </c>
      <c r="AL99" s="1192"/>
      <c r="AM99" s="1192"/>
      <c r="AN99" s="1192"/>
      <c r="AO99" s="1192"/>
      <c r="AP99" s="1192"/>
      <c r="AQ99" s="1016">
        <v>2503795286</v>
      </c>
      <c r="AR99" s="1050">
        <v>0</v>
      </c>
      <c r="AS99" s="1016">
        <v>7721324</v>
      </c>
      <c r="AT99" s="1016">
        <v>0</v>
      </c>
      <c r="AU99" s="1016">
        <v>0</v>
      </c>
      <c r="AV99" s="1050">
        <v>203914520</v>
      </c>
      <c r="AW99" s="1016">
        <v>203914520</v>
      </c>
      <c r="AX99" s="1050">
        <v>409601579</v>
      </c>
      <c r="AY99" s="1016">
        <v>205687059</v>
      </c>
      <c r="AZ99" s="1050">
        <v>408049736</v>
      </c>
      <c r="BA99" s="1016">
        <v>1551843</v>
      </c>
      <c r="BB99" s="1016">
        <v>408049736</v>
      </c>
      <c r="BC99" s="1016">
        <v>0</v>
      </c>
      <c r="BD99" s="1016">
        <v>0</v>
      </c>
      <c r="BG99" s="1054">
        <v>2503795286</v>
      </c>
      <c r="BH99" s="1054">
        <v>0</v>
      </c>
      <c r="BI99" s="1054">
        <v>7721324</v>
      </c>
      <c r="BJ99" s="1054">
        <v>0</v>
      </c>
      <c r="BK99" s="1054">
        <v>0</v>
      </c>
      <c r="BL99" s="1054">
        <v>203914520</v>
      </c>
      <c r="BM99" s="1054">
        <v>203914520</v>
      </c>
      <c r="BN99" s="1054">
        <v>409601579</v>
      </c>
      <c r="BO99" s="1054">
        <v>205687059</v>
      </c>
      <c r="BP99" s="1054">
        <v>408049736</v>
      </c>
      <c r="BQ99" s="1054">
        <v>1551843</v>
      </c>
      <c r="BR99" s="1054">
        <v>408049736</v>
      </c>
      <c r="BS99" s="1054">
        <v>0</v>
      </c>
      <c r="BT99" s="1054">
        <v>0</v>
      </c>
    </row>
    <row r="100" spans="1:72" ht="23.1" customHeight="1" x14ac:dyDescent="0.2">
      <c r="A100" s="1012" t="str">
        <f t="shared" si="1"/>
        <v>A20451210</v>
      </c>
      <c r="B100" s="1176" t="s">
        <v>361</v>
      </c>
      <c r="C100" s="1192"/>
      <c r="D100" s="1176" t="s">
        <v>741</v>
      </c>
      <c r="E100" s="1192"/>
      <c r="F100" s="1176" t="s">
        <v>739</v>
      </c>
      <c r="G100" s="1192"/>
      <c r="H100" s="1176" t="s">
        <v>742</v>
      </c>
      <c r="I100" s="1192"/>
      <c r="J100" s="1176" t="s">
        <v>743</v>
      </c>
      <c r="K100" s="1192"/>
      <c r="L100" s="1192"/>
      <c r="M100" s="1176" t="s">
        <v>751</v>
      </c>
      <c r="N100" s="1192"/>
      <c r="O100" s="1192"/>
      <c r="P100" s="1176"/>
      <c r="Q100" s="1192"/>
      <c r="R100" s="1176"/>
      <c r="S100" s="1192"/>
      <c r="T100" s="1177" t="s">
        <v>419</v>
      </c>
      <c r="U100" s="1192"/>
      <c r="V100" s="1192"/>
      <c r="W100" s="1192"/>
      <c r="X100" s="1192"/>
      <c r="Y100" s="1192"/>
      <c r="Z100" s="1192"/>
      <c r="AA100" s="1192"/>
      <c r="AB100" s="1176" t="s">
        <v>732</v>
      </c>
      <c r="AC100" s="1192"/>
      <c r="AD100" s="1192"/>
      <c r="AE100" s="1192"/>
      <c r="AF100" s="1192"/>
      <c r="AG100" s="1176" t="s">
        <v>733</v>
      </c>
      <c r="AH100" s="1192"/>
      <c r="AI100" s="1192"/>
      <c r="AJ100" s="1019" t="s">
        <v>417</v>
      </c>
      <c r="AK100" s="1178" t="s">
        <v>734</v>
      </c>
      <c r="AL100" s="1192"/>
      <c r="AM100" s="1192"/>
      <c r="AN100" s="1192"/>
      <c r="AO100" s="1192"/>
      <c r="AP100" s="1192"/>
      <c r="AQ100" s="1016">
        <v>2000000</v>
      </c>
      <c r="AR100" s="1050">
        <v>0</v>
      </c>
      <c r="AS100" s="1016">
        <v>1000000</v>
      </c>
      <c r="AT100" s="1016">
        <v>0</v>
      </c>
      <c r="AU100" s="1016">
        <v>0</v>
      </c>
      <c r="AV100" s="1050">
        <v>0</v>
      </c>
      <c r="AW100" s="1016">
        <v>0</v>
      </c>
      <c r="AX100" s="1050">
        <v>0</v>
      </c>
      <c r="AY100" s="1016">
        <v>0</v>
      </c>
      <c r="AZ100" s="1050">
        <v>0</v>
      </c>
      <c r="BA100" s="1016">
        <v>0</v>
      </c>
      <c r="BB100" s="1016">
        <v>0</v>
      </c>
      <c r="BC100" s="1016">
        <v>0</v>
      </c>
      <c r="BD100" s="1016">
        <v>0</v>
      </c>
      <c r="BG100" s="1054">
        <v>2000000</v>
      </c>
      <c r="BH100" s="1054">
        <v>0</v>
      </c>
      <c r="BI100" s="1054">
        <v>1000000</v>
      </c>
      <c r="BJ100" s="1054">
        <v>0</v>
      </c>
      <c r="BK100" s="1054">
        <v>0</v>
      </c>
      <c r="BL100" s="1054">
        <v>0</v>
      </c>
      <c r="BM100" s="1054">
        <v>0</v>
      </c>
      <c r="BN100" s="1054">
        <v>0</v>
      </c>
      <c r="BO100" s="1054">
        <v>0</v>
      </c>
      <c r="BP100" s="1054">
        <v>0</v>
      </c>
      <c r="BQ100" s="1054">
        <v>0</v>
      </c>
      <c r="BR100" s="1054">
        <v>0</v>
      </c>
      <c r="BS100" s="1054">
        <v>0</v>
      </c>
      <c r="BT100" s="1054">
        <v>0</v>
      </c>
    </row>
    <row r="101" spans="1:72" ht="23.1" customHeight="1" x14ac:dyDescent="0.2">
      <c r="A101" s="1012" t="str">
        <f t="shared" si="1"/>
        <v>A20451310</v>
      </c>
      <c r="B101" s="1176" t="s">
        <v>361</v>
      </c>
      <c r="C101" s="1192"/>
      <c r="D101" s="1176" t="s">
        <v>741</v>
      </c>
      <c r="E101" s="1192"/>
      <c r="F101" s="1176" t="s">
        <v>739</v>
      </c>
      <c r="G101" s="1192"/>
      <c r="H101" s="1176" t="s">
        <v>742</v>
      </c>
      <c r="I101" s="1192"/>
      <c r="J101" s="1176" t="s">
        <v>743</v>
      </c>
      <c r="K101" s="1192"/>
      <c r="L101" s="1192"/>
      <c r="M101" s="1176" t="s">
        <v>765</v>
      </c>
      <c r="N101" s="1192"/>
      <c r="O101" s="1192"/>
      <c r="P101" s="1176"/>
      <c r="Q101" s="1192"/>
      <c r="R101" s="1176"/>
      <c r="S101" s="1192"/>
      <c r="T101" s="1177" t="s">
        <v>420</v>
      </c>
      <c r="U101" s="1192"/>
      <c r="V101" s="1192"/>
      <c r="W101" s="1192"/>
      <c r="X101" s="1192"/>
      <c r="Y101" s="1192"/>
      <c r="Z101" s="1192"/>
      <c r="AA101" s="1192"/>
      <c r="AB101" s="1176" t="s">
        <v>732</v>
      </c>
      <c r="AC101" s="1192"/>
      <c r="AD101" s="1192"/>
      <c r="AE101" s="1192"/>
      <c r="AF101" s="1192"/>
      <c r="AG101" s="1176" t="s">
        <v>733</v>
      </c>
      <c r="AH101" s="1192"/>
      <c r="AI101" s="1192"/>
      <c r="AJ101" s="1019" t="s">
        <v>417</v>
      </c>
      <c r="AK101" s="1178" t="s">
        <v>734</v>
      </c>
      <c r="AL101" s="1192"/>
      <c r="AM101" s="1192"/>
      <c r="AN101" s="1192"/>
      <c r="AO101" s="1192"/>
      <c r="AP101" s="1192"/>
      <c r="AQ101" s="1016">
        <v>0</v>
      </c>
      <c r="AR101" s="1050">
        <v>0</v>
      </c>
      <c r="AS101" s="1016">
        <v>0</v>
      </c>
      <c r="AT101" s="1016">
        <v>0</v>
      </c>
      <c r="AU101" s="1016">
        <v>0</v>
      </c>
      <c r="AV101" s="1050">
        <v>0</v>
      </c>
      <c r="AW101" s="1016">
        <v>0</v>
      </c>
      <c r="AX101" s="1050">
        <v>0</v>
      </c>
      <c r="AY101" s="1016">
        <v>0</v>
      </c>
      <c r="AZ101" s="1050">
        <v>0</v>
      </c>
      <c r="BA101" s="1016">
        <v>0</v>
      </c>
      <c r="BB101" s="1016">
        <v>0</v>
      </c>
      <c r="BC101" s="1016">
        <v>0</v>
      </c>
      <c r="BD101" s="1016">
        <v>0</v>
      </c>
      <c r="BG101" s="1054">
        <v>0</v>
      </c>
      <c r="BH101" s="1054">
        <v>0</v>
      </c>
      <c r="BI101" s="1054">
        <v>0</v>
      </c>
      <c r="BJ101" s="1054">
        <v>0</v>
      </c>
      <c r="BK101" s="1054">
        <v>0</v>
      </c>
      <c r="BL101" s="1054">
        <v>0</v>
      </c>
      <c r="BM101" s="1054">
        <v>0</v>
      </c>
      <c r="BN101" s="1054">
        <v>0</v>
      </c>
      <c r="BO101" s="1054">
        <v>0</v>
      </c>
      <c r="BP101" s="1054">
        <v>0</v>
      </c>
      <c r="BQ101" s="1054">
        <v>0</v>
      </c>
      <c r="BR101" s="1054">
        <v>0</v>
      </c>
      <c r="BS101" s="1054">
        <v>0</v>
      </c>
      <c r="BT101" s="1054">
        <v>0</v>
      </c>
    </row>
    <row r="102" spans="1:72" ht="23.1" customHeight="1" x14ac:dyDescent="0.2">
      <c r="A102" s="1012" t="str">
        <f t="shared" si="1"/>
        <v>A204610</v>
      </c>
      <c r="B102" s="1180" t="s">
        <v>361</v>
      </c>
      <c r="C102" s="1192"/>
      <c r="D102" s="1180" t="s">
        <v>741</v>
      </c>
      <c r="E102" s="1192"/>
      <c r="F102" s="1180" t="s">
        <v>739</v>
      </c>
      <c r="G102" s="1192"/>
      <c r="H102" s="1180" t="s">
        <v>742</v>
      </c>
      <c r="I102" s="1192"/>
      <c r="J102" s="1180" t="s">
        <v>753</v>
      </c>
      <c r="K102" s="1192"/>
      <c r="L102" s="1192"/>
      <c r="M102" s="1180"/>
      <c r="N102" s="1192"/>
      <c r="O102" s="1192"/>
      <c r="P102" s="1180"/>
      <c r="Q102" s="1192"/>
      <c r="R102" s="1180"/>
      <c r="S102" s="1192"/>
      <c r="T102" s="1179" t="s">
        <v>766</v>
      </c>
      <c r="U102" s="1192"/>
      <c r="V102" s="1192"/>
      <c r="W102" s="1192"/>
      <c r="X102" s="1192"/>
      <c r="Y102" s="1192"/>
      <c r="Z102" s="1192"/>
      <c r="AA102" s="1192"/>
      <c r="AB102" s="1180" t="s">
        <v>732</v>
      </c>
      <c r="AC102" s="1192"/>
      <c r="AD102" s="1192"/>
      <c r="AE102" s="1192"/>
      <c r="AF102" s="1192"/>
      <c r="AG102" s="1180" t="s">
        <v>733</v>
      </c>
      <c r="AH102" s="1192"/>
      <c r="AI102" s="1192"/>
      <c r="AJ102" s="1017" t="s">
        <v>417</v>
      </c>
      <c r="AK102" s="1181" t="s">
        <v>734</v>
      </c>
      <c r="AL102" s="1192"/>
      <c r="AM102" s="1192"/>
      <c r="AN102" s="1192"/>
      <c r="AO102" s="1192"/>
      <c r="AP102" s="1192"/>
      <c r="AQ102" s="1016">
        <v>2379558591.04</v>
      </c>
      <c r="AR102" s="1050">
        <v>0</v>
      </c>
      <c r="AS102" s="1016">
        <v>9348203.0399999991</v>
      </c>
      <c r="AT102" s="1016">
        <v>0</v>
      </c>
      <c r="AU102" s="1016">
        <v>0</v>
      </c>
      <c r="AV102" s="1050">
        <v>0</v>
      </c>
      <c r="AW102" s="1016">
        <v>0</v>
      </c>
      <c r="AX102" s="1050">
        <v>94021157</v>
      </c>
      <c r="AY102" s="1016">
        <v>94021157</v>
      </c>
      <c r="AZ102" s="1050">
        <v>94021157</v>
      </c>
      <c r="BA102" s="1016">
        <v>0</v>
      </c>
      <c r="BB102" s="1016">
        <v>94021157</v>
      </c>
      <c r="BC102" s="1016">
        <v>0</v>
      </c>
      <c r="BD102" s="1016">
        <v>0</v>
      </c>
      <c r="BG102" s="1054">
        <v>2379558591.04</v>
      </c>
      <c r="BH102" s="1054">
        <v>0</v>
      </c>
      <c r="BI102" s="1054">
        <v>9348203.0399999991</v>
      </c>
      <c r="BJ102" s="1054">
        <v>0</v>
      </c>
      <c r="BK102" s="1054">
        <v>0</v>
      </c>
      <c r="BL102" s="1054">
        <v>0</v>
      </c>
      <c r="BM102" s="1054">
        <v>0</v>
      </c>
      <c r="BN102" s="1054">
        <v>94021157</v>
      </c>
      <c r="BO102" s="1054">
        <v>94021157</v>
      </c>
      <c r="BP102" s="1054">
        <v>94021157</v>
      </c>
      <c r="BQ102" s="1054">
        <v>0</v>
      </c>
      <c r="BR102" s="1054">
        <v>94021157</v>
      </c>
      <c r="BS102" s="1054">
        <v>0</v>
      </c>
      <c r="BT102" s="1054">
        <v>0</v>
      </c>
    </row>
    <row r="103" spans="1:72" ht="23.1" customHeight="1" x14ac:dyDescent="0.2">
      <c r="A103" s="1012" t="str">
        <f t="shared" si="1"/>
        <v>A2046210</v>
      </c>
      <c r="B103" s="1176" t="s">
        <v>361</v>
      </c>
      <c r="C103" s="1192"/>
      <c r="D103" s="1176" t="s">
        <v>741</v>
      </c>
      <c r="E103" s="1192"/>
      <c r="F103" s="1176" t="s">
        <v>739</v>
      </c>
      <c r="G103" s="1192"/>
      <c r="H103" s="1176" t="s">
        <v>742</v>
      </c>
      <c r="I103" s="1192"/>
      <c r="J103" s="1176" t="s">
        <v>753</v>
      </c>
      <c r="K103" s="1192"/>
      <c r="L103" s="1192"/>
      <c r="M103" s="1176" t="s">
        <v>741</v>
      </c>
      <c r="N103" s="1192"/>
      <c r="O103" s="1192"/>
      <c r="P103" s="1176"/>
      <c r="Q103" s="1192"/>
      <c r="R103" s="1176"/>
      <c r="S103" s="1192"/>
      <c r="T103" s="1177" t="s">
        <v>421</v>
      </c>
      <c r="U103" s="1192"/>
      <c r="V103" s="1192"/>
      <c r="W103" s="1192"/>
      <c r="X103" s="1192"/>
      <c r="Y103" s="1192"/>
      <c r="Z103" s="1192"/>
      <c r="AA103" s="1192"/>
      <c r="AB103" s="1176" t="s">
        <v>732</v>
      </c>
      <c r="AC103" s="1192"/>
      <c r="AD103" s="1192"/>
      <c r="AE103" s="1192"/>
      <c r="AF103" s="1192"/>
      <c r="AG103" s="1176" t="s">
        <v>733</v>
      </c>
      <c r="AH103" s="1192"/>
      <c r="AI103" s="1192"/>
      <c r="AJ103" s="1019" t="s">
        <v>417</v>
      </c>
      <c r="AK103" s="1178" t="s">
        <v>734</v>
      </c>
      <c r="AL103" s="1192"/>
      <c r="AM103" s="1192"/>
      <c r="AN103" s="1192"/>
      <c r="AO103" s="1192"/>
      <c r="AP103" s="1192"/>
      <c r="AQ103" s="1016">
        <v>1247737438.04</v>
      </c>
      <c r="AR103" s="1050">
        <v>0</v>
      </c>
      <c r="AS103" s="1016">
        <v>2148203.04</v>
      </c>
      <c r="AT103" s="1016">
        <v>0</v>
      </c>
      <c r="AU103" s="1016">
        <v>0</v>
      </c>
      <c r="AV103" s="1050">
        <v>0</v>
      </c>
      <c r="AW103" s="1016">
        <v>0</v>
      </c>
      <c r="AX103" s="1050">
        <v>94021157</v>
      </c>
      <c r="AY103" s="1016">
        <v>94021157</v>
      </c>
      <c r="AZ103" s="1050">
        <v>94021157</v>
      </c>
      <c r="BA103" s="1016">
        <v>0</v>
      </c>
      <c r="BB103" s="1016">
        <v>94021157</v>
      </c>
      <c r="BC103" s="1016">
        <v>0</v>
      </c>
      <c r="BD103" s="1016">
        <v>0</v>
      </c>
      <c r="BG103" s="1054">
        <v>1247737438.04</v>
      </c>
      <c r="BH103" s="1054">
        <v>0</v>
      </c>
      <c r="BI103" s="1054">
        <v>2148203.04</v>
      </c>
      <c r="BJ103" s="1054">
        <v>0</v>
      </c>
      <c r="BK103" s="1054">
        <v>0</v>
      </c>
      <c r="BL103" s="1054">
        <v>0</v>
      </c>
      <c r="BM103" s="1054">
        <v>0</v>
      </c>
      <c r="BN103" s="1054">
        <v>94021157</v>
      </c>
      <c r="BO103" s="1054">
        <v>94021157</v>
      </c>
      <c r="BP103" s="1054">
        <v>94021157</v>
      </c>
      <c r="BQ103" s="1054">
        <v>0</v>
      </c>
      <c r="BR103" s="1054">
        <v>94021157</v>
      </c>
      <c r="BS103" s="1054">
        <v>0</v>
      </c>
      <c r="BT103" s="1054">
        <v>0</v>
      </c>
    </row>
    <row r="104" spans="1:72" ht="23.1" customHeight="1" x14ac:dyDescent="0.2">
      <c r="A104" s="1012" t="str">
        <f t="shared" si="1"/>
        <v>A2046310</v>
      </c>
      <c r="B104" s="1176" t="s">
        <v>361</v>
      </c>
      <c r="C104" s="1192"/>
      <c r="D104" s="1176" t="s">
        <v>741</v>
      </c>
      <c r="E104" s="1192"/>
      <c r="F104" s="1176" t="s">
        <v>739</v>
      </c>
      <c r="G104" s="1192"/>
      <c r="H104" s="1176" t="s">
        <v>742</v>
      </c>
      <c r="I104" s="1192"/>
      <c r="J104" s="1176" t="s">
        <v>753</v>
      </c>
      <c r="K104" s="1192"/>
      <c r="L104" s="1192"/>
      <c r="M104" s="1176" t="s">
        <v>748</v>
      </c>
      <c r="N104" s="1192"/>
      <c r="O104" s="1192"/>
      <c r="P104" s="1176"/>
      <c r="Q104" s="1192"/>
      <c r="R104" s="1176"/>
      <c r="S104" s="1192"/>
      <c r="T104" s="1177" t="s">
        <v>422</v>
      </c>
      <c r="U104" s="1192"/>
      <c r="V104" s="1192"/>
      <c r="W104" s="1192"/>
      <c r="X104" s="1192"/>
      <c r="Y104" s="1192"/>
      <c r="Z104" s="1192"/>
      <c r="AA104" s="1192"/>
      <c r="AB104" s="1176" t="s">
        <v>732</v>
      </c>
      <c r="AC104" s="1192"/>
      <c r="AD104" s="1192"/>
      <c r="AE104" s="1192"/>
      <c r="AF104" s="1192"/>
      <c r="AG104" s="1176" t="s">
        <v>733</v>
      </c>
      <c r="AH104" s="1192"/>
      <c r="AI104" s="1192"/>
      <c r="AJ104" s="1019" t="s">
        <v>417</v>
      </c>
      <c r="AK104" s="1178" t="s">
        <v>734</v>
      </c>
      <c r="AL104" s="1192"/>
      <c r="AM104" s="1192"/>
      <c r="AN104" s="1192"/>
      <c r="AO104" s="1192"/>
      <c r="AP104" s="1192"/>
      <c r="AQ104" s="1016">
        <v>7500000</v>
      </c>
      <c r="AR104" s="1050">
        <v>0</v>
      </c>
      <c r="AS104" s="1016">
        <v>7200000</v>
      </c>
      <c r="AT104" s="1016">
        <v>0</v>
      </c>
      <c r="AU104" s="1016">
        <v>0</v>
      </c>
      <c r="AV104" s="1050">
        <v>0</v>
      </c>
      <c r="AW104" s="1016">
        <v>0</v>
      </c>
      <c r="AX104" s="1050">
        <v>0</v>
      </c>
      <c r="AY104" s="1016">
        <v>0</v>
      </c>
      <c r="AZ104" s="1050">
        <v>0</v>
      </c>
      <c r="BA104" s="1016">
        <v>0</v>
      </c>
      <c r="BB104" s="1016">
        <v>0</v>
      </c>
      <c r="BC104" s="1016">
        <v>0</v>
      </c>
      <c r="BD104" s="1016">
        <v>0</v>
      </c>
      <c r="BG104" s="1054">
        <v>7500000</v>
      </c>
      <c r="BH104" s="1054">
        <v>0</v>
      </c>
      <c r="BI104" s="1054">
        <v>7200000</v>
      </c>
      <c r="BJ104" s="1054">
        <v>0</v>
      </c>
      <c r="BK104" s="1054">
        <v>0</v>
      </c>
      <c r="BL104" s="1054">
        <v>0</v>
      </c>
      <c r="BM104" s="1054">
        <v>0</v>
      </c>
      <c r="BN104" s="1054">
        <v>0</v>
      </c>
      <c r="BO104" s="1054">
        <v>0</v>
      </c>
      <c r="BP104" s="1054">
        <v>0</v>
      </c>
      <c r="BQ104" s="1054">
        <v>0</v>
      </c>
      <c r="BR104" s="1054">
        <v>0</v>
      </c>
      <c r="BS104" s="1054">
        <v>0</v>
      </c>
      <c r="BT104" s="1054">
        <v>0</v>
      </c>
    </row>
    <row r="105" spans="1:72" ht="23.1" customHeight="1" x14ac:dyDescent="0.2">
      <c r="A105" s="1012" t="str">
        <f t="shared" si="1"/>
        <v>A2046510</v>
      </c>
      <c r="B105" s="1176" t="s">
        <v>361</v>
      </c>
      <c r="C105" s="1192"/>
      <c r="D105" s="1176" t="s">
        <v>741</v>
      </c>
      <c r="E105" s="1192"/>
      <c r="F105" s="1176" t="s">
        <v>739</v>
      </c>
      <c r="G105" s="1192"/>
      <c r="H105" s="1176" t="s">
        <v>742</v>
      </c>
      <c r="I105" s="1192"/>
      <c r="J105" s="1176" t="s">
        <v>753</v>
      </c>
      <c r="K105" s="1192"/>
      <c r="L105" s="1192"/>
      <c r="M105" s="1176" t="s">
        <v>743</v>
      </c>
      <c r="N105" s="1192"/>
      <c r="O105" s="1192"/>
      <c r="P105" s="1176"/>
      <c r="Q105" s="1192"/>
      <c r="R105" s="1176"/>
      <c r="S105" s="1192"/>
      <c r="T105" s="1177" t="s">
        <v>423</v>
      </c>
      <c r="U105" s="1192"/>
      <c r="V105" s="1192"/>
      <c r="W105" s="1192"/>
      <c r="X105" s="1192"/>
      <c r="Y105" s="1192"/>
      <c r="Z105" s="1192"/>
      <c r="AA105" s="1192"/>
      <c r="AB105" s="1176" t="s">
        <v>732</v>
      </c>
      <c r="AC105" s="1192"/>
      <c r="AD105" s="1192"/>
      <c r="AE105" s="1192"/>
      <c r="AF105" s="1192"/>
      <c r="AG105" s="1176" t="s">
        <v>733</v>
      </c>
      <c r="AH105" s="1192"/>
      <c r="AI105" s="1192"/>
      <c r="AJ105" s="1019" t="s">
        <v>417</v>
      </c>
      <c r="AK105" s="1178" t="s">
        <v>734</v>
      </c>
      <c r="AL105" s="1192"/>
      <c r="AM105" s="1192"/>
      <c r="AN105" s="1192"/>
      <c r="AO105" s="1192"/>
      <c r="AP105" s="1192"/>
      <c r="AQ105" s="1016">
        <v>1124321153</v>
      </c>
      <c r="AR105" s="1050">
        <v>0</v>
      </c>
      <c r="AS105" s="1016">
        <v>0</v>
      </c>
      <c r="AT105" s="1016">
        <v>0</v>
      </c>
      <c r="AU105" s="1016">
        <v>0</v>
      </c>
      <c r="AV105" s="1050">
        <v>0</v>
      </c>
      <c r="AW105" s="1016">
        <v>0</v>
      </c>
      <c r="AX105" s="1050">
        <v>0</v>
      </c>
      <c r="AY105" s="1016">
        <v>0</v>
      </c>
      <c r="AZ105" s="1050">
        <v>0</v>
      </c>
      <c r="BA105" s="1016">
        <v>0</v>
      </c>
      <c r="BB105" s="1016">
        <v>0</v>
      </c>
      <c r="BC105" s="1016">
        <v>0</v>
      </c>
      <c r="BD105" s="1016">
        <v>0</v>
      </c>
      <c r="BG105" s="1054">
        <v>1124321153</v>
      </c>
      <c r="BH105" s="1054">
        <v>0</v>
      </c>
      <c r="BI105" s="1054">
        <v>0</v>
      </c>
      <c r="BJ105" s="1054">
        <v>0</v>
      </c>
      <c r="BK105" s="1054">
        <v>0</v>
      </c>
      <c r="BL105" s="1054">
        <v>0</v>
      </c>
      <c r="BM105" s="1054">
        <v>0</v>
      </c>
      <c r="BN105" s="1054">
        <v>0</v>
      </c>
      <c r="BO105" s="1054">
        <v>0</v>
      </c>
      <c r="BP105" s="1054">
        <v>0</v>
      </c>
      <c r="BQ105" s="1054">
        <v>0</v>
      </c>
      <c r="BR105" s="1054">
        <v>0</v>
      </c>
      <c r="BS105" s="1054">
        <v>0</v>
      </c>
      <c r="BT105" s="1054">
        <v>0</v>
      </c>
    </row>
    <row r="106" spans="1:72" ht="23.1" customHeight="1" x14ac:dyDescent="0.2">
      <c r="A106" s="1012" t="str">
        <f t="shared" si="1"/>
        <v>A204710</v>
      </c>
      <c r="B106" s="1180" t="s">
        <v>361</v>
      </c>
      <c r="C106" s="1192"/>
      <c r="D106" s="1180" t="s">
        <v>741</v>
      </c>
      <c r="E106" s="1192"/>
      <c r="F106" s="1180" t="s">
        <v>739</v>
      </c>
      <c r="G106" s="1192"/>
      <c r="H106" s="1180" t="s">
        <v>742</v>
      </c>
      <c r="I106" s="1192"/>
      <c r="J106" s="1180" t="s">
        <v>754</v>
      </c>
      <c r="K106" s="1192"/>
      <c r="L106" s="1192"/>
      <c r="M106" s="1180"/>
      <c r="N106" s="1192"/>
      <c r="O106" s="1192"/>
      <c r="P106" s="1180"/>
      <c r="Q106" s="1192"/>
      <c r="R106" s="1180"/>
      <c r="S106" s="1192"/>
      <c r="T106" s="1179" t="s">
        <v>644</v>
      </c>
      <c r="U106" s="1192"/>
      <c r="V106" s="1192"/>
      <c r="W106" s="1192"/>
      <c r="X106" s="1192"/>
      <c r="Y106" s="1192"/>
      <c r="Z106" s="1192"/>
      <c r="AA106" s="1192"/>
      <c r="AB106" s="1180" t="s">
        <v>732</v>
      </c>
      <c r="AC106" s="1192"/>
      <c r="AD106" s="1192"/>
      <c r="AE106" s="1192"/>
      <c r="AF106" s="1192"/>
      <c r="AG106" s="1180" t="s">
        <v>733</v>
      </c>
      <c r="AH106" s="1192"/>
      <c r="AI106" s="1192"/>
      <c r="AJ106" s="1017" t="s">
        <v>417</v>
      </c>
      <c r="AK106" s="1181" t="s">
        <v>734</v>
      </c>
      <c r="AL106" s="1192"/>
      <c r="AM106" s="1192"/>
      <c r="AN106" s="1192"/>
      <c r="AO106" s="1192"/>
      <c r="AP106" s="1192"/>
      <c r="AQ106" s="1016">
        <v>25000000</v>
      </c>
      <c r="AR106" s="1050">
        <v>281500</v>
      </c>
      <c r="AS106" s="1016">
        <v>10417643</v>
      </c>
      <c r="AT106" s="1016">
        <v>0</v>
      </c>
      <c r="AU106" s="1016">
        <v>0</v>
      </c>
      <c r="AV106" s="1050">
        <v>4709500</v>
      </c>
      <c r="AW106" s="1016">
        <v>4428000</v>
      </c>
      <c r="AX106" s="1050">
        <v>281500</v>
      </c>
      <c r="AY106" s="1016">
        <v>4428000</v>
      </c>
      <c r="AZ106" s="1050">
        <v>281500</v>
      </c>
      <c r="BA106" s="1016">
        <v>0</v>
      </c>
      <c r="BB106" s="1016">
        <v>281500</v>
      </c>
      <c r="BC106" s="1016">
        <v>0</v>
      </c>
      <c r="BD106" s="1016">
        <v>0</v>
      </c>
      <c r="BG106" s="1054">
        <v>25000000</v>
      </c>
      <c r="BH106" s="1054">
        <v>281500</v>
      </c>
      <c r="BI106" s="1054">
        <v>10417643</v>
      </c>
      <c r="BJ106" s="1054">
        <v>0</v>
      </c>
      <c r="BK106" s="1054">
        <v>0</v>
      </c>
      <c r="BL106" s="1054">
        <v>4709500</v>
      </c>
      <c r="BM106" s="1054">
        <v>4428000</v>
      </c>
      <c r="BN106" s="1054">
        <v>281500</v>
      </c>
      <c r="BO106" s="1054">
        <v>4428000</v>
      </c>
      <c r="BP106" s="1054">
        <v>281500</v>
      </c>
      <c r="BQ106" s="1054">
        <v>0</v>
      </c>
      <c r="BR106" s="1054">
        <v>281500</v>
      </c>
      <c r="BS106" s="1054">
        <v>0</v>
      </c>
      <c r="BT106" s="1054">
        <v>0</v>
      </c>
    </row>
    <row r="107" spans="1:72" ht="23.1" customHeight="1" x14ac:dyDescent="0.2">
      <c r="A107" s="1012" t="str">
        <f t="shared" si="1"/>
        <v>A2047510</v>
      </c>
      <c r="B107" s="1176" t="s">
        <v>361</v>
      </c>
      <c r="C107" s="1192"/>
      <c r="D107" s="1176" t="s">
        <v>741</v>
      </c>
      <c r="E107" s="1192"/>
      <c r="F107" s="1176" t="s">
        <v>739</v>
      </c>
      <c r="G107" s="1192"/>
      <c r="H107" s="1176" t="s">
        <v>742</v>
      </c>
      <c r="I107" s="1192"/>
      <c r="J107" s="1176" t="s">
        <v>754</v>
      </c>
      <c r="K107" s="1192"/>
      <c r="L107" s="1192"/>
      <c r="M107" s="1176" t="s">
        <v>743</v>
      </c>
      <c r="N107" s="1192"/>
      <c r="O107" s="1192"/>
      <c r="P107" s="1176"/>
      <c r="Q107" s="1192"/>
      <c r="R107" s="1176"/>
      <c r="S107" s="1192"/>
      <c r="T107" s="1177" t="s">
        <v>424</v>
      </c>
      <c r="U107" s="1192"/>
      <c r="V107" s="1192"/>
      <c r="W107" s="1192"/>
      <c r="X107" s="1192"/>
      <c r="Y107" s="1192"/>
      <c r="Z107" s="1192"/>
      <c r="AA107" s="1192"/>
      <c r="AB107" s="1176" t="s">
        <v>732</v>
      </c>
      <c r="AC107" s="1192"/>
      <c r="AD107" s="1192"/>
      <c r="AE107" s="1192"/>
      <c r="AF107" s="1192"/>
      <c r="AG107" s="1176" t="s">
        <v>733</v>
      </c>
      <c r="AH107" s="1192"/>
      <c r="AI107" s="1192"/>
      <c r="AJ107" s="1019" t="s">
        <v>417</v>
      </c>
      <c r="AK107" s="1178" t="s">
        <v>734</v>
      </c>
      <c r="AL107" s="1192"/>
      <c r="AM107" s="1192"/>
      <c r="AN107" s="1192"/>
      <c r="AO107" s="1192"/>
      <c r="AP107" s="1192"/>
      <c r="AQ107" s="1016">
        <v>20000000</v>
      </c>
      <c r="AR107" s="1050">
        <v>0</v>
      </c>
      <c r="AS107" s="1016">
        <v>9800000</v>
      </c>
      <c r="AT107" s="1016">
        <v>0</v>
      </c>
      <c r="AU107" s="1016">
        <v>0</v>
      </c>
      <c r="AV107" s="1050">
        <v>4428000</v>
      </c>
      <c r="AW107" s="1016">
        <v>4428000</v>
      </c>
      <c r="AX107" s="1050">
        <v>0</v>
      </c>
      <c r="AY107" s="1016">
        <v>4428000</v>
      </c>
      <c r="AZ107" s="1050">
        <v>0</v>
      </c>
      <c r="BA107" s="1016">
        <v>0</v>
      </c>
      <c r="BB107" s="1016">
        <v>0</v>
      </c>
      <c r="BC107" s="1016">
        <v>0</v>
      </c>
      <c r="BD107" s="1016">
        <v>0</v>
      </c>
      <c r="BG107" s="1054">
        <v>20000000</v>
      </c>
      <c r="BH107" s="1054">
        <v>0</v>
      </c>
      <c r="BI107" s="1054">
        <v>9800000</v>
      </c>
      <c r="BJ107" s="1054">
        <v>0</v>
      </c>
      <c r="BK107" s="1054">
        <v>0</v>
      </c>
      <c r="BL107" s="1054">
        <v>4428000</v>
      </c>
      <c r="BM107" s="1054">
        <v>4428000</v>
      </c>
      <c r="BN107" s="1054">
        <v>0</v>
      </c>
      <c r="BO107" s="1054">
        <v>4428000</v>
      </c>
      <c r="BP107" s="1054">
        <v>0</v>
      </c>
      <c r="BQ107" s="1054">
        <v>0</v>
      </c>
      <c r="BR107" s="1054">
        <v>0</v>
      </c>
      <c r="BS107" s="1054">
        <v>0</v>
      </c>
      <c r="BT107" s="1054">
        <v>0</v>
      </c>
    </row>
    <row r="108" spans="1:72" ht="23.1" customHeight="1" x14ac:dyDescent="0.2">
      <c r="A108" s="1012" t="str">
        <f t="shared" si="1"/>
        <v>A2047610</v>
      </c>
      <c r="B108" s="1176" t="s">
        <v>361</v>
      </c>
      <c r="C108" s="1192"/>
      <c r="D108" s="1176" t="s">
        <v>741</v>
      </c>
      <c r="E108" s="1192"/>
      <c r="F108" s="1176" t="s">
        <v>739</v>
      </c>
      <c r="G108" s="1192"/>
      <c r="H108" s="1176" t="s">
        <v>742</v>
      </c>
      <c r="I108" s="1192"/>
      <c r="J108" s="1176" t="s">
        <v>754</v>
      </c>
      <c r="K108" s="1192"/>
      <c r="L108" s="1192"/>
      <c r="M108" s="1176" t="s">
        <v>753</v>
      </c>
      <c r="N108" s="1192"/>
      <c r="O108" s="1192"/>
      <c r="P108" s="1176"/>
      <c r="Q108" s="1192"/>
      <c r="R108" s="1176"/>
      <c r="S108" s="1192"/>
      <c r="T108" s="1177" t="s">
        <v>425</v>
      </c>
      <c r="U108" s="1192"/>
      <c r="V108" s="1192"/>
      <c r="W108" s="1192"/>
      <c r="X108" s="1192"/>
      <c r="Y108" s="1192"/>
      <c r="Z108" s="1192"/>
      <c r="AA108" s="1192"/>
      <c r="AB108" s="1176" t="s">
        <v>732</v>
      </c>
      <c r="AC108" s="1192"/>
      <c r="AD108" s="1192"/>
      <c r="AE108" s="1192"/>
      <c r="AF108" s="1192"/>
      <c r="AG108" s="1176" t="s">
        <v>733</v>
      </c>
      <c r="AH108" s="1192"/>
      <c r="AI108" s="1192"/>
      <c r="AJ108" s="1019" t="s">
        <v>417</v>
      </c>
      <c r="AK108" s="1178" t="s">
        <v>734</v>
      </c>
      <c r="AL108" s="1192"/>
      <c r="AM108" s="1192"/>
      <c r="AN108" s="1192"/>
      <c r="AO108" s="1192"/>
      <c r="AP108" s="1192"/>
      <c r="AQ108" s="1016">
        <v>5000000</v>
      </c>
      <c r="AR108" s="1050">
        <v>281500</v>
      </c>
      <c r="AS108" s="1016">
        <v>617643</v>
      </c>
      <c r="AT108" s="1016">
        <v>0</v>
      </c>
      <c r="AU108" s="1016">
        <v>0</v>
      </c>
      <c r="AV108" s="1050">
        <v>281500</v>
      </c>
      <c r="AW108" s="1016">
        <v>0</v>
      </c>
      <c r="AX108" s="1050">
        <v>281500</v>
      </c>
      <c r="AY108" s="1016">
        <v>0</v>
      </c>
      <c r="AZ108" s="1050">
        <v>281500</v>
      </c>
      <c r="BA108" s="1016">
        <v>0</v>
      </c>
      <c r="BB108" s="1016">
        <v>281500</v>
      </c>
      <c r="BC108" s="1016">
        <v>0</v>
      </c>
      <c r="BD108" s="1016">
        <v>0</v>
      </c>
      <c r="BG108" s="1054">
        <v>5000000</v>
      </c>
      <c r="BH108" s="1054">
        <v>281500</v>
      </c>
      <c r="BI108" s="1054">
        <v>617643</v>
      </c>
      <c r="BJ108" s="1054">
        <v>0</v>
      </c>
      <c r="BK108" s="1054">
        <v>0</v>
      </c>
      <c r="BL108" s="1054">
        <v>281500</v>
      </c>
      <c r="BM108" s="1054">
        <v>0</v>
      </c>
      <c r="BN108" s="1054">
        <v>281500</v>
      </c>
      <c r="BO108" s="1054">
        <v>0</v>
      </c>
      <c r="BP108" s="1054">
        <v>281500</v>
      </c>
      <c r="BQ108" s="1054">
        <v>0</v>
      </c>
      <c r="BR108" s="1054">
        <v>281500</v>
      </c>
      <c r="BS108" s="1054">
        <v>0</v>
      </c>
      <c r="BT108" s="1054">
        <v>0</v>
      </c>
    </row>
    <row r="109" spans="1:72" ht="23.1" customHeight="1" x14ac:dyDescent="0.2">
      <c r="A109" s="1012" t="str">
        <f t="shared" si="1"/>
        <v>A204810</v>
      </c>
      <c r="B109" s="1180" t="s">
        <v>361</v>
      </c>
      <c r="C109" s="1192"/>
      <c r="D109" s="1180" t="s">
        <v>741</v>
      </c>
      <c r="E109" s="1192"/>
      <c r="F109" s="1180" t="s">
        <v>739</v>
      </c>
      <c r="G109" s="1192"/>
      <c r="H109" s="1180" t="s">
        <v>742</v>
      </c>
      <c r="I109" s="1192"/>
      <c r="J109" s="1180" t="s">
        <v>755</v>
      </c>
      <c r="K109" s="1192"/>
      <c r="L109" s="1192"/>
      <c r="M109" s="1180"/>
      <c r="N109" s="1192"/>
      <c r="O109" s="1192"/>
      <c r="P109" s="1180"/>
      <c r="Q109" s="1192"/>
      <c r="R109" s="1180"/>
      <c r="S109" s="1192"/>
      <c r="T109" s="1179" t="s">
        <v>767</v>
      </c>
      <c r="U109" s="1192"/>
      <c r="V109" s="1192"/>
      <c r="W109" s="1192"/>
      <c r="X109" s="1192"/>
      <c r="Y109" s="1192"/>
      <c r="Z109" s="1192"/>
      <c r="AA109" s="1192"/>
      <c r="AB109" s="1180" t="s">
        <v>732</v>
      </c>
      <c r="AC109" s="1192"/>
      <c r="AD109" s="1192"/>
      <c r="AE109" s="1192"/>
      <c r="AF109" s="1192"/>
      <c r="AG109" s="1180" t="s">
        <v>733</v>
      </c>
      <c r="AH109" s="1192"/>
      <c r="AI109" s="1192"/>
      <c r="AJ109" s="1017" t="s">
        <v>417</v>
      </c>
      <c r="AK109" s="1181" t="s">
        <v>734</v>
      </c>
      <c r="AL109" s="1192"/>
      <c r="AM109" s="1192"/>
      <c r="AN109" s="1192"/>
      <c r="AO109" s="1192"/>
      <c r="AP109" s="1192"/>
      <c r="AQ109" s="1016">
        <v>1456300000</v>
      </c>
      <c r="AR109" s="1050">
        <v>0</v>
      </c>
      <c r="AS109" s="1016">
        <v>11000000</v>
      </c>
      <c r="AT109" s="1016">
        <v>0</v>
      </c>
      <c r="AU109" s="1016">
        <v>0</v>
      </c>
      <c r="AV109" s="1050">
        <v>139859158</v>
      </c>
      <c r="AW109" s="1016">
        <v>139859158</v>
      </c>
      <c r="AX109" s="1050">
        <v>149582817</v>
      </c>
      <c r="AY109" s="1016">
        <v>9723659</v>
      </c>
      <c r="AZ109" s="1050">
        <v>146169047</v>
      </c>
      <c r="BA109" s="1016">
        <v>3413770</v>
      </c>
      <c r="BB109" s="1016">
        <v>139646272</v>
      </c>
      <c r="BC109" s="1016">
        <v>6522775</v>
      </c>
      <c r="BD109" s="1016">
        <v>8500</v>
      </c>
      <c r="BG109" s="1054">
        <v>1456300000</v>
      </c>
      <c r="BH109" s="1054">
        <v>0</v>
      </c>
      <c r="BI109" s="1054">
        <v>11000000</v>
      </c>
      <c r="BJ109" s="1054">
        <v>0</v>
      </c>
      <c r="BK109" s="1054">
        <v>0</v>
      </c>
      <c r="BL109" s="1054">
        <v>139859158</v>
      </c>
      <c r="BM109" s="1054">
        <v>139859158</v>
      </c>
      <c r="BN109" s="1054">
        <v>149582817</v>
      </c>
      <c r="BO109" s="1054">
        <v>9723659</v>
      </c>
      <c r="BP109" s="1054">
        <v>146169047</v>
      </c>
      <c r="BQ109" s="1054">
        <v>3413770</v>
      </c>
      <c r="BR109" s="1054">
        <v>139646272</v>
      </c>
      <c r="BS109" s="1054">
        <v>6522775</v>
      </c>
      <c r="BT109" s="1054">
        <v>8500</v>
      </c>
    </row>
    <row r="110" spans="1:72" ht="23.1" customHeight="1" x14ac:dyDescent="0.2">
      <c r="A110" s="1012" t="str">
        <f t="shared" si="1"/>
        <v>A2048110</v>
      </c>
      <c r="B110" s="1176" t="s">
        <v>361</v>
      </c>
      <c r="C110" s="1192"/>
      <c r="D110" s="1176" t="s">
        <v>741</v>
      </c>
      <c r="E110" s="1192"/>
      <c r="F110" s="1176" t="s">
        <v>739</v>
      </c>
      <c r="G110" s="1192"/>
      <c r="H110" s="1176" t="s">
        <v>742</v>
      </c>
      <c r="I110" s="1192"/>
      <c r="J110" s="1176" t="s">
        <v>755</v>
      </c>
      <c r="K110" s="1192"/>
      <c r="L110" s="1192"/>
      <c r="M110" s="1176" t="s">
        <v>738</v>
      </c>
      <c r="N110" s="1192"/>
      <c r="O110" s="1192"/>
      <c r="P110" s="1176"/>
      <c r="Q110" s="1192"/>
      <c r="R110" s="1176"/>
      <c r="S110" s="1192"/>
      <c r="T110" s="1177" t="s">
        <v>426</v>
      </c>
      <c r="U110" s="1192"/>
      <c r="V110" s="1192"/>
      <c r="W110" s="1192"/>
      <c r="X110" s="1192"/>
      <c r="Y110" s="1192"/>
      <c r="Z110" s="1192"/>
      <c r="AA110" s="1192"/>
      <c r="AB110" s="1176" t="s">
        <v>732</v>
      </c>
      <c r="AC110" s="1192"/>
      <c r="AD110" s="1192"/>
      <c r="AE110" s="1192"/>
      <c r="AF110" s="1192"/>
      <c r="AG110" s="1176" t="s">
        <v>733</v>
      </c>
      <c r="AH110" s="1192"/>
      <c r="AI110" s="1192"/>
      <c r="AJ110" s="1019" t="s">
        <v>417</v>
      </c>
      <c r="AK110" s="1178" t="s">
        <v>734</v>
      </c>
      <c r="AL110" s="1192"/>
      <c r="AM110" s="1192"/>
      <c r="AN110" s="1192"/>
      <c r="AO110" s="1192"/>
      <c r="AP110" s="1192"/>
      <c r="AQ110" s="1016">
        <v>159000000</v>
      </c>
      <c r="AR110" s="1050">
        <v>0</v>
      </c>
      <c r="AS110" s="1016">
        <v>11000000</v>
      </c>
      <c r="AT110" s="1016">
        <v>0</v>
      </c>
      <c r="AU110" s="1016">
        <v>0</v>
      </c>
      <c r="AV110" s="1050">
        <v>30903370</v>
      </c>
      <c r="AW110" s="1016">
        <v>30903370</v>
      </c>
      <c r="AX110" s="1050">
        <v>37365780</v>
      </c>
      <c r="AY110" s="1016">
        <v>6462410</v>
      </c>
      <c r="AZ110" s="1050">
        <v>37365780</v>
      </c>
      <c r="BA110" s="1016">
        <v>0</v>
      </c>
      <c r="BB110" s="1016">
        <v>37296080</v>
      </c>
      <c r="BC110" s="1016">
        <v>69700</v>
      </c>
      <c r="BD110" s="1016">
        <v>0</v>
      </c>
      <c r="BG110" s="1054">
        <v>159000000</v>
      </c>
      <c r="BH110" s="1054">
        <v>0</v>
      </c>
      <c r="BI110" s="1054">
        <v>11000000</v>
      </c>
      <c r="BJ110" s="1054">
        <v>0</v>
      </c>
      <c r="BK110" s="1054">
        <v>0</v>
      </c>
      <c r="BL110" s="1054">
        <v>30903370</v>
      </c>
      <c r="BM110" s="1054">
        <v>30903370</v>
      </c>
      <c r="BN110" s="1054">
        <v>37365780</v>
      </c>
      <c r="BO110" s="1054">
        <v>6462410</v>
      </c>
      <c r="BP110" s="1054">
        <v>37365780</v>
      </c>
      <c r="BQ110" s="1054">
        <v>0</v>
      </c>
      <c r="BR110" s="1054">
        <v>37296080</v>
      </c>
      <c r="BS110" s="1054">
        <v>69700</v>
      </c>
      <c r="BT110" s="1054">
        <v>0</v>
      </c>
    </row>
    <row r="111" spans="1:72" ht="23.1" customHeight="1" x14ac:dyDescent="0.2">
      <c r="A111" s="1012" t="str">
        <f t="shared" si="1"/>
        <v>A2048210</v>
      </c>
      <c r="B111" s="1176" t="s">
        <v>361</v>
      </c>
      <c r="C111" s="1192"/>
      <c r="D111" s="1176" t="s">
        <v>741</v>
      </c>
      <c r="E111" s="1192"/>
      <c r="F111" s="1176" t="s">
        <v>739</v>
      </c>
      <c r="G111" s="1192"/>
      <c r="H111" s="1176" t="s">
        <v>742</v>
      </c>
      <c r="I111" s="1192"/>
      <c r="J111" s="1176" t="s">
        <v>755</v>
      </c>
      <c r="K111" s="1192"/>
      <c r="L111" s="1192"/>
      <c r="M111" s="1176" t="s">
        <v>741</v>
      </c>
      <c r="N111" s="1192"/>
      <c r="O111" s="1192"/>
      <c r="P111" s="1176"/>
      <c r="Q111" s="1192"/>
      <c r="R111" s="1176"/>
      <c r="S111" s="1192"/>
      <c r="T111" s="1177" t="s">
        <v>427</v>
      </c>
      <c r="U111" s="1192"/>
      <c r="V111" s="1192"/>
      <c r="W111" s="1192"/>
      <c r="X111" s="1192"/>
      <c r="Y111" s="1192"/>
      <c r="Z111" s="1192"/>
      <c r="AA111" s="1192"/>
      <c r="AB111" s="1176" t="s">
        <v>732</v>
      </c>
      <c r="AC111" s="1192"/>
      <c r="AD111" s="1192"/>
      <c r="AE111" s="1192"/>
      <c r="AF111" s="1192"/>
      <c r="AG111" s="1176" t="s">
        <v>733</v>
      </c>
      <c r="AH111" s="1192"/>
      <c r="AI111" s="1192"/>
      <c r="AJ111" s="1019" t="s">
        <v>417</v>
      </c>
      <c r="AK111" s="1178" t="s">
        <v>734</v>
      </c>
      <c r="AL111" s="1192"/>
      <c r="AM111" s="1192"/>
      <c r="AN111" s="1192"/>
      <c r="AO111" s="1192"/>
      <c r="AP111" s="1192"/>
      <c r="AQ111" s="1016">
        <v>848000000</v>
      </c>
      <c r="AR111" s="1050">
        <v>0</v>
      </c>
      <c r="AS111" s="1016">
        <v>0</v>
      </c>
      <c r="AT111" s="1016">
        <v>0</v>
      </c>
      <c r="AU111" s="1016">
        <v>0</v>
      </c>
      <c r="AV111" s="1050">
        <v>77398427</v>
      </c>
      <c r="AW111" s="1016">
        <v>77398427</v>
      </c>
      <c r="AX111" s="1050">
        <v>79845449</v>
      </c>
      <c r="AY111" s="1016">
        <v>2447022</v>
      </c>
      <c r="AZ111" s="1050">
        <v>77334949</v>
      </c>
      <c r="BA111" s="1016">
        <v>2510500</v>
      </c>
      <c r="BB111" s="1016">
        <v>70881874</v>
      </c>
      <c r="BC111" s="1016">
        <v>6453075</v>
      </c>
      <c r="BD111" s="1016">
        <v>0</v>
      </c>
      <c r="BG111" s="1054">
        <v>848000000</v>
      </c>
      <c r="BH111" s="1054">
        <v>0</v>
      </c>
      <c r="BI111" s="1054">
        <v>0</v>
      </c>
      <c r="BJ111" s="1054">
        <v>0</v>
      </c>
      <c r="BK111" s="1054">
        <v>0</v>
      </c>
      <c r="BL111" s="1054">
        <v>77398427</v>
      </c>
      <c r="BM111" s="1054">
        <v>77398427</v>
      </c>
      <c r="BN111" s="1054">
        <v>79845449</v>
      </c>
      <c r="BO111" s="1054">
        <v>2447022</v>
      </c>
      <c r="BP111" s="1054">
        <v>77334949</v>
      </c>
      <c r="BQ111" s="1054">
        <v>2510500</v>
      </c>
      <c r="BR111" s="1054">
        <v>70881874</v>
      </c>
      <c r="BS111" s="1054">
        <v>6453075</v>
      </c>
      <c r="BT111" s="1054">
        <v>0</v>
      </c>
    </row>
    <row r="112" spans="1:72" ht="23.1" customHeight="1" x14ac:dyDescent="0.2">
      <c r="A112" s="1012" t="str">
        <f t="shared" si="1"/>
        <v>A2048310</v>
      </c>
      <c r="B112" s="1176" t="s">
        <v>361</v>
      </c>
      <c r="C112" s="1192"/>
      <c r="D112" s="1176" t="s">
        <v>741</v>
      </c>
      <c r="E112" s="1192"/>
      <c r="F112" s="1176" t="s">
        <v>739</v>
      </c>
      <c r="G112" s="1192"/>
      <c r="H112" s="1176" t="s">
        <v>742</v>
      </c>
      <c r="I112" s="1192"/>
      <c r="J112" s="1176" t="s">
        <v>755</v>
      </c>
      <c r="K112" s="1192"/>
      <c r="L112" s="1192"/>
      <c r="M112" s="1176" t="s">
        <v>748</v>
      </c>
      <c r="N112" s="1192"/>
      <c r="O112" s="1192"/>
      <c r="P112" s="1176"/>
      <c r="Q112" s="1192"/>
      <c r="R112" s="1176"/>
      <c r="S112" s="1192"/>
      <c r="T112" s="1177" t="s">
        <v>428</v>
      </c>
      <c r="U112" s="1192"/>
      <c r="V112" s="1192"/>
      <c r="W112" s="1192"/>
      <c r="X112" s="1192"/>
      <c r="Y112" s="1192"/>
      <c r="Z112" s="1192"/>
      <c r="AA112" s="1192"/>
      <c r="AB112" s="1176" t="s">
        <v>732</v>
      </c>
      <c r="AC112" s="1192"/>
      <c r="AD112" s="1192"/>
      <c r="AE112" s="1192"/>
      <c r="AF112" s="1192"/>
      <c r="AG112" s="1176" t="s">
        <v>733</v>
      </c>
      <c r="AH112" s="1192"/>
      <c r="AI112" s="1192"/>
      <c r="AJ112" s="1019" t="s">
        <v>417</v>
      </c>
      <c r="AK112" s="1178" t="s">
        <v>734</v>
      </c>
      <c r="AL112" s="1192"/>
      <c r="AM112" s="1192"/>
      <c r="AN112" s="1192"/>
      <c r="AO112" s="1192"/>
      <c r="AP112" s="1192"/>
      <c r="AQ112" s="1016">
        <v>300000</v>
      </c>
      <c r="AR112" s="1050">
        <v>0</v>
      </c>
      <c r="AS112" s="1016">
        <v>0</v>
      </c>
      <c r="AT112" s="1016">
        <v>0</v>
      </c>
      <c r="AU112" s="1016">
        <v>0</v>
      </c>
      <c r="AV112" s="1050">
        <v>70412</v>
      </c>
      <c r="AW112" s="1016">
        <v>70412</v>
      </c>
      <c r="AX112" s="1050">
        <v>70412</v>
      </c>
      <c r="AY112" s="1016">
        <v>0</v>
      </c>
      <c r="AZ112" s="1050">
        <v>70412</v>
      </c>
      <c r="BA112" s="1016">
        <v>0</v>
      </c>
      <c r="BB112" s="1016">
        <v>70412</v>
      </c>
      <c r="BC112" s="1016">
        <v>0</v>
      </c>
      <c r="BD112" s="1016">
        <v>0</v>
      </c>
      <c r="BG112" s="1054">
        <v>300000</v>
      </c>
      <c r="BH112" s="1054">
        <v>0</v>
      </c>
      <c r="BI112" s="1054">
        <v>0</v>
      </c>
      <c r="BJ112" s="1054">
        <v>0</v>
      </c>
      <c r="BK112" s="1054">
        <v>0</v>
      </c>
      <c r="BL112" s="1054">
        <v>70412</v>
      </c>
      <c r="BM112" s="1054">
        <v>70412</v>
      </c>
      <c r="BN112" s="1054">
        <v>70412</v>
      </c>
      <c r="BO112" s="1054">
        <v>0</v>
      </c>
      <c r="BP112" s="1054">
        <v>70412</v>
      </c>
      <c r="BQ112" s="1054">
        <v>0</v>
      </c>
      <c r="BR112" s="1054">
        <v>70412</v>
      </c>
      <c r="BS112" s="1054">
        <v>0</v>
      </c>
      <c r="BT112" s="1054">
        <v>0</v>
      </c>
    </row>
    <row r="113" spans="1:72" ht="23.1" customHeight="1" x14ac:dyDescent="0.2">
      <c r="A113" s="1012" t="str">
        <f t="shared" si="1"/>
        <v>A2048510</v>
      </c>
      <c r="B113" s="1176" t="s">
        <v>361</v>
      </c>
      <c r="C113" s="1192"/>
      <c r="D113" s="1176" t="s">
        <v>741</v>
      </c>
      <c r="E113" s="1192"/>
      <c r="F113" s="1176" t="s">
        <v>739</v>
      </c>
      <c r="G113" s="1192"/>
      <c r="H113" s="1176" t="s">
        <v>742</v>
      </c>
      <c r="I113" s="1192"/>
      <c r="J113" s="1176" t="s">
        <v>755</v>
      </c>
      <c r="K113" s="1192"/>
      <c r="L113" s="1192"/>
      <c r="M113" s="1176" t="s">
        <v>743</v>
      </c>
      <c r="N113" s="1192"/>
      <c r="O113" s="1192"/>
      <c r="P113" s="1176"/>
      <c r="Q113" s="1192"/>
      <c r="R113" s="1176"/>
      <c r="S113" s="1192"/>
      <c r="T113" s="1177" t="s">
        <v>429</v>
      </c>
      <c r="U113" s="1192"/>
      <c r="V113" s="1192"/>
      <c r="W113" s="1192"/>
      <c r="X113" s="1192"/>
      <c r="Y113" s="1192"/>
      <c r="Z113" s="1192"/>
      <c r="AA113" s="1192"/>
      <c r="AB113" s="1176" t="s">
        <v>732</v>
      </c>
      <c r="AC113" s="1192"/>
      <c r="AD113" s="1192"/>
      <c r="AE113" s="1192"/>
      <c r="AF113" s="1192"/>
      <c r="AG113" s="1176" t="s">
        <v>733</v>
      </c>
      <c r="AH113" s="1192"/>
      <c r="AI113" s="1192"/>
      <c r="AJ113" s="1019" t="s">
        <v>417</v>
      </c>
      <c r="AK113" s="1178" t="s">
        <v>734</v>
      </c>
      <c r="AL113" s="1192"/>
      <c r="AM113" s="1192"/>
      <c r="AN113" s="1192"/>
      <c r="AO113" s="1192"/>
      <c r="AP113" s="1192"/>
      <c r="AQ113" s="1016">
        <v>179000000</v>
      </c>
      <c r="AR113" s="1050">
        <v>0</v>
      </c>
      <c r="AS113" s="1016">
        <v>0</v>
      </c>
      <c r="AT113" s="1016">
        <v>0</v>
      </c>
      <c r="AU113" s="1016">
        <v>0</v>
      </c>
      <c r="AV113" s="1050">
        <v>13551564</v>
      </c>
      <c r="AW113" s="1016">
        <v>13551564</v>
      </c>
      <c r="AX113" s="1050">
        <v>13775167</v>
      </c>
      <c r="AY113" s="1016">
        <v>223603</v>
      </c>
      <c r="AZ113" s="1050">
        <v>12871897</v>
      </c>
      <c r="BA113" s="1016">
        <v>903270</v>
      </c>
      <c r="BB113" s="1016">
        <v>12871897</v>
      </c>
      <c r="BC113" s="1016">
        <v>0</v>
      </c>
      <c r="BD113" s="1016">
        <v>8500</v>
      </c>
      <c r="BG113" s="1054">
        <v>179000000</v>
      </c>
      <c r="BH113" s="1054">
        <v>0</v>
      </c>
      <c r="BI113" s="1054">
        <v>0</v>
      </c>
      <c r="BJ113" s="1054">
        <v>0</v>
      </c>
      <c r="BK113" s="1054">
        <v>0</v>
      </c>
      <c r="BL113" s="1054">
        <v>13551564</v>
      </c>
      <c r="BM113" s="1054">
        <v>13551564</v>
      </c>
      <c r="BN113" s="1054">
        <v>13775167</v>
      </c>
      <c r="BO113" s="1054">
        <v>223603</v>
      </c>
      <c r="BP113" s="1054">
        <v>12871897</v>
      </c>
      <c r="BQ113" s="1054">
        <v>903270</v>
      </c>
      <c r="BR113" s="1054">
        <v>12871897</v>
      </c>
      <c r="BS113" s="1054">
        <v>0</v>
      </c>
      <c r="BT113" s="1054">
        <v>8500</v>
      </c>
    </row>
    <row r="114" spans="1:72" ht="23.1" customHeight="1" x14ac:dyDescent="0.2">
      <c r="A114" s="1012" t="str">
        <f t="shared" si="1"/>
        <v>A2048610</v>
      </c>
      <c r="B114" s="1176" t="s">
        <v>361</v>
      </c>
      <c r="C114" s="1192"/>
      <c r="D114" s="1176" t="s">
        <v>741</v>
      </c>
      <c r="E114" s="1192"/>
      <c r="F114" s="1176" t="s">
        <v>739</v>
      </c>
      <c r="G114" s="1192"/>
      <c r="H114" s="1176" t="s">
        <v>742</v>
      </c>
      <c r="I114" s="1192"/>
      <c r="J114" s="1176" t="s">
        <v>755</v>
      </c>
      <c r="K114" s="1192"/>
      <c r="L114" s="1192"/>
      <c r="M114" s="1176" t="s">
        <v>753</v>
      </c>
      <c r="N114" s="1192"/>
      <c r="O114" s="1192"/>
      <c r="P114" s="1176"/>
      <c r="Q114" s="1192"/>
      <c r="R114" s="1176"/>
      <c r="S114" s="1192"/>
      <c r="T114" s="1177" t="s">
        <v>430</v>
      </c>
      <c r="U114" s="1192"/>
      <c r="V114" s="1192"/>
      <c r="W114" s="1192"/>
      <c r="X114" s="1192"/>
      <c r="Y114" s="1192"/>
      <c r="Z114" s="1192"/>
      <c r="AA114" s="1192"/>
      <c r="AB114" s="1176" t="s">
        <v>732</v>
      </c>
      <c r="AC114" s="1192"/>
      <c r="AD114" s="1192"/>
      <c r="AE114" s="1192"/>
      <c r="AF114" s="1192"/>
      <c r="AG114" s="1176" t="s">
        <v>733</v>
      </c>
      <c r="AH114" s="1192"/>
      <c r="AI114" s="1192"/>
      <c r="AJ114" s="1019" t="s">
        <v>417</v>
      </c>
      <c r="AK114" s="1178" t="s">
        <v>734</v>
      </c>
      <c r="AL114" s="1192"/>
      <c r="AM114" s="1192"/>
      <c r="AN114" s="1192"/>
      <c r="AO114" s="1192"/>
      <c r="AP114" s="1192"/>
      <c r="AQ114" s="1016">
        <v>270000000</v>
      </c>
      <c r="AR114" s="1050">
        <v>0</v>
      </c>
      <c r="AS114" s="1016">
        <v>0</v>
      </c>
      <c r="AT114" s="1016">
        <v>0</v>
      </c>
      <c r="AU114" s="1016">
        <v>0</v>
      </c>
      <c r="AV114" s="1050">
        <v>17935385</v>
      </c>
      <c r="AW114" s="1016">
        <v>17935385</v>
      </c>
      <c r="AX114" s="1050">
        <v>18526009</v>
      </c>
      <c r="AY114" s="1016">
        <v>590624</v>
      </c>
      <c r="AZ114" s="1050">
        <v>18526009</v>
      </c>
      <c r="BA114" s="1016">
        <v>0</v>
      </c>
      <c r="BB114" s="1016">
        <v>18526009</v>
      </c>
      <c r="BC114" s="1016">
        <v>0</v>
      </c>
      <c r="BD114" s="1016">
        <v>0</v>
      </c>
      <c r="BG114" s="1054">
        <v>270000000</v>
      </c>
      <c r="BH114" s="1054">
        <v>0</v>
      </c>
      <c r="BI114" s="1054">
        <v>0</v>
      </c>
      <c r="BJ114" s="1054">
        <v>0</v>
      </c>
      <c r="BK114" s="1054">
        <v>0</v>
      </c>
      <c r="BL114" s="1054">
        <v>17935385</v>
      </c>
      <c r="BM114" s="1054">
        <v>17935385</v>
      </c>
      <c r="BN114" s="1054">
        <v>18526009</v>
      </c>
      <c r="BO114" s="1054">
        <v>590624</v>
      </c>
      <c r="BP114" s="1054">
        <v>18526009</v>
      </c>
      <c r="BQ114" s="1054">
        <v>0</v>
      </c>
      <c r="BR114" s="1054">
        <v>18526009</v>
      </c>
      <c r="BS114" s="1054">
        <v>0</v>
      </c>
      <c r="BT114" s="1054">
        <v>0</v>
      </c>
    </row>
    <row r="115" spans="1:72" ht="23.1" customHeight="1" x14ac:dyDescent="0.2">
      <c r="A115" s="1012" t="str">
        <f t="shared" si="1"/>
        <v>A204910</v>
      </c>
      <c r="B115" s="1180" t="s">
        <v>361</v>
      </c>
      <c r="C115" s="1192"/>
      <c r="D115" s="1180" t="s">
        <v>741</v>
      </c>
      <c r="E115" s="1192"/>
      <c r="F115" s="1180" t="s">
        <v>739</v>
      </c>
      <c r="G115" s="1192"/>
      <c r="H115" s="1180" t="s">
        <v>742</v>
      </c>
      <c r="I115" s="1192"/>
      <c r="J115" s="1180" t="s">
        <v>747</v>
      </c>
      <c r="K115" s="1192"/>
      <c r="L115" s="1192"/>
      <c r="M115" s="1180"/>
      <c r="N115" s="1192"/>
      <c r="O115" s="1192"/>
      <c r="P115" s="1180"/>
      <c r="Q115" s="1192"/>
      <c r="R115" s="1180"/>
      <c r="S115" s="1192"/>
      <c r="T115" s="1179" t="s">
        <v>648</v>
      </c>
      <c r="U115" s="1192"/>
      <c r="V115" s="1192"/>
      <c r="W115" s="1192"/>
      <c r="X115" s="1192"/>
      <c r="Y115" s="1192"/>
      <c r="Z115" s="1192"/>
      <c r="AA115" s="1192"/>
      <c r="AB115" s="1180" t="s">
        <v>732</v>
      </c>
      <c r="AC115" s="1192"/>
      <c r="AD115" s="1192"/>
      <c r="AE115" s="1192"/>
      <c r="AF115" s="1192"/>
      <c r="AG115" s="1180" t="s">
        <v>733</v>
      </c>
      <c r="AH115" s="1192"/>
      <c r="AI115" s="1192"/>
      <c r="AJ115" s="1017" t="s">
        <v>417</v>
      </c>
      <c r="AK115" s="1181" t="s">
        <v>734</v>
      </c>
      <c r="AL115" s="1192"/>
      <c r="AM115" s="1192"/>
      <c r="AN115" s="1192"/>
      <c r="AO115" s="1192"/>
      <c r="AP115" s="1192"/>
      <c r="AQ115" s="1016">
        <v>95000000</v>
      </c>
      <c r="AR115" s="1050">
        <v>0</v>
      </c>
      <c r="AS115" s="1016">
        <v>7233078</v>
      </c>
      <c r="AT115" s="1016">
        <v>0</v>
      </c>
      <c r="AU115" s="1016">
        <v>0</v>
      </c>
      <c r="AV115" s="1050">
        <v>0</v>
      </c>
      <c r="AW115" s="1016">
        <v>0</v>
      </c>
      <c r="AX115" s="1050">
        <v>0</v>
      </c>
      <c r="AY115" s="1016">
        <v>0</v>
      </c>
      <c r="AZ115" s="1050">
        <v>0</v>
      </c>
      <c r="BA115" s="1016">
        <v>0</v>
      </c>
      <c r="BB115" s="1016">
        <v>0</v>
      </c>
      <c r="BC115" s="1016">
        <v>0</v>
      </c>
      <c r="BD115" s="1016">
        <v>0</v>
      </c>
      <c r="BG115" s="1054">
        <v>95000000</v>
      </c>
      <c r="BH115" s="1054">
        <v>0</v>
      </c>
      <c r="BI115" s="1054">
        <v>7233078</v>
      </c>
      <c r="BJ115" s="1054">
        <v>0</v>
      </c>
      <c r="BK115" s="1054">
        <v>0</v>
      </c>
      <c r="BL115" s="1054">
        <v>0</v>
      </c>
      <c r="BM115" s="1054">
        <v>0</v>
      </c>
      <c r="BN115" s="1054">
        <v>0</v>
      </c>
      <c r="BO115" s="1054">
        <v>0</v>
      </c>
      <c r="BP115" s="1054">
        <v>0</v>
      </c>
      <c r="BQ115" s="1054">
        <v>0</v>
      </c>
      <c r="BR115" s="1054">
        <v>0</v>
      </c>
      <c r="BS115" s="1054">
        <v>0</v>
      </c>
      <c r="BT115" s="1054">
        <v>0</v>
      </c>
    </row>
    <row r="116" spans="1:72" ht="23.1" customHeight="1" x14ac:dyDescent="0.2">
      <c r="A116" s="1012" t="str">
        <f t="shared" si="1"/>
        <v>A2049110</v>
      </c>
      <c r="B116" s="1176" t="s">
        <v>361</v>
      </c>
      <c r="C116" s="1192"/>
      <c r="D116" s="1176" t="s">
        <v>741</v>
      </c>
      <c r="E116" s="1192"/>
      <c r="F116" s="1176" t="s">
        <v>739</v>
      </c>
      <c r="G116" s="1192"/>
      <c r="H116" s="1176" t="s">
        <v>742</v>
      </c>
      <c r="I116" s="1192"/>
      <c r="J116" s="1176" t="s">
        <v>747</v>
      </c>
      <c r="K116" s="1192"/>
      <c r="L116" s="1192"/>
      <c r="M116" s="1176" t="s">
        <v>738</v>
      </c>
      <c r="N116" s="1192"/>
      <c r="O116" s="1192"/>
      <c r="P116" s="1176"/>
      <c r="Q116" s="1192"/>
      <c r="R116" s="1176"/>
      <c r="S116" s="1192"/>
      <c r="T116" s="1177" t="s">
        <v>431</v>
      </c>
      <c r="U116" s="1192"/>
      <c r="V116" s="1192"/>
      <c r="W116" s="1192"/>
      <c r="X116" s="1192"/>
      <c r="Y116" s="1192"/>
      <c r="Z116" s="1192"/>
      <c r="AA116" s="1192"/>
      <c r="AB116" s="1176" t="s">
        <v>732</v>
      </c>
      <c r="AC116" s="1192"/>
      <c r="AD116" s="1192"/>
      <c r="AE116" s="1192"/>
      <c r="AF116" s="1192"/>
      <c r="AG116" s="1176" t="s">
        <v>733</v>
      </c>
      <c r="AH116" s="1192"/>
      <c r="AI116" s="1192"/>
      <c r="AJ116" s="1019" t="s">
        <v>417</v>
      </c>
      <c r="AK116" s="1178" t="s">
        <v>734</v>
      </c>
      <c r="AL116" s="1192"/>
      <c r="AM116" s="1192"/>
      <c r="AN116" s="1192"/>
      <c r="AO116" s="1192"/>
      <c r="AP116" s="1192"/>
      <c r="AQ116" s="1016">
        <v>50000000</v>
      </c>
      <c r="AR116" s="1050">
        <v>0</v>
      </c>
      <c r="AS116" s="1016">
        <v>4963492</v>
      </c>
      <c r="AT116" s="1016">
        <v>0</v>
      </c>
      <c r="AU116" s="1016">
        <v>0</v>
      </c>
      <c r="AV116" s="1050">
        <v>0</v>
      </c>
      <c r="AW116" s="1016">
        <v>0</v>
      </c>
      <c r="AX116" s="1050">
        <v>0</v>
      </c>
      <c r="AY116" s="1016">
        <v>0</v>
      </c>
      <c r="AZ116" s="1050">
        <v>0</v>
      </c>
      <c r="BA116" s="1016">
        <v>0</v>
      </c>
      <c r="BB116" s="1016">
        <v>0</v>
      </c>
      <c r="BC116" s="1016">
        <v>0</v>
      </c>
      <c r="BD116" s="1016">
        <v>0</v>
      </c>
      <c r="BG116" s="1054">
        <v>50000000</v>
      </c>
      <c r="BH116" s="1054">
        <v>0</v>
      </c>
      <c r="BI116" s="1054">
        <v>4963492</v>
      </c>
      <c r="BJ116" s="1054">
        <v>0</v>
      </c>
      <c r="BK116" s="1054">
        <v>0</v>
      </c>
      <c r="BL116" s="1054">
        <v>0</v>
      </c>
      <c r="BM116" s="1054">
        <v>0</v>
      </c>
      <c r="BN116" s="1054">
        <v>0</v>
      </c>
      <c r="BO116" s="1054">
        <v>0</v>
      </c>
      <c r="BP116" s="1054">
        <v>0</v>
      </c>
      <c r="BQ116" s="1054">
        <v>0</v>
      </c>
      <c r="BR116" s="1054">
        <v>0</v>
      </c>
      <c r="BS116" s="1054">
        <v>0</v>
      </c>
      <c r="BT116" s="1054">
        <v>0</v>
      </c>
    </row>
    <row r="117" spans="1:72" ht="23.1" customHeight="1" x14ac:dyDescent="0.2">
      <c r="A117" s="1012" t="str">
        <f t="shared" si="1"/>
        <v>A2049810</v>
      </c>
      <c r="B117" s="1176" t="s">
        <v>361</v>
      </c>
      <c r="C117" s="1192"/>
      <c r="D117" s="1176" t="s">
        <v>741</v>
      </c>
      <c r="E117" s="1192"/>
      <c r="F117" s="1176" t="s">
        <v>739</v>
      </c>
      <c r="G117" s="1192"/>
      <c r="H117" s="1176" t="s">
        <v>742</v>
      </c>
      <c r="I117" s="1192"/>
      <c r="J117" s="1176" t="s">
        <v>747</v>
      </c>
      <c r="K117" s="1192"/>
      <c r="L117" s="1192"/>
      <c r="M117" s="1176" t="s">
        <v>755</v>
      </c>
      <c r="N117" s="1192"/>
      <c r="O117" s="1192"/>
      <c r="P117" s="1176"/>
      <c r="Q117" s="1192"/>
      <c r="R117" s="1176"/>
      <c r="S117" s="1192"/>
      <c r="T117" s="1177" t="s">
        <v>432</v>
      </c>
      <c r="U117" s="1192"/>
      <c r="V117" s="1192"/>
      <c r="W117" s="1192"/>
      <c r="X117" s="1192"/>
      <c r="Y117" s="1192"/>
      <c r="Z117" s="1192"/>
      <c r="AA117" s="1192"/>
      <c r="AB117" s="1176" t="s">
        <v>732</v>
      </c>
      <c r="AC117" s="1192"/>
      <c r="AD117" s="1192"/>
      <c r="AE117" s="1192"/>
      <c r="AF117" s="1192"/>
      <c r="AG117" s="1176" t="s">
        <v>733</v>
      </c>
      <c r="AH117" s="1192"/>
      <c r="AI117" s="1192"/>
      <c r="AJ117" s="1019" t="s">
        <v>417</v>
      </c>
      <c r="AK117" s="1178" t="s">
        <v>734</v>
      </c>
      <c r="AL117" s="1192"/>
      <c r="AM117" s="1192"/>
      <c r="AN117" s="1192"/>
      <c r="AO117" s="1192"/>
      <c r="AP117" s="1192"/>
      <c r="AQ117" s="1016">
        <v>0</v>
      </c>
      <c r="AR117" s="1050">
        <v>0</v>
      </c>
      <c r="AS117" s="1016">
        <v>0</v>
      </c>
      <c r="AT117" s="1016">
        <v>0</v>
      </c>
      <c r="AU117" s="1016">
        <v>0</v>
      </c>
      <c r="AV117" s="1050">
        <v>0</v>
      </c>
      <c r="AW117" s="1016">
        <v>0</v>
      </c>
      <c r="AX117" s="1050">
        <v>0</v>
      </c>
      <c r="AY117" s="1016">
        <v>0</v>
      </c>
      <c r="AZ117" s="1050">
        <v>0</v>
      </c>
      <c r="BA117" s="1016">
        <v>0</v>
      </c>
      <c r="BB117" s="1016">
        <v>0</v>
      </c>
      <c r="BC117" s="1016">
        <v>0</v>
      </c>
      <c r="BD117" s="1016">
        <v>0</v>
      </c>
      <c r="BG117" s="1054">
        <v>0</v>
      </c>
      <c r="BH117" s="1054">
        <v>0</v>
      </c>
      <c r="BI117" s="1054">
        <v>0</v>
      </c>
      <c r="BJ117" s="1054">
        <v>0</v>
      </c>
      <c r="BK117" s="1054">
        <v>0</v>
      </c>
      <c r="BL117" s="1054">
        <v>0</v>
      </c>
      <c r="BM117" s="1054">
        <v>0</v>
      </c>
      <c r="BN117" s="1054">
        <v>0</v>
      </c>
      <c r="BO117" s="1054">
        <v>0</v>
      </c>
      <c r="BP117" s="1054">
        <v>0</v>
      </c>
      <c r="BQ117" s="1054">
        <v>0</v>
      </c>
      <c r="BR117" s="1054">
        <v>0</v>
      </c>
      <c r="BS117" s="1054">
        <v>0</v>
      </c>
      <c r="BT117" s="1054">
        <v>0</v>
      </c>
    </row>
    <row r="118" spans="1:72" ht="23.1" customHeight="1" x14ac:dyDescent="0.2">
      <c r="A118" s="1012" t="str">
        <f t="shared" si="1"/>
        <v>A20491110</v>
      </c>
      <c r="B118" s="1176" t="s">
        <v>361</v>
      </c>
      <c r="C118" s="1192"/>
      <c r="D118" s="1176" t="s">
        <v>741</v>
      </c>
      <c r="E118" s="1192"/>
      <c r="F118" s="1176" t="s">
        <v>739</v>
      </c>
      <c r="G118" s="1192"/>
      <c r="H118" s="1176" t="s">
        <v>742</v>
      </c>
      <c r="I118" s="1192"/>
      <c r="J118" s="1176" t="s">
        <v>747</v>
      </c>
      <c r="K118" s="1192"/>
      <c r="L118" s="1192"/>
      <c r="M118" s="1176" t="s">
        <v>433</v>
      </c>
      <c r="N118" s="1192"/>
      <c r="O118" s="1192"/>
      <c r="P118" s="1176"/>
      <c r="Q118" s="1192"/>
      <c r="R118" s="1176"/>
      <c r="S118" s="1192"/>
      <c r="T118" s="1177" t="s">
        <v>434</v>
      </c>
      <c r="U118" s="1192"/>
      <c r="V118" s="1192"/>
      <c r="W118" s="1192"/>
      <c r="X118" s="1192"/>
      <c r="Y118" s="1192"/>
      <c r="Z118" s="1192"/>
      <c r="AA118" s="1192"/>
      <c r="AB118" s="1176" t="s">
        <v>732</v>
      </c>
      <c r="AC118" s="1192"/>
      <c r="AD118" s="1192"/>
      <c r="AE118" s="1192"/>
      <c r="AF118" s="1192"/>
      <c r="AG118" s="1176" t="s">
        <v>733</v>
      </c>
      <c r="AH118" s="1192"/>
      <c r="AI118" s="1192"/>
      <c r="AJ118" s="1019" t="s">
        <v>417</v>
      </c>
      <c r="AK118" s="1178" t="s">
        <v>734</v>
      </c>
      <c r="AL118" s="1192"/>
      <c r="AM118" s="1192"/>
      <c r="AN118" s="1192"/>
      <c r="AO118" s="1192"/>
      <c r="AP118" s="1192"/>
      <c r="AQ118" s="1016">
        <v>45000000</v>
      </c>
      <c r="AR118" s="1050">
        <v>0</v>
      </c>
      <c r="AS118" s="1016">
        <v>2269586</v>
      </c>
      <c r="AT118" s="1016">
        <v>0</v>
      </c>
      <c r="AU118" s="1016">
        <v>0</v>
      </c>
      <c r="AV118" s="1050">
        <v>0</v>
      </c>
      <c r="AW118" s="1016">
        <v>0</v>
      </c>
      <c r="AX118" s="1050">
        <v>0</v>
      </c>
      <c r="AY118" s="1016">
        <v>0</v>
      </c>
      <c r="AZ118" s="1050">
        <v>0</v>
      </c>
      <c r="BA118" s="1016">
        <v>0</v>
      </c>
      <c r="BB118" s="1016">
        <v>0</v>
      </c>
      <c r="BC118" s="1016">
        <v>0</v>
      </c>
      <c r="BD118" s="1016">
        <v>0</v>
      </c>
      <c r="BG118" s="1054">
        <v>45000000</v>
      </c>
      <c r="BH118" s="1054">
        <v>0</v>
      </c>
      <c r="BI118" s="1054">
        <v>2269586</v>
      </c>
      <c r="BJ118" s="1054">
        <v>0</v>
      </c>
      <c r="BK118" s="1054">
        <v>0</v>
      </c>
      <c r="BL118" s="1054">
        <v>0</v>
      </c>
      <c r="BM118" s="1054">
        <v>0</v>
      </c>
      <c r="BN118" s="1054">
        <v>0</v>
      </c>
      <c r="BO118" s="1054">
        <v>0</v>
      </c>
      <c r="BP118" s="1054">
        <v>0</v>
      </c>
      <c r="BQ118" s="1054">
        <v>0</v>
      </c>
      <c r="BR118" s="1054">
        <v>0</v>
      </c>
      <c r="BS118" s="1054">
        <v>0</v>
      </c>
      <c r="BT118" s="1054">
        <v>0</v>
      </c>
    </row>
    <row r="119" spans="1:72" ht="23.1" customHeight="1" x14ac:dyDescent="0.2">
      <c r="A119" s="1012" t="str">
        <f t="shared" si="1"/>
        <v>A2041010</v>
      </c>
      <c r="B119" s="1180" t="s">
        <v>361</v>
      </c>
      <c r="C119" s="1192"/>
      <c r="D119" s="1180" t="s">
        <v>741</v>
      </c>
      <c r="E119" s="1192"/>
      <c r="F119" s="1180" t="s">
        <v>739</v>
      </c>
      <c r="G119" s="1192"/>
      <c r="H119" s="1180" t="s">
        <v>742</v>
      </c>
      <c r="I119" s="1192"/>
      <c r="J119" s="1180" t="s">
        <v>417</v>
      </c>
      <c r="K119" s="1192"/>
      <c r="L119" s="1192"/>
      <c r="M119" s="1180"/>
      <c r="N119" s="1192"/>
      <c r="O119" s="1192"/>
      <c r="P119" s="1180"/>
      <c r="Q119" s="1192"/>
      <c r="R119" s="1180"/>
      <c r="S119" s="1192"/>
      <c r="T119" s="1179" t="s">
        <v>650</v>
      </c>
      <c r="U119" s="1192"/>
      <c r="V119" s="1192"/>
      <c r="W119" s="1192"/>
      <c r="X119" s="1192"/>
      <c r="Y119" s="1192"/>
      <c r="Z119" s="1192"/>
      <c r="AA119" s="1192"/>
      <c r="AB119" s="1180" t="s">
        <v>732</v>
      </c>
      <c r="AC119" s="1192"/>
      <c r="AD119" s="1192"/>
      <c r="AE119" s="1192"/>
      <c r="AF119" s="1192"/>
      <c r="AG119" s="1180" t="s">
        <v>733</v>
      </c>
      <c r="AH119" s="1192"/>
      <c r="AI119" s="1192"/>
      <c r="AJ119" s="1017" t="s">
        <v>417</v>
      </c>
      <c r="AK119" s="1181" t="s">
        <v>734</v>
      </c>
      <c r="AL119" s="1192"/>
      <c r="AM119" s="1192"/>
      <c r="AN119" s="1192"/>
      <c r="AO119" s="1192"/>
      <c r="AP119" s="1192"/>
      <c r="AQ119" s="1016">
        <v>1168363765</v>
      </c>
      <c r="AR119" s="1050">
        <v>0</v>
      </c>
      <c r="AS119" s="1016">
        <v>33963337</v>
      </c>
      <c r="AT119" s="1016">
        <v>0</v>
      </c>
      <c r="AU119" s="1016">
        <v>0</v>
      </c>
      <c r="AV119" s="1050">
        <v>84779681</v>
      </c>
      <c r="AW119" s="1016">
        <v>84779681</v>
      </c>
      <c r="AX119" s="1050">
        <v>87214205</v>
      </c>
      <c r="AY119" s="1016">
        <v>2434524</v>
      </c>
      <c r="AZ119" s="1050">
        <v>80203472</v>
      </c>
      <c r="BA119" s="1016">
        <v>7010733</v>
      </c>
      <c r="BB119" s="1016">
        <v>80203472</v>
      </c>
      <c r="BC119" s="1016">
        <v>0</v>
      </c>
      <c r="BD119" s="1016">
        <v>0</v>
      </c>
      <c r="BG119" s="1054">
        <v>1168363765</v>
      </c>
      <c r="BH119" s="1054">
        <v>0</v>
      </c>
      <c r="BI119" s="1054">
        <v>33963337</v>
      </c>
      <c r="BJ119" s="1054">
        <v>0</v>
      </c>
      <c r="BK119" s="1054">
        <v>0</v>
      </c>
      <c r="BL119" s="1054">
        <v>84779681</v>
      </c>
      <c r="BM119" s="1054">
        <v>84779681</v>
      </c>
      <c r="BN119" s="1054">
        <v>87214205</v>
      </c>
      <c r="BO119" s="1054">
        <v>2434524</v>
      </c>
      <c r="BP119" s="1054">
        <v>80203472</v>
      </c>
      <c r="BQ119" s="1054">
        <v>7010733</v>
      </c>
      <c r="BR119" s="1054">
        <v>80203472</v>
      </c>
      <c r="BS119" s="1054">
        <v>0</v>
      </c>
      <c r="BT119" s="1054">
        <v>0</v>
      </c>
    </row>
    <row r="120" spans="1:72" ht="23.1" customHeight="1" x14ac:dyDescent="0.2">
      <c r="A120" s="1012" t="str">
        <f t="shared" si="1"/>
        <v>A20410210</v>
      </c>
      <c r="B120" s="1176" t="s">
        <v>361</v>
      </c>
      <c r="C120" s="1192"/>
      <c r="D120" s="1176" t="s">
        <v>741</v>
      </c>
      <c r="E120" s="1192"/>
      <c r="F120" s="1176" t="s">
        <v>739</v>
      </c>
      <c r="G120" s="1192"/>
      <c r="H120" s="1176" t="s">
        <v>742</v>
      </c>
      <c r="I120" s="1192"/>
      <c r="J120" s="1176" t="s">
        <v>417</v>
      </c>
      <c r="K120" s="1192"/>
      <c r="L120" s="1192"/>
      <c r="M120" s="1176" t="s">
        <v>741</v>
      </c>
      <c r="N120" s="1192"/>
      <c r="O120" s="1192"/>
      <c r="P120" s="1176"/>
      <c r="Q120" s="1192"/>
      <c r="R120" s="1176"/>
      <c r="S120" s="1192"/>
      <c r="T120" s="1177" t="s">
        <v>435</v>
      </c>
      <c r="U120" s="1192"/>
      <c r="V120" s="1192"/>
      <c r="W120" s="1192"/>
      <c r="X120" s="1192"/>
      <c r="Y120" s="1192"/>
      <c r="Z120" s="1192"/>
      <c r="AA120" s="1192"/>
      <c r="AB120" s="1176" t="s">
        <v>732</v>
      </c>
      <c r="AC120" s="1192"/>
      <c r="AD120" s="1192"/>
      <c r="AE120" s="1192"/>
      <c r="AF120" s="1192"/>
      <c r="AG120" s="1176" t="s">
        <v>733</v>
      </c>
      <c r="AH120" s="1192"/>
      <c r="AI120" s="1192"/>
      <c r="AJ120" s="1019" t="s">
        <v>417</v>
      </c>
      <c r="AK120" s="1178" t="s">
        <v>734</v>
      </c>
      <c r="AL120" s="1192"/>
      <c r="AM120" s="1192"/>
      <c r="AN120" s="1192"/>
      <c r="AO120" s="1192"/>
      <c r="AP120" s="1192"/>
      <c r="AQ120" s="1016">
        <v>1168363765</v>
      </c>
      <c r="AR120" s="1050">
        <v>0</v>
      </c>
      <c r="AS120" s="1016">
        <v>33963337</v>
      </c>
      <c r="AT120" s="1016">
        <v>0</v>
      </c>
      <c r="AU120" s="1016">
        <v>0</v>
      </c>
      <c r="AV120" s="1050">
        <v>84779681</v>
      </c>
      <c r="AW120" s="1016">
        <v>84779681</v>
      </c>
      <c r="AX120" s="1050">
        <v>87214205</v>
      </c>
      <c r="AY120" s="1016">
        <v>2434524</v>
      </c>
      <c r="AZ120" s="1050">
        <v>80203472</v>
      </c>
      <c r="BA120" s="1016">
        <v>7010733</v>
      </c>
      <c r="BB120" s="1016">
        <v>80203472</v>
      </c>
      <c r="BC120" s="1016">
        <v>0</v>
      </c>
      <c r="BD120" s="1016">
        <v>0</v>
      </c>
      <c r="BG120" s="1054">
        <v>1168363765</v>
      </c>
      <c r="BH120" s="1054">
        <v>0</v>
      </c>
      <c r="BI120" s="1054">
        <v>33963337</v>
      </c>
      <c r="BJ120" s="1054">
        <v>0</v>
      </c>
      <c r="BK120" s="1054">
        <v>0</v>
      </c>
      <c r="BL120" s="1054">
        <v>84779681</v>
      </c>
      <c r="BM120" s="1054">
        <v>84779681</v>
      </c>
      <c r="BN120" s="1054">
        <v>87214205</v>
      </c>
      <c r="BO120" s="1054">
        <v>2434524</v>
      </c>
      <c r="BP120" s="1054">
        <v>80203472</v>
      </c>
      <c r="BQ120" s="1054">
        <v>7010733</v>
      </c>
      <c r="BR120" s="1054">
        <v>80203472</v>
      </c>
      <c r="BS120" s="1054">
        <v>0</v>
      </c>
      <c r="BT120" s="1054">
        <v>0</v>
      </c>
    </row>
    <row r="121" spans="1:72" ht="23.1" customHeight="1" x14ac:dyDescent="0.2">
      <c r="A121" s="1012" t="str">
        <f t="shared" si="1"/>
        <v>A2041110</v>
      </c>
      <c r="B121" s="1180" t="s">
        <v>361</v>
      </c>
      <c r="C121" s="1192"/>
      <c r="D121" s="1180" t="s">
        <v>741</v>
      </c>
      <c r="E121" s="1192"/>
      <c r="F121" s="1180" t="s">
        <v>739</v>
      </c>
      <c r="G121" s="1192"/>
      <c r="H121" s="1180" t="s">
        <v>742</v>
      </c>
      <c r="I121" s="1192"/>
      <c r="J121" s="1180" t="s">
        <v>433</v>
      </c>
      <c r="K121" s="1192"/>
      <c r="L121" s="1192"/>
      <c r="M121" s="1180"/>
      <c r="N121" s="1192"/>
      <c r="O121" s="1192"/>
      <c r="P121" s="1180"/>
      <c r="Q121" s="1192"/>
      <c r="R121" s="1180"/>
      <c r="S121" s="1192"/>
      <c r="T121" s="1179" t="s">
        <v>651</v>
      </c>
      <c r="U121" s="1192"/>
      <c r="V121" s="1192"/>
      <c r="W121" s="1192"/>
      <c r="X121" s="1192"/>
      <c r="Y121" s="1192"/>
      <c r="Z121" s="1192"/>
      <c r="AA121" s="1192"/>
      <c r="AB121" s="1180" t="s">
        <v>732</v>
      </c>
      <c r="AC121" s="1192"/>
      <c r="AD121" s="1192"/>
      <c r="AE121" s="1192"/>
      <c r="AF121" s="1192"/>
      <c r="AG121" s="1180" t="s">
        <v>733</v>
      </c>
      <c r="AH121" s="1192"/>
      <c r="AI121" s="1192"/>
      <c r="AJ121" s="1017" t="s">
        <v>417</v>
      </c>
      <c r="AK121" s="1181" t="s">
        <v>734</v>
      </c>
      <c r="AL121" s="1192"/>
      <c r="AM121" s="1192"/>
      <c r="AN121" s="1192"/>
      <c r="AO121" s="1192"/>
      <c r="AP121" s="1192"/>
      <c r="AQ121" s="1016">
        <v>1250404308</v>
      </c>
      <c r="AR121" s="1050">
        <v>53861197</v>
      </c>
      <c r="AS121" s="1016">
        <v>13347783</v>
      </c>
      <c r="AT121" s="1016">
        <v>0</v>
      </c>
      <c r="AU121" s="1016">
        <v>0</v>
      </c>
      <c r="AV121" s="1050">
        <v>71798730</v>
      </c>
      <c r="AW121" s="1016">
        <v>17937533</v>
      </c>
      <c r="AX121" s="1050">
        <v>41915738</v>
      </c>
      <c r="AY121" s="1016">
        <v>29882992</v>
      </c>
      <c r="AZ121" s="1050">
        <v>36005621</v>
      </c>
      <c r="BA121" s="1016">
        <v>5910117</v>
      </c>
      <c r="BB121" s="1016">
        <v>36005621</v>
      </c>
      <c r="BC121" s="1016">
        <v>0</v>
      </c>
      <c r="BD121" s="1016">
        <v>0</v>
      </c>
      <c r="BG121" s="1054">
        <v>1250404308</v>
      </c>
      <c r="BH121" s="1054">
        <v>53861197</v>
      </c>
      <c r="BI121" s="1054">
        <v>13347783</v>
      </c>
      <c r="BJ121" s="1054">
        <v>0</v>
      </c>
      <c r="BK121" s="1054">
        <v>0</v>
      </c>
      <c r="BL121" s="1054">
        <v>71798730</v>
      </c>
      <c r="BM121" s="1054">
        <v>17937533</v>
      </c>
      <c r="BN121" s="1054">
        <v>41915738</v>
      </c>
      <c r="BO121" s="1054">
        <v>29882992</v>
      </c>
      <c r="BP121" s="1054">
        <v>36005621</v>
      </c>
      <c r="BQ121" s="1054">
        <v>5910117</v>
      </c>
      <c r="BR121" s="1054">
        <v>36005621</v>
      </c>
      <c r="BS121" s="1054">
        <v>0</v>
      </c>
      <c r="BT121" s="1054">
        <v>0</v>
      </c>
    </row>
    <row r="122" spans="1:72" ht="23.1" customHeight="1" x14ac:dyDescent="0.2">
      <c r="A122" s="1012" t="str">
        <f t="shared" si="1"/>
        <v>A20411110</v>
      </c>
      <c r="B122" s="1176" t="s">
        <v>361</v>
      </c>
      <c r="C122" s="1192"/>
      <c r="D122" s="1176" t="s">
        <v>741</v>
      </c>
      <c r="E122" s="1192"/>
      <c r="F122" s="1176" t="s">
        <v>739</v>
      </c>
      <c r="G122" s="1192"/>
      <c r="H122" s="1176" t="s">
        <v>742</v>
      </c>
      <c r="I122" s="1192"/>
      <c r="J122" s="1176" t="s">
        <v>433</v>
      </c>
      <c r="K122" s="1192"/>
      <c r="L122" s="1192"/>
      <c r="M122" s="1176" t="s">
        <v>738</v>
      </c>
      <c r="N122" s="1192"/>
      <c r="O122" s="1192"/>
      <c r="P122" s="1176"/>
      <c r="Q122" s="1192"/>
      <c r="R122" s="1176"/>
      <c r="S122" s="1192"/>
      <c r="T122" s="1177" t="s">
        <v>436</v>
      </c>
      <c r="U122" s="1192"/>
      <c r="V122" s="1192"/>
      <c r="W122" s="1192"/>
      <c r="X122" s="1192"/>
      <c r="Y122" s="1192"/>
      <c r="Z122" s="1192"/>
      <c r="AA122" s="1192"/>
      <c r="AB122" s="1176" t="s">
        <v>732</v>
      </c>
      <c r="AC122" s="1192"/>
      <c r="AD122" s="1192"/>
      <c r="AE122" s="1192"/>
      <c r="AF122" s="1192"/>
      <c r="AG122" s="1176" t="s">
        <v>733</v>
      </c>
      <c r="AH122" s="1192"/>
      <c r="AI122" s="1192"/>
      <c r="AJ122" s="1019" t="s">
        <v>417</v>
      </c>
      <c r="AK122" s="1178" t="s">
        <v>734</v>
      </c>
      <c r="AL122" s="1192"/>
      <c r="AM122" s="1192"/>
      <c r="AN122" s="1192"/>
      <c r="AO122" s="1192"/>
      <c r="AP122" s="1192"/>
      <c r="AQ122" s="1016">
        <v>95000000</v>
      </c>
      <c r="AR122" s="1050">
        <v>0</v>
      </c>
      <c r="AS122" s="1016">
        <v>3050000</v>
      </c>
      <c r="AT122" s="1016">
        <v>0</v>
      </c>
      <c r="AU122" s="1016">
        <v>0</v>
      </c>
      <c r="AV122" s="1050">
        <v>19323899</v>
      </c>
      <c r="AW122" s="1016">
        <v>19323899</v>
      </c>
      <c r="AX122" s="1050">
        <v>16127739</v>
      </c>
      <c r="AY122" s="1016">
        <v>3196160</v>
      </c>
      <c r="AZ122" s="1050">
        <v>16127739</v>
      </c>
      <c r="BA122" s="1016">
        <v>0</v>
      </c>
      <c r="BB122" s="1016">
        <v>16127739</v>
      </c>
      <c r="BC122" s="1016">
        <v>0</v>
      </c>
      <c r="BD122" s="1016">
        <v>0</v>
      </c>
      <c r="BG122" s="1054">
        <v>95000000</v>
      </c>
      <c r="BH122" s="1054">
        <v>0</v>
      </c>
      <c r="BI122" s="1054">
        <v>3050000</v>
      </c>
      <c r="BJ122" s="1054">
        <v>0</v>
      </c>
      <c r="BK122" s="1054">
        <v>0</v>
      </c>
      <c r="BL122" s="1054">
        <v>19323899</v>
      </c>
      <c r="BM122" s="1054">
        <v>19323899</v>
      </c>
      <c r="BN122" s="1054">
        <v>16127739</v>
      </c>
      <c r="BO122" s="1054">
        <v>3196160</v>
      </c>
      <c r="BP122" s="1054">
        <v>16127739</v>
      </c>
      <c r="BQ122" s="1054">
        <v>0</v>
      </c>
      <c r="BR122" s="1054">
        <v>16127739</v>
      </c>
      <c r="BS122" s="1054">
        <v>0</v>
      </c>
      <c r="BT122" s="1054">
        <v>0</v>
      </c>
    </row>
    <row r="123" spans="1:72" ht="23.1" customHeight="1" x14ac:dyDescent="0.2">
      <c r="A123" s="1012" t="str">
        <f t="shared" si="1"/>
        <v>A20411210</v>
      </c>
      <c r="B123" s="1176" t="s">
        <v>361</v>
      </c>
      <c r="C123" s="1192"/>
      <c r="D123" s="1176" t="s">
        <v>741</v>
      </c>
      <c r="E123" s="1192"/>
      <c r="F123" s="1176" t="s">
        <v>739</v>
      </c>
      <c r="G123" s="1192"/>
      <c r="H123" s="1176" t="s">
        <v>742</v>
      </c>
      <c r="I123" s="1192"/>
      <c r="J123" s="1176" t="s">
        <v>433</v>
      </c>
      <c r="K123" s="1192"/>
      <c r="L123" s="1192"/>
      <c r="M123" s="1176" t="s">
        <v>741</v>
      </c>
      <c r="N123" s="1192"/>
      <c r="O123" s="1192"/>
      <c r="P123" s="1176"/>
      <c r="Q123" s="1192"/>
      <c r="R123" s="1176"/>
      <c r="S123" s="1192"/>
      <c r="T123" s="1177" t="s">
        <v>437</v>
      </c>
      <c r="U123" s="1192"/>
      <c r="V123" s="1192"/>
      <c r="W123" s="1192"/>
      <c r="X123" s="1192"/>
      <c r="Y123" s="1192"/>
      <c r="Z123" s="1192"/>
      <c r="AA123" s="1192"/>
      <c r="AB123" s="1176" t="s">
        <v>732</v>
      </c>
      <c r="AC123" s="1192"/>
      <c r="AD123" s="1192"/>
      <c r="AE123" s="1192"/>
      <c r="AF123" s="1192"/>
      <c r="AG123" s="1176" t="s">
        <v>733</v>
      </c>
      <c r="AH123" s="1192"/>
      <c r="AI123" s="1192"/>
      <c r="AJ123" s="1019" t="s">
        <v>417</v>
      </c>
      <c r="AK123" s="1178" t="s">
        <v>734</v>
      </c>
      <c r="AL123" s="1192"/>
      <c r="AM123" s="1192"/>
      <c r="AN123" s="1192"/>
      <c r="AO123" s="1192"/>
      <c r="AP123" s="1192"/>
      <c r="AQ123" s="1016">
        <v>1155404308</v>
      </c>
      <c r="AR123" s="1050">
        <v>53861197</v>
      </c>
      <c r="AS123" s="1016">
        <v>10297783</v>
      </c>
      <c r="AT123" s="1016">
        <v>0</v>
      </c>
      <c r="AU123" s="1016">
        <v>0</v>
      </c>
      <c r="AV123" s="1050">
        <v>52474831</v>
      </c>
      <c r="AW123" s="1016">
        <v>1386366</v>
      </c>
      <c r="AX123" s="1050">
        <v>25787999</v>
      </c>
      <c r="AY123" s="1016">
        <v>26686832</v>
      </c>
      <c r="AZ123" s="1050">
        <v>19877882</v>
      </c>
      <c r="BA123" s="1016">
        <v>5910117</v>
      </c>
      <c r="BB123" s="1016">
        <v>19877882</v>
      </c>
      <c r="BC123" s="1016">
        <v>0</v>
      </c>
      <c r="BD123" s="1016">
        <v>0</v>
      </c>
      <c r="BG123" s="1054">
        <v>1155404308</v>
      </c>
      <c r="BH123" s="1054">
        <v>53861197</v>
      </c>
      <c r="BI123" s="1054">
        <v>10297783</v>
      </c>
      <c r="BJ123" s="1054">
        <v>0</v>
      </c>
      <c r="BK123" s="1054">
        <v>0</v>
      </c>
      <c r="BL123" s="1054">
        <v>52474831</v>
      </c>
      <c r="BM123" s="1054">
        <v>1386366</v>
      </c>
      <c r="BN123" s="1054">
        <v>25787999</v>
      </c>
      <c r="BO123" s="1054">
        <v>26686832</v>
      </c>
      <c r="BP123" s="1054">
        <v>19877882</v>
      </c>
      <c r="BQ123" s="1054">
        <v>5910117</v>
      </c>
      <c r="BR123" s="1054">
        <v>19877882</v>
      </c>
      <c r="BS123" s="1054">
        <v>0</v>
      </c>
      <c r="BT123" s="1054">
        <v>0</v>
      </c>
    </row>
    <row r="124" spans="1:72" ht="23.1" customHeight="1" x14ac:dyDescent="0.2">
      <c r="A124" s="1012" t="str">
        <f t="shared" si="1"/>
        <v>A2042110</v>
      </c>
      <c r="B124" s="1180" t="s">
        <v>361</v>
      </c>
      <c r="C124" s="1192"/>
      <c r="D124" s="1180" t="s">
        <v>741</v>
      </c>
      <c r="E124" s="1192"/>
      <c r="F124" s="1180" t="s">
        <v>739</v>
      </c>
      <c r="G124" s="1192"/>
      <c r="H124" s="1180" t="s">
        <v>742</v>
      </c>
      <c r="I124" s="1192"/>
      <c r="J124" s="1180" t="s">
        <v>763</v>
      </c>
      <c r="K124" s="1192"/>
      <c r="L124" s="1192"/>
      <c r="M124" s="1180"/>
      <c r="N124" s="1192"/>
      <c r="O124" s="1192"/>
      <c r="P124" s="1180"/>
      <c r="Q124" s="1192"/>
      <c r="R124" s="1180"/>
      <c r="S124" s="1192"/>
      <c r="T124" s="1179" t="s">
        <v>768</v>
      </c>
      <c r="U124" s="1192"/>
      <c r="V124" s="1192"/>
      <c r="W124" s="1192"/>
      <c r="X124" s="1192"/>
      <c r="Y124" s="1192"/>
      <c r="Z124" s="1192"/>
      <c r="AA124" s="1192"/>
      <c r="AB124" s="1180" t="s">
        <v>732</v>
      </c>
      <c r="AC124" s="1192"/>
      <c r="AD124" s="1192"/>
      <c r="AE124" s="1192"/>
      <c r="AF124" s="1192"/>
      <c r="AG124" s="1180" t="s">
        <v>733</v>
      </c>
      <c r="AH124" s="1192"/>
      <c r="AI124" s="1192"/>
      <c r="AJ124" s="1017" t="s">
        <v>417</v>
      </c>
      <c r="AK124" s="1181" t="s">
        <v>734</v>
      </c>
      <c r="AL124" s="1192"/>
      <c r="AM124" s="1192"/>
      <c r="AN124" s="1192"/>
      <c r="AO124" s="1192"/>
      <c r="AP124" s="1192"/>
      <c r="AQ124" s="1016">
        <v>153000000</v>
      </c>
      <c r="AR124" s="1050">
        <v>100284040</v>
      </c>
      <c r="AS124" s="1016">
        <v>29439460</v>
      </c>
      <c r="AT124" s="1016">
        <v>0</v>
      </c>
      <c r="AU124" s="1016">
        <v>0</v>
      </c>
      <c r="AV124" s="1050">
        <v>18584040</v>
      </c>
      <c r="AW124" s="1016">
        <v>81700000</v>
      </c>
      <c r="AX124" s="1050">
        <v>69000</v>
      </c>
      <c r="AY124" s="1016">
        <v>18515040</v>
      </c>
      <c r="AZ124" s="1050">
        <v>69000</v>
      </c>
      <c r="BA124" s="1016">
        <v>0</v>
      </c>
      <c r="BB124" s="1016">
        <v>69000</v>
      </c>
      <c r="BC124" s="1016">
        <v>0</v>
      </c>
      <c r="BD124" s="1016">
        <v>0</v>
      </c>
      <c r="BG124" s="1054">
        <v>153000000</v>
      </c>
      <c r="BH124" s="1054">
        <v>100284040</v>
      </c>
      <c r="BI124" s="1054">
        <v>29439460</v>
      </c>
      <c r="BJ124" s="1054">
        <v>0</v>
      </c>
      <c r="BK124" s="1054">
        <v>0</v>
      </c>
      <c r="BL124" s="1054">
        <v>18584040</v>
      </c>
      <c r="BM124" s="1054">
        <v>81700000</v>
      </c>
      <c r="BN124" s="1054">
        <v>69000</v>
      </c>
      <c r="BO124" s="1054">
        <v>18515040</v>
      </c>
      <c r="BP124" s="1054">
        <v>69000</v>
      </c>
      <c r="BQ124" s="1054">
        <v>0</v>
      </c>
      <c r="BR124" s="1054">
        <v>69000</v>
      </c>
      <c r="BS124" s="1054">
        <v>0</v>
      </c>
      <c r="BT124" s="1054">
        <v>0</v>
      </c>
    </row>
    <row r="125" spans="1:72" ht="23.1" customHeight="1" x14ac:dyDescent="0.2">
      <c r="A125" s="1012" t="str">
        <f t="shared" si="1"/>
        <v>A20421110</v>
      </c>
      <c r="B125" s="1176" t="s">
        <v>361</v>
      </c>
      <c r="C125" s="1192"/>
      <c r="D125" s="1176" t="s">
        <v>741</v>
      </c>
      <c r="E125" s="1192"/>
      <c r="F125" s="1176" t="s">
        <v>739</v>
      </c>
      <c r="G125" s="1192"/>
      <c r="H125" s="1176" t="s">
        <v>742</v>
      </c>
      <c r="I125" s="1192"/>
      <c r="J125" s="1176" t="s">
        <v>763</v>
      </c>
      <c r="K125" s="1192"/>
      <c r="L125" s="1192"/>
      <c r="M125" s="1176" t="s">
        <v>738</v>
      </c>
      <c r="N125" s="1192"/>
      <c r="O125" s="1192"/>
      <c r="P125" s="1176"/>
      <c r="Q125" s="1192"/>
      <c r="R125" s="1176"/>
      <c r="S125" s="1192"/>
      <c r="T125" s="1177" t="s">
        <v>438</v>
      </c>
      <c r="U125" s="1192"/>
      <c r="V125" s="1192"/>
      <c r="W125" s="1192"/>
      <c r="X125" s="1192"/>
      <c r="Y125" s="1192"/>
      <c r="Z125" s="1192"/>
      <c r="AA125" s="1192"/>
      <c r="AB125" s="1176" t="s">
        <v>732</v>
      </c>
      <c r="AC125" s="1192"/>
      <c r="AD125" s="1192"/>
      <c r="AE125" s="1192"/>
      <c r="AF125" s="1192"/>
      <c r="AG125" s="1176" t="s">
        <v>733</v>
      </c>
      <c r="AH125" s="1192"/>
      <c r="AI125" s="1192"/>
      <c r="AJ125" s="1019" t="s">
        <v>417</v>
      </c>
      <c r="AK125" s="1178" t="s">
        <v>734</v>
      </c>
      <c r="AL125" s="1192"/>
      <c r="AM125" s="1192"/>
      <c r="AN125" s="1192"/>
      <c r="AO125" s="1192"/>
      <c r="AP125" s="1192"/>
      <c r="AQ125" s="1016">
        <v>82400000</v>
      </c>
      <c r="AR125" s="1050">
        <v>81769000</v>
      </c>
      <c r="AS125" s="1016">
        <v>131000</v>
      </c>
      <c r="AT125" s="1016">
        <v>0</v>
      </c>
      <c r="AU125" s="1016">
        <v>0</v>
      </c>
      <c r="AV125" s="1050">
        <v>69000</v>
      </c>
      <c r="AW125" s="1016">
        <v>81700000</v>
      </c>
      <c r="AX125" s="1050">
        <v>69000</v>
      </c>
      <c r="AY125" s="1016">
        <v>0</v>
      </c>
      <c r="AZ125" s="1050">
        <v>69000</v>
      </c>
      <c r="BA125" s="1016">
        <v>0</v>
      </c>
      <c r="BB125" s="1016">
        <v>69000</v>
      </c>
      <c r="BC125" s="1016">
        <v>0</v>
      </c>
      <c r="BD125" s="1016">
        <v>0</v>
      </c>
      <c r="BG125" s="1054">
        <v>82400000</v>
      </c>
      <c r="BH125" s="1054">
        <v>81769000</v>
      </c>
      <c r="BI125" s="1054">
        <v>131000</v>
      </c>
      <c r="BJ125" s="1054">
        <v>0</v>
      </c>
      <c r="BK125" s="1054">
        <v>0</v>
      </c>
      <c r="BL125" s="1054">
        <v>69000</v>
      </c>
      <c r="BM125" s="1054">
        <v>81700000</v>
      </c>
      <c r="BN125" s="1054">
        <v>69000</v>
      </c>
      <c r="BO125" s="1054">
        <v>0</v>
      </c>
      <c r="BP125" s="1054">
        <v>69000</v>
      </c>
      <c r="BQ125" s="1054">
        <v>0</v>
      </c>
      <c r="BR125" s="1054">
        <v>69000</v>
      </c>
      <c r="BS125" s="1054">
        <v>0</v>
      </c>
      <c r="BT125" s="1054">
        <v>0</v>
      </c>
    </row>
    <row r="126" spans="1:72" ht="23.1" customHeight="1" x14ac:dyDescent="0.2">
      <c r="A126" s="1012" t="str">
        <f t="shared" si="1"/>
        <v>A20421410</v>
      </c>
      <c r="B126" s="1176" t="s">
        <v>361</v>
      </c>
      <c r="C126" s="1192"/>
      <c r="D126" s="1176" t="s">
        <v>741</v>
      </c>
      <c r="E126" s="1192"/>
      <c r="F126" s="1176" t="s">
        <v>739</v>
      </c>
      <c r="G126" s="1192"/>
      <c r="H126" s="1176" t="s">
        <v>742</v>
      </c>
      <c r="I126" s="1192"/>
      <c r="J126" s="1176" t="s">
        <v>763</v>
      </c>
      <c r="K126" s="1192"/>
      <c r="L126" s="1192"/>
      <c r="M126" s="1176" t="s">
        <v>742</v>
      </c>
      <c r="N126" s="1192"/>
      <c r="O126" s="1192"/>
      <c r="P126" s="1176"/>
      <c r="Q126" s="1192"/>
      <c r="R126" s="1176"/>
      <c r="S126" s="1192"/>
      <c r="T126" s="1177" t="s">
        <v>439</v>
      </c>
      <c r="U126" s="1192"/>
      <c r="V126" s="1192"/>
      <c r="W126" s="1192"/>
      <c r="X126" s="1192"/>
      <c r="Y126" s="1192"/>
      <c r="Z126" s="1192"/>
      <c r="AA126" s="1192"/>
      <c r="AB126" s="1176" t="s">
        <v>732</v>
      </c>
      <c r="AC126" s="1192"/>
      <c r="AD126" s="1192"/>
      <c r="AE126" s="1192"/>
      <c r="AF126" s="1192"/>
      <c r="AG126" s="1176" t="s">
        <v>733</v>
      </c>
      <c r="AH126" s="1192"/>
      <c r="AI126" s="1192"/>
      <c r="AJ126" s="1019" t="s">
        <v>417</v>
      </c>
      <c r="AK126" s="1178" t="s">
        <v>734</v>
      </c>
      <c r="AL126" s="1192"/>
      <c r="AM126" s="1192"/>
      <c r="AN126" s="1192"/>
      <c r="AO126" s="1192"/>
      <c r="AP126" s="1192"/>
      <c r="AQ126" s="1016">
        <v>28100000</v>
      </c>
      <c r="AR126" s="1050">
        <v>0</v>
      </c>
      <c r="AS126" s="1016">
        <v>7740000</v>
      </c>
      <c r="AT126" s="1016">
        <v>0</v>
      </c>
      <c r="AU126" s="1016">
        <v>0</v>
      </c>
      <c r="AV126" s="1050">
        <v>0</v>
      </c>
      <c r="AW126" s="1016">
        <v>0</v>
      </c>
      <c r="AX126" s="1050">
        <v>0</v>
      </c>
      <c r="AY126" s="1016">
        <v>0</v>
      </c>
      <c r="AZ126" s="1050">
        <v>0</v>
      </c>
      <c r="BA126" s="1016">
        <v>0</v>
      </c>
      <c r="BB126" s="1016">
        <v>0</v>
      </c>
      <c r="BC126" s="1016">
        <v>0</v>
      </c>
      <c r="BD126" s="1016">
        <v>0</v>
      </c>
      <c r="BG126" s="1054">
        <v>28100000</v>
      </c>
      <c r="BH126" s="1054">
        <v>0</v>
      </c>
      <c r="BI126" s="1054">
        <v>7740000</v>
      </c>
      <c r="BJ126" s="1054">
        <v>0</v>
      </c>
      <c r="BK126" s="1054">
        <v>0</v>
      </c>
      <c r="BL126" s="1054">
        <v>0</v>
      </c>
      <c r="BM126" s="1054">
        <v>0</v>
      </c>
      <c r="BN126" s="1054">
        <v>0</v>
      </c>
      <c r="BO126" s="1054">
        <v>0</v>
      </c>
      <c r="BP126" s="1054">
        <v>0</v>
      </c>
      <c r="BQ126" s="1054">
        <v>0</v>
      </c>
      <c r="BR126" s="1054">
        <v>0</v>
      </c>
      <c r="BS126" s="1054">
        <v>0</v>
      </c>
      <c r="BT126" s="1054">
        <v>0</v>
      </c>
    </row>
    <row r="127" spans="1:72" ht="23.1" customHeight="1" x14ac:dyDescent="0.2">
      <c r="A127" s="1012" t="str">
        <f t="shared" si="1"/>
        <v>A20421510</v>
      </c>
      <c r="B127" s="1176" t="s">
        <v>361</v>
      </c>
      <c r="C127" s="1192"/>
      <c r="D127" s="1176" t="s">
        <v>741</v>
      </c>
      <c r="E127" s="1192"/>
      <c r="F127" s="1176" t="s">
        <v>739</v>
      </c>
      <c r="G127" s="1192"/>
      <c r="H127" s="1176" t="s">
        <v>742</v>
      </c>
      <c r="I127" s="1192"/>
      <c r="J127" s="1176" t="s">
        <v>763</v>
      </c>
      <c r="K127" s="1192"/>
      <c r="L127" s="1192"/>
      <c r="M127" s="1176" t="s">
        <v>743</v>
      </c>
      <c r="N127" s="1192"/>
      <c r="O127" s="1192"/>
      <c r="P127" s="1176"/>
      <c r="Q127" s="1192"/>
      <c r="R127" s="1176"/>
      <c r="S127" s="1192"/>
      <c r="T127" s="1177" t="s">
        <v>440</v>
      </c>
      <c r="U127" s="1192"/>
      <c r="V127" s="1192"/>
      <c r="W127" s="1192"/>
      <c r="X127" s="1192"/>
      <c r="Y127" s="1192"/>
      <c r="Z127" s="1192"/>
      <c r="AA127" s="1192"/>
      <c r="AB127" s="1176" t="s">
        <v>732</v>
      </c>
      <c r="AC127" s="1192"/>
      <c r="AD127" s="1192"/>
      <c r="AE127" s="1192"/>
      <c r="AF127" s="1192"/>
      <c r="AG127" s="1176" t="s">
        <v>733</v>
      </c>
      <c r="AH127" s="1192"/>
      <c r="AI127" s="1192"/>
      <c r="AJ127" s="1019" t="s">
        <v>417</v>
      </c>
      <c r="AK127" s="1178" t="s">
        <v>734</v>
      </c>
      <c r="AL127" s="1192"/>
      <c r="AM127" s="1192"/>
      <c r="AN127" s="1192"/>
      <c r="AO127" s="1192"/>
      <c r="AP127" s="1192"/>
      <c r="AQ127" s="1016">
        <v>22500000</v>
      </c>
      <c r="AR127" s="1050">
        <v>18515040</v>
      </c>
      <c r="AS127" s="1016">
        <v>1568460</v>
      </c>
      <c r="AT127" s="1016">
        <v>0</v>
      </c>
      <c r="AU127" s="1016">
        <v>0</v>
      </c>
      <c r="AV127" s="1050">
        <v>18515040</v>
      </c>
      <c r="AW127" s="1016">
        <v>0</v>
      </c>
      <c r="AX127" s="1050">
        <v>0</v>
      </c>
      <c r="AY127" s="1016">
        <v>18515040</v>
      </c>
      <c r="AZ127" s="1050">
        <v>0</v>
      </c>
      <c r="BA127" s="1016">
        <v>0</v>
      </c>
      <c r="BB127" s="1016">
        <v>0</v>
      </c>
      <c r="BC127" s="1016">
        <v>0</v>
      </c>
      <c r="BD127" s="1016">
        <v>0</v>
      </c>
      <c r="BG127" s="1054">
        <v>22500000</v>
      </c>
      <c r="BH127" s="1054">
        <v>18515040</v>
      </c>
      <c r="BI127" s="1054">
        <v>1568460</v>
      </c>
      <c r="BJ127" s="1054">
        <v>0</v>
      </c>
      <c r="BK127" s="1054">
        <v>0</v>
      </c>
      <c r="BL127" s="1054">
        <v>18515040</v>
      </c>
      <c r="BM127" s="1054">
        <v>0</v>
      </c>
      <c r="BN127" s="1054">
        <v>0</v>
      </c>
      <c r="BO127" s="1054">
        <v>18515040</v>
      </c>
      <c r="BP127" s="1054">
        <v>0</v>
      </c>
      <c r="BQ127" s="1054">
        <v>0</v>
      </c>
      <c r="BR127" s="1054">
        <v>0</v>
      </c>
      <c r="BS127" s="1054">
        <v>0</v>
      </c>
      <c r="BT127" s="1054">
        <v>0</v>
      </c>
    </row>
    <row r="128" spans="1:72" ht="23.1" customHeight="1" x14ac:dyDescent="0.2">
      <c r="A128" s="1012" t="str">
        <f t="shared" si="1"/>
        <v>A20421810</v>
      </c>
      <c r="B128" s="1176" t="s">
        <v>361</v>
      </c>
      <c r="C128" s="1192"/>
      <c r="D128" s="1176" t="s">
        <v>741</v>
      </c>
      <c r="E128" s="1192"/>
      <c r="F128" s="1176" t="s">
        <v>739</v>
      </c>
      <c r="G128" s="1192"/>
      <c r="H128" s="1176" t="s">
        <v>742</v>
      </c>
      <c r="I128" s="1192"/>
      <c r="J128" s="1176" t="s">
        <v>763</v>
      </c>
      <c r="K128" s="1192"/>
      <c r="L128" s="1192"/>
      <c r="M128" s="1176" t="s">
        <v>755</v>
      </c>
      <c r="N128" s="1192"/>
      <c r="O128" s="1192"/>
      <c r="P128" s="1176"/>
      <c r="Q128" s="1192"/>
      <c r="R128" s="1176"/>
      <c r="S128" s="1192"/>
      <c r="T128" s="1177" t="s">
        <v>441</v>
      </c>
      <c r="U128" s="1192"/>
      <c r="V128" s="1192"/>
      <c r="W128" s="1192"/>
      <c r="X128" s="1192"/>
      <c r="Y128" s="1192"/>
      <c r="Z128" s="1192"/>
      <c r="AA128" s="1192"/>
      <c r="AB128" s="1176" t="s">
        <v>732</v>
      </c>
      <c r="AC128" s="1192"/>
      <c r="AD128" s="1192"/>
      <c r="AE128" s="1192"/>
      <c r="AF128" s="1192"/>
      <c r="AG128" s="1176" t="s">
        <v>733</v>
      </c>
      <c r="AH128" s="1192"/>
      <c r="AI128" s="1192"/>
      <c r="AJ128" s="1019" t="s">
        <v>417</v>
      </c>
      <c r="AK128" s="1178" t="s">
        <v>734</v>
      </c>
      <c r="AL128" s="1192"/>
      <c r="AM128" s="1192"/>
      <c r="AN128" s="1192"/>
      <c r="AO128" s="1192"/>
      <c r="AP128" s="1192"/>
      <c r="AQ128" s="1016">
        <v>20000000</v>
      </c>
      <c r="AR128" s="1050">
        <v>0</v>
      </c>
      <c r="AS128" s="1016">
        <v>20000000</v>
      </c>
      <c r="AT128" s="1016">
        <v>0</v>
      </c>
      <c r="AU128" s="1016">
        <v>0</v>
      </c>
      <c r="AV128" s="1050">
        <v>0</v>
      </c>
      <c r="AW128" s="1016">
        <v>0</v>
      </c>
      <c r="AX128" s="1050">
        <v>0</v>
      </c>
      <c r="AY128" s="1016">
        <v>0</v>
      </c>
      <c r="AZ128" s="1050">
        <v>0</v>
      </c>
      <c r="BA128" s="1016">
        <v>0</v>
      </c>
      <c r="BB128" s="1016">
        <v>0</v>
      </c>
      <c r="BC128" s="1016">
        <v>0</v>
      </c>
      <c r="BD128" s="1016">
        <v>0</v>
      </c>
      <c r="BG128" s="1054">
        <v>20000000</v>
      </c>
      <c r="BH128" s="1054">
        <v>0</v>
      </c>
      <c r="BI128" s="1054">
        <v>20000000</v>
      </c>
      <c r="BJ128" s="1054">
        <v>0</v>
      </c>
      <c r="BK128" s="1054">
        <v>0</v>
      </c>
      <c r="BL128" s="1054">
        <v>0</v>
      </c>
      <c r="BM128" s="1054">
        <v>0</v>
      </c>
      <c r="BN128" s="1054">
        <v>0</v>
      </c>
      <c r="BO128" s="1054">
        <v>0</v>
      </c>
      <c r="BP128" s="1054">
        <v>0</v>
      </c>
      <c r="BQ128" s="1054">
        <v>0</v>
      </c>
      <c r="BR128" s="1054">
        <v>0</v>
      </c>
      <c r="BS128" s="1054">
        <v>0</v>
      </c>
      <c r="BT128" s="1054">
        <v>0</v>
      </c>
    </row>
    <row r="129" spans="1:72" ht="23.1" customHeight="1" x14ac:dyDescent="0.2">
      <c r="A129" s="1012" t="str">
        <f t="shared" si="1"/>
        <v>A2044010</v>
      </c>
      <c r="B129" s="1180" t="s">
        <v>361</v>
      </c>
      <c r="C129" s="1192"/>
      <c r="D129" s="1180" t="s">
        <v>741</v>
      </c>
      <c r="E129" s="1192"/>
      <c r="F129" s="1180" t="s">
        <v>739</v>
      </c>
      <c r="G129" s="1192"/>
      <c r="H129" s="1180" t="s">
        <v>742</v>
      </c>
      <c r="I129" s="1192"/>
      <c r="J129" s="1180" t="s">
        <v>769</v>
      </c>
      <c r="K129" s="1192"/>
      <c r="L129" s="1192"/>
      <c r="M129" s="1180"/>
      <c r="N129" s="1192"/>
      <c r="O129" s="1192"/>
      <c r="P129" s="1180"/>
      <c r="Q129" s="1192"/>
      <c r="R129" s="1180"/>
      <c r="S129" s="1192"/>
      <c r="T129" s="1179" t="s">
        <v>770</v>
      </c>
      <c r="U129" s="1192"/>
      <c r="V129" s="1192"/>
      <c r="W129" s="1192"/>
      <c r="X129" s="1192"/>
      <c r="Y129" s="1192"/>
      <c r="Z129" s="1192"/>
      <c r="AA129" s="1192"/>
      <c r="AB129" s="1180" t="s">
        <v>732</v>
      </c>
      <c r="AC129" s="1192"/>
      <c r="AD129" s="1192"/>
      <c r="AE129" s="1192"/>
      <c r="AF129" s="1192"/>
      <c r="AG129" s="1180" t="s">
        <v>733</v>
      </c>
      <c r="AH129" s="1192"/>
      <c r="AI129" s="1192"/>
      <c r="AJ129" s="1017" t="s">
        <v>417</v>
      </c>
      <c r="AK129" s="1181" t="s">
        <v>734</v>
      </c>
      <c r="AL129" s="1192"/>
      <c r="AM129" s="1192"/>
      <c r="AN129" s="1192"/>
      <c r="AO129" s="1192"/>
      <c r="AP129" s="1192"/>
      <c r="AQ129" s="1016">
        <v>15000000</v>
      </c>
      <c r="AR129" s="1050">
        <v>0</v>
      </c>
      <c r="AS129" s="1016">
        <v>14330100</v>
      </c>
      <c r="AT129" s="1016">
        <v>0</v>
      </c>
      <c r="AU129" s="1016">
        <v>0</v>
      </c>
      <c r="AV129" s="1050">
        <v>0</v>
      </c>
      <c r="AW129" s="1016">
        <v>0</v>
      </c>
      <c r="AX129" s="1050">
        <v>0</v>
      </c>
      <c r="AY129" s="1016">
        <v>0</v>
      </c>
      <c r="AZ129" s="1050">
        <v>0</v>
      </c>
      <c r="BA129" s="1016">
        <v>0</v>
      </c>
      <c r="BB129" s="1016">
        <v>0</v>
      </c>
      <c r="BC129" s="1016">
        <v>0</v>
      </c>
      <c r="BD129" s="1016">
        <v>0</v>
      </c>
      <c r="BG129" s="1054">
        <v>15000000</v>
      </c>
      <c r="BH129" s="1054">
        <v>0</v>
      </c>
      <c r="BI129" s="1054">
        <v>14330100</v>
      </c>
      <c r="BJ129" s="1054">
        <v>0</v>
      </c>
      <c r="BK129" s="1054">
        <v>0</v>
      </c>
      <c r="BL129" s="1054">
        <v>0</v>
      </c>
      <c r="BM129" s="1054">
        <v>0</v>
      </c>
      <c r="BN129" s="1054">
        <v>0</v>
      </c>
      <c r="BO129" s="1054">
        <v>0</v>
      </c>
      <c r="BP129" s="1054">
        <v>0</v>
      </c>
      <c r="BQ129" s="1054">
        <v>0</v>
      </c>
      <c r="BR129" s="1054">
        <v>0</v>
      </c>
      <c r="BS129" s="1054">
        <v>0</v>
      </c>
      <c r="BT129" s="1054">
        <v>0</v>
      </c>
    </row>
    <row r="130" spans="1:72" ht="23.1" customHeight="1" x14ac:dyDescent="0.2">
      <c r="A130" s="1012" t="str">
        <f t="shared" si="1"/>
        <v>A204401510</v>
      </c>
      <c r="B130" s="1176" t="s">
        <v>361</v>
      </c>
      <c r="C130" s="1192"/>
      <c r="D130" s="1176" t="s">
        <v>741</v>
      </c>
      <c r="E130" s="1192"/>
      <c r="F130" s="1176" t="s">
        <v>739</v>
      </c>
      <c r="G130" s="1192"/>
      <c r="H130" s="1176" t="s">
        <v>742</v>
      </c>
      <c r="I130" s="1192"/>
      <c r="J130" s="1176" t="s">
        <v>769</v>
      </c>
      <c r="K130" s="1192"/>
      <c r="L130" s="1192"/>
      <c r="M130" s="1176" t="s">
        <v>745</v>
      </c>
      <c r="N130" s="1192"/>
      <c r="O130" s="1192"/>
      <c r="P130" s="1176"/>
      <c r="Q130" s="1192"/>
      <c r="R130" s="1176"/>
      <c r="S130" s="1192"/>
      <c r="T130" s="1177" t="s">
        <v>576</v>
      </c>
      <c r="U130" s="1192"/>
      <c r="V130" s="1192"/>
      <c r="W130" s="1192"/>
      <c r="X130" s="1192"/>
      <c r="Y130" s="1192"/>
      <c r="Z130" s="1192"/>
      <c r="AA130" s="1192"/>
      <c r="AB130" s="1176" t="s">
        <v>732</v>
      </c>
      <c r="AC130" s="1192"/>
      <c r="AD130" s="1192"/>
      <c r="AE130" s="1192"/>
      <c r="AF130" s="1192"/>
      <c r="AG130" s="1176" t="s">
        <v>733</v>
      </c>
      <c r="AH130" s="1192"/>
      <c r="AI130" s="1192"/>
      <c r="AJ130" s="1019" t="s">
        <v>417</v>
      </c>
      <c r="AK130" s="1178" t="s">
        <v>734</v>
      </c>
      <c r="AL130" s="1192"/>
      <c r="AM130" s="1192"/>
      <c r="AN130" s="1192"/>
      <c r="AO130" s="1192"/>
      <c r="AP130" s="1192"/>
      <c r="AQ130" s="1016">
        <v>15000000</v>
      </c>
      <c r="AR130" s="1050">
        <v>0</v>
      </c>
      <c r="AS130" s="1016">
        <v>14330100</v>
      </c>
      <c r="AT130" s="1016">
        <v>0</v>
      </c>
      <c r="AU130" s="1016">
        <v>0</v>
      </c>
      <c r="AV130" s="1050">
        <v>0</v>
      </c>
      <c r="AW130" s="1016">
        <v>0</v>
      </c>
      <c r="AX130" s="1050">
        <v>0</v>
      </c>
      <c r="AY130" s="1016">
        <v>0</v>
      </c>
      <c r="AZ130" s="1050">
        <v>0</v>
      </c>
      <c r="BA130" s="1016">
        <v>0</v>
      </c>
      <c r="BB130" s="1016">
        <v>0</v>
      </c>
      <c r="BC130" s="1016">
        <v>0</v>
      </c>
      <c r="BD130" s="1016">
        <v>0</v>
      </c>
      <c r="BG130" s="1054">
        <v>15000000</v>
      </c>
      <c r="BH130" s="1054">
        <v>0</v>
      </c>
      <c r="BI130" s="1054">
        <v>14330100</v>
      </c>
      <c r="BJ130" s="1054">
        <v>0</v>
      </c>
      <c r="BK130" s="1054">
        <v>0</v>
      </c>
      <c r="BL130" s="1054">
        <v>0</v>
      </c>
      <c r="BM130" s="1054">
        <v>0</v>
      </c>
      <c r="BN130" s="1054">
        <v>0</v>
      </c>
      <c r="BO130" s="1054">
        <v>0</v>
      </c>
      <c r="BP130" s="1054">
        <v>0</v>
      </c>
      <c r="BQ130" s="1054">
        <v>0</v>
      </c>
      <c r="BR130" s="1054">
        <v>0</v>
      </c>
      <c r="BS130" s="1054">
        <v>0</v>
      </c>
      <c r="BT130" s="1054">
        <v>0</v>
      </c>
    </row>
    <row r="131" spans="1:72" ht="23.1" customHeight="1" x14ac:dyDescent="0.2">
      <c r="A131" s="1012" t="str">
        <f t="shared" si="1"/>
        <v>A2044110</v>
      </c>
      <c r="B131" s="1180" t="s">
        <v>361</v>
      </c>
      <c r="C131" s="1192"/>
      <c r="D131" s="1180" t="s">
        <v>741</v>
      </c>
      <c r="E131" s="1192"/>
      <c r="F131" s="1180" t="s">
        <v>739</v>
      </c>
      <c r="G131" s="1192"/>
      <c r="H131" s="1180" t="s">
        <v>742</v>
      </c>
      <c r="I131" s="1192"/>
      <c r="J131" s="1180" t="s">
        <v>771</v>
      </c>
      <c r="K131" s="1192"/>
      <c r="L131" s="1192"/>
      <c r="M131" s="1180"/>
      <c r="N131" s="1192"/>
      <c r="O131" s="1192"/>
      <c r="P131" s="1180"/>
      <c r="Q131" s="1192"/>
      <c r="R131" s="1180"/>
      <c r="S131" s="1192"/>
      <c r="T131" s="1179" t="s">
        <v>442</v>
      </c>
      <c r="U131" s="1192"/>
      <c r="V131" s="1192"/>
      <c r="W131" s="1192"/>
      <c r="X131" s="1192"/>
      <c r="Y131" s="1192"/>
      <c r="Z131" s="1192"/>
      <c r="AA131" s="1192"/>
      <c r="AB131" s="1180" t="s">
        <v>732</v>
      </c>
      <c r="AC131" s="1192"/>
      <c r="AD131" s="1192"/>
      <c r="AE131" s="1192"/>
      <c r="AF131" s="1192"/>
      <c r="AG131" s="1180" t="s">
        <v>733</v>
      </c>
      <c r="AH131" s="1192"/>
      <c r="AI131" s="1192"/>
      <c r="AJ131" s="1017" t="s">
        <v>417</v>
      </c>
      <c r="AK131" s="1181" t="s">
        <v>734</v>
      </c>
      <c r="AL131" s="1192"/>
      <c r="AM131" s="1192"/>
      <c r="AN131" s="1192"/>
      <c r="AO131" s="1192"/>
      <c r="AP131" s="1192"/>
      <c r="AQ131" s="1016">
        <v>127000000</v>
      </c>
      <c r="AR131" s="1050">
        <v>5915800</v>
      </c>
      <c r="AS131" s="1016">
        <v>12704180</v>
      </c>
      <c r="AT131" s="1016">
        <v>0</v>
      </c>
      <c r="AU131" s="1016">
        <v>0</v>
      </c>
      <c r="AV131" s="1050">
        <v>12000</v>
      </c>
      <c r="AW131" s="1016">
        <v>5903800</v>
      </c>
      <c r="AX131" s="1050">
        <v>16838417</v>
      </c>
      <c r="AY131" s="1016">
        <v>16826417</v>
      </c>
      <c r="AZ131" s="1050">
        <v>12000</v>
      </c>
      <c r="BA131" s="1016">
        <v>16826417</v>
      </c>
      <c r="BB131" s="1016">
        <v>12000</v>
      </c>
      <c r="BC131" s="1016">
        <v>0</v>
      </c>
      <c r="BD131" s="1016">
        <v>0</v>
      </c>
      <c r="BG131" s="1054">
        <v>127000000</v>
      </c>
      <c r="BH131" s="1054">
        <v>5915800</v>
      </c>
      <c r="BI131" s="1054">
        <v>12704180</v>
      </c>
      <c r="BJ131" s="1054">
        <v>0</v>
      </c>
      <c r="BK131" s="1054">
        <v>0</v>
      </c>
      <c r="BL131" s="1054">
        <v>12000</v>
      </c>
      <c r="BM131" s="1054">
        <v>5903800</v>
      </c>
      <c r="BN131" s="1054">
        <v>16838417</v>
      </c>
      <c r="BO131" s="1054">
        <v>16826417</v>
      </c>
      <c r="BP131" s="1054">
        <v>12000</v>
      </c>
      <c r="BQ131" s="1054">
        <v>16826417</v>
      </c>
      <c r="BR131" s="1054">
        <v>12000</v>
      </c>
      <c r="BS131" s="1054">
        <v>0</v>
      </c>
      <c r="BT131" s="1054">
        <v>0</v>
      </c>
    </row>
    <row r="132" spans="1:72" ht="23.1" customHeight="1" x14ac:dyDescent="0.2">
      <c r="A132" s="1012" t="str">
        <f t="shared" si="1"/>
        <v>A20441210</v>
      </c>
      <c r="B132" s="1176" t="s">
        <v>361</v>
      </c>
      <c r="C132" s="1192"/>
      <c r="D132" s="1176" t="s">
        <v>741</v>
      </c>
      <c r="E132" s="1192"/>
      <c r="F132" s="1176" t="s">
        <v>739</v>
      </c>
      <c r="G132" s="1192"/>
      <c r="H132" s="1176" t="s">
        <v>742</v>
      </c>
      <c r="I132" s="1192"/>
      <c r="J132" s="1176" t="s">
        <v>771</v>
      </c>
      <c r="K132" s="1192"/>
      <c r="L132" s="1192"/>
      <c r="M132" s="1176" t="s">
        <v>741</v>
      </c>
      <c r="N132" s="1192"/>
      <c r="O132" s="1192"/>
      <c r="P132" s="1176"/>
      <c r="Q132" s="1192"/>
      <c r="R132" s="1176"/>
      <c r="S132" s="1192"/>
      <c r="T132" s="1177" t="s">
        <v>443</v>
      </c>
      <c r="U132" s="1192"/>
      <c r="V132" s="1192"/>
      <c r="W132" s="1192"/>
      <c r="X132" s="1192"/>
      <c r="Y132" s="1192"/>
      <c r="Z132" s="1192"/>
      <c r="AA132" s="1192"/>
      <c r="AB132" s="1176" t="s">
        <v>732</v>
      </c>
      <c r="AC132" s="1192"/>
      <c r="AD132" s="1192"/>
      <c r="AE132" s="1192"/>
      <c r="AF132" s="1192"/>
      <c r="AG132" s="1176" t="s">
        <v>733</v>
      </c>
      <c r="AH132" s="1192"/>
      <c r="AI132" s="1192"/>
      <c r="AJ132" s="1019" t="s">
        <v>417</v>
      </c>
      <c r="AK132" s="1178" t="s">
        <v>734</v>
      </c>
      <c r="AL132" s="1192"/>
      <c r="AM132" s="1192"/>
      <c r="AN132" s="1192"/>
      <c r="AO132" s="1192"/>
      <c r="AP132" s="1192"/>
      <c r="AQ132" s="1016">
        <v>87000000</v>
      </c>
      <c r="AR132" s="1050">
        <v>0</v>
      </c>
      <c r="AS132" s="1016">
        <v>0</v>
      </c>
      <c r="AT132" s="1016">
        <v>0</v>
      </c>
      <c r="AU132" s="1016">
        <v>0</v>
      </c>
      <c r="AV132" s="1050">
        <v>0</v>
      </c>
      <c r="AW132" s="1016">
        <v>0</v>
      </c>
      <c r="AX132" s="1050">
        <v>16826417</v>
      </c>
      <c r="AY132" s="1016">
        <v>16826417</v>
      </c>
      <c r="AZ132" s="1050">
        <v>0</v>
      </c>
      <c r="BA132" s="1016">
        <v>16826417</v>
      </c>
      <c r="BB132" s="1016">
        <v>0</v>
      </c>
      <c r="BC132" s="1016">
        <v>0</v>
      </c>
      <c r="BD132" s="1016">
        <v>0</v>
      </c>
      <c r="BG132" s="1054">
        <v>87000000</v>
      </c>
      <c r="BH132" s="1054">
        <v>0</v>
      </c>
      <c r="BI132" s="1054">
        <v>0</v>
      </c>
      <c r="BJ132" s="1054">
        <v>0</v>
      </c>
      <c r="BK132" s="1054">
        <v>0</v>
      </c>
      <c r="BL132" s="1054">
        <v>0</v>
      </c>
      <c r="BM132" s="1054">
        <v>0</v>
      </c>
      <c r="BN132" s="1054">
        <v>16826417</v>
      </c>
      <c r="BO132" s="1054">
        <v>16826417</v>
      </c>
      <c r="BP132" s="1054">
        <v>0</v>
      </c>
      <c r="BQ132" s="1054">
        <v>16826417</v>
      </c>
      <c r="BR132" s="1054">
        <v>0</v>
      </c>
      <c r="BS132" s="1054">
        <v>0</v>
      </c>
      <c r="BT132" s="1054">
        <v>0</v>
      </c>
    </row>
    <row r="133" spans="1:72" ht="23.1" customHeight="1" x14ac:dyDescent="0.2">
      <c r="A133" s="1012" t="str">
        <f t="shared" si="1"/>
        <v>A20441510</v>
      </c>
      <c r="B133" s="1176" t="s">
        <v>361</v>
      </c>
      <c r="C133" s="1192"/>
      <c r="D133" s="1176" t="s">
        <v>741</v>
      </c>
      <c r="E133" s="1192"/>
      <c r="F133" s="1176" t="s">
        <v>739</v>
      </c>
      <c r="G133" s="1192"/>
      <c r="H133" s="1176" t="s">
        <v>742</v>
      </c>
      <c r="I133" s="1192"/>
      <c r="J133" s="1176" t="s">
        <v>771</v>
      </c>
      <c r="K133" s="1192"/>
      <c r="L133" s="1192"/>
      <c r="M133" s="1176" t="s">
        <v>743</v>
      </c>
      <c r="N133" s="1192"/>
      <c r="O133" s="1192"/>
      <c r="P133" s="1176"/>
      <c r="Q133" s="1192"/>
      <c r="R133" s="1176"/>
      <c r="S133" s="1192"/>
      <c r="T133" s="1177" t="s">
        <v>444</v>
      </c>
      <c r="U133" s="1192"/>
      <c r="V133" s="1192"/>
      <c r="W133" s="1192"/>
      <c r="X133" s="1192"/>
      <c r="Y133" s="1192"/>
      <c r="Z133" s="1192"/>
      <c r="AA133" s="1192"/>
      <c r="AB133" s="1176" t="s">
        <v>732</v>
      </c>
      <c r="AC133" s="1192"/>
      <c r="AD133" s="1192"/>
      <c r="AE133" s="1192"/>
      <c r="AF133" s="1192"/>
      <c r="AG133" s="1176" t="s">
        <v>733</v>
      </c>
      <c r="AH133" s="1192"/>
      <c r="AI133" s="1192"/>
      <c r="AJ133" s="1019" t="s">
        <v>417</v>
      </c>
      <c r="AK133" s="1178" t="s">
        <v>734</v>
      </c>
      <c r="AL133" s="1192"/>
      <c r="AM133" s="1192"/>
      <c r="AN133" s="1192"/>
      <c r="AO133" s="1192"/>
      <c r="AP133" s="1192"/>
      <c r="AQ133" s="1016">
        <v>25000000</v>
      </c>
      <c r="AR133" s="1050">
        <v>0</v>
      </c>
      <c r="AS133" s="1016">
        <v>10408040</v>
      </c>
      <c r="AT133" s="1016">
        <v>0</v>
      </c>
      <c r="AU133" s="1016">
        <v>0</v>
      </c>
      <c r="AV133" s="1050">
        <v>0</v>
      </c>
      <c r="AW133" s="1016">
        <v>0</v>
      </c>
      <c r="AX133" s="1050">
        <v>0</v>
      </c>
      <c r="AY133" s="1016">
        <v>0</v>
      </c>
      <c r="AZ133" s="1050">
        <v>0</v>
      </c>
      <c r="BA133" s="1016">
        <v>0</v>
      </c>
      <c r="BB133" s="1016">
        <v>0</v>
      </c>
      <c r="BC133" s="1016">
        <v>0</v>
      </c>
      <c r="BD133" s="1016">
        <v>0</v>
      </c>
      <c r="BG133" s="1054">
        <v>25000000</v>
      </c>
      <c r="BH133" s="1054">
        <v>0</v>
      </c>
      <c r="BI133" s="1054">
        <v>10408040</v>
      </c>
      <c r="BJ133" s="1054">
        <v>0</v>
      </c>
      <c r="BK133" s="1054">
        <v>0</v>
      </c>
      <c r="BL133" s="1054">
        <v>0</v>
      </c>
      <c r="BM133" s="1054">
        <v>0</v>
      </c>
      <c r="BN133" s="1054">
        <v>0</v>
      </c>
      <c r="BO133" s="1054">
        <v>0</v>
      </c>
      <c r="BP133" s="1054">
        <v>0</v>
      </c>
      <c r="BQ133" s="1054">
        <v>0</v>
      </c>
      <c r="BR133" s="1054">
        <v>0</v>
      </c>
      <c r="BS133" s="1054">
        <v>0</v>
      </c>
      <c r="BT133" s="1054">
        <v>0</v>
      </c>
    </row>
    <row r="134" spans="1:72" ht="23.1" customHeight="1" x14ac:dyDescent="0.2">
      <c r="A134" s="1012" t="str">
        <f t="shared" si="1"/>
        <v>A204411310</v>
      </c>
      <c r="B134" s="1176" t="s">
        <v>361</v>
      </c>
      <c r="C134" s="1192"/>
      <c r="D134" s="1176" t="s">
        <v>741</v>
      </c>
      <c r="E134" s="1192"/>
      <c r="F134" s="1176" t="s">
        <v>739</v>
      </c>
      <c r="G134" s="1192"/>
      <c r="H134" s="1176" t="s">
        <v>742</v>
      </c>
      <c r="I134" s="1192"/>
      <c r="J134" s="1176" t="s">
        <v>771</v>
      </c>
      <c r="K134" s="1192"/>
      <c r="L134" s="1192"/>
      <c r="M134" s="1176" t="s">
        <v>765</v>
      </c>
      <c r="N134" s="1192"/>
      <c r="O134" s="1192"/>
      <c r="P134" s="1176"/>
      <c r="Q134" s="1192"/>
      <c r="R134" s="1176"/>
      <c r="S134" s="1192"/>
      <c r="T134" s="1177" t="s">
        <v>442</v>
      </c>
      <c r="U134" s="1192"/>
      <c r="V134" s="1192"/>
      <c r="W134" s="1192"/>
      <c r="X134" s="1192"/>
      <c r="Y134" s="1192"/>
      <c r="Z134" s="1192"/>
      <c r="AA134" s="1192"/>
      <c r="AB134" s="1176" t="s">
        <v>732</v>
      </c>
      <c r="AC134" s="1192"/>
      <c r="AD134" s="1192"/>
      <c r="AE134" s="1192"/>
      <c r="AF134" s="1192"/>
      <c r="AG134" s="1176" t="s">
        <v>733</v>
      </c>
      <c r="AH134" s="1192"/>
      <c r="AI134" s="1192"/>
      <c r="AJ134" s="1019" t="s">
        <v>417</v>
      </c>
      <c r="AK134" s="1178" t="s">
        <v>734</v>
      </c>
      <c r="AL134" s="1192"/>
      <c r="AM134" s="1192"/>
      <c r="AN134" s="1192"/>
      <c r="AO134" s="1192"/>
      <c r="AP134" s="1192"/>
      <c r="AQ134" s="1016">
        <v>15000000</v>
      </c>
      <c r="AR134" s="1050">
        <v>5915800</v>
      </c>
      <c r="AS134" s="1016">
        <v>2296140</v>
      </c>
      <c r="AT134" s="1016">
        <v>0</v>
      </c>
      <c r="AU134" s="1016">
        <v>0</v>
      </c>
      <c r="AV134" s="1050">
        <v>12000</v>
      </c>
      <c r="AW134" s="1016">
        <v>5903800</v>
      </c>
      <c r="AX134" s="1050">
        <v>12000</v>
      </c>
      <c r="AY134" s="1016">
        <v>0</v>
      </c>
      <c r="AZ134" s="1050">
        <v>12000</v>
      </c>
      <c r="BA134" s="1016">
        <v>0</v>
      </c>
      <c r="BB134" s="1016">
        <v>12000</v>
      </c>
      <c r="BC134" s="1016">
        <v>0</v>
      </c>
      <c r="BD134" s="1016">
        <v>0</v>
      </c>
      <c r="BG134" s="1054">
        <v>15000000</v>
      </c>
      <c r="BH134" s="1054">
        <v>5915800</v>
      </c>
      <c r="BI134" s="1054">
        <v>2296140</v>
      </c>
      <c r="BJ134" s="1054">
        <v>0</v>
      </c>
      <c r="BK134" s="1054">
        <v>0</v>
      </c>
      <c r="BL134" s="1054">
        <v>12000</v>
      </c>
      <c r="BM134" s="1054">
        <v>5903800</v>
      </c>
      <c r="BN134" s="1054">
        <v>12000</v>
      </c>
      <c r="BO134" s="1054">
        <v>0</v>
      </c>
      <c r="BP134" s="1054">
        <v>12000</v>
      </c>
      <c r="BQ134" s="1054">
        <v>0</v>
      </c>
      <c r="BR134" s="1054">
        <v>12000</v>
      </c>
      <c r="BS134" s="1054">
        <v>0</v>
      </c>
      <c r="BT134" s="1054">
        <v>0</v>
      </c>
    </row>
    <row r="135" spans="1:72" ht="23.1" customHeight="1" x14ac:dyDescent="0.2">
      <c r="A135" s="1012" t="str">
        <f t="shared" si="1"/>
        <v>A20499910</v>
      </c>
      <c r="B135" s="1176" t="s">
        <v>361</v>
      </c>
      <c r="C135" s="1192"/>
      <c r="D135" s="1176" t="s">
        <v>741</v>
      </c>
      <c r="E135" s="1192"/>
      <c r="F135" s="1176" t="s">
        <v>739</v>
      </c>
      <c r="G135" s="1192"/>
      <c r="H135" s="1176" t="s">
        <v>742</v>
      </c>
      <c r="I135" s="1192"/>
      <c r="J135" s="1176" t="s">
        <v>749</v>
      </c>
      <c r="K135" s="1192"/>
      <c r="L135" s="1192"/>
      <c r="M135" s="1176"/>
      <c r="N135" s="1192"/>
      <c r="O135" s="1192"/>
      <c r="P135" s="1176"/>
      <c r="Q135" s="1192"/>
      <c r="R135" s="1176"/>
      <c r="S135" s="1192"/>
      <c r="T135" s="1177" t="s">
        <v>750</v>
      </c>
      <c r="U135" s="1192"/>
      <c r="V135" s="1192"/>
      <c r="W135" s="1192"/>
      <c r="X135" s="1192"/>
      <c r="Y135" s="1192"/>
      <c r="Z135" s="1192"/>
      <c r="AA135" s="1192"/>
      <c r="AB135" s="1176" t="s">
        <v>732</v>
      </c>
      <c r="AC135" s="1192"/>
      <c r="AD135" s="1192"/>
      <c r="AE135" s="1192"/>
      <c r="AF135" s="1192"/>
      <c r="AG135" s="1176" t="s">
        <v>733</v>
      </c>
      <c r="AH135" s="1192"/>
      <c r="AI135" s="1192"/>
      <c r="AJ135" s="1019" t="s">
        <v>417</v>
      </c>
      <c r="AK135" s="1178" t="s">
        <v>734</v>
      </c>
      <c r="AL135" s="1192"/>
      <c r="AM135" s="1192"/>
      <c r="AN135" s="1192"/>
      <c r="AO135" s="1192"/>
      <c r="AP135" s="1192"/>
      <c r="AQ135" s="1016">
        <v>4295692</v>
      </c>
      <c r="AR135" s="1050">
        <v>0</v>
      </c>
      <c r="AS135" s="1016">
        <v>0</v>
      </c>
      <c r="AT135" s="1016">
        <v>0</v>
      </c>
      <c r="AU135" s="1016">
        <v>0</v>
      </c>
      <c r="AV135" s="1050">
        <v>0</v>
      </c>
      <c r="AW135" s="1016">
        <v>0</v>
      </c>
      <c r="AX135" s="1050">
        <v>0</v>
      </c>
      <c r="AY135" s="1016">
        <v>0</v>
      </c>
      <c r="AZ135" s="1050">
        <v>0</v>
      </c>
      <c r="BA135" s="1016">
        <v>0</v>
      </c>
      <c r="BB135" s="1016">
        <v>0</v>
      </c>
      <c r="BC135" s="1016">
        <v>0</v>
      </c>
      <c r="BD135" s="1016">
        <v>0</v>
      </c>
      <c r="BG135" s="1054">
        <v>4295692</v>
      </c>
      <c r="BH135" s="1054">
        <v>0</v>
      </c>
      <c r="BI135" s="1054">
        <v>0</v>
      </c>
      <c r="BJ135" s="1054">
        <v>0</v>
      </c>
      <c r="BK135" s="1054">
        <v>0</v>
      </c>
      <c r="BL135" s="1054">
        <v>0</v>
      </c>
      <c r="BM135" s="1054">
        <v>0</v>
      </c>
      <c r="BN135" s="1054">
        <v>0</v>
      </c>
      <c r="BO135" s="1054">
        <v>0</v>
      </c>
      <c r="BP135" s="1054">
        <v>0</v>
      </c>
      <c r="BQ135" s="1054">
        <v>0</v>
      </c>
      <c r="BR135" s="1054">
        <v>0</v>
      </c>
      <c r="BS135" s="1054">
        <v>0</v>
      </c>
      <c r="BT135" s="1054">
        <v>0</v>
      </c>
    </row>
    <row r="136" spans="1:72" ht="23.1" customHeight="1" x14ac:dyDescent="0.2">
      <c r="A136" s="1012" t="str">
        <f t="shared" si="1"/>
        <v>A310</v>
      </c>
      <c r="B136" s="1180" t="s">
        <v>361</v>
      </c>
      <c r="C136" s="1192"/>
      <c r="D136" s="1180" t="s">
        <v>748</v>
      </c>
      <c r="E136" s="1192"/>
      <c r="F136" s="1180"/>
      <c r="G136" s="1192"/>
      <c r="H136" s="1180"/>
      <c r="I136" s="1192"/>
      <c r="J136" s="1180"/>
      <c r="K136" s="1192"/>
      <c r="L136" s="1192"/>
      <c r="M136" s="1180"/>
      <c r="N136" s="1192"/>
      <c r="O136" s="1192"/>
      <c r="P136" s="1180"/>
      <c r="Q136" s="1192"/>
      <c r="R136" s="1180"/>
      <c r="S136" s="1192"/>
      <c r="T136" s="1179" t="s">
        <v>60</v>
      </c>
      <c r="U136" s="1192"/>
      <c r="V136" s="1192"/>
      <c r="W136" s="1192"/>
      <c r="X136" s="1192"/>
      <c r="Y136" s="1192"/>
      <c r="Z136" s="1192"/>
      <c r="AA136" s="1192"/>
      <c r="AB136" s="1180" t="s">
        <v>732</v>
      </c>
      <c r="AC136" s="1192"/>
      <c r="AD136" s="1192"/>
      <c r="AE136" s="1192"/>
      <c r="AF136" s="1192"/>
      <c r="AG136" s="1180" t="s">
        <v>733</v>
      </c>
      <c r="AH136" s="1192"/>
      <c r="AI136" s="1192"/>
      <c r="AJ136" s="1017" t="s">
        <v>417</v>
      </c>
      <c r="AK136" s="1181" t="s">
        <v>734</v>
      </c>
      <c r="AL136" s="1192"/>
      <c r="AM136" s="1192"/>
      <c r="AN136" s="1192"/>
      <c r="AO136" s="1192"/>
      <c r="AP136" s="1192"/>
      <c r="AQ136" s="1016">
        <v>228060584116</v>
      </c>
      <c r="AR136" s="1050">
        <v>9512658156</v>
      </c>
      <c r="AS136" s="1016">
        <v>473185577</v>
      </c>
      <c r="AT136" s="1016">
        <v>33603786667</v>
      </c>
      <c r="AU136" s="1016">
        <v>0</v>
      </c>
      <c r="AV136" s="1050">
        <v>19629765667</v>
      </c>
      <c r="AW136" s="1016">
        <v>10117107511</v>
      </c>
      <c r="AX136" s="1050">
        <v>12390574642</v>
      </c>
      <c r="AY136" s="1016">
        <v>7239191025</v>
      </c>
      <c r="AZ136" s="1050">
        <v>14516091308</v>
      </c>
      <c r="BA136" s="1016">
        <v>2125516666</v>
      </c>
      <c r="BB136" s="1016">
        <v>14515767308</v>
      </c>
      <c r="BC136" s="1016">
        <v>324000</v>
      </c>
      <c r="BD136" s="1016">
        <v>0</v>
      </c>
      <c r="BG136" s="1054">
        <v>228060584116</v>
      </c>
      <c r="BH136" s="1054">
        <v>9512658156</v>
      </c>
      <c r="BI136" s="1054">
        <v>473185577</v>
      </c>
      <c r="BJ136" s="1054">
        <v>33603786667</v>
      </c>
      <c r="BK136" s="1054">
        <v>0</v>
      </c>
      <c r="BL136" s="1054">
        <v>19629765667</v>
      </c>
      <c r="BM136" s="1054">
        <v>10117107511</v>
      </c>
      <c r="BN136" s="1054">
        <v>12390574642</v>
      </c>
      <c r="BO136" s="1054">
        <v>7239191025</v>
      </c>
      <c r="BP136" s="1054">
        <v>14516091308</v>
      </c>
      <c r="BQ136" s="1054">
        <v>2125516666</v>
      </c>
      <c r="BR136" s="1054">
        <v>14515767308</v>
      </c>
      <c r="BS136" s="1054">
        <v>324000</v>
      </c>
      <c r="BT136" s="1054">
        <v>0</v>
      </c>
    </row>
    <row r="137" spans="1:72" ht="23.1" customHeight="1" x14ac:dyDescent="0.2">
      <c r="A137" s="1012" t="str">
        <f t="shared" si="1"/>
        <v>A310</v>
      </c>
      <c r="B137" s="1180" t="s">
        <v>361</v>
      </c>
      <c r="C137" s="1192"/>
      <c r="D137" s="1180" t="s">
        <v>748</v>
      </c>
      <c r="E137" s="1192"/>
      <c r="F137" s="1180"/>
      <c r="G137" s="1192"/>
      <c r="H137" s="1180"/>
      <c r="I137" s="1192"/>
      <c r="J137" s="1180"/>
      <c r="K137" s="1192"/>
      <c r="L137" s="1192"/>
      <c r="M137" s="1180"/>
      <c r="N137" s="1192"/>
      <c r="O137" s="1192"/>
      <c r="P137" s="1180"/>
      <c r="Q137" s="1192"/>
      <c r="R137" s="1180"/>
      <c r="S137" s="1192"/>
      <c r="T137" s="1179" t="s">
        <v>60</v>
      </c>
      <c r="U137" s="1192"/>
      <c r="V137" s="1192"/>
      <c r="W137" s="1192"/>
      <c r="X137" s="1192"/>
      <c r="Y137" s="1192"/>
      <c r="Z137" s="1192"/>
      <c r="AA137" s="1192"/>
      <c r="AB137" s="1180" t="s">
        <v>732</v>
      </c>
      <c r="AC137" s="1192"/>
      <c r="AD137" s="1192"/>
      <c r="AE137" s="1192"/>
      <c r="AF137" s="1192"/>
      <c r="AG137" s="1180" t="s">
        <v>735</v>
      </c>
      <c r="AH137" s="1192"/>
      <c r="AI137" s="1192"/>
      <c r="AJ137" s="1017" t="s">
        <v>417</v>
      </c>
      <c r="AK137" s="1181" t="s">
        <v>734</v>
      </c>
      <c r="AL137" s="1192"/>
      <c r="AM137" s="1192"/>
      <c r="AN137" s="1192"/>
      <c r="AO137" s="1192"/>
      <c r="AP137" s="1192"/>
      <c r="AQ137" s="1016">
        <v>129817132</v>
      </c>
      <c r="AR137" s="1050">
        <v>0</v>
      </c>
      <c r="AS137" s="1016">
        <v>0</v>
      </c>
      <c r="AT137" s="1016">
        <v>0</v>
      </c>
      <c r="AU137" s="1016">
        <v>0</v>
      </c>
      <c r="AV137" s="1050">
        <v>0</v>
      </c>
      <c r="AW137" s="1016">
        <v>0</v>
      </c>
      <c r="AX137" s="1050">
        <v>0</v>
      </c>
      <c r="AY137" s="1016">
        <v>0</v>
      </c>
      <c r="AZ137" s="1050">
        <v>0</v>
      </c>
      <c r="BA137" s="1016">
        <v>0</v>
      </c>
      <c r="BB137" s="1016">
        <v>0</v>
      </c>
      <c r="BC137" s="1016">
        <v>0</v>
      </c>
      <c r="BD137" s="1016">
        <v>0</v>
      </c>
      <c r="BG137" s="1054">
        <v>129817132</v>
      </c>
      <c r="BH137" s="1054">
        <v>0</v>
      </c>
      <c r="BI137" s="1054">
        <v>0</v>
      </c>
      <c r="BJ137" s="1054">
        <v>0</v>
      </c>
      <c r="BK137" s="1054">
        <v>0</v>
      </c>
      <c r="BL137" s="1054">
        <v>0</v>
      </c>
      <c r="BM137" s="1054">
        <v>0</v>
      </c>
      <c r="BN137" s="1054">
        <v>0</v>
      </c>
      <c r="BO137" s="1054">
        <v>0</v>
      </c>
      <c r="BP137" s="1054">
        <v>0</v>
      </c>
      <c r="BQ137" s="1054">
        <v>0</v>
      </c>
      <c r="BR137" s="1054">
        <v>0</v>
      </c>
      <c r="BS137" s="1054">
        <v>0</v>
      </c>
      <c r="BT137" s="1054">
        <v>0</v>
      </c>
    </row>
    <row r="138" spans="1:72" ht="23.1" customHeight="1" x14ac:dyDescent="0.2">
      <c r="A138" s="1012" t="str">
        <f t="shared" si="1"/>
        <v>A311</v>
      </c>
      <c r="B138" s="1180" t="s">
        <v>361</v>
      </c>
      <c r="C138" s="1192"/>
      <c r="D138" s="1180" t="s">
        <v>748</v>
      </c>
      <c r="E138" s="1192"/>
      <c r="F138" s="1180"/>
      <c r="G138" s="1192"/>
      <c r="H138" s="1180"/>
      <c r="I138" s="1192"/>
      <c r="J138" s="1180"/>
      <c r="K138" s="1192"/>
      <c r="L138" s="1192"/>
      <c r="M138" s="1180"/>
      <c r="N138" s="1192"/>
      <c r="O138" s="1192"/>
      <c r="P138" s="1180"/>
      <c r="Q138" s="1192"/>
      <c r="R138" s="1180"/>
      <c r="S138" s="1192"/>
      <c r="T138" s="1179" t="s">
        <v>60</v>
      </c>
      <c r="U138" s="1192"/>
      <c r="V138" s="1192"/>
      <c r="W138" s="1192"/>
      <c r="X138" s="1192"/>
      <c r="Y138" s="1192"/>
      <c r="Z138" s="1192"/>
      <c r="AA138" s="1192"/>
      <c r="AB138" s="1180" t="s">
        <v>732</v>
      </c>
      <c r="AC138" s="1192"/>
      <c r="AD138" s="1192"/>
      <c r="AE138" s="1192"/>
      <c r="AF138" s="1192"/>
      <c r="AG138" s="1180" t="s">
        <v>735</v>
      </c>
      <c r="AH138" s="1192"/>
      <c r="AI138" s="1192"/>
      <c r="AJ138" s="1017" t="s">
        <v>433</v>
      </c>
      <c r="AK138" s="1181" t="s">
        <v>736</v>
      </c>
      <c r="AL138" s="1192"/>
      <c r="AM138" s="1192"/>
      <c r="AN138" s="1192"/>
      <c r="AO138" s="1192"/>
      <c r="AP138" s="1192"/>
      <c r="AQ138" s="1016">
        <v>519000000</v>
      </c>
      <c r="AR138" s="1050">
        <v>0</v>
      </c>
      <c r="AS138" s="1016">
        <v>0</v>
      </c>
      <c r="AT138" s="1016">
        <v>0</v>
      </c>
      <c r="AU138" s="1016">
        <v>0</v>
      </c>
      <c r="AV138" s="1050">
        <v>0</v>
      </c>
      <c r="AW138" s="1016">
        <v>0</v>
      </c>
      <c r="AX138" s="1050">
        <v>0</v>
      </c>
      <c r="AY138" s="1016">
        <v>0</v>
      </c>
      <c r="AZ138" s="1050">
        <v>0</v>
      </c>
      <c r="BA138" s="1016">
        <v>0</v>
      </c>
      <c r="BB138" s="1016">
        <v>0</v>
      </c>
      <c r="BC138" s="1016">
        <v>0</v>
      </c>
      <c r="BD138" s="1016">
        <v>0</v>
      </c>
      <c r="BG138" s="1054">
        <v>519000000</v>
      </c>
      <c r="BH138" s="1054">
        <v>0</v>
      </c>
      <c r="BI138" s="1054">
        <v>0</v>
      </c>
      <c r="BJ138" s="1054">
        <v>0</v>
      </c>
      <c r="BK138" s="1054">
        <v>0</v>
      </c>
      <c r="BL138" s="1054">
        <v>0</v>
      </c>
      <c r="BM138" s="1054">
        <v>0</v>
      </c>
      <c r="BN138" s="1054">
        <v>0</v>
      </c>
      <c r="BO138" s="1054">
        <v>0</v>
      </c>
      <c r="BP138" s="1054">
        <v>0</v>
      </c>
      <c r="BQ138" s="1054">
        <v>0</v>
      </c>
      <c r="BR138" s="1054">
        <v>0</v>
      </c>
      <c r="BS138" s="1054">
        <v>0</v>
      </c>
      <c r="BT138" s="1054">
        <v>0</v>
      </c>
    </row>
    <row r="139" spans="1:72" ht="23.1" customHeight="1" x14ac:dyDescent="0.2">
      <c r="A139" s="1012" t="str">
        <f t="shared" si="1"/>
        <v>A316</v>
      </c>
      <c r="B139" s="1180" t="s">
        <v>361</v>
      </c>
      <c r="C139" s="1192"/>
      <c r="D139" s="1180" t="s">
        <v>748</v>
      </c>
      <c r="E139" s="1192"/>
      <c r="F139" s="1180"/>
      <c r="G139" s="1192"/>
      <c r="H139" s="1180"/>
      <c r="I139" s="1192"/>
      <c r="J139" s="1180"/>
      <c r="K139" s="1192"/>
      <c r="L139" s="1192"/>
      <c r="M139" s="1180"/>
      <c r="N139" s="1192"/>
      <c r="O139" s="1192"/>
      <c r="P139" s="1180"/>
      <c r="Q139" s="1192"/>
      <c r="R139" s="1180"/>
      <c r="S139" s="1192"/>
      <c r="T139" s="1179" t="s">
        <v>60</v>
      </c>
      <c r="U139" s="1192"/>
      <c r="V139" s="1192"/>
      <c r="W139" s="1192"/>
      <c r="X139" s="1192"/>
      <c r="Y139" s="1192"/>
      <c r="Z139" s="1192"/>
      <c r="AA139" s="1192"/>
      <c r="AB139" s="1180" t="s">
        <v>732</v>
      </c>
      <c r="AC139" s="1192"/>
      <c r="AD139" s="1192"/>
      <c r="AE139" s="1192"/>
      <c r="AF139" s="1192"/>
      <c r="AG139" s="1180" t="s">
        <v>735</v>
      </c>
      <c r="AH139" s="1192"/>
      <c r="AI139" s="1192"/>
      <c r="AJ139" s="1017" t="s">
        <v>370</v>
      </c>
      <c r="AK139" s="1181" t="s">
        <v>737</v>
      </c>
      <c r="AL139" s="1192"/>
      <c r="AM139" s="1192"/>
      <c r="AN139" s="1192"/>
      <c r="AO139" s="1192"/>
      <c r="AP139" s="1192"/>
      <c r="AQ139" s="1016">
        <v>64533630000</v>
      </c>
      <c r="AR139" s="1050">
        <v>1044682567</v>
      </c>
      <c r="AS139" s="1016">
        <v>21330501344</v>
      </c>
      <c r="AT139" s="1016">
        <v>0</v>
      </c>
      <c r="AU139" s="1016">
        <v>0</v>
      </c>
      <c r="AV139" s="1050">
        <v>24404931176</v>
      </c>
      <c r="AW139" s="1016">
        <v>23360248609</v>
      </c>
      <c r="AX139" s="1050">
        <v>15386424828.5</v>
      </c>
      <c r="AY139" s="1016">
        <v>9018506347.5</v>
      </c>
      <c r="AZ139" s="1050">
        <v>14942321216.5</v>
      </c>
      <c r="BA139" s="1016">
        <v>444103612</v>
      </c>
      <c r="BB139" s="1016">
        <v>14942321216.5</v>
      </c>
      <c r="BC139" s="1016">
        <v>0</v>
      </c>
      <c r="BD139" s="1016">
        <v>0</v>
      </c>
      <c r="BG139" s="1054">
        <v>64533630000</v>
      </c>
      <c r="BH139" s="1054">
        <v>1044682567</v>
      </c>
      <c r="BI139" s="1054">
        <v>21330501344</v>
      </c>
      <c r="BJ139" s="1054">
        <v>0</v>
      </c>
      <c r="BK139" s="1054">
        <v>0</v>
      </c>
      <c r="BL139" s="1054">
        <v>24404931176</v>
      </c>
      <c r="BM139" s="1054">
        <v>23360248609</v>
      </c>
      <c r="BN139" s="1054">
        <v>15386424828.5</v>
      </c>
      <c r="BO139" s="1054">
        <v>9018506347.5</v>
      </c>
      <c r="BP139" s="1054">
        <v>14942321216.5</v>
      </c>
      <c r="BQ139" s="1054">
        <v>444103612</v>
      </c>
      <c r="BR139" s="1054">
        <v>14942321216.5</v>
      </c>
      <c r="BS139" s="1054">
        <v>0</v>
      </c>
      <c r="BT139" s="1054">
        <v>0</v>
      </c>
    </row>
    <row r="140" spans="1:72" ht="23.1" customHeight="1" x14ac:dyDescent="0.2">
      <c r="A140" s="1012" t="str">
        <f t="shared" si="1"/>
        <v>A3210</v>
      </c>
      <c r="B140" s="1180" t="s">
        <v>361</v>
      </c>
      <c r="C140" s="1192"/>
      <c r="D140" s="1180" t="s">
        <v>748</v>
      </c>
      <c r="E140" s="1192"/>
      <c r="F140" s="1180" t="s">
        <v>741</v>
      </c>
      <c r="G140" s="1192"/>
      <c r="H140" s="1180"/>
      <c r="I140" s="1192"/>
      <c r="J140" s="1180"/>
      <c r="K140" s="1192"/>
      <c r="L140" s="1192"/>
      <c r="M140" s="1180"/>
      <c r="N140" s="1192"/>
      <c r="O140" s="1192"/>
      <c r="P140" s="1180"/>
      <c r="Q140" s="1192"/>
      <c r="R140" s="1180"/>
      <c r="S140" s="1192"/>
      <c r="T140" s="1179" t="s">
        <v>772</v>
      </c>
      <c r="U140" s="1192"/>
      <c r="V140" s="1192"/>
      <c r="W140" s="1192"/>
      <c r="X140" s="1192"/>
      <c r="Y140" s="1192"/>
      <c r="Z140" s="1192"/>
      <c r="AA140" s="1192"/>
      <c r="AB140" s="1180" t="s">
        <v>732</v>
      </c>
      <c r="AC140" s="1192"/>
      <c r="AD140" s="1192"/>
      <c r="AE140" s="1192"/>
      <c r="AF140" s="1192"/>
      <c r="AG140" s="1180" t="s">
        <v>733</v>
      </c>
      <c r="AH140" s="1192"/>
      <c r="AI140" s="1192"/>
      <c r="AJ140" s="1017" t="s">
        <v>417</v>
      </c>
      <c r="AK140" s="1181" t="s">
        <v>734</v>
      </c>
      <c r="AL140" s="1192"/>
      <c r="AM140" s="1192"/>
      <c r="AN140" s="1192"/>
      <c r="AO140" s="1192"/>
      <c r="AP140" s="1192"/>
      <c r="AQ140" s="1016">
        <v>0</v>
      </c>
      <c r="AR140" s="1050">
        <v>0</v>
      </c>
      <c r="AS140" s="1016">
        <v>0</v>
      </c>
      <c r="AT140" s="1016">
        <v>0</v>
      </c>
      <c r="AU140" s="1016">
        <v>0</v>
      </c>
      <c r="AV140" s="1050">
        <v>0</v>
      </c>
      <c r="AW140" s="1016">
        <v>0</v>
      </c>
      <c r="AX140" s="1050">
        <v>0</v>
      </c>
      <c r="AY140" s="1016">
        <v>0</v>
      </c>
      <c r="AZ140" s="1050">
        <v>0</v>
      </c>
      <c r="BA140" s="1016">
        <v>0</v>
      </c>
      <c r="BB140" s="1016">
        <v>0</v>
      </c>
      <c r="BC140" s="1016">
        <v>0</v>
      </c>
      <c r="BD140" s="1016">
        <v>0</v>
      </c>
      <c r="BG140" s="1054">
        <v>0</v>
      </c>
      <c r="BH140" s="1054">
        <v>0</v>
      </c>
      <c r="BI140" s="1054">
        <v>0</v>
      </c>
      <c r="BJ140" s="1054">
        <v>0</v>
      </c>
      <c r="BK140" s="1054">
        <v>0</v>
      </c>
      <c r="BL140" s="1054">
        <v>0</v>
      </c>
      <c r="BM140" s="1054">
        <v>0</v>
      </c>
      <c r="BN140" s="1054">
        <v>0</v>
      </c>
      <c r="BO140" s="1054">
        <v>0</v>
      </c>
      <c r="BP140" s="1054">
        <v>0</v>
      </c>
      <c r="BQ140" s="1054">
        <v>0</v>
      </c>
      <c r="BR140" s="1054">
        <v>0</v>
      </c>
      <c r="BS140" s="1054">
        <v>0</v>
      </c>
      <c r="BT140" s="1054">
        <v>0</v>
      </c>
    </row>
    <row r="141" spans="1:72" ht="23.1" customHeight="1" x14ac:dyDescent="0.2">
      <c r="A141" s="1012" t="str">
        <f t="shared" si="1"/>
        <v>A3210</v>
      </c>
      <c r="B141" s="1180" t="s">
        <v>361</v>
      </c>
      <c r="C141" s="1192"/>
      <c r="D141" s="1180" t="s">
        <v>748</v>
      </c>
      <c r="E141" s="1192"/>
      <c r="F141" s="1180" t="s">
        <v>741</v>
      </c>
      <c r="G141" s="1192"/>
      <c r="H141" s="1180"/>
      <c r="I141" s="1192"/>
      <c r="J141" s="1180"/>
      <c r="K141" s="1192"/>
      <c r="L141" s="1192"/>
      <c r="M141" s="1180"/>
      <c r="N141" s="1192"/>
      <c r="O141" s="1192"/>
      <c r="P141" s="1180"/>
      <c r="Q141" s="1192"/>
      <c r="R141" s="1180"/>
      <c r="S141" s="1192"/>
      <c r="T141" s="1179" t="s">
        <v>772</v>
      </c>
      <c r="U141" s="1192"/>
      <c r="V141" s="1192"/>
      <c r="W141" s="1192"/>
      <c r="X141" s="1192"/>
      <c r="Y141" s="1192"/>
      <c r="Z141" s="1192"/>
      <c r="AA141" s="1192"/>
      <c r="AB141" s="1180" t="s">
        <v>732</v>
      </c>
      <c r="AC141" s="1192"/>
      <c r="AD141" s="1192"/>
      <c r="AE141" s="1192"/>
      <c r="AF141" s="1192"/>
      <c r="AG141" s="1180" t="s">
        <v>735</v>
      </c>
      <c r="AH141" s="1192"/>
      <c r="AI141" s="1192"/>
      <c r="AJ141" s="1017" t="s">
        <v>417</v>
      </c>
      <c r="AK141" s="1181" t="s">
        <v>734</v>
      </c>
      <c r="AL141" s="1192"/>
      <c r="AM141" s="1192"/>
      <c r="AN141" s="1192"/>
      <c r="AO141" s="1192"/>
      <c r="AP141" s="1192"/>
      <c r="AQ141" s="1016">
        <v>129817132</v>
      </c>
      <c r="AR141" s="1050">
        <v>0</v>
      </c>
      <c r="AS141" s="1016">
        <v>0</v>
      </c>
      <c r="AT141" s="1016">
        <v>0</v>
      </c>
      <c r="AU141" s="1016">
        <v>0</v>
      </c>
      <c r="AV141" s="1050">
        <v>0</v>
      </c>
      <c r="AW141" s="1016">
        <v>0</v>
      </c>
      <c r="AX141" s="1050">
        <v>0</v>
      </c>
      <c r="AY141" s="1016">
        <v>0</v>
      </c>
      <c r="AZ141" s="1050">
        <v>0</v>
      </c>
      <c r="BA141" s="1016">
        <v>0</v>
      </c>
      <c r="BB141" s="1016">
        <v>0</v>
      </c>
      <c r="BC141" s="1016">
        <v>0</v>
      </c>
      <c r="BD141" s="1016">
        <v>0</v>
      </c>
      <c r="BG141" s="1054">
        <v>129817132</v>
      </c>
      <c r="BH141" s="1054">
        <v>0</v>
      </c>
      <c r="BI141" s="1054">
        <v>0</v>
      </c>
      <c r="BJ141" s="1054">
        <v>0</v>
      </c>
      <c r="BK141" s="1054">
        <v>0</v>
      </c>
      <c r="BL141" s="1054">
        <v>0</v>
      </c>
      <c r="BM141" s="1054">
        <v>0</v>
      </c>
      <c r="BN141" s="1054">
        <v>0</v>
      </c>
      <c r="BO141" s="1054">
        <v>0</v>
      </c>
      <c r="BP141" s="1054">
        <v>0</v>
      </c>
      <c r="BQ141" s="1054">
        <v>0</v>
      </c>
      <c r="BR141" s="1054">
        <v>0</v>
      </c>
      <c r="BS141" s="1054">
        <v>0</v>
      </c>
      <c r="BT141" s="1054">
        <v>0</v>
      </c>
    </row>
    <row r="142" spans="1:72" ht="23.1" customHeight="1" x14ac:dyDescent="0.2">
      <c r="A142" s="1012" t="str">
        <f t="shared" si="1"/>
        <v>A3211</v>
      </c>
      <c r="B142" s="1180" t="s">
        <v>361</v>
      </c>
      <c r="C142" s="1192"/>
      <c r="D142" s="1180" t="s">
        <v>748</v>
      </c>
      <c r="E142" s="1192"/>
      <c r="F142" s="1180" t="s">
        <v>741</v>
      </c>
      <c r="G142" s="1192"/>
      <c r="H142" s="1180"/>
      <c r="I142" s="1192"/>
      <c r="J142" s="1180"/>
      <c r="K142" s="1192"/>
      <c r="L142" s="1192"/>
      <c r="M142" s="1180"/>
      <c r="N142" s="1192"/>
      <c r="O142" s="1192"/>
      <c r="P142" s="1180"/>
      <c r="Q142" s="1192"/>
      <c r="R142" s="1180"/>
      <c r="S142" s="1192"/>
      <c r="T142" s="1179" t="s">
        <v>772</v>
      </c>
      <c r="U142" s="1192"/>
      <c r="V142" s="1192"/>
      <c r="W142" s="1192"/>
      <c r="X142" s="1192"/>
      <c r="Y142" s="1192"/>
      <c r="Z142" s="1192"/>
      <c r="AA142" s="1192"/>
      <c r="AB142" s="1180" t="s">
        <v>732</v>
      </c>
      <c r="AC142" s="1192"/>
      <c r="AD142" s="1192"/>
      <c r="AE142" s="1192"/>
      <c r="AF142" s="1192"/>
      <c r="AG142" s="1180" t="s">
        <v>735</v>
      </c>
      <c r="AH142" s="1192"/>
      <c r="AI142" s="1192"/>
      <c r="AJ142" s="1017" t="s">
        <v>433</v>
      </c>
      <c r="AK142" s="1181" t="s">
        <v>736</v>
      </c>
      <c r="AL142" s="1192"/>
      <c r="AM142" s="1192"/>
      <c r="AN142" s="1192"/>
      <c r="AO142" s="1192"/>
      <c r="AP142" s="1192"/>
      <c r="AQ142" s="1016">
        <v>519000000</v>
      </c>
      <c r="AR142" s="1050">
        <v>0</v>
      </c>
      <c r="AS142" s="1016">
        <v>0</v>
      </c>
      <c r="AT142" s="1016">
        <v>0</v>
      </c>
      <c r="AU142" s="1016">
        <v>0</v>
      </c>
      <c r="AV142" s="1050">
        <v>0</v>
      </c>
      <c r="AW142" s="1016">
        <v>0</v>
      </c>
      <c r="AX142" s="1050">
        <v>0</v>
      </c>
      <c r="AY142" s="1016">
        <v>0</v>
      </c>
      <c r="AZ142" s="1050">
        <v>0</v>
      </c>
      <c r="BA142" s="1016">
        <v>0</v>
      </c>
      <c r="BB142" s="1016">
        <v>0</v>
      </c>
      <c r="BC142" s="1016">
        <v>0</v>
      </c>
      <c r="BD142" s="1016">
        <v>0</v>
      </c>
      <c r="BG142" s="1054">
        <v>519000000</v>
      </c>
      <c r="BH142" s="1054">
        <v>0</v>
      </c>
      <c r="BI142" s="1054">
        <v>0</v>
      </c>
      <c r="BJ142" s="1054">
        <v>0</v>
      </c>
      <c r="BK142" s="1054">
        <v>0</v>
      </c>
      <c r="BL142" s="1054">
        <v>0</v>
      </c>
      <c r="BM142" s="1054">
        <v>0</v>
      </c>
      <c r="BN142" s="1054">
        <v>0</v>
      </c>
      <c r="BO142" s="1054">
        <v>0</v>
      </c>
      <c r="BP142" s="1054">
        <v>0</v>
      </c>
      <c r="BQ142" s="1054">
        <v>0</v>
      </c>
      <c r="BR142" s="1054">
        <v>0</v>
      </c>
      <c r="BS142" s="1054">
        <v>0</v>
      </c>
      <c r="BT142" s="1054">
        <v>0</v>
      </c>
    </row>
    <row r="143" spans="1:72" ht="23.1" customHeight="1" x14ac:dyDescent="0.2">
      <c r="A143" s="1012" t="str">
        <f t="shared" si="1"/>
        <v>A32110</v>
      </c>
      <c r="B143" s="1180" t="s">
        <v>361</v>
      </c>
      <c r="C143" s="1192"/>
      <c r="D143" s="1180" t="s">
        <v>748</v>
      </c>
      <c r="E143" s="1192"/>
      <c r="F143" s="1180" t="s">
        <v>741</v>
      </c>
      <c r="G143" s="1192"/>
      <c r="H143" s="1180" t="s">
        <v>738</v>
      </c>
      <c r="I143" s="1192"/>
      <c r="J143" s="1180"/>
      <c r="K143" s="1192"/>
      <c r="L143" s="1192"/>
      <c r="M143" s="1180"/>
      <c r="N143" s="1192"/>
      <c r="O143" s="1192"/>
      <c r="P143" s="1180"/>
      <c r="Q143" s="1192"/>
      <c r="R143" s="1180"/>
      <c r="S143" s="1192"/>
      <c r="T143" s="1179" t="s">
        <v>773</v>
      </c>
      <c r="U143" s="1192"/>
      <c r="V143" s="1192"/>
      <c r="W143" s="1192"/>
      <c r="X143" s="1192"/>
      <c r="Y143" s="1192"/>
      <c r="Z143" s="1192"/>
      <c r="AA143" s="1192"/>
      <c r="AB143" s="1180" t="s">
        <v>732</v>
      </c>
      <c r="AC143" s="1192"/>
      <c r="AD143" s="1192"/>
      <c r="AE143" s="1192"/>
      <c r="AF143" s="1192"/>
      <c r="AG143" s="1180" t="s">
        <v>733</v>
      </c>
      <c r="AH143" s="1192"/>
      <c r="AI143" s="1192"/>
      <c r="AJ143" s="1017" t="s">
        <v>417</v>
      </c>
      <c r="AK143" s="1181" t="s">
        <v>734</v>
      </c>
      <c r="AL143" s="1192"/>
      <c r="AM143" s="1192"/>
      <c r="AN143" s="1192"/>
      <c r="AO143" s="1192"/>
      <c r="AP143" s="1192"/>
      <c r="AQ143" s="1016">
        <v>0</v>
      </c>
      <c r="AR143" s="1050">
        <v>0</v>
      </c>
      <c r="AS143" s="1016">
        <v>0</v>
      </c>
      <c r="AT143" s="1016">
        <v>0</v>
      </c>
      <c r="AU143" s="1016">
        <v>0</v>
      </c>
      <c r="AV143" s="1050">
        <v>0</v>
      </c>
      <c r="AW143" s="1016">
        <v>0</v>
      </c>
      <c r="AX143" s="1050">
        <v>0</v>
      </c>
      <c r="AY143" s="1016">
        <v>0</v>
      </c>
      <c r="AZ143" s="1050">
        <v>0</v>
      </c>
      <c r="BA143" s="1016">
        <v>0</v>
      </c>
      <c r="BB143" s="1016">
        <v>0</v>
      </c>
      <c r="BC143" s="1016">
        <v>0</v>
      </c>
      <c r="BD143" s="1016">
        <v>0</v>
      </c>
      <c r="BG143" s="1054">
        <v>0</v>
      </c>
      <c r="BH143" s="1054">
        <v>0</v>
      </c>
      <c r="BI143" s="1054">
        <v>0</v>
      </c>
      <c r="BJ143" s="1054">
        <v>0</v>
      </c>
      <c r="BK143" s="1054">
        <v>0</v>
      </c>
      <c r="BL143" s="1054">
        <v>0</v>
      </c>
      <c r="BM143" s="1054">
        <v>0</v>
      </c>
      <c r="BN143" s="1054">
        <v>0</v>
      </c>
      <c r="BO143" s="1054">
        <v>0</v>
      </c>
      <c r="BP143" s="1054">
        <v>0</v>
      </c>
      <c r="BQ143" s="1054">
        <v>0</v>
      </c>
      <c r="BR143" s="1054">
        <v>0</v>
      </c>
      <c r="BS143" s="1054">
        <v>0</v>
      </c>
      <c r="BT143" s="1054">
        <v>0</v>
      </c>
    </row>
    <row r="144" spans="1:72" ht="23.1" customHeight="1" x14ac:dyDescent="0.2">
      <c r="A144" s="1012" t="str">
        <f t="shared" si="1"/>
        <v>A32110</v>
      </c>
      <c r="B144" s="1180" t="s">
        <v>361</v>
      </c>
      <c r="C144" s="1192"/>
      <c r="D144" s="1180" t="s">
        <v>748</v>
      </c>
      <c r="E144" s="1192"/>
      <c r="F144" s="1180" t="s">
        <v>741</v>
      </c>
      <c r="G144" s="1192"/>
      <c r="H144" s="1180" t="s">
        <v>738</v>
      </c>
      <c r="I144" s="1192"/>
      <c r="J144" s="1180"/>
      <c r="K144" s="1192"/>
      <c r="L144" s="1192"/>
      <c r="M144" s="1180"/>
      <c r="N144" s="1192"/>
      <c r="O144" s="1192"/>
      <c r="P144" s="1180"/>
      <c r="Q144" s="1192"/>
      <c r="R144" s="1180"/>
      <c r="S144" s="1192"/>
      <c r="T144" s="1179" t="s">
        <v>773</v>
      </c>
      <c r="U144" s="1192"/>
      <c r="V144" s="1192"/>
      <c r="W144" s="1192"/>
      <c r="X144" s="1192"/>
      <c r="Y144" s="1192"/>
      <c r="Z144" s="1192"/>
      <c r="AA144" s="1192"/>
      <c r="AB144" s="1180" t="s">
        <v>732</v>
      </c>
      <c r="AC144" s="1192"/>
      <c r="AD144" s="1192"/>
      <c r="AE144" s="1192"/>
      <c r="AF144" s="1192"/>
      <c r="AG144" s="1180" t="s">
        <v>735</v>
      </c>
      <c r="AH144" s="1192"/>
      <c r="AI144" s="1192"/>
      <c r="AJ144" s="1017" t="s">
        <v>417</v>
      </c>
      <c r="AK144" s="1181" t="s">
        <v>734</v>
      </c>
      <c r="AL144" s="1192"/>
      <c r="AM144" s="1192"/>
      <c r="AN144" s="1192"/>
      <c r="AO144" s="1192"/>
      <c r="AP144" s="1192"/>
      <c r="AQ144" s="1016">
        <v>129817132</v>
      </c>
      <c r="AR144" s="1050">
        <v>0</v>
      </c>
      <c r="AS144" s="1016">
        <v>0</v>
      </c>
      <c r="AT144" s="1016">
        <v>0</v>
      </c>
      <c r="AU144" s="1016">
        <v>0</v>
      </c>
      <c r="AV144" s="1050">
        <v>0</v>
      </c>
      <c r="AW144" s="1016">
        <v>0</v>
      </c>
      <c r="AX144" s="1050">
        <v>0</v>
      </c>
      <c r="AY144" s="1016">
        <v>0</v>
      </c>
      <c r="AZ144" s="1050">
        <v>0</v>
      </c>
      <c r="BA144" s="1016">
        <v>0</v>
      </c>
      <c r="BB144" s="1016">
        <v>0</v>
      </c>
      <c r="BC144" s="1016">
        <v>0</v>
      </c>
      <c r="BD144" s="1016">
        <v>0</v>
      </c>
      <c r="BG144" s="1054">
        <v>129817132</v>
      </c>
      <c r="BH144" s="1054">
        <v>0</v>
      </c>
      <c r="BI144" s="1054">
        <v>0</v>
      </c>
      <c r="BJ144" s="1054">
        <v>0</v>
      </c>
      <c r="BK144" s="1054">
        <v>0</v>
      </c>
      <c r="BL144" s="1054">
        <v>0</v>
      </c>
      <c r="BM144" s="1054">
        <v>0</v>
      </c>
      <c r="BN144" s="1054">
        <v>0</v>
      </c>
      <c r="BO144" s="1054">
        <v>0</v>
      </c>
      <c r="BP144" s="1054">
        <v>0</v>
      </c>
      <c r="BQ144" s="1054">
        <v>0</v>
      </c>
      <c r="BR144" s="1054">
        <v>0</v>
      </c>
      <c r="BS144" s="1054">
        <v>0</v>
      </c>
      <c r="BT144" s="1054">
        <v>0</v>
      </c>
    </row>
    <row r="145" spans="1:72" ht="23.1" customHeight="1" x14ac:dyDescent="0.2">
      <c r="A145" s="1012" t="str">
        <f t="shared" si="1"/>
        <v>A32111</v>
      </c>
      <c r="B145" s="1180" t="s">
        <v>361</v>
      </c>
      <c r="C145" s="1192"/>
      <c r="D145" s="1180" t="s">
        <v>748</v>
      </c>
      <c r="E145" s="1192"/>
      <c r="F145" s="1180" t="s">
        <v>741</v>
      </c>
      <c r="G145" s="1192"/>
      <c r="H145" s="1180" t="s">
        <v>738</v>
      </c>
      <c r="I145" s="1192"/>
      <c r="J145" s="1180"/>
      <c r="K145" s="1192"/>
      <c r="L145" s="1192"/>
      <c r="M145" s="1180"/>
      <c r="N145" s="1192"/>
      <c r="O145" s="1192"/>
      <c r="P145" s="1180"/>
      <c r="Q145" s="1192"/>
      <c r="R145" s="1180"/>
      <c r="S145" s="1192"/>
      <c r="T145" s="1179" t="s">
        <v>773</v>
      </c>
      <c r="U145" s="1192"/>
      <c r="V145" s="1192"/>
      <c r="W145" s="1192"/>
      <c r="X145" s="1192"/>
      <c r="Y145" s="1192"/>
      <c r="Z145" s="1192"/>
      <c r="AA145" s="1192"/>
      <c r="AB145" s="1180" t="s">
        <v>732</v>
      </c>
      <c r="AC145" s="1192"/>
      <c r="AD145" s="1192"/>
      <c r="AE145" s="1192"/>
      <c r="AF145" s="1192"/>
      <c r="AG145" s="1180" t="s">
        <v>735</v>
      </c>
      <c r="AH145" s="1192"/>
      <c r="AI145" s="1192"/>
      <c r="AJ145" s="1017" t="s">
        <v>433</v>
      </c>
      <c r="AK145" s="1181" t="s">
        <v>736</v>
      </c>
      <c r="AL145" s="1192"/>
      <c r="AM145" s="1192"/>
      <c r="AN145" s="1192"/>
      <c r="AO145" s="1192"/>
      <c r="AP145" s="1192"/>
      <c r="AQ145" s="1016">
        <v>519000000</v>
      </c>
      <c r="AR145" s="1050">
        <v>0</v>
      </c>
      <c r="AS145" s="1016">
        <v>0</v>
      </c>
      <c r="AT145" s="1016">
        <v>0</v>
      </c>
      <c r="AU145" s="1016">
        <v>0</v>
      </c>
      <c r="AV145" s="1050">
        <v>0</v>
      </c>
      <c r="AW145" s="1016">
        <v>0</v>
      </c>
      <c r="AX145" s="1050">
        <v>0</v>
      </c>
      <c r="AY145" s="1016">
        <v>0</v>
      </c>
      <c r="AZ145" s="1050">
        <v>0</v>
      </c>
      <c r="BA145" s="1016">
        <v>0</v>
      </c>
      <c r="BB145" s="1016">
        <v>0</v>
      </c>
      <c r="BC145" s="1016">
        <v>0</v>
      </c>
      <c r="BD145" s="1016">
        <v>0</v>
      </c>
      <c r="BG145" s="1054">
        <v>519000000</v>
      </c>
      <c r="BH145" s="1054">
        <v>0</v>
      </c>
      <c r="BI145" s="1054">
        <v>0</v>
      </c>
      <c r="BJ145" s="1054">
        <v>0</v>
      </c>
      <c r="BK145" s="1054">
        <v>0</v>
      </c>
      <c r="BL145" s="1054">
        <v>0</v>
      </c>
      <c r="BM145" s="1054">
        <v>0</v>
      </c>
      <c r="BN145" s="1054">
        <v>0</v>
      </c>
      <c r="BO145" s="1054">
        <v>0</v>
      </c>
      <c r="BP145" s="1054">
        <v>0</v>
      </c>
      <c r="BQ145" s="1054">
        <v>0</v>
      </c>
      <c r="BR145" s="1054">
        <v>0</v>
      </c>
      <c r="BS145" s="1054">
        <v>0</v>
      </c>
      <c r="BT145" s="1054">
        <v>0</v>
      </c>
    </row>
    <row r="146" spans="1:72" s="1056" customFormat="1" ht="23.1" customHeight="1" x14ac:dyDescent="0.2">
      <c r="A146" s="1056" t="str">
        <f t="shared" si="1"/>
        <v>A321110</v>
      </c>
      <c r="B146" s="1203" t="s">
        <v>361</v>
      </c>
      <c r="C146" s="1204"/>
      <c r="D146" s="1203" t="s">
        <v>748</v>
      </c>
      <c r="E146" s="1204"/>
      <c r="F146" s="1203" t="s">
        <v>741</v>
      </c>
      <c r="G146" s="1204"/>
      <c r="H146" s="1203" t="s">
        <v>738</v>
      </c>
      <c r="I146" s="1204"/>
      <c r="J146" s="1203" t="s">
        <v>738</v>
      </c>
      <c r="K146" s="1204"/>
      <c r="L146" s="1204"/>
      <c r="M146" s="1203"/>
      <c r="N146" s="1204"/>
      <c r="O146" s="1204"/>
      <c r="P146" s="1203"/>
      <c r="Q146" s="1204"/>
      <c r="R146" s="1203"/>
      <c r="S146" s="1204"/>
      <c r="T146" s="1205" t="s">
        <v>445</v>
      </c>
      <c r="U146" s="1204"/>
      <c r="V146" s="1204"/>
      <c r="W146" s="1204"/>
      <c r="X146" s="1204"/>
      <c r="Y146" s="1204"/>
      <c r="Z146" s="1204"/>
      <c r="AA146" s="1204"/>
      <c r="AB146" s="1203" t="s">
        <v>732</v>
      </c>
      <c r="AC146" s="1204"/>
      <c r="AD146" s="1204"/>
      <c r="AE146" s="1204"/>
      <c r="AF146" s="1204"/>
      <c r="AG146" s="1203" t="s">
        <v>733</v>
      </c>
      <c r="AH146" s="1204"/>
      <c r="AI146" s="1204"/>
      <c r="AJ146" s="1057" t="s">
        <v>417</v>
      </c>
      <c r="AK146" s="1206" t="s">
        <v>734</v>
      </c>
      <c r="AL146" s="1204"/>
      <c r="AM146" s="1204"/>
      <c r="AN146" s="1204"/>
      <c r="AO146" s="1204"/>
      <c r="AP146" s="1204"/>
      <c r="AQ146" s="1058">
        <v>0</v>
      </c>
      <c r="AR146" s="1058">
        <v>0</v>
      </c>
      <c r="AS146" s="1058">
        <v>0</v>
      </c>
      <c r="AT146" s="1058">
        <v>0</v>
      </c>
      <c r="AU146" s="1058">
        <v>0</v>
      </c>
      <c r="AV146" s="1058">
        <v>0</v>
      </c>
      <c r="AW146" s="1058">
        <v>0</v>
      </c>
      <c r="AX146" s="1058">
        <v>0</v>
      </c>
      <c r="AY146" s="1058">
        <v>0</v>
      </c>
      <c r="AZ146" s="1058">
        <v>0</v>
      </c>
      <c r="BA146" s="1058">
        <v>0</v>
      </c>
      <c r="BB146" s="1058">
        <v>0</v>
      </c>
      <c r="BC146" s="1058">
        <v>0</v>
      </c>
      <c r="BD146" s="1058">
        <v>0</v>
      </c>
      <c r="BG146" s="1059">
        <v>0</v>
      </c>
      <c r="BH146" s="1059">
        <v>0</v>
      </c>
      <c r="BI146" s="1059">
        <v>0</v>
      </c>
      <c r="BJ146" s="1059">
        <v>0</v>
      </c>
      <c r="BK146" s="1059">
        <v>0</v>
      </c>
      <c r="BL146" s="1059">
        <v>0</v>
      </c>
      <c r="BM146" s="1059">
        <v>0</v>
      </c>
      <c r="BN146" s="1059">
        <v>0</v>
      </c>
      <c r="BO146" s="1059">
        <v>0</v>
      </c>
      <c r="BP146" s="1059">
        <v>0</v>
      </c>
      <c r="BQ146" s="1059">
        <v>0</v>
      </c>
      <c r="BR146" s="1059">
        <v>0</v>
      </c>
      <c r="BS146" s="1059">
        <v>0</v>
      </c>
      <c r="BT146" s="1059">
        <v>0</v>
      </c>
    </row>
    <row r="147" spans="1:72" s="1056" customFormat="1" ht="23.1" customHeight="1" x14ac:dyDescent="0.2">
      <c r="A147" s="1056" t="str">
        <f t="shared" si="1"/>
        <v>A321110</v>
      </c>
      <c r="B147" s="1203" t="s">
        <v>361</v>
      </c>
      <c r="C147" s="1204"/>
      <c r="D147" s="1203" t="s">
        <v>748</v>
      </c>
      <c r="E147" s="1204"/>
      <c r="F147" s="1203" t="s">
        <v>741</v>
      </c>
      <c r="G147" s="1204"/>
      <c r="H147" s="1203" t="s">
        <v>738</v>
      </c>
      <c r="I147" s="1204"/>
      <c r="J147" s="1203" t="s">
        <v>738</v>
      </c>
      <c r="K147" s="1204"/>
      <c r="L147" s="1204"/>
      <c r="M147" s="1203"/>
      <c r="N147" s="1204"/>
      <c r="O147" s="1204"/>
      <c r="P147" s="1203"/>
      <c r="Q147" s="1204"/>
      <c r="R147" s="1203"/>
      <c r="S147" s="1204"/>
      <c r="T147" s="1205" t="s">
        <v>445</v>
      </c>
      <c r="U147" s="1204"/>
      <c r="V147" s="1204"/>
      <c r="W147" s="1204"/>
      <c r="X147" s="1204"/>
      <c r="Y147" s="1204"/>
      <c r="Z147" s="1204"/>
      <c r="AA147" s="1204"/>
      <c r="AB147" s="1203" t="s">
        <v>732</v>
      </c>
      <c r="AC147" s="1204"/>
      <c r="AD147" s="1204"/>
      <c r="AE147" s="1204"/>
      <c r="AF147" s="1204"/>
      <c r="AG147" s="1203" t="s">
        <v>735</v>
      </c>
      <c r="AH147" s="1204"/>
      <c r="AI147" s="1204"/>
      <c r="AJ147" s="1057" t="s">
        <v>417</v>
      </c>
      <c r="AK147" s="1206" t="s">
        <v>734</v>
      </c>
      <c r="AL147" s="1204"/>
      <c r="AM147" s="1204"/>
      <c r="AN147" s="1204"/>
      <c r="AO147" s="1204"/>
      <c r="AP147" s="1204"/>
      <c r="AQ147" s="1058">
        <v>129817132</v>
      </c>
      <c r="AR147" s="1058">
        <v>0</v>
      </c>
      <c r="AS147" s="1058">
        <v>0</v>
      </c>
      <c r="AT147" s="1058">
        <v>0</v>
      </c>
      <c r="AU147" s="1058">
        <v>0</v>
      </c>
      <c r="AV147" s="1058">
        <v>0</v>
      </c>
      <c r="AW147" s="1058">
        <v>0</v>
      </c>
      <c r="AX147" s="1058">
        <v>0</v>
      </c>
      <c r="AY147" s="1058">
        <v>0</v>
      </c>
      <c r="AZ147" s="1058">
        <v>0</v>
      </c>
      <c r="BA147" s="1058">
        <v>0</v>
      </c>
      <c r="BB147" s="1058">
        <v>0</v>
      </c>
      <c r="BC147" s="1058">
        <v>0</v>
      </c>
      <c r="BD147" s="1058">
        <v>0</v>
      </c>
      <c r="BG147" s="1059">
        <v>129817132</v>
      </c>
      <c r="BH147" s="1059">
        <v>0</v>
      </c>
      <c r="BI147" s="1059">
        <v>0</v>
      </c>
      <c r="BJ147" s="1059">
        <v>0</v>
      </c>
      <c r="BK147" s="1059">
        <v>0</v>
      </c>
      <c r="BL147" s="1059">
        <v>0</v>
      </c>
      <c r="BM147" s="1059">
        <v>0</v>
      </c>
      <c r="BN147" s="1059">
        <v>0</v>
      </c>
      <c r="BO147" s="1059">
        <v>0</v>
      </c>
      <c r="BP147" s="1059">
        <v>0</v>
      </c>
      <c r="BQ147" s="1059">
        <v>0</v>
      </c>
      <c r="BR147" s="1059">
        <v>0</v>
      </c>
      <c r="BS147" s="1059">
        <v>0</v>
      </c>
      <c r="BT147" s="1059">
        <v>0</v>
      </c>
    </row>
    <row r="148" spans="1:72" s="1056" customFormat="1" ht="23.1" customHeight="1" x14ac:dyDescent="0.2">
      <c r="A148" s="1056" t="str">
        <f t="shared" si="1"/>
        <v>A321111</v>
      </c>
      <c r="B148" s="1203" t="s">
        <v>361</v>
      </c>
      <c r="C148" s="1204"/>
      <c r="D148" s="1203" t="s">
        <v>748</v>
      </c>
      <c r="E148" s="1204"/>
      <c r="F148" s="1203" t="s">
        <v>741</v>
      </c>
      <c r="G148" s="1204"/>
      <c r="H148" s="1203" t="s">
        <v>738</v>
      </c>
      <c r="I148" s="1204"/>
      <c r="J148" s="1203" t="s">
        <v>738</v>
      </c>
      <c r="K148" s="1204"/>
      <c r="L148" s="1204"/>
      <c r="M148" s="1203"/>
      <c r="N148" s="1204"/>
      <c r="O148" s="1204"/>
      <c r="P148" s="1203"/>
      <c r="Q148" s="1204"/>
      <c r="R148" s="1203"/>
      <c r="S148" s="1204"/>
      <c r="T148" s="1205" t="s">
        <v>445</v>
      </c>
      <c r="U148" s="1204"/>
      <c r="V148" s="1204"/>
      <c r="W148" s="1204"/>
      <c r="X148" s="1204"/>
      <c r="Y148" s="1204"/>
      <c r="Z148" s="1204"/>
      <c r="AA148" s="1204"/>
      <c r="AB148" s="1203" t="s">
        <v>732</v>
      </c>
      <c r="AC148" s="1204"/>
      <c r="AD148" s="1204"/>
      <c r="AE148" s="1204"/>
      <c r="AF148" s="1204"/>
      <c r="AG148" s="1203" t="s">
        <v>735</v>
      </c>
      <c r="AH148" s="1204"/>
      <c r="AI148" s="1204"/>
      <c r="AJ148" s="1057" t="s">
        <v>433</v>
      </c>
      <c r="AK148" s="1206" t="s">
        <v>736</v>
      </c>
      <c r="AL148" s="1204"/>
      <c r="AM148" s="1204"/>
      <c r="AN148" s="1204"/>
      <c r="AO148" s="1204"/>
      <c r="AP148" s="1204"/>
      <c r="AQ148" s="1058">
        <v>519000000</v>
      </c>
      <c r="AR148" s="1058">
        <v>0</v>
      </c>
      <c r="AS148" s="1058">
        <v>0</v>
      </c>
      <c r="AT148" s="1058">
        <v>0</v>
      </c>
      <c r="AU148" s="1058">
        <v>0</v>
      </c>
      <c r="AV148" s="1058">
        <v>0</v>
      </c>
      <c r="AW148" s="1058">
        <v>0</v>
      </c>
      <c r="AX148" s="1058">
        <v>0</v>
      </c>
      <c r="AY148" s="1058">
        <v>0</v>
      </c>
      <c r="AZ148" s="1058">
        <v>0</v>
      </c>
      <c r="BA148" s="1058">
        <v>0</v>
      </c>
      <c r="BB148" s="1058">
        <v>0</v>
      </c>
      <c r="BC148" s="1058">
        <v>0</v>
      </c>
      <c r="BD148" s="1058">
        <v>0</v>
      </c>
      <c r="BG148" s="1059">
        <v>519000000</v>
      </c>
      <c r="BH148" s="1059">
        <v>0</v>
      </c>
      <c r="BI148" s="1059">
        <v>0</v>
      </c>
      <c r="BJ148" s="1059">
        <v>0</v>
      </c>
      <c r="BK148" s="1059">
        <v>0</v>
      </c>
      <c r="BL148" s="1059">
        <v>0</v>
      </c>
      <c r="BM148" s="1059">
        <v>0</v>
      </c>
      <c r="BN148" s="1059">
        <v>0</v>
      </c>
      <c r="BO148" s="1059">
        <v>0</v>
      </c>
      <c r="BP148" s="1059">
        <v>0</v>
      </c>
      <c r="BQ148" s="1059">
        <v>0</v>
      </c>
      <c r="BR148" s="1059">
        <v>0</v>
      </c>
      <c r="BS148" s="1059">
        <v>0</v>
      </c>
      <c r="BT148" s="1059">
        <v>0</v>
      </c>
    </row>
    <row r="149" spans="1:72" ht="23.1" customHeight="1" x14ac:dyDescent="0.2">
      <c r="A149" s="1012" t="str">
        <f t="shared" si="1"/>
        <v>A3510</v>
      </c>
      <c r="B149" s="1180" t="s">
        <v>361</v>
      </c>
      <c r="C149" s="1192"/>
      <c r="D149" s="1180" t="s">
        <v>748</v>
      </c>
      <c r="E149" s="1192"/>
      <c r="F149" s="1180" t="s">
        <v>743</v>
      </c>
      <c r="G149" s="1192"/>
      <c r="H149" s="1180"/>
      <c r="I149" s="1192"/>
      <c r="J149" s="1180"/>
      <c r="K149" s="1192"/>
      <c r="L149" s="1192"/>
      <c r="M149" s="1180"/>
      <c r="N149" s="1192"/>
      <c r="O149" s="1192"/>
      <c r="P149" s="1180"/>
      <c r="Q149" s="1192"/>
      <c r="R149" s="1180"/>
      <c r="S149" s="1192"/>
      <c r="T149" s="1179" t="s">
        <v>774</v>
      </c>
      <c r="U149" s="1192"/>
      <c r="V149" s="1192"/>
      <c r="W149" s="1192"/>
      <c r="X149" s="1192"/>
      <c r="Y149" s="1192"/>
      <c r="Z149" s="1192"/>
      <c r="AA149" s="1192"/>
      <c r="AB149" s="1180" t="s">
        <v>732</v>
      </c>
      <c r="AC149" s="1192"/>
      <c r="AD149" s="1192"/>
      <c r="AE149" s="1192"/>
      <c r="AF149" s="1192"/>
      <c r="AG149" s="1180" t="s">
        <v>733</v>
      </c>
      <c r="AH149" s="1192"/>
      <c r="AI149" s="1192"/>
      <c r="AJ149" s="1017" t="s">
        <v>417</v>
      </c>
      <c r="AK149" s="1181" t="s">
        <v>734</v>
      </c>
      <c r="AL149" s="1192"/>
      <c r="AM149" s="1192"/>
      <c r="AN149" s="1192"/>
      <c r="AO149" s="1192"/>
      <c r="AP149" s="1192"/>
      <c r="AQ149" s="1016">
        <v>606200000</v>
      </c>
      <c r="AR149" s="1050">
        <v>0</v>
      </c>
      <c r="AS149" s="1016">
        <v>6200000</v>
      </c>
      <c r="AT149" s="1016">
        <v>600000000</v>
      </c>
      <c r="AU149" s="1016">
        <v>0</v>
      </c>
      <c r="AV149" s="1050">
        <v>0</v>
      </c>
      <c r="AW149" s="1016">
        <v>0</v>
      </c>
      <c r="AX149" s="1050">
        <v>0</v>
      </c>
      <c r="AY149" s="1016">
        <v>0</v>
      </c>
      <c r="AZ149" s="1050">
        <v>0</v>
      </c>
      <c r="BA149" s="1016">
        <v>0</v>
      </c>
      <c r="BB149" s="1016">
        <v>0</v>
      </c>
      <c r="BC149" s="1016">
        <v>0</v>
      </c>
      <c r="BD149" s="1016">
        <v>0</v>
      </c>
      <c r="BG149" s="1054">
        <v>606200000</v>
      </c>
      <c r="BH149" s="1054">
        <v>0</v>
      </c>
      <c r="BI149" s="1054">
        <v>6200000</v>
      </c>
      <c r="BJ149" s="1054">
        <v>600000000</v>
      </c>
      <c r="BK149" s="1054">
        <v>0</v>
      </c>
      <c r="BL149" s="1054">
        <v>0</v>
      </c>
      <c r="BM149" s="1054">
        <v>0</v>
      </c>
      <c r="BN149" s="1054">
        <v>0</v>
      </c>
      <c r="BO149" s="1054">
        <v>0</v>
      </c>
      <c r="BP149" s="1054">
        <v>0</v>
      </c>
      <c r="BQ149" s="1054">
        <v>0</v>
      </c>
      <c r="BR149" s="1054">
        <v>0</v>
      </c>
      <c r="BS149" s="1054">
        <v>0</v>
      </c>
      <c r="BT149" s="1054">
        <v>0</v>
      </c>
    </row>
    <row r="150" spans="1:72" ht="23.1" customHeight="1" x14ac:dyDescent="0.2">
      <c r="A150" s="1012" t="str">
        <f t="shared" si="1"/>
        <v>A35310</v>
      </c>
      <c r="B150" s="1180" t="s">
        <v>361</v>
      </c>
      <c r="C150" s="1192"/>
      <c r="D150" s="1180" t="s">
        <v>748</v>
      </c>
      <c r="E150" s="1192"/>
      <c r="F150" s="1180" t="s">
        <v>743</v>
      </c>
      <c r="G150" s="1192"/>
      <c r="H150" s="1180" t="s">
        <v>748</v>
      </c>
      <c r="I150" s="1192"/>
      <c r="J150" s="1180"/>
      <c r="K150" s="1192"/>
      <c r="L150" s="1192"/>
      <c r="M150" s="1180"/>
      <c r="N150" s="1192"/>
      <c r="O150" s="1192"/>
      <c r="P150" s="1180"/>
      <c r="Q150" s="1192"/>
      <c r="R150" s="1180"/>
      <c r="S150" s="1192"/>
      <c r="T150" s="1179" t="s">
        <v>775</v>
      </c>
      <c r="U150" s="1192"/>
      <c r="V150" s="1192"/>
      <c r="W150" s="1192"/>
      <c r="X150" s="1192"/>
      <c r="Y150" s="1192"/>
      <c r="Z150" s="1192"/>
      <c r="AA150" s="1192"/>
      <c r="AB150" s="1180" t="s">
        <v>732</v>
      </c>
      <c r="AC150" s="1192"/>
      <c r="AD150" s="1192"/>
      <c r="AE150" s="1192"/>
      <c r="AF150" s="1192"/>
      <c r="AG150" s="1180" t="s">
        <v>733</v>
      </c>
      <c r="AH150" s="1192"/>
      <c r="AI150" s="1192"/>
      <c r="AJ150" s="1017" t="s">
        <v>417</v>
      </c>
      <c r="AK150" s="1181" t="s">
        <v>734</v>
      </c>
      <c r="AL150" s="1192"/>
      <c r="AM150" s="1192"/>
      <c r="AN150" s="1192"/>
      <c r="AO150" s="1192"/>
      <c r="AP150" s="1192"/>
      <c r="AQ150" s="1016">
        <v>606200000</v>
      </c>
      <c r="AR150" s="1050">
        <v>0</v>
      </c>
      <c r="AS150" s="1016">
        <v>6200000</v>
      </c>
      <c r="AT150" s="1016">
        <v>600000000</v>
      </c>
      <c r="AU150" s="1016">
        <v>0</v>
      </c>
      <c r="AV150" s="1050">
        <v>0</v>
      </c>
      <c r="AW150" s="1016">
        <v>0</v>
      </c>
      <c r="AX150" s="1050">
        <v>0</v>
      </c>
      <c r="AY150" s="1016">
        <v>0</v>
      </c>
      <c r="AZ150" s="1050">
        <v>0</v>
      </c>
      <c r="BA150" s="1016">
        <v>0</v>
      </c>
      <c r="BB150" s="1016">
        <v>0</v>
      </c>
      <c r="BC150" s="1016">
        <v>0</v>
      </c>
      <c r="BD150" s="1016">
        <v>0</v>
      </c>
      <c r="BG150" s="1054">
        <v>606200000</v>
      </c>
      <c r="BH150" s="1054">
        <v>0</v>
      </c>
      <c r="BI150" s="1054">
        <v>6200000</v>
      </c>
      <c r="BJ150" s="1054">
        <v>600000000</v>
      </c>
      <c r="BK150" s="1054">
        <v>0</v>
      </c>
      <c r="BL150" s="1054">
        <v>0</v>
      </c>
      <c r="BM150" s="1054">
        <v>0</v>
      </c>
      <c r="BN150" s="1054">
        <v>0</v>
      </c>
      <c r="BO150" s="1054">
        <v>0</v>
      </c>
      <c r="BP150" s="1054">
        <v>0</v>
      </c>
      <c r="BQ150" s="1054">
        <v>0</v>
      </c>
      <c r="BR150" s="1054">
        <v>0</v>
      </c>
      <c r="BS150" s="1054">
        <v>0</v>
      </c>
      <c r="BT150" s="1054">
        <v>0</v>
      </c>
    </row>
    <row r="151" spans="1:72" ht="23.1" customHeight="1" x14ac:dyDescent="0.2">
      <c r="A151" s="1012" t="str">
        <f t="shared" si="1"/>
        <v>A3534410</v>
      </c>
      <c r="B151" s="1176" t="s">
        <v>361</v>
      </c>
      <c r="C151" s="1192"/>
      <c r="D151" s="1176" t="s">
        <v>748</v>
      </c>
      <c r="E151" s="1192"/>
      <c r="F151" s="1176" t="s">
        <v>743</v>
      </c>
      <c r="G151" s="1192"/>
      <c r="H151" s="1176" t="s">
        <v>748</v>
      </c>
      <c r="I151" s="1192"/>
      <c r="J151" s="1176" t="s">
        <v>776</v>
      </c>
      <c r="K151" s="1192"/>
      <c r="L151" s="1192"/>
      <c r="M151" s="1176"/>
      <c r="N151" s="1192"/>
      <c r="O151" s="1192"/>
      <c r="P151" s="1176"/>
      <c r="Q151" s="1192"/>
      <c r="R151" s="1176"/>
      <c r="S151" s="1192"/>
      <c r="T151" s="1177" t="s">
        <v>446</v>
      </c>
      <c r="U151" s="1192"/>
      <c r="V151" s="1192"/>
      <c r="W151" s="1192"/>
      <c r="X151" s="1192"/>
      <c r="Y151" s="1192"/>
      <c r="Z151" s="1192"/>
      <c r="AA151" s="1192"/>
      <c r="AB151" s="1176" t="s">
        <v>732</v>
      </c>
      <c r="AC151" s="1192"/>
      <c r="AD151" s="1192"/>
      <c r="AE151" s="1192"/>
      <c r="AF151" s="1192"/>
      <c r="AG151" s="1176" t="s">
        <v>733</v>
      </c>
      <c r="AH151" s="1192"/>
      <c r="AI151" s="1192"/>
      <c r="AJ151" s="1019" t="s">
        <v>417</v>
      </c>
      <c r="AK151" s="1178" t="s">
        <v>734</v>
      </c>
      <c r="AL151" s="1192"/>
      <c r="AM151" s="1192"/>
      <c r="AN151" s="1192"/>
      <c r="AO151" s="1192"/>
      <c r="AP151" s="1192"/>
      <c r="AQ151" s="1016">
        <v>606200000</v>
      </c>
      <c r="AR151" s="1050">
        <v>0</v>
      </c>
      <c r="AS151" s="1016">
        <v>6200000</v>
      </c>
      <c r="AT151" s="1016">
        <v>600000000</v>
      </c>
      <c r="AU151" s="1016">
        <v>0</v>
      </c>
      <c r="AV151" s="1050">
        <v>0</v>
      </c>
      <c r="AW151" s="1016">
        <v>0</v>
      </c>
      <c r="AX151" s="1050">
        <v>0</v>
      </c>
      <c r="AY151" s="1016">
        <v>0</v>
      </c>
      <c r="AZ151" s="1050">
        <v>0</v>
      </c>
      <c r="BA151" s="1016">
        <v>0</v>
      </c>
      <c r="BB151" s="1016">
        <v>0</v>
      </c>
      <c r="BC151" s="1016">
        <v>0</v>
      </c>
      <c r="BD151" s="1016">
        <v>0</v>
      </c>
      <c r="BG151" s="1054">
        <v>606200000</v>
      </c>
      <c r="BH151" s="1054">
        <v>0</v>
      </c>
      <c r="BI151" s="1054">
        <v>6200000</v>
      </c>
      <c r="BJ151" s="1054">
        <v>600000000</v>
      </c>
      <c r="BK151" s="1054">
        <v>0</v>
      </c>
      <c r="BL151" s="1054">
        <v>0</v>
      </c>
      <c r="BM151" s="1054">
        <v>0</v>
      </c>
      <c r="BN151" s="1054">
        <v>0</v>
      </c>
      <c r="BO151" s="1054">
        <v>0</v>
      </c>
      <c r="BP151" s="1054">
        <v>0</v>
      </c>
      <c r="BQ151" s="1054">
        <v>0</v>
      </c>
      <c r="BR151" s="1054">
        <v>0</v>
      </c>
      <c r="BS151" s="1054">
        <v>0</v>
      </c>
      <c r="BT151" s="1054">
        <v>0</v>
      </c>
    </row>
    <row r="152" spans="1:72" ht="23.1" customHeight="1" x14ac:dyDescent="0.2">
      <c r="A152" s="1012" t="str">
        <f t="shared" si="1"/>
        <v>A3610</v>
      </c>
      <c r="B152" s="1180" t="s">
        <v>361</v>
      </c>
      <c r="C152" s="1192"/>
      <c r="D152" s="1180" t="s">
        <v>748</v>
      </c>
      <c r="E152" s="1192"/>
      <c r="F152" s="1180" t="s">
        <v>753</v>
      </c>
      <c r="G152" s="1192"/>
      <c r="H152" s="1180"/>
      <c r="I152" s="1192"/>
      <c r="J152" s="1180"/>
      <c r="K152" s="1192"/>
      <c r="L152" s="1192"/>
      <c r="M152" s="1180"/>
      <c r="N152" s="1192"/>
      <c r="O152" s="1192"/>
      <c r="P152" s="1180"/>
      <c r="Q152" s="1192"/>
      <c r="R152" s="1180"/>
      <c r="S152" s="1192"/>
      <c r="T152" s="1179" t="s">
        <v>777</v>
      </c>
      <c r="U152" s="1192"/>
      <c r="V152" s="1192"/>
      <c r="W152" s="1192"/>
      <c r="X152" s="1192"/>
      <c r="Y152" s="1192"/>
      <c r="Z152" s="1192"/>
      <c r="AA152" s="1192"/>
      <c r="AB152" s="1180" t="s">
        <v>732</v>
      </c>
      <c r="AC152" s="1192"/>
      <c r="AD152" s="1192"/>
      <c r="AE152" s="1192"/>
      <c r="AF152" s="1192"/>
      <c r="AG152" s="1180" t="s">
        <v>733</v>
      </c>
      <c r="AH152" s="1192"/>
      <c r="AI152" s="1192"/>
      <c r="AJ152" s="1017" t="s">
        <v>417</v>
      </c>
      <c r="AK152" s="1181" t="s">
        <v>734</v>
      </c>
      <c r="AL152" s="1192"/>
      <c r="AM152" s="1192"/>
      <c r="AN152" s="1192"/>
      <c r="AO152" s="1192"/>
      <c r="AP152" s="1192"/>
      <c r="AQ152" s="1016">
        <v>227454384116</v>
      </c>
      <c r="AR152" s="1050">
        <v>9512658156</v>
      </c>
      <c r="AS152" s="1016">
        <v>466985577</v>
      </c>
      <c r="AT152" s="1016">
        <v>33003786667</v>
      </c>
      <c r="AU152" s="1016">
        <v>0</v>
      </c>
      <c r="AV152" s="1050">
        <v>19629765667</v>
      </c>
      <c r="AW152" s="1016">
        <v>10117107511</v>
      </c>
      <c r="AX152" s="1050">
        <v>12390574642</v>
      </c>
      <c r="AY152" s="1016">
        <v>7239191025</v>
      </c>
      <c r="AZ152" s="1050">
        <v>14516091308</v>
      </c>
      <c r="BA152" s="1016">
        <v>2125516666</v>
      </c>
      <c r="BB152" s="1016">
        <v>14515767308</v>
      </c>
      <c r="BC152" s="1016">
        <v>324000</v>
      </c>
      <c r="BD152" s="1016">
        <v>0</v>
      </c>
      <c r="BG152" s="1054">
        <v>227454384116</v>
      </c>
      <c r="BH152" s="1054">
        <v>9512658156</v>
      </c>
      <c r="BI152" s="1054">
        <v>466985577</v>
      </c>
      <c r="BJ152" s="1054">
        <v>33003786667</v>
      </c>
      <c r="BK152" s="1054">
        <v>0</v>
      </c>
      <c r="BL152" s="1054">
        <v>19629765667</v>
      </c>
      <c r="BM152" s="1054">
        <v>10117107511</v>
      </c>
      <c r="BN152" s="1054">
        <v>12390574642</v>
      </c>
      <c r="BO152" s="1054">
        <v>7239191025</v>
      </c>
      <c r="BP152" s="1054">
        <v>14516091308</v>
      </c>
      <c r="BQ152" s="1054">
        <v>2125516666</v>
      </c>
      <c r="BR152" s="1054">
        <v>14515767308</v>
      </c>
      <c r="BS152" s="1054">
        <v>324000</v>
      </c>
      <c r="BT152" s="1054">
        <v>0</v>
      </c>
    </row>
    <row r="153" spans="1:72" ht="23.1" customHeight="1" x14ac:dyDescent="0.2">
      <c r="A153" s="1012" t="str">
        <f t="shared" si="1"/>
        <v>A3616</v>
      </c>
      <c r="B153" s="1180" t="s">
        <v>361</v>
      </c>
      <c r="C153" s="1192"/>
      <c r="D153" s="1180" t="s">
        <v>748</v>
      </c>
      <c r="E153" s="1192"/>
      <c r="F153" s="1180" t="s">
        <v>753</v>
      </c>
      <c r="G153" s="1192"/>
      <c r="H153" s="1180"/>
      <c r="I153" s="1192"/>
      <c r="J153" s="1180"/>
      <c r="K153" s="1192"/>
      <c r="L153" s="1192"/>
      <c r="M153" s="1180"/>
      <c r="N153" s="1192"/>
      <c r="O153" s="1192"/>
      <c r="P153" s="1180"/>
      <c r="Q153" s="1192"/>
      <c r="R153" s="1180"/>
      <c r="S153" s="1192"/>
      <c r="T153" s="1179" t="s">
        <v>777</v>
      </c>
      <c r="U153" s="1192"/>
      <c r="V153" s="1192"/>
      <c r="W153" s="1192"/>
      <c r="X153" s="1192"/>
      <c r="Y153" s="1192"/>
      <c r="Z153" s="1192"/>
      <c r="AA153" s="1192"/>
      <c r="AB153" s="1180" t="s">
        <v>732</v>
      </c>
      <c r="AC153" s="1192"/>
      <c r="AD153" s="1192"/>
      <c r="AE153" s="1192"/>
      <c r="AF153" s="1192"/>
      <c r="AG153" s="1180" t="s">
        <v>735</v>
      </c>
      <c r="AH153" s="1192"/>
      <c r="AI153" s="1192"/>
      <c r="AJ153" s="1017" t="s">
        <v>370</v>
      </c>
      <c r="AK153" s="1181" t="s">
        <v>737</v>
      </c>
      <c r="AL153" s="1192"/>
      <c r="AM153" s="1192"/>
      <c r="AN153" s="1192"/>
      <c r="AO153" s="1192"/>
      <c r="AP153" s="1192"/>
      <c r="AQ153" s="1016">
        <v>64533630000</v>
      </c>
      <c r="AR153" s="1050">
        <v>1044682567</v>
      </c>
      <c r="AS153" s="1016">
        <v>21330501344</v>
      </c>
      <c r="AT153" s="1016">
        <v>0</v>
      </c>
      <c r="AU153" s="1016">
        <v>0</v>
      </c>
      <c r="AV153" s="1050">
        <v>24404931176</v>
      </c>
      <c r="AW153" s="1016">
        <v>23360248609</v>
      </c>
      <c r="AX153" s="1050">
        <v>15386424828.5</v>
      </c>
      <c r="AY153" s="1016">
        <v>9018506347.5</v>
      </c>
      <c r="AZ153" s="1050">
        <v>14942321216.5</v>
      </c>
      <c r="BA153" s="1016">
        <v>444103612</v>
      </c>
      <c r="BB153" s="1016">
        <v>14942321216.5</v>
      </c>
      <c r="BC153" s="1016">
        <v>0</v>
      </c>
      <c r="BD153" s="1016">
        <v>0</v>
      </c>
      <c r="BG153" s="1054">
        <v>64533630000</v>
      </c>
      <c r="BH153" s="1054">
        <v>1044682567</v>
      </c>
      <c r="BI153" s="1054">
        <v>21330501344</v>
      </c>
      <c r="BJ153" s="1054">
        <v>0</v>
      </c>
      <c r="BK153" s="1054">
        <v>0</v>
      </c>
      <c r="BL153" s="1054">
        <v>24404931176</v>
      </c>
      <c r="BM153" s="1054">
        <v>23360248609</v>
      </c>
      <c r="BN153" s="1054">
        <v>15386424828.5</v>
      </c>
      <c r="BO153" s="1054">
        <v>9018506347.5</v>
      </c>
      <c r="BP153" s="1054">
        <v>14942321216.5</v>
      </c>
      <c r="BQ153" s="1054">
        <v>444103612</v>
      </c>
      <c r="BR153" s="1054">
        <v>14942321216.5</v>
      </c>
      <c r="BS153" s="1054">
        <v>0</v>
      </c>
      <c r="BT153" s="1054">
        <v>0</v>
      </c>
    </row>
    <row r="154" spans="1:72" ht="23.1" customHeight="1" x14ac:dyDescent="0.2">
      <c r="A154" s="1012" t="str">
        <f t="shared" si="1"/>
        <v>A36110</v>
      </c>
      <c r="B154" s="1180" t="s">
        <v>361</v>
      </c>
      <c r="C154" s="1192"/>
      <c r="D154" s="1180" t="s">
        <v>748</v>
      </c>
      <c r="E154" s="1192"/>
      <c r="F154" s="1180" t="s">
        <v>753</v>
      </c>
      <c r="G154" s="1192"/>
      <c r="H154" s="1180" t="s">
        <v>738</v>
      </c>
      <c r="I154" s="1192"/>
      <c r="J154" s="1180"/>
      <c r="K154" s="1192"/>
      <c r="L154" s="1192"/>
      <c r="M154" s="1180"/>
      <c r="N154" s="1192"/>
      <c r="O154" s="1192"/>
      <c r="P154" s="1180"/>
      <c r="Q154" s="1192"/>
      <c r="R154" s="1180"/>
      <c r="S154" s="1192"/>
      <c r="T154" s="1179" t="s">
        <v>447</v>
      </c>
      <c r="U154" s="1192"/>
      <c r="V154" s="1192"/>
      <c r="W154" s="1192"/>
      <c r="X154" s="1192"/>
      <c r="Y154" s="1192"/>
      <c r="Z154" s="1192"/>
      <c r="AA154" s="1192"/>
      <c r="AB154" s="1180" t="s">
        <v>732</v>
      </c>
      <c r="AC154" s="1192"/>
      <c r="AD154" s="1192"/>
      <c r="AE154" s="1192"/>
      <c r="AF154" s="1192"/>
      <c r="AG154" s="1180" t="s">
        <v>733</v>
      </c>
      <c r="AH154" s="1192"/>
      <c r="AI154" s="1192"/>
      <c r="AJ154" s="1017" t="s">
        <v>417</v>
      </c>
      <c r="AK154" s="1181" t="s">
        <v>734</v>
      </c>
      <c r="AL154" s="1192"/>
      <c r="AM154" s="1192"/>
      <c r="AN154" s="1192"/>
      <c r="AO154" s="1192"/>
      <c r="AP154" s="1192"/>
      <c r="AQ154" s="1016">
        <v>764000000</v>
      </c>
      <c r="AR154" s="1050">
        <v>12658156</v>
      </c>
      <c r="AS154" s="1016">
        <v>462604794</v>
      </c>
      <c r="AT154" s="1016">
        <v>0</v>
      </c>
      <c r="AU154" s="1016">
        <v>0</v>
      </c>
      <c r="AV154" s="1050">
        <v>0</v>
      </c>
      <c r="AW154" s="1016">
        <v>12658156</v>
      </c>
      <c r="AX154" s="1050">
        <v>0</v>
      </c>
      <c r="AY154" s="1016">
        <v>0</v>
      </c>
      <c r="AZ154" s="1050">
        <v>0</v>
      </c>
      <c r="BA154" s="1016">
        <v>0</v>
      </c>
      <c r="BB154" s="1016">
        <v>0</v>
      </c>
      <c r="BC154" s="1016">
        <v>0</v>
      </c>
      <c r="BD154" s="1016">
        <v>0</v>
      </c>
      <c r="BG154" s="1054">
        <v>764000000</v>
      </c>
      <c r="BH154" s="1054">
        <v>12658156</v>
      </c>
      <c r="BI154" s="1054">
        <v>462604794</v>
      </c>
      <c r="BJ154" s="1054">
        <v>0</v>
      </c>
      <c r="BK154" s="1054">
        <v>0</v>
      </c>
      <c r="BL154" s="1054">
        <v>0</v>
      </c>
      <c r="BM154" s="1054">
        <v>12658156</v>
      </c>
      <c r="BN154" s="1054">
        <v>0</v>
      </c>
      <c r="BO154" s="1054">
        <v>0</v>
      </c>
      <c r="BP154" s="1054">
        <v>0</v>
      </c>
      <c r="BQ154" s="1054">
        <v>0</v>
      </c>
      <c r="BR154" s="1054">
        <v>0</v>
      </c>
      <c r="BS154" s="1054">
        <v>0</v>
      </c>
      <c r="BT154" s="1054">
        <v>0</v>
      </c>
    </row>
    <row r="155" spans="1:72" ht="23.1" customHeight="1" x14ac:dyDescent="0.2">
      <c r="A155" s="1012" t="str">
        <f t="shared" ref="A155:A218" si="2">+B155&amp;D155&amp;F155&amp;H155&amp;J155&amp;M155&amp;AJ155</f>
        <v>A361110</v>
      </c>
      <c r="B155" s="1176" t="s">
        <v>361</v>
      </c>
      <c r="C155" s="1192"/>
      <c r="D155" s="1176" t="s">
        <v>748</v>
      </c>
      <c r="E155" s="1192"/>
      <c r="F155" s="1176" t="s">
        <v>753</v>
      </c>
      <c r="G155" s="1192"/>
      <c r="H155" s="1176" t="s">
        <v>738</v>
      </c>
      <c r="I155" s="1192"/>
      <c r="J155" s="1176" t="s">
        <v>738</v>
      </c>
      <c r="K155" s="1192"/>
      <c r="L155" s="1192"/>
      <c r="M155" s="1176"/>
      <c r="N155" s="1192"/>
      <c r="O155" s="1192"/>
      <c r="P155" s="1176"/>
      <c r="Q155" s="1192"/>
      <c r="R155" s="1176"/>
      <c r="S155" s="1192"/>
      <c r="T155" s="1177" t="s">
        <v>447</v>
      </c>
      <c r="U155" s="1192"/>
      <c r="V155" s="1192"/>
      <c r="W155" s="1192"/>
      <c r="X155" s="1192"/>
      <c r="Y155" s="1192"/>
      <c r="Z155" s="1192"/>
      <c r="AA155" s="1192"/>
      <c r="AB155" s="1176" t="s">
        <v>732</v>
      </c>
      <c r="AC155" s="1192"/>
      <c r="AD155" s="1192"/>
      <c r="AE155" s="1192"/>
      <c r="AF155" s="1192"/>
      <c r="AG155" s="1176" t="s">
        <v>733</v>
      </c>
      <c r="AH155" s="1192"/>
      <c r="AI155" s="1192"/>
      <c r="AJ155" s="1019" t="s">
        <v>417</v>
      </c>
      <c r="AK155" s="1178" t="s">
        <v>734</v>
      </c>
      <c r="AL155" s="1192"/>
      <c r="AM155" s="1192"/>
      <c r="AN155" s="1192"/>
      <c r="AO155" s="1192"/>
      <c r="AP155" s="1192"/>
      <c r="AQ155" s="1016">
        <v>764000000</v>
      </c>
      <c r="AR155" s="1050">
        <v>12658156</v>
      </c>
      <c r="AS155" s="1016">
        <v>462604794</v>
      </c>
      <c r="AT155" s="1016">
        <v>0</v>
      </c>
      <c r="AU155" s="1016">
        <v>0</v>
      </c>
      <c r="AV155" s="1050">
        <v>0</v>
      </c>
      <c r="AW155" s="1016">
        <v>12658156</v>
      </c>
      <c r="AX155" s="1050">
        <v>0</v>
      </c>
      <c r="AY155" s="1016">
        <v>0</v>
      </c>
      <c r="AZ155" s="1050">
        <v>0</v>
      </c>
      <c r="BA155" s="1016">
        <v>0</v>
      </c>
      <c r="BB155" s="1016">
        <v>0</v>
      </c>
      <c r="BC155" s="1016">
        <v>0</v>
      </c>
      <c r="BD155" s="1016">
        <v>0</v>
      </c>
      <c r="BG155" s="1054">
        <v>764000000</v>
      </c>
      <c r="BH155" s="1054">
        <v>12658156</v>
      </c>
      <c r="BI155" s="1054">
        <v>462604794</v>
      </c>
      <c r="BJ155" s="1054">
        <v>0</v>
      </c>
      <c r="BK155" s="1054">
        <v>0</v>
      </c>
      <c r="BL155" s="1054">
        <v>0</v>
      </c>
      <c r="BM155" s="1054">
        <v>12658156</v>
      </c>
      <c r="BN155" s="1054">
        <v>0</v>
      </c>
      <c r="BO155" s="1054">
        <v>0</v>
      </c>
      <c r="BP155" s="1054">
        <v>0</v>
      </c>
      <c r="BQ155" s="1054">
        <v>0</v>
      </c>
      <c r="BR155" s="1054">
        <v>0</v>
      </c>
      <c r="BS155" s="1054">
        <v>0</v>
      </c>
      <c r="BT155" s="1054">
        <v>0</v>
      </c>
    </row>
    <row r="156" spans="1:72" ht="23.1" customHeight="1" x14ac:dyDescent="0.2">
      <c r="A156" s="1012" t="str">
        <f t="shared" si="2"/>
        <v>A3611210</v>
      </c>
      <c r="B156" s="1176" t="s">
        <v>361</v>
      </c>
      <c r="C156" s="1192"/>
      <c r="D156" s="1176" t="s">
        <v>748</v>
      </c>
      <c r="E156" s="1192"/>
      <c r="F156" s="1176" t="s">
        <v>753</v>
      </c>
      <c r="G156" s="1192"/>
      <c r="H156" s="1176" t="s">
        <v>738</v>
      </c>
      <c r="I156" s="1192"/>
      <c r="J156" s="1176" t="s">
        <v>738</v>
      </c>
      <c r="K156" s="1192"/>
      <c r="L156" s="1192"/>
      <c r="M156" s="1176" t="s">
        <v>741</v>
      </c>
      <c r="N156" s="1192"/>
      <c r="O156" s="1192"/>
      <c r="P156" s="1176"/>
      <c r="Q156" s="1192"/>
      <c r="R156" s="1176"/>
      <c r="S156" s="1192"/>
      <c r="T156" s="1177" t="s">
        <v>577</v>
      </c>
      <c r="U156" s="1192"/>
      <c r="V156" s="1192"/>
      <c r="W156" s="1192"/>
      <c r="X156" s="1192"/>
      <c r="Y156" s="1192"/>
      <c r="Z156" s="1192"/>
      <c r="AA156" s="1192"/>
      <c r="AB156" s="1176" t="s">
        <v>732</v>
      </c>
      <c r="AC156" s="1192"/>
      <c r="AD156" s="1192"/>
      <c r="AE156" s="1192"/>
      <c r="AF156" s="1192"/>
      <c r="AG156" s="1176" t="s">
        <v>733</v>
      </c>
      <c r="AH156" s="1192"/>
      <c r="AI156" s="1192"/>
      <c r="AJ156" s="1019" t="s">
        <v>417</v>
      </c>
      <c r="AK156" s="1178" t="s">
        <v>734</v>
      </c>
      <c r="AL156" s="1192"/>
      <c r="AM156" s="1192"/>
      <c r="AN156" s="1192"/>
      <c r="AO156" s="1192"/>
      <c r="AP156" s="1192"/>
      <c r="AQ156" s="1016">
        <v>764000000</v>
      </c>
      <c r="AR156" s="1050">
        <v>12658156</v>
      </c>
      <c r="AS156" s="1016">
        <v>462604794</v>
      </c>
      <c r="AT156" s="1016">
        <v>0</v>
      </c>
      <c r="AU156" s="1016">
        <v>0</v>
      </c>
      <c r="AV156" s="1050">
        <v>0</v>
      </c>
      <c r="AW156" s="1016">
        <v>12658156</v>
      </c>
      <c r="AX156" s="1050">
        <v>0</v>
      </c>
      <c r="AY156" s="1016">
        <v>0</v>
      </c>
      <c r="AZ156" s="1050">
        <v>0</v>
      </c>
      <c r="BA156" s="1016">
        <v>0</v>
      </c>
      <c r="BB156" s="1016">
        <v>0</v>
      </c>
      <c r="BC156" s="1016">
        <v>0</v>
      </c>
      <c r="BD156" s="1016">
        <v>0</v>
      </c>
      <c r="BG156" s="1054">
        <v>764000000</v>
      </c>
      <c r="BH156" s="1054">
        <v>12658156</v>
      </c>
      <c r="BI156" s="1054">
        <v>462604794</v>
      </c>
      <c r="BJ156" s="1054">
        <v>0</v>
      </c>
      <c r="BK156" s="1054">
        <v>0</v>
      </c>
      <c r="BL156" s="1054">
        <v>0</v>
      </c>
      <c r="BM156" s="1054">
        <v>12658156</v>
      </c>
      <c r="BN156" s="1054">
        <v>0</v>
      </c>
      <c r="BO156" s="1054">
        <v>0</v>
      </c>
      <c r="BP156" s="1054">
        <v>0</v>
      </c>
      <c r="BQ156" s="1054">
        <v>0</v>
      </c>
      <c r="BR156" s="1054">
        <v>0</v>
      </c>
      <c r="BS156" s="1054">
        <v>0</v>
      </c>
      <c r="BT156" s="1054">
        <v>0</v>
      </c>
    </row>
    <row r="157" spans="1:72" ht="23.1" customHeight="1" x14ac:dyDescent="0.2">
      <c r="A157" s="1012" t="str">
        <f t="shared" si="2"/>
        <v>A36310</v>
      </c>
      <c r="B157" s="1180" t="s">
        <v>361</v>
      </c>
      <c r="C157" s="1192"/>
      <c r="D157" s="1180" t="s">
        <v>748</v>
      </c>
      <c r="E157" s="1192"/>
      <c r="F157" s="1180" t="s">
        <v>753</v>
      </c>
      <c r="G157" s="1192"/>
      <c r="H157" s="1180" t="s">
        <v>748</v>
      </c>
      <c r="I157" s="1192"/>
      <c r="J157" s="1180"/>
      <c r="K157" s="1192"/>
      <c r="L157" s="1192"/>
      <c r="M157" s="1180"/>
      <c r="N157" s="1192"/>
      <c r="O157" s="1192"/>
      <c r="P157" s="1180"/>
      <c r="Q157" s="1192"/>
      <c r="R157" s="1180"/>
      <c r="S157" s="1192"/>
      <c r="T157" s="1179" t="s">
        <v>778</v>
      </c>
      <c r="U157" s="1192"/>
      <c r="V157" s="1192"/>
      <c r="W157" s="1192"/>
      <c r="X157" s="1192"/>
      <c r="Y157" s="1192"/>
      <c r="Z157" s="1192"/>
      <c r="AA157" s="1192"/>
      <c r="AB157" s="1180" t="s">
        <v>732</v>
      </c>
      <c r="AC157" s="1192"/>
      <c r="AD157" s="1192"/>
      <c r="AE157" s="1192"/>
      <c r="AF157" s="1192"/>
      <c r="AG157" s="1180" t="s">
        <v>733</v>
      </c>
      <c r="AH157" s="1192"/>
      <c r="AI157" s="1192"/>
      <c r="AJ157" s="1017" t="s">
        <v>417</v>
      </c>
      <c r="AK157" s="1181" t="s">
        <v>734</v>
      </c>
      <c r="AL157" s="1192"/>
      <c r="AM157" s="1192"/>
      <c r="AN157" s="1192"/>
      <c r="AO157" s="1192"/>
      <c r="AP157" s="1192"/>
      <c r="AQ157" s="1016">
        <v>226690384116</v>
      </c>
      <c r="AR157" s="1050">
        <v>9500000000</v>
      </c>
      <c r="AS157" s="1016">
        <v>4380783</v>
      </c>
      <c r="AT157" s="1016">
        <v>33003786667</v>
      </c>
      <c r="AU157" s="1016">
        <v>0</v>
      </c>
      <c r="AV157" s="1050">
        <v>19629765667</v>
      </c>
      <c r="AW157" s="1016">
        <v>10129765667</v>
      </c>
      <c r="AX157" s="1050">
        <v>12390574642</v>
      </c>
      <c r="AY157" s="1016">
        <v>7239191025</v>
      </c>
      <c r="AZ157" s="1050">
        <v>14516091308</v>
      </c>
      <c r="BA157" s="1016">
        <v>2125516666</v>
      </c>
      <c r="BB157" s="1016">
        <v>14515767308</v>
      </c>
      <c r="BC157" s="1016">
        <v>324000</v>
      </c>
      <c r="BD157" s="1016">
        <v>0</v>
      </c>
      <c r="BG157" s="1054">
        <v>226690384116</v>
      </c>
      <c r="BH157" s="1054">
        <v>9500000000</v>
      </c>
      <c r="BI157" s="1054">
        <v>4380783</v>
      </c>
      <c r="BJ157" s="1054">
        <v>33003786667</v>
      </c>
      <c r="BK157" s="1054">
        <v>0</v>
      </c>
      <c r="BL157" s="1054">
        <v>19629765667</v>
      </c>
      <c r="BM157" s="1054">
        <v>10129765667</v>
      </c>
      <c r="BN157" s="1054">
        <v>12390574642</v>
      </c>
      <c r="BO157" s="1054">
        <v>7239191025</v>
      </c>
      <c r="BP157" s="1054">
        <v>14516091308</v>
      </c>
      <c r="BQ157" s="1054">
        <v>2125516666</v>
      </c>
      <c r="BR157" s="1054">
        <v>14515767308</v>
      </c>
      <c r="BS157" s="1054">
        <v>324000</v>
      </c>
      <c r="BT157" s="1054">
        <v>0</v>
      </c>
    </row>
    <row r="158" spans="1:72" ht="23.1" customHeight="1" x14ac:dyDescent="0.2">
      <c r="A158" s="1012" t="str">
        <f t="shared" si="2"/>
        <v>A36316</v>
      </c>
      <c r="B158" s="1180" t="s">
        <v>361</v>
      </c>
      <c r="C158" s="1192"/>
      <c r="D158" s="1180" t="s">
        <v>748</v>
      </c>
      <c r="E158" s="1192"/>
      <c r="F158" s="1180" t="s">
        <v>753</v>
      </c>
      <c r="G158" s="1192"/>
      <c r="H158" s="1180" t="s">
        <v>748</v>
      </c>
      <c r="I158" s="1192"/>
      <c r="J158" s="1180"/>
      <c r="K158" s="1192"/>
      <c r="L158" s="1192"/>
      <c r="M158" s="1180"/>
      <c r="N158" s="1192"/>
      <c r="O158" s="1192"/>
      <c r="P158" s="1180"/>
      <c r="Q158" s="1192"/>
      <c r="R158" s="1180"/>
      <c r="S158" s="1192"/>
      <c r="T158" s="1179" t="s">
        <v>778</v>
      </c>
      <c r="U158" s="1192"/>
      <c r="V158" s="1192"/>
      <c r="W158" s="1192"/>
      <c r="X158" s="1192"/>
      <c r="Y158" s="1192"/>
      <c r="Z158" s="1192"/>
      <c r="AA158" s="1192"/>
      <c r="AB158" s="1180" t="s">
        <v>732</v>
      </c>
      <c r="AC158" s="1192"/>
      <c r="AD158" s="1192"/>
      <c r="AE158" s="1192"/>
      <c r="AF158" s="1192"/>
      <c r="AG158" s="1180" t="s">
        <v>735</v>
      </c>
      <c r="AH158" s="1192"/>
      <c r="AI158" s="1192"/>
      <c r="AJ158" s="1017" t="s">
        <v>370</v>
      </c>
      <c r="AK158" s="1181" t="s">
        <v>737</v>
      </c>
      <c r="AL158" s="1192"/>
      <c r="AM158" s="1192"/>
      <c r="AN158" s="1192"/>
      <c r="AO158" s="1192"/>
      <c r="AP158" s="1192"/>
      <c r="AQ158" s="1016">
        <v>64533630000</v>
      </c>
      <c r="AR158" s="1050">
        <v>1044682567</v>
      </c>
      <c r="AS158" s="1016">
        <v>21330501344</v>
      </c>
      <c r="AT158" s="1016">
        <v>0</v>
      </c>
      <c r="AU158" s="1016">
        <v>0</v>
      </c>
      <c r="AV158" s="1050">
        <v>24404931176</v>
      </c>
      <c r="AW158" s="1016">
        <v>23360248609</v>
      </c>
      <c r="AX158" s="1050">
        <v>15386424828.5</v>
      </c>
      <c r="AY158" s="1016">
        <v>9018506347.5</v>
      </c>
      <c r="AZ158" s="1050">
        <v>14942321216.5</v>
      </c>
      <c r="BA158" s="1016">
        <v>444103612</v>
      </c>
      <c r="BB158" s="1016">
        <v>14942321216.5</v>
      </c>
      <c r="BC158" s="1016">
        <v>0</v>
      </c>
      <c r="BD158" s="1016">
        <v>0</v>
      </c>
      <c r="BG158" s="1054">
        <v>64533630000</v>
      </c>
      <c r="BH158" s="1054">
        <v>1044682567</v>
      </c>
      <c r="BI158" s="1054">
        <v>21330501344</v>
      </c>
      <c r="BJ158" s="1054">
        <v>0</v>
      </c>
      <c r="BK158" s="1054">
        <v>0</v>
      </c>
      <c r="BL158" s="1054">
        <v>24404931176</v>
      </c>
      <c r="BM158" s="1054">
        <v>23360248609</v>
      </c>
      <c r="BN158" s="1054">
        <v>15386424828.5</v>
      </c>
      <c r="BO158" s="1054">
        <v>9018506347.5</v>
      </c>
      <c r="BP158" s="1054">
        <v>14942321216.5</v>
      </c>
      <c r="BQ158" s="1054">
        <v>444103612</v>
      </c>
      <c r="BR158" s="1054">
        <v>14942321216.5</v>
      </c>
      <c r="BS158" s="1054">
        <v>0</v>
      </c>
      <c r="BT158" s="1054">
        <v>0</v>
      </c>
    </row>
    <row r="159" spans="1:72" ht="23.1" customHeight="1" x14ac:dyDescent="0.2">
      <c r="A159" s="1012" t="str">
        <f t="shared" si="2"/>
        <v>A363410</v>
      </c>
      <c r="B159" s="1176" t="s">
        <v>361</v>
      </c>
      <c r="C159" s="1192"/>
      <c r="D159" s="1176" t="s">
        <v>748</v>
      </c>
      <c r="E159" s="1192"/>
      <c r="F159" s="1176" t="s">
        <v>753</v>
      </c>
      <c r="G159" s="1192"/>
      <c r="H159" s="1176" t="s">
        <v>748</v>
      </c>
      <c r="I159" s="1192"/>
      <c r="J159" s="1176" t="s">
        <v>742</v>
      </c>
      <c r="K159" s="1192"/>
      <c r="L159" s="1192"/>
      <c r="M159" s="1176"/>
      <c r="N159" s="1192"/>
      <c r="O159" s="1192"/>
      <c r="P159" s="1176"/>
      <c r="Q159" s="1192"/>
      <c r="R159" s="1176"/>
      <c r="S159" s="1192"/>
      <c r="T159" s="1177" t="s">
        <v>448</v>
      </c>
      <c r="U159" s="1192"/>
      <c r="V159" s="1192"/>
      <c r="W159" s="1192"/>
      <c r="X159" s="1192"/>
      <c r="Y159" s="1192"/>
      <c r="Z159" s="1192"/>
      <c r="AA159" s="1192"/>
      <c r="AB159" s="1176" t="s">
        <v>732</v>
      </c>
      <c r="AC159" s="1192"/>
      <c r="AD159" s="1192"/>
      <c r="AE159" s="1192"/>
      <c r="AF159" s="1192"/>
      <c r="AG159" s="1176" t="s">
        <v>733</v>
      </c>
      <c r="AH159" s="1192"/>
      <c r="AI159" s="1192"/>
      <c r="AJ159" s="1019" t="s">
        <v>417</v>
      </c>
      <c r="AK159" s="1178" t="s">
        <v>734</v>
      </c>
      <c r="AL159" s="1192"/>
      <c r="AM159" s="1192"/>
      <c r="AN159" s="1192"/>
      <c r="AO159" s="1192"/>
      <c r="AP159" s="1192"/>
      <c r="AQ159" s="1016">
        <v>355500000</v>
      </c>
      <c r="AR159" s="1050">
        <v>0</v>
      </c>
      <c r="AS159" s="1016">
        <v>0</v>
      </c>
      <c r="AT159" s="1016">
        <v>0</v>
      </c>
      <c r="AU159" s="1016">
        <v>0</v>
      </c>
      <c r="AV159" s="1050">
        <v>7500000</v>
      </c>
      <c r="AW159" s="1016">
        <v>7500000</v>
      </c>
      <c r="AX159" s="1050">
        <v>36767464</v>
      </c>
      <c r="AY159" s="1016">
        <v>29267464</v>
      </c>
      <c r="AZ159" s="1050">
        <v>36767464</v>
      </c>
      <c r="BA159" s="1016">
        <v>0</v>
      </c>
      <c r="BB159" s="1016">
        <v>36767464</v>
      </c>
      <c r="BC159" s="1016">
        <v>0</v>
      </c>
      <c r="BD159" s="1016">
        <v>0</v>
      </c>
      <c r="BG159" s="1054">
        <v>355500000</v>
      </c>
      <c r="BH159" s="1054">
        <v>0</v>
      </c>
      <c r="BI159" s="1054">
        <v>0</v>
      </c>
      <c r="BJ159" s="1054">
        <v>0</v>
      </c>
      <c r="BK159" s="1054">
        <v>0</v>
      </c>
      <c r="BL159" s="1054">
        <v>7500000</v>
      </c>
      <c r="BM159" s="1054">
        <v>7500000</v>
      </c>
      <c r="BN159" s="1054">
        <v>36767464</v>
      </c>
      <c r="BO159" s="1054">
        <v>29267464</v>
      </c>
      <c r="BP159" s="1054">
        <v>36767464</v>
      </c>
      <c r="BQ159" s="1054">
        <v>0</v>
      </c>
      <c r="BR159" s="1054">
        <v>36767464</v>
      </c>
      <c r="BS159" s="1054">
        <v>0</v>
      </c>
      <c r="BT159" s="1054">
        <v>0</v>
      </c>
    </row>
    <row r="160" spans="1:72" ht="23.1" customHeight="1" x14ac:dyDescent="0.2">
      <c r="A160" s="1012" t="str">
        <f t="shared" si="2"/>
        <v>A363710</v>
      </c>
      <c r="B160" s="1176" t="s">
        <v>361</v>
      </c>
      <c r="C160" s="1192"/>
      <c r="D160" s="1176" t="s">
        <v>748</v>
      </c>
      <c r="E160" s="1192"/>
      <c r="F160" s="1176" t="s">
        <v>753</v>
      </c>
      <c r="G160" s="1192"/>
      <c r="H160" s="1176" t="s">
        <v>748</v>
      </c>
      <c r="I160" s="1192"/>
      <c r="J160" s="1176" t="s">
        <v>754</v>
      </c>
      <c r="K160" s="1192"/>
      <c r="L160" s="1192"/>
      <c r="M160" s="1176"/>
      <c r="N160" s="1192"/>
      <c r="O160" s="1192"/>
      <c r="P160" s="1176"/>
      <c r="Q160" s="1192"/>
      <c r="R160" s="1176"/>
      <c r="S160" s="1192"/>
      <c r="T160" s="1177" t="s">
        <v>449</v>
      </c>
      <c r="U160" s="1192"/>
      <c r="V160" s="1192"/>
      <c r="W160" s="1192"/>
      <c r="X160" s="1192"/>
      <c r="Y160" s="1192"/>
      <c r="Z160" s="1192"/>
      <c r="AA160" s="1192"/>
      <c r="AB160" s="1176" t="s">
        <v>732</v>
      </c>
      <c r="AC160" s="1192"/>
      <c r="AD160" s="1192"/>
      <c r="AE160" s="1192"/>
      <c r="AF160" s="1192"/>
      <c r="AG160" s="1176" t="s">
        <v>733</v>
      </c>
      <c r="AH160" s="1192"/>
      <c r="AI160" s="1192"/>
      <c r="AJ160" s="1019" t="s">
        <v>417</v>
      </c>
      <c r="AK160" s="1178" t="s">
        <v>734</v>
      </c>
      <c r="AL160" s="1192"/>
      <c r="AM160" s="1192"/>
      <c r="AN160" s="1192"/>
      <c r="AO160" s="1192"/>
      <c r="AP160" s="1192"/>
      <c r="AQ160" s="1016">
        <v>196331097449</v>
      </c>
      <c r="AR160" s="1050">
        <v>9500000000</v>
      </c>
      <c r="AS160" s="1016">
        <v>4380783</v>
      </c>
      <c r="AT160" s="1016">
        <v>3003786667</v>
      </c>
      <c r="AU160" s="1016">
        <v>0</v>
      </c>
      <c r="AV160" s="1050">
        <v>19622265667</v>
      </c>
      <c r="AW160" s="1016">
        <v>10122265667</v>
      </c>
      <c r="AX160" s="1050">
        <v>12353807178</v>
      </c>
      <c r="AY160" s="1016">
        <v>7268458489</v>
      </c>
      <c r="AZ160" s="1050">
        <v>14479323844</v>
      </c>
      <c r="BA160" s="1016">
        <v>2125516666</v>
      </c>
      <c r="BB160" s="1016">
        <v>14478999844</v>
      </c>
      <c r="BC160" s="1016">
        <v>324000</v>
      </c>
      <c r="BD160" s="1016">
        <v>0</v>
      </c>
      <c r="BG160" s="1054">
        <v>196331097449</v>
      </c>
      <c r="BH160" s="1054">
        <v>9500000000</v>
      </c>
      <c r="BI160" s="1054">
        <v>4380783</v>
      </c>
      <c r="BJ160" s="1054">
        <v>3003786667</v>
      </c>
      <c r="BK160" s="1054">
        <v>0</v>
      </c>
      <c r="BL160" s="1054">
        <v>19622265667</v>
      </c>
      <c r="BM160" s="1054">
        <v>10122265667</v>
      </c>
      <c r="BN160" s="1054">
        <v>12353807178</v>
      </c>
      <c r="BO160" s="1054">
        <v>7268458489</v>
      </c>
      <c r="BP160" s="1054">
        <v>14479323844</v>
      </c>
      <c r="BQ160" s="1054">
        <v>2125516666</v>
      </c>
      <c r="BR160" s="1054">
        <v>14478999844</v>
      </c>
      <c r="BS160" s="1054">
        <v>324000</v>
      </c>
      <c r="BT160" s="1054">
        <v>0</v>
      </c>
    </row>
    <row r="161" spans="1:72" ht="23.1" customHeight="1" x14ac:dyDescent="0.2">
      <c r="A161" s="1012" t="str">
        <f t="shared" si="2"/>
        <v>A3631116</v>
      </c>
      <c r="B161" s="1176" t="s">
        <v>361</v>
      </c>
      <c r="C161" s="1192"/>
      <c r="D161" s="1176" t="s">
        <v>748</v>
      </c>
      <c r="E161" s="1192"/>
      <c r="F161" s="1176" t="s">
        <v>753</v>
      </c>
      <c r="G161" s="1192"/>
      <c r="H161" s="1176" t="s">
        <v>748</v>
      </c>
      <c r="I161" s="1192"/>
      <c r="J161" s="1176" t="s">
        <v>433</v>
      </c>
      <c r="K161" s="1192"/>
      <c r="L161" s="1192"/>
      <c r="M161" s="1176"/>
      <c r="N161" s="1192"/>
      <c r="O161" s="1192"/>
      <c r="P161" s="1176"/>
      <c r="Q161" s="1192"/>
      <c r="R161" s="1176"/>
      <c r="S161" s="1192"/>
      <c r="T161" s="1177" t="s">
        <v>578</v>
      </c>
      <c r="U161" s="1192"/>
      <c r="V161" s="1192"/>
      <c r="W161" s="1192"/>
      <c r="X161" s="1192"/>
      <c r="Y161" s="1192"/>
      <c r="Z161" s="1192"/>
      <c r="AA161" s="1192"/>
      <c r="AB161" s="1176" t="s">
        <v>732</v>
      </c>
      <c r="AC161" s="1192"/>
      <c r="AD161" s="1192"/>
      <c r="AE161" s="1192"/>
      <c r="AF161" s="1192"/>
      <c r="AG161" s="1176" t="s">
        <v>735</v>
      </c>
      <c r="AH161" s="1192"/>
      <c r="AI161" s="1192"/>
      <c r="AJ161" s="1019" t="s">
        <v>370</v>
      </c>
      <c r="AK161" s="1178" t="s">
        <v>737</v>
      </c>
      <c r="AL161" s="1192"/>
      <c r="AM161" s="1192"/>
      <c r="AN161" s="1192"/>
      <c r="AO161" s="1192"/>
      <c r="AP161" s="1192"/>
      <c r="AQ161" s="1016">
        <v>64028730000</v>
      </c>
      <c r="AR161" s="1050">
        <v>1044682567</v>
      </c>
      <c r="AS161" s="1016">
        <v>20825601344</v>
      </c>
      <c r="AT161" s="1016">
        <v>0</v>
      </c>
      <c r="AU161" s="1016">
        <v>0</v>
      </c>
      <c r="AV161" s="1050">
        <v>24404931176</v>
      </c>
      <c r="AW161" s="1016">
        <v>23360248609</v>
      </c>
      <c r="AX161" s="1050">
        <v>15386424828.5</v>
      </c>
      <c r="AY161" s="1016">
        <v>9018506347.5</v>
      </c>
      <c r="AZ161" s="1050">
        <v>14942321216.5</v>
      </c>
      <c r="BA161" s="1016">
        <v>444103612</v>
      </c>
      <c r="BB161" s="1016">
        <v>14942321216.5</v>
      </c>
      <c r="BC161" s="1016">
        <v>0</v>
      </c>
      <c r="BD161" s="1016">
        <v>0</v>
      </c>
      <c r="BG161" s="1054">
        <v>64028730000</v>
      </c>
      <c r="BH161" s="1054">
        <v>1044682567</v>
      </c>
      <c r="BI161" s="1054">
        <v>20825601344</v>
      </c>
      <c r="BJ161" s="1054">
        <v>0</v>
      </c>
      <c r="BK161" s="1054">
        <v>0</v>
      </c>
      <c r="BL161" s="1054">
        <v>24404931176</v>
      </c>
      <c r="BM161" s="1054">
        <v>23360248609</v>
      </c>
      <c r="BN161" s="1054">
        <v>15386424828.5</v>
      </c>
      <c r="BO161" s="1054">
        <v>9018506347.5</v>
      </c>
      <c r="BP161" s="1054">
        <v>14942321216.5</v>
      </c>
      <c r="BQ161" s="1054">
        <v>444103612</v>
      </c>
      <c r="BR161" s="1054">
        <v>14942321216.5</v>
      </c>
      <c r="BS161" s="1054">
        <v>0</v>
      </c>
      <c r="BT161" s="1054">
        <v>0</v>
      </c>
    </row>
    <row r="162" spans="1:72" ht="23.1" customHeight="1" x14ac:dyDescent="0.2">
      <c r="A162" s="1012" t="str">
        <f t="shared" si="2"/>
        <v>A36311116</v>
      </c>
      <c r="B162" s="1176" t="s">
        <v>361</v>
      </c>
      <c r="C162" s="1192"/>
      <c r="D162" s="1176" t="s">
        <v>748</v>
      </c>
      <c r="E162" s="1192"/>
      <c r="F162" s="1176" t="s">
        <v>753</v>
      </c>
      <c r="G162" s="1192"/>
      <c r="H162" s="1176" t="s">
        <v>748</v>
      </c>
      <c r="I162" s="1192"/>
      <c r="J162" s="1176" t="s">
        <v>433</v>
      </c>
      <c r="K162" s="1192"/>
      <c r="L162" s="1192"/>
      <c r="M162" s="1176" t="s">
        <v>738</v>
      </c>
      <c r="N162" s="1192"/>
      <c r="O162" s="1192"/>
      <c r="P162" s="1176" t="s">
        <v>685</v>
      </c>
      <c r="Q162" s="1192"/>
      <c r="R162" s="1176" t="s">
        <v>685</v>
      </c>
      <c r="S162" s="1192"/>
      <c r="T162" s="1177" t="s">
        <v>450</v>
      </c>
      <c r="U162" s="1192"/>
      <c r="V162" s="1192"/>
      <c r="W162" s="1192"/>
      <c r="X162" s="1192"/>
      <c r="Y162" s="1192"/>
      <c r="Z162" s="1192"/>
      <c r="AA162" s="1192"/>
      <c r="AB162" s="1176" t="s">
        <v>732</v>
      </c>
      <c r="AC162" s="1192"/>
      <c r="AD162" s="1192"/>
      <c r="AE162" s="1192"/>
      <c r="AF162" s="1192"/>
      <c r="AG162" s="1176" t="s">
        <v>735</v>
      </c>
      <c r="AH162" s="1192"/>
      <c r="AI162" s="1192"/>
      <c r="AJ162" s="1019" t="s">
        <v>370</v>
      </c>
      <c r="AK162" s="1178" t="s">
        <v>737</v>
      </c>
      <c r="AL162" s="1192"/>
      <c r="AM162" s="1192"/>
      <c r="AN162" s="1192"/>
      <c r="AO162" s="1192"/>
      <c r="AP162" s="1192"/>
      <c r="AQ162" s="1016">
        <v>55879230000</v>
      </c>
      <c r="AR162" s="1050">
        <v>1044682567</v>
      </c>
      <c r="AS162" s="1016">
        <v>20825601344</v>
      </c>
      <c r="AT162" s="1016">
        <v>0</v>
      </c>
      <c r="AU162" s="1016">
        <v>0</v>
      </c>
      <c r="AV162" s="1050">
        <v>24369904991</v>
      </c>
      <c r="AW162" s="1016">
        <v>23325222424</v>
      </c>
      <c r="AX162" s="1050">
        <v>15350100288.5</v>
      </c>
      <c r="AY162" s="1016">
        <v>9019804702.5</v>
      </c>
      <c r="AZ162" s="1050">
        <v>14905996676.5</v>
      </c>
      <c r="BA162" s="1016">
        <v>444103612</v>
      </c>
      <c r="BB162" s="1016">
        <v>14905996676.5</v>
      </c>
      <c r="BC162" s="1016">
        <v>0</v>
      </c>
      <c r="BD162" s="1016">
        <v>0</v>
      </c>
      <c r="BG162" s="1054">
        <v>55879230000</v>
      </c>
      <c r="BH162" s="1054">
        <v>1044682567</v>
      </c>
      <c r="BI162" s="1054">
        <v>20825601344</v>
      </c>
      <c r="BJ162" s="1054">
        <v>0</v>
      </c>
      <c r="BK162" s="1054">
        <v>0</v>
      </c>
      <c r="BL162" s="1054">
        <v>24369904991</v>
      </c>
      <c r="BM162" s="1054">
        <v>23325222424</v>
      </c>
      <c r="BN162" s="1054">
        <v>15350100288.5</v>
      </c>
      <c r="BO162" s="1054">
        <v>9019804702.5</v>
      </c>
      <c r="BP162" s="1054">
        <v>14905996676.5</v>
      </c>
      <c r="BQ162" s="1054">
        <v>444103612</v>
      </c>
      <c r="BR162" s="1054">
        <v>14905996676.5</v>
      </c>
      <c r="BS162" s="1054">
        <v>0</v>
      </c>
      <c r="BT162" s="1054">
        <v>0</v>
      </c>
    </row>
    <row r="163" spans="1:72" ht="23.1" customHeight="1" x14ac:dyDescent="0.2">
      <c r="A163" s="1012" t="str">
        <f t="shared" si="2"/>
        <v>A36311216</v>
      </c>
      <c r="B163" s="1176" t="s">
        <v>361</v>
      </c>
      <c r="C163" s="1192"/>
      <c r="D163" s="1176" t="s">
        <v>748</v>
      </c>
      <c r="E163" s="1192"/>
      <c r="F163" s="1176" t="s">
        <v>753</v>
      </c>
      <c r="G163" s="1192"/>
      <c r="H163" s="1176" t="s">
        <v>748</v>
      </c>
      <c r="I163" s="1192"/>
      <c r="J163" s="1176" t="s">
        <v>433</v>
      </c>
      <c r="K163" s="1192"/>
      <c r="L163" s="1192"/>
      <c r="M163" s="1176" t="s">
        <v>741</v>
      </c>
      <c r="N163" s="1192"/>
      <c r="O163" s="1192"/>
      <c r="P163" s="1176" t="s">
        <v>685</v>
      </c>
      <c r="Q163" s="1192"/>
      <c r="R163" s="1176" t="s">
        <v>685</v>
      </c>
      <c r="S163" s="1192"/>
      <c r="T163" s="1177" t="s">
        <v>451</v>
      </c>
      <c r="U163" s="1192"/>
      <c r="V163" s="1192"/>
      <c r="W163" s="1192"/>
      <c r="X163" s="1192"/>
      <c r="Y163" s="1192"/>
      <c r="Z163" s="1192"/>
      <c r="AA163" s="1192"/>
      <c r="AB163" s="1176" t="s">
        <v>732</v>
      </c>
      <c r="AC163" s="1192"/>
      <c r="AD163" s="1192"/>
      <c r="AE163" s="1192"/>
      <c r="AF163" s="1192"/>
      <c r="AG163" s="1176" t="s">
        <v>735</v>
      </c>
      <c r="AH163" s="1192"/>
      <c r="AI163" s="1192"/>
      <c r="AJ163" s="1019" t="s">
        <v>370</v>
      </c>
      <c r="AK163" s="1178" t="s">
        <v>737</v>
      </c>
      <c r="AL163" s="1192"/>
      <c r="AM163" s="1192"/>
      <c r="AN163" s="1192"/>
      <c r="AO163" s="1192"/>
      <c r="AP163" s="1192"/>
      <c r="AQ163" s="1016">
        <v>8149500000</v>
      </c>
      <c r="AR163" s="1050">
        <v>0</v>
      </c>
      <c r="AS163" s="1016">
        <v>0</v>
      </c>
      <c r="AT163" s="1016">
        <v>0</v>
      </c>
      <c r="AU163" s="1016">
        <v>0</v>
      </c>
      <c r="AV163" s="1050">
        <v>35026185</v>
      </c>
      <c r="AW163" s="1016">
        <v>35026185</v>
      </c>
      <c r="AX163" s="1050">
        <v>36324540</v>
      </c>
      <c r="AY163" s="1016">
        <v>1298355</v>
      </c>
      <c r="AZ163" s="1050">
        <v>36324540</v>
      </c>
      <c r="BA163" s="1016">
        <v>0</v>
      </c>
      <c r="BB163" s="1016">
        <v>36324540</v>
      </c>
      <c r="BC163" s="1016">
        <v>0</v>
      </c>
      <c r="BD163" s="1016">
        <v>0</v>
      </c>
      <c r="BG163" s="1054">
        <v>8149500000</v>
      </c>
      <c r="BH163" s="1054">
        <v>0</v>
      </c>
      <c r="BI163" s="1054">
        <v>0</v>
      </c>
      <c r="BJ163" s="1054">
        <v>0</v>
      </c>
      <c r="BK163" s="1054">
        <v>0</v>
      </c>
      <c r="BL163" s="1054">
        <v>35026185</v>
      </c>
      <c r="BM163" s="1054">
        <v>35026185</v>
      </c>
      <c r="BN163" s="1054">
        <v>36324540</v>
      </c>
      <c r="BO163" s="1054">
        <v>1298355</v>
      </c>
      <c r="BP163" s="1054">
        <v>36324540</v>
      </c>
      <c r="BQ163" s="1054">
        <v>0</v>
      </c>
      <c r="BR163" s="1054">
        <v>36324540</v>
      </c>
      <c r="BS163" s="1054">
        <v>0</v>
      </c>
      <c r="BT163" s="1054">
        <v>0</v>
      </c>
    </row>
    <row r="164" spans="1:72" ht="23.1" customHeight="1" x14ac:dyDescent="0.2">
      <c r="A164" s="1012" t="str">
        <f t="shared" si="2"/>
        <v>A3631910</v>
      </c>
      <c r="B164" s="1176" t="s">
        <v>361</v>
      </c>
      <c r="C164" s="1192"/>
      <c r="D164" s="1176" t="s">
        <v>748</v>
      </c>
      <c r="E164" s="1192"/>
      <c r="F164" s="1176" t="s">
        <v>753</v>
      </c>
      <c r="G164" s="1192"/>
      <c r="H164" s="1176" t="s">
        <v>748</v>
      </c>
      <c r="I164" s="1192"/>
      <c r="J164" s="1176" t="s">
        <v>823</v>
      </c>
      <c r="K164" s="1192"/>
      <c r="L164" s="1192"/>
      <c r="M164" s="1176"/>
      <c r="N164" s="1192"/>
      <c r="O164" s="1192"/>
      <c r="P164" s="1176"/>
      <c r="Q164" s="1192"/>
      <c r="R164" s="1176"/>
      <c r="S164" s="1192"/>
      <c r="T164" s="1177" t="s">
        <v>824</v>
      </c>
      <c r="U164" s="1192"/>
      <c r="V164" s="1192"/>
      <c r="W164" s="1192"/>
      <c r="X164" s="1192"/>
      <c r="Y164" s="1192"/>
      <c r="Z164" s="1192"/>
      <c r="AA164" s="1192"/>
      <c r="AB164" s="1176" t="s">
        <v>732</v>
      </c>
      <c r="AC164" s="1192"/>
      <c r="AD164" s="1192"/>
      <c r="AE164" s="1192"/>
      <c r="AF164" s="1192"/>
      <c r="AG164" s="1176" t="s">
        <v>733</v>
      </c>
      <c r="AH164" s="1192"/>
      <c r="AI164" s="1192"/>
      <c r="AJ164" s="1019" t="s">
        <v>417</v>
      </c>
      <c r="AK164" s="1178" t="s">
        <v>734</v>
      </c>
      <c r="AL164" s="1192"/>
      <c r="AM164" s="1192"/>
      <c r="AN164" s="1192"/>
      <c r="AO164" s="1192"/>
      <c r="AP164" s="1192"/>
      <c r="AQ164" s="1016">
        <v>30000000000</v>
      </c>
      <c r="AR164" s="1050">
        <v>0</v>
      </c>
      <c r="AS164" s="1016">
        <v>0</v>
      </c>
      <c r="AT164" s="1016">
        <v>30000000000</v>
      </c>
      <c r="AU164" s="1016">
        <v>0</v>
      </c>
      <c r="AV164" s="1050">
        <v>0</v>
      </c>
      <c r="AW164" s="1016">
        <v>0</v>
      </c>
      <c r="AX164" s="1050">
        <v>0</v>
      </c>
      <c r="AY164" s="1016">
        <v>0</v>
      </c>
      <c r="AZ164" s="1050">
        <v>0</v>
      </c>
      <c r="BA164" s="1016">
        <v>0</v>
      </c>
      <c r="BB164" s="1016">
        <v>0</v>
      </c>
      <c r="BC164" s="1016">
        <v>0</v>
      </c>
      <c r="BD164" s="1016">
        <v>0</v>
      </c>
      <c r="BG164" s="1054">
        <v>30000000000</v>
      </c>
      <c r="BH164" s="1054">
        <v>0</v>
      </c>
      <c r="BI164" s="1054">
        <v>0</v>
      </c>
      <c r="BJ164" s="1054">
        <v>30000000000</v>
      </c>
      <c r="BK164" s="1054">
        <v>0</v>
      </c>
      <c r="BL164" s="1054">
        <v>0</v>
      </c>
      <c r="BM164" s="1054">
        <v>0</v>
      </c>
      <c r="BN164" s="1054">
        <v>0</v>
      </c>
      <c r="BO164" s="1054">
        <v>0</v>
      </c>
      <c r="BP164" s="1054">
        <v>0</v>
      </c>
      <c r="BQ164" s="1054">
        <v>0</v>
      </c>
      <c r="BR164" s="1054">
        <v>0</v>
      </c>
      <c r="BS164" s="1054">
        <v>0</v>
      </c>
      <c r="BT164" s="1054">
        <v>0</v>
      </c>
    </row>
    <row r="165" spans="1:72" ht="23.1" customHeight="1" x14ac:dyDescent="0.2">
      <c r="A165" s="1012" t="str">
        <f t="shared" si="2"/>
        <v>A3636616</v>
      </c>
      <c r="B165" s="1176" t="s">
        <v>361</v>
      </c>
      <c r="C165" s="1192"/>
      <c r="D165" s="1176" t="s">
        <v>748</v>
      </c>
      <c r="E165" s="1192"/>
      <c r="F165" s="1176" t="s">
        <v>753</v>
      </c>
      <c r="G165" s="1192"/>
      <c r="H165" s="1176" t="s">
        <v>748</v>
      </c>
      <c r="I165" s="1192"/>
      <c r="J165" s="1176" t="s">
        <v>779</v>
      </c>
      <c r="K165" s="1192"/>
      <c r="L165" s="1192"/>
      <c r="M165" s="1176"/>
      <c r="N165" s="1192"/>
      <c r="O165" s="1192"/>
      <c r="P165" s="1176"/>
      <c r="Q165" s="1192"/>
      <c r="R165" s="1176"/>
      <c r="S165" s="1192"/>
      <c r="T165" s="1177" t="s">
        <v>452</v>
      </c>
      <c r="U165" s="1192"/>
      <c r="V165" s="1192"/>
      <c r="W165" s="1192"/>
      <c r="X165" s="1192"/>
      <c r="Y165" s="1192"/>
      <c r="Z165" s="1192"/>
      <c r="AA165" s="1192"/>
      <c r="AB165" s="1176" t="s">
        <v>732</v>
      </c>
      <c r="AC165" s="1192"/>
      <c r="AD165" s="1192"/>
      <c r="AE165" s="1192"/>
      <c r="AF165" s="1192"/>
      <c r="AG165" s="1176" t="s">
        <v>735</v>
      </c>
      <c r="AH165" s="1192"/>
      <c r="AI165" s="1192"/>
      <c r="AJ165" s="1019" t="s">
        <v>370</v>
      </c>
      <c r="AK165" s="1178" t="s">
        <v>737</v>
      </c>
      <c r="AL165" s="1192"/>
      <c r="AM165" s="1192"/>
      <c r="AN165" s="1192"/>
      <c r="AO165" s="1192"/>
      <c r="AP165" s="1192"/>
      <c r="AQ165" s="1016">
        <v>504900000</v>
      </c>
      <c r="AR165" s="1050">
        <v>0</v>
      </c>
      <c r="AS165" s="1016">
        <v>504900000</v>
      </c>
      <c r="AT165" s="1016">
        <v>0</v>
      </c>
      <c r="AU165" s="1016">
        <v>0</v>
      </c>
      <c r="AV165" s="1050">
        <v>0</v>
      </c>
      <c r="AW165" s="1016">
        <v>0</v>
      </c>
      <c r="AX165" s="1050">
        <v>0</v>
      </c>
      <c r="AY165" s="1016">
        <v>0</v>
      </c>
      <c r="AZ165" s="1050">
        <v>0</v>
      </c>
      <c r="BA165" s="1016">
        <v>0</v>
      </c>
      <c r="BB165" s="1016">
        <v>0</v>
      </c>
      <c r="BC165" s="1016">
        <v>0</v>
      </c>
      <c r="BD165" s="1016">
        <v>0</v>
      </c>
      <c r="BG165" s="1054">
        <v>504900000</v>
      </c>
      <c r="BH165" s="1054">
        <v>0</v>
      </c>
      <c r="BI165" s="1054">
        <v>504900000</v>
      </c>
      <c r="BJ165" s="1054">
        <v>0</v>
      </c>
      <c r="BK165" s="1054">
        <v>0</v>
      </c>
      <c r="BL165" s="1054">
        <v>0</v>
      </c>
      <c r="BM165" s="1054">
        <v>0</v>
      </c>
      <c r="BN165" s="1054">
        <v>0</v>
      </c>
      <c r="BO165" s="1054">
        <v>0</v>
      </c>
      <c r="BP165" s="1054">
        <v>0</v>
      </c>
      <c r="BQ165" s="1054">
        <v>0</v>
      </c>
      <c r="BR165" s="1054">
        <v>0</v>
      </c>
      <c r="BS165" s="1054">
        <v>0</v>
      </c>
      <c r="BT165" s="1054">
        <v>0</v>
      </c>
    </row>
    <row r="166" spans="1:72" ht="23.1" customHeight="1" x14ac:dyDescent="0.2">
      <c r="A166" s="1012" t="str">
        <f t="shared" si="2"/>
        <v>A36399910</v>
      </c>
      <c r="B166" s="1176" t="s">
        <v>361</v>
      </c>
      <c r="C166" s="1192"/>
      <c r="D166" s="1176" t="s">
        <v>748</v>
      </c>
      <c r="E166" s="1192"/>
      <c r="F166" s="1176" t="s">
        <v>753</v>
      </c>
      <c r="G166" s="1192"/>
      <c r="H166" s="1176" t="s">
        <v>748</v>
      </c>
      <c r="I166" s="1192"/>
      <c r="J166" s="1176" t="s">
        <v>749</v>
      </c>
      <c r="K166" s="1192"/>
      <c r="L166" s="1192"/>
      <c r="M166" s="1176"/>
      <c r="N166" s="1192"/>
      <c r="O166" s="1192"/>
      <c r="P166" s="1176"/>
      <c r="Q166" s="1192"/>
      <c r="R166" s="1176"/>
      <c r="S166" s="1192"/>
      <c r="T166" s="1177" t="s">
        <v>780</v>
      </c>
      <c r="U166" s="1192"/>
      <c r="V166" s="1192"/>
      <c r="W166" s="1192"/>
      <c r="X166" s="1192"/>
      <c r="Y166" s="1192"/>
      <c r="Z166" s="1192"/>
      <c r="AA166" s="1192"/>
      <c r="AB166" s="1176" t="s">
        <v>732</v>
      </c>
      <c r="AC166" s="1192"/>
      <c r="AD166" s="1192"/>
      <c r="AE166" s="1192"/>
      <c r="AF166" s="1192"/>
      <c r="AG166" s="1176" t="s">
        <v>733</v>
      </c>
      <c r="AH166" s="1192"/>
      <c r="AI166" s="1192"/>
      <c r="AJ166" s="1019" t="s">
        <v>417</v>
      </c>
      <c r="AK166" s="1178" t="s">
        <v>734</v>
      </c>
      <c r="AL166" s="1192"/>
      <c r="AM166" s="1192"/>
      <c r="AN166" s="1192"/>
      <c r="AO166" s="1192"/>
      <c r="AP166" s="1192"/>
      <c r="AQ166" s="1016">
        <v>3786667</v>
      </c>
      <c r="AR166" s="1050">
        <v>0</v>
      </c>
      <c r="AS166" s="1016">
        <v>0</v>
      </c>
      <c r="AT166" s="1016">
        <v>0</v>
      </c>
      <c r="AU166" s="1016">
        <v>0</v>
      </c>
      <c r="AV166" s="1050">
        <v>0</v>
      </c>
      <c r="AW166" s="1016">
        <v>0</v>
      </c>
      <c r="AX166" s="1050">
        <v>0</v>
      </c>
      <c r="AY166" s="1016">
        <v>0</v>
      </c>
      <c r="AZ166" s="1050">
        <v>0</v>
      </c>
      <c r="BA166" s="1016">
        <v>0</v>
      </c>
      <c r="BB166" s="1016">
        <v>0</v>
      </c>
      <c r="BC166" s="1016">
        <v>0</v>
      </c>
      <c r="BD166" s="1016">
        <v>0</v>
      </c>
      <c r="BG166" s="1054">
        <v>3786667</v>
      </c>
      <c r="BH166" s="1054">
        <v>0</v>
      </c>
      <c r="BI166" s="1054">
        <v>0</v>
      </c>
      <c r="BJ166" s="1054">
        <v>0</v>
      </c>
      <c r="BK166" s="1054">
        <v>0</v>
      </c>
      <c r="BL166" s="1054">
        <v>0</v>
      </c>
      <c r="BM166" s="1054">
        <v>0</v>
      </c>
      <c r="BN166" s="1054">
        <v>0</v>
      </c>
      <c r="BO166" s="1054">
        <v>0</v>
      </c>
      <c r="BP166" s="1054">
        <v>0</v>
      </c>
      <c r="BQ166" s="1054">
        <v>0</v>
      </c>
      <c r="BR166" s="1054">
        <v>0</v>
      </c>
      <c r="BS166" s="1054">
        <v>0</v>
      </c>
      <c r="BT166" s="1054">
        <v>0</v>
      </c>
    </row>
    <row r="167" spans="1:72" ht="23.1" customHeight="1" x14ac:dyDescent="0.2">
      <c r="A167" s="1012" t="str">
        <f t="shared" si="2"/>
        <v>C10</v>
      </c>
      <c r="B167" s="1180" t="s">
        <v>453</v>
      </c>
      <c r="C167" s="1192"/>
      <c r="D167" s="1180"/>
      <c r="E167" s="1192"/>
      <c r="F167" s="1180"/>
      <c r="G167" s="1192"/>
      <c r="H167" s="1180"/>
      <c r="I167" s="1192"/>
      <c r="J167" s="1180"/>
      <c r="K167" s="1192"/>
      <c r="L167" s="1192"/>
      <c r="M167" s="1180"/>
      <c r="N167" s="1192"/>
      <c r="O167" s="1192"/>
      <c r="P167" s="1180"/>
      <c r="Q167" s="1192"/>
      <c r="R167" s="1180"/>
      <c r="S167" s="1192"/>
      <c r="T167" s="1179" t="s">
        <v>61</v>
      </c>
      <c r="U167" s="1192"/>
      <c r="V167" s="1192"/>
      <c r="W167" s="1192"/>
      <c r="X167" s="1192"/>
      <c r="Y167" s="1192"/>
      <c r="Z167" s="1192"/>
      <c r="AA167" s="1192"/>
      <c r="AB167" s="1180" t="s">
        <v>732</v>
      </c>
      <c r="AC167" s="1192"/>
      <c r="AD167" s="1192"/>
      <c r="AE167" s="1192"/>
      <c r="AF167" s="1192"/>
      <c r="AG167" s="1180" t="s">
        <v>733</v>
      </c>
      <c r="AH167" s="1192"/>
      <c r="AI167" s="1192"/>
      <c r="AJ167" s="1017" t="s">
        <v>417</v>
      </c>
      <c r="AK167" s="1181" t="s">
        <v>734</v>
      </c>
      <c r="AL167" s="1192"/>
      <c r="AM167" s="1192"/>
      <c r="AN167" s="1192"/>
      <c r="AO167" s="1192"/>
      <c r="AP167" s="1192"/>
      <c r="AQ167" s="1016">
        <v>34422036845</v>
      </c>
      <c r="AR167" s="1050">
        <v>413571532</v>
      </c>
      <c r="AS167" s="1016">
        <v>309166467</v>
      </c>
      <c r="AT167" s="1016">
        <v>216052341</v>
      </c>
      <c r="AU167" s="1016">
        <v>0</v>
      </c>
      <c r="AV167" s="1050">
        <v>554800597</v>
      </c>
      <c r="AW167" s="1016">
        <v>141229065</v>
      </c>
      <c r="AX167" s="1050">
        <v>2450263796</v>
      </c>
      <c r="AY167" s="1016">
        <v>1895463199</v>
      </c>
      <c r="AZ167" s="1050">
        <v>2491356878</v>
      </c>
      <c r="BA167" s="1016">
        <v>41093082</v>
      </c>
      <c r="BB167" s="1016">
        <v>2491356878</v>
      </c>
      <c r="BC167" s="1016">
        <v>0</v>
      </c>
      <c r="BD167" s="1016">
        <v>0</v>
      </c>
      <c r="BG167" s="1054">
        <v>34422036845</v>
      </c>
      <c r="BH167" s="1054">
        <v>413571532</v>
      </c>
      <c r="BI167" s="1054">
        <v>309166467</v>
      </c>
      <c r="BJ167" s="1054">
        <v>216052341</v>
      </c>
      <c r="BK167" s="1054">
        <v>0</v>
      </c>
      <c r="BL167" s="1054">
        <v>554800597</v>
      </c>
      <c r="BM167" s="1054">
        <v>141229065</v>
      </c>
      <c r="BN167" s="1054">
        <v>2450263796</v>
      </c>
      <c r="BO167" s="1054">
        <v>1895463199</v>
      </c>
      <c r="BP167" s="1054">
        <v>2491356878</v>
      </c>
      <c r="BQ167" s="1054">
        <v>41093082</v>
      </c>
      <c r="BR167" s="1054">
        <v>2491356878</v>
      </c>
      <c r="BS167" s="1054">
        <v>0</v>
      </c>
      <c r="BT167" s="1054">
        <v>0</v>
      </c>
    </row>
    <row r="168" spans="1:72" ht="23.1" customHeight="1" x14ac:dyDescent="0.2">
      <c r="A168" s="1012" t="str">
        <f t="shared" si="2"/>
        <v>C15</v>
      </c>
      <c r="B168" s="1180" t="s">
        <v>453</v>
      </c>
      <c r="C168" s="1192"/>
      <c r="D168" s="1180"/>
      <c r="E168" s="1192"/>
      <c r="F168" s="1180"/>
      <c r="G168" s="1192"/>
      <c r="H168" s="1180"/>
      <c r="I168" s="1192"/>
      <c r="J168" s="1180"/>
      <c r="K168" s="1192"/>
      <c r="L168" s="1192"/>
      <c r="M168" s="1180"/>
      <c r="N168" s="1192"/>
      <c r="O168" s="1192"/>
      <c r="P168" s="1180"/>
      <c r="Q168" s="1192"/>
      <c r="R168" s="1180"/>
      <c r="S168" s="1192"/>
      <c r="T168" s="1179" t="s">
        <v>61</v>
      </c>
      <c r="U168" s="1192"/>
      <c r="V168" s="1192"/>
      <c r="W168" s="1192"/>
      <c r="X168" s="1192"/>
      <c r="Y168" s="1192"/>
      <c r="Z168" s="1192"/>
      <c r="AA168" s="1192"/>
      <c r="AB168" s="1180" t="s">
        <v>732</v>
      </c>
      <c r="AC168" s="1192"/>
      <c r="AD168" s="1192"/>
      <c r="AE168" s="1192"/>
      <c r="AF168" s="1192"/>
      <c r="AG168" s="1180" t="s">
        <v>733</v>
      </c>
      <c r="AH168" s="1192"/>
      <c r="AI168" s="1192"/>
      <c r="AJ168" s="1017" t="s">
        <v>745</v>
      </c>
      <c r="AK168" s="1181" t="s">
        <v>781</v>
      </c>
      <c r="AL168" s="1192"/>
      <c r="AM168" s="1192"/>
      <c r="AN168" s="1192"/>
      <c r="AO168" s="1192"/>
      <c r="AP168" s="1192"/>
      <c r="AQ168" s="1016">
        <v>1140000000</v>
      </c>
      <c r="AR168" s="1050">
        <v>0</v>
      </c>
      <c r="AS168" s="1016">
        <v>1140000000</v>
      </c>
      <c r="AT168" s="1016">
        <v>0</v>
      </c>
      <c r="AU168" s="1016">
        <v>0</v>
      </c>
      <c r="AV168" s="1050">
        <v>0</v>
      </c>
      <c r="AW168" s="1016">
        <v>0</v>
      </c>
      <c r="AX168" s="1050">
        <v>0</v>
      </c>
      <c r="AY168" s="1016">
        <v>0</v>
      </c>
      <c r="AZ168" s="1050">
        <v>0</v>
      </c>
      <c r="BA168" s="1016">
        <v>0</v>
      </c>
      <c r="BB168" s="1016">
        <v>0</v>
      </c>
      <c r="BC168" s="1016">
        <v>0</v>
      </c>
      <c r="BD168" s="1016">
        <v>0</v>
      </c>
      <c r="BG168" s="1054">
        <v>1140000000</v>
      </c>
      <c r="BH168" s="1054">
        <v>0</v>
      </c>
      <c r="BI168" s="1054">
        <v>1140000000</v>
      </c>
      <c r="BJ168" s="1054">
        <v>0</v>
      </c>
      <c r="BK168" s="1054">
        <v>0</v>
      </c>
      <c r="BL168" s="1054">
        <v>0</v>
      </c>
      <c r="BM168" s="1054">
        <v>0</v>
      </c>
      <c r="BN168" s="1054">
        <v>0</v>
      </c>
      <c r="BO168" s="1054">
        <v>0</v>
      </c>
      <c r="BP168" s="1054">
        <v>0</v>
      </c>
      <c r="BQ168" s="1054">
        <v>0</v>
      </c>
      <c r="BR168" s="1054">
        <v>0</v>
      </c>
      <c r="BS168" s="1054">
        <v>0</v>
      </c>
      <c r="BT168" s="1054">
        <v>0</v>
      </c>
    </row>
    <row r="169" spans="1:72" ht="23.1" customHeight="1" x14ac:dyDescent="0.2">
      <c r="A169" s="1012" t="str">
        <f t="shared" si="2"/>
        <v>C12110</v>
      </c>
      <c r="B169" s="1180" t="s">
        <v>453</v>
      </c>
      <c r="C169" s="1192"/>
      <c r="D169" s="1180" t="s">
        <v>782</v>
      </c>
      <c r="E169" s="1192"/>
      <c r="F169" s="1180"/>
      <c r="G169" s="1192"/>
      <c r="H169" s="1180"/>
      <c r="I169" s="1192"/>
      <c r="J169" s="1180"/>
      <c r="K169" s="1192"/>
      <c r="L169" s="1192"/>
      <c r="M169" s="1180"/>
      <c r="N169" s="1192"/>
      <c r="O169" s="1192"/>
      <c r="P169" s="1180"/>
      <c r="Q169" s="1192"/>
      <c r="R169" s="1180"/>
      <c r="S169" s="1192"/>
      <c r="T169" s="1179" t="s">
        <v>783</v>
      </c>
      <c r="U169" s="1192"/>
      <c r="V169" s="1192"/>
      <c r="W169" s="1192"/>
      <c r="X169" s="1192"/>
      <c r="Y169" s="1192"/>
      <c r="Z169" s="1192"/>
      <c r="AA169" s="1192"/>
      <c r="AB169" s="1180" t="s">
        <v>732</v>
      </c>
      <c r="AC169" s="1192"/>
      <c r="AD169" s="1192"/>
      <c r="AE169" s="1192"/>
      <c r="AF169" s="1192"/>
      <c r="AG169" s="1180" t="s">
        <v>733</v>
      </c>
      <c r="AH169" s="1192"/>
      <c r="AI169" s="1192"/>
      <c r="AJ169" s="1017" t="s">
        <v>417</v>
      </c>
      <c r="AK169" s="1181" t="s">
        <v>734</v>
      </c>
      <c r="AL169" s="1192"/>
      <c r="AM169" s="1192"/>
      <c r="AN169" s="1192"/>
      <c r="AO169" s="1192"/>
      <c r="AP169" s="1192"/>
      <c r="AQ169" s="1016">
        <v>16000000000</v>
      </c>
      <c r="AR169" s="1050">
        <v>0</v>
      </c>
      <c r="AS169" s="1016">
        <v>0</v>
      </c>
      <c r="AT169" s="1016">
        <v>0</v>
      </c>
      <c r="AU169" s="1016">
        <v>0</v>
      </c>
      <c r="AV169" s="1050">
        <v>0</v>
      </c>
      <c r="AW169" s="1016">
        <v>0</v>
      </c>
      <c r="AX169" s="1050">
        <v>431476818</v>
      </c>
      <c r="AY169" s="1016">
        <v>431476818</v>
      </c>
      <c r="AZ169" s="1050">
        <v>431476818</v>
      </c>
      <c r="BA169" s="1016">
        <v>0</v>
      </c>
      <c r="BB169" s="1016">
        <v>431476818</v>
      </c>
      <c r="BC169" s="1016">
        <v>0</v>
      </c>
      <c r="BD169" s="1016">
        <v>0</v>
      </c>
      <c r="BG169" s="1054">
        <v>16000000000</v>
      </c>
      <c r="BH169" s="1054">
        <v>0</v>
      </c>
      <c r="BI169" s="1054">
        <v>0</v>
      </c>
      <c r="BJ169" s="1054">
        <v>0</v>
      </c>
      <c r="BK169" s="1054">
        <v>0</v>
      </c>
      <c r="BL169" s="1054">
        <v>0</v>
      </c>
      <c r="BM169" s="1054">
        <v>0</v>
      </c>
      <c r="BN169" s="1054">
        <v>431476818</v>
      </c>
      <c r="BO169" s="1054">
        <v>431476818</v>
      </c>
      <c r="BP169" s="1054">
        <v>431476818</v>
      </c>
      <c r="BQ169" s="1054">
        <v>0</v>
      </c>
      <c r="BR169" s="1054">
        <v>431476818</v>
      </c>
      <c r="BS169" s="1054">
        <v>0</v>
      </c>
      <c r="BT169" s="1054">
        <v>0</v>
      </c>
    </row>
    <row r="170" spans="1:72" ht="23.1" customHeight="1" x14ac:dyDescent="0.2">
      <c r="A170" s="1012" t="str">
        <f t="shared" si="2"/>
        <v>C12180010</v>
      </c>
      <c r="B170" s="1180" t="s">
        <v>453</v>
      </c>
      <c r="C170" s="1192"/>
      <c r="D170" s="1180" t="s">
        <v>782</v>
      </c>
      <c r="E170" s="1192"/>
      <c r="F170" s="1180" t="s">
        <v>784</v>
      </c>
      <c r="G170" s="1192"/>
      <c r="H170" s="1180"/>
      <c r="I170" s="1192"/>
      <c r="J170" s="1180"/>
      <c r="K170" s="1192"/>
      <c r="L170" s="1192"/>
      <c r="M170" s="1180"/>
      <c r="N170" s="1192"/>
      <c r="O170" s="1192"/>
      <c r="P170" s="1180"/>
      <c r="Q170" s="1192"/>
      <c r="R170" s="1180"/>
      <c r="S170" s="1192"/>
      <c r="T170" s="1179" t="s">
        <v>785</v>
      </c>
      <c r="U170" s="1192"/>
      <c r="V170" s="1192"/>
      <c r="W170" s="1192"/>
      <c r="X170" s="1192"/>
      <c r="Y170" s="1192"/>
      <c r="Z170" s="1192"/>
      <c r="AA170" s="1192"/>
      <c r="AB170" s="1180" t="s">
        <v>732</v>
      </c>
      <c r="AC170" s="1192"/>
      <c r="AD170" s="1192"/>
      <c r="AE170" s="1192"/>
      <c r="AF170" s="1192"/>
      <c r="AG170" s="1180" t="s">
        <v>733</v>
      </c>
      <c r="AH170" s="1192"/>
      <c r="AI170" s="1192"/>
      <c r="AJ170" s="1017" t="s">
        <v>417</v>
      </c>
      <c r="AK170" s="1181" t="s">
        <v>734</v>
      </c>
      <c r="AL170" s="1192"/>
      <c r="AM170" s="1192"/>
      <c r="AN170" s="1192"/>
      <c r="AO170" s="1192"/>
      <c r="AP170" s="1192"/>
      <c r="AQ170" s="1016">
        <v>16000000000</v>
      </c>
      <c r="AR170" s="1050">
        <v>0</v>
      </c>
      <c r="AS170" s="1016">
        <v>0</v>
      </c>
      <c r="AT170" s="1016">
        <v>0</v>
      </c>
      <c r="AU170" s="1016">
        <v>0</v>
      </c>
      <c r="AV170" s="1050">
        <v>0</v>
      </c>
      <c r="AW170" s="1016">
        <v>0</v>
      </c>
      <c r="AX170" s="1050">
        <v>431476818</v>
      </c>
      <c r="AY170" s="1016">
        <v>431476818</v>
      </c>
      <c r="AZ170" s="1050">
        <v>431476818</v>
      </c>
      <c r="BA170" s="1016">
        <v>0</v>
      </c>
      <c r="BB170" s="1016">
        <v>431476818</v>
      </c>
      <c r="BC170" s="1016">
        <v>0</v>
      </c>
      <c r="BD170" s="1016">
        <v>0</v>
      </c>
      <c r="BG170" s="1054">
        <v>16000000000</v>
      </c>
      <c r="BH170" s="1054">
        <v>0</v>
      </c>
      <c r="BI170" s="1054">
        <v>0</v>
      </c>
      <c r="BJ170" s="1054">
        <v>0</v>
      </c>
      <c r="BK170" s="1054">
        <v>0</v>
      </c>
      <c r="BL170" s="1054">
        <v>0</v>
      </c>
      <c r="BM170" s="1054">
        <v>0</v>
      </c>
      <c r="BN170" s="1054">
        <v>431476818</v>
      </c>
      <c r="BO170" s="1054">
        <v>431476818</v>
      </c>
      <c r="BP170" s="1054">
        <v>431476818</v>
      </c>
      <c r="BQ170" s="1054">
        <v>0</v>
      </c>
      <c r="BR170" s="1054">
        <v>431476818</v>
      </c>
      <c r="BS170" s="1054">
        <v>0</v>
      </c>
      <c r="BT170" s="1054">
        <v>0</v>
      </c>
    </row>
    <row r="171" spans="1:72" ht="23.1" customHeight="1" x14ac:dyDescent="0.2">
      <c r="A171" s="1012" t="str">
        <f t="shared" si="2"/>
        <v>C121800110</v>
      </c>
      <c r="B171" s="1176" t="s">
        <v>453</v>
      </c>
      <c r="C171" s="1192"/>
      <c r="D171" s="1176" t="s">
        <v>782</v>
      </c>
      <c r="E171" s="1192"/>
      <c r="F171" s="1176" t="s">
        <v>784</v>
      </c>
      <c r="G171" s="1192"/>
      <c r="H171" s="1176" t="s">
        <v>738</v>
      </c>
      <c r="I171" s="1192"/>
      <c r="J171" s="1176" t="s">
        <v>685</v>
      </c>
      <c r="K171" s="1192"/>
      <c r="L171" s="1192"/>
      <c r="M171" s="1176" t="s">
        <v>685</v>
      </c>
      <c r="N171" s="1192"/>
      <c r="O171" s="1192"/>
      <c r="P171" s="1176" t="s">
        <v>685</v>
      </c>
      <c r="Q171" s="1192"/>
      <c r="R171" s="1176" t="s">
        <v>685</v>
      </c>
      <c r="S171" s="1192"/>
      <c r="T171" s="1177" t="s">
        <v>579</v>
      </c>
      <c r="U171" s="1192"/>
      <c r="V171" s="1192"/>
      <c r="W171" s="1192"/>
      <c r="X171" s="1192"/>
      <c r="Y171" s="1192"/>
      <c r="Z171" s="1192"/>
      <c r="AA171" s="1192"/>
      <c r="AB171" s="1176" t="s">
        <v>732</v>
      </c>
      <c r="AC171" s="1192"/>
      <c r="AD171" s="1192"/>
      <c r="AE171" s="1192"/>
      <c r="AF171" s="1192"/>
      <c r="AG171" s="1176" t="s">
        <v>733</v>
      </c>
      <c r="AH171" s="1192"/>
      <c r="AI171" s="1192"/>
      <c r="AJ171" s="1019" t="s">
        <v>417</v>
      </c>
      <c r="AK171" s="1178" t="s">
        <v>734</v>
      </c>
      <c r="AL171" s="1192"/>
      <c r="AM171" s="1192"/>
      <c r="AN171" s="1192"/>
      <c r="AO171" s="1192"/>
      <c r="AP171" s="1192"/>
      <c r="AQ171" s="1016">
        <v>16000000000</v>
      </c>
      <c r="AR171" s="1050">
        <v>0</v>
      </c>
      <c r="AS171" s="1016">
        <v>0</v>
      </c>
      <c r="AT171" s="1016">
        <v>0</v>
      </c>
      <c r="AU171" s="1016">
        <v>0</v>
      </c>
      <c r="AV171" s="1050">
        <v>0</v>
      </c>
      <c r="AW171" s="1016">
        <v>0</v>
      </c>
      <c r="AX171" s="1050">
        <v>431476818</v>
      </c>
      <c r="AY171" s="1016">
        <v>431476818</v>
      </c>
      <c r="AZ171" s="1050">
        <v>431476818</v>
      </c>
      <c r="BA171" s="1016">
        <v>0</v>
      </c>
      <c r="BB171" s="1016">
        <v>431476818</v>
      </c>
      <c r="BC171" s="1016">
        <v>0</v>
      </c>
      <c r="BD171" s="1016">
        <v>0</v>
      </c>
      <c r="BG171" s="1054">
        <v>16000000000</v>
      </c>
      <c r="BH171" s="1054">
        <v>0</v>
      </c>
      <c r="BI171" s="1054">
        <v>0</v>
      </c>
      <c r="BJ171" s="1054">
        <v>0</v>
      </c>
      <c r="BK171" s="1054">
        <v>0</v>
      </c>
      <c r="BL171" s="1054">
        <v>0</v>
      </c>
      <c r="BM171" s="1054">
        <v>0</v>
      </c>
      <c r="BN171" s="1054">
        <v>431476818</v>
      </c>
      <c r="BO171" s="1054">
        <v>431476818</v>
      </c>
      <c r="BP171" s="1054">
        <v>431476818</v>
      </c>
      <c r="BQ171" s="1054">
        <v>0</v>
      </c>
      <c r="BR171" s="1054">
        <v>431476818</v>
      </c>
      <c r="BS171" s="1054">
        <v>0</v>
      </c>
      <c r="BT171" s="1054">
        <v>0</v>
      </c>
    </row>
    <row r="172" spans="1:72" ht="23.1" customHeight="1" x14ac:dyDescent="0.2">
      <c r="A172" s="1012" t="str">
        <f t="shared" si="2"/>
        <v>C12210</v>
      </c>
      <c r="B172" s="1180" t="s">
        <v>453</v>
      </c>
      <c r="C172" s="1192"/>
      <c r="D172" s="1180" t="s">
        <v>786</v>
      </c>
      <c r="E172" s="1192"/>
      <c r="F172" s="1180"/>
      <c r="G172" s="1192"/>
      <c r="H172" s="1180"/>
      <c r="I172" s="1192"/>
      <c r="J172" s="1180"/>
      <c r="K172" s="1192"/>
      <c r="L172" s="1192"/>
      <c r="M172" s="1180"/>
      <c r="N172" s="1192"/>
      <c r="O172" s="1192"/>
      <c r="P172" s="1180"/>
      <c r="Q172" s="1192"/>
      <c r="R172" s="1180"/>
      <c r="S172" s="1192"/>
      <c r="T172" s="1179" t="s">
        <v>787</v>
      </c>
      <c r="U172" s="1192"/>
      <c r="V172" s="1192"/>
      <c r="W172" s="1192"/>
      <c r="X172" s="1192"/>
      <c r="Y172" s="1192"/>
      <c r="Z172" s="1192"/>
      <c r="AA172" s="1192"/>
      <c r="AB172" s="1180" t="s">
        <v>732</v>
      </c>
      <c r="AC172" s="1192"/>
      <c r="AD172" s="1192"/>
      <c r="AE172" s="1192"/>
      <c r="AF172" s="1192"/>
      <c r="AG172" s="1180" t="s">
        <v>733</v>
      </c>
      <c r="AH172" s="1192"/>
      <c r="AI172" s="1192"/>
      <c r="AJ172" s="1017" t="s">
        <v>417</v>
      </c>
      <c r="AK172" s="1181" t="s">
        <v>734</v>
      </c>
      <c r="AL172" s="1192"/>
      <c r="AM172" s="1192"/>
      <c r="AN172" s="1192"/>
      <c r="AO172" s="1192"/>
      <c r="AP172" s="1192"/>
      <c r="AQ172" s="1016">
        <v>891175041</v>
      </c>
      <c r="AR172" s="1050">
        <v>0</v>
      </c>
      <c r="AS172" s="1016">
        <v>0</v>
      </c>
      <c r="AT172" s="1016">
        <v>91175041</v>
      </c>
      <c r="AU172" s="1016">
        <v>0</v>
      </c>
      <c r="AV172" s="1050">
        <v>0</v>
      </c>
      <c r="AW172" s="1016">
        <v>0</v>
      </c>
      <c r="AX172" s="1050">
        <v>0</v>
      </c>
      <c r="AY172" s="1016">
        <v>0</v>
      </c>
      <c r="AZ172" s="1050">
        <v>0</v>
      </c>
      <c r="BA172" s="1016">
        <v>0</v>
      </c>
      <c r="BB172" s="1016">
        <v>0</v>
      </c>
      <c r="BC172" s="1016">
        <v>0</v>
      </c>
      <c r="BD172" s="1016">
        <v>0</v>
      </c>
      <c r="BG172" s="1054">
        <v>891175041</v>
      </c>
      <c r="BH172" s="1054">
        <v>0</v>
      </c>
      <c r="BI172" s="1054">
        <v>0</v>
      </c>
      <c r="BJ172" s="1054">
        <v>91175041</v>
      </c>
      <c r="BK172" s="1054">
        <v>0</v>
      </c>
      <c r="BL172" s="1054">
        <v>0</v>
      </c>
      <c r="BM172" s="1054">
        <v>0</v>
      </c>
      <c r="BN172" s="1054">
        <v>0</v>
      </c>
      <c r="BO172" s="1054">
        <v>0</v>
      </c>
      <c r="BP172" s="1054">
        <v>0</v>
      </c>
      <c r="BQ172" s="1054">
        <v>0</v>
      </c>
      <c r="BR172" s="1054">
        <v>0</v>
      </c>
      <c r="BS172" s="1054">
        <v>0</v>
      </c>
      <c r="BT172" s="1054">
        <v>0</v>
      </c>
    </row>
    <row r="173" spans="1:72" ht="23.1" customHeight="1" x14ac:dyDescent="0.2">
      <c r="A173" s="1012" t="str">
        <f t="shared" si="2"/>
        <v>C12280010</v>
      </c>
      <c r="B173" s="1180" t="s">
        <v>453</v>
      </c>
      <c r="C173" s="1192"/>
      <c r="D173" s="1180" t="s">
        <v>786</v>
      </c>
      <c r="E173" s="1192"/>
      <c r="F173" s="1180" t="s">
        <v>784</v>
      </c>
      <c r="G173" s="1192"/>
      <c r="H173" s="1180"/>
      <c r="I173" s="1192"/>
      <c r="J173" s="1180"/>
      <c r="K173" s="1192"/>
      <c r="L173" s="1192"/>
      <c r="M173" s="1180"/>
      <c r="N173" s="1192"/>
      <c r="O173" s="1192"/>
      <c r="P173" s="1180"/>
      <c r="Q173" s="1192"/>
      <c r="R173" s="1180"/>
      <c r="S173" s="1192"/>
      <c r="T173" s="1179" t="s">
        <v>785</v>
      </c>
      <c r="U173" s="1192"/>
      <c r="V173" s="1192"/>
      <c r="W173" s="1192"/>
      <c r="X173" s="1192"/>
      <c r="Y173" s="1192"/>
      <c r="Z173" s="1192"/>
      <c r="AA173" s="1192"/>
      <c r="AB173" s="1180" t="s">
        <v>732</v>
      </c>
      <c r="AC173" s="1192"/>
      <c r="AD173" s="1192"/>
      <c r="AE173" s="1192"/>
      <c r="AF173" s="1192"/>
      <c r="AG173" s="1180" t="s">
        <v>733</v>
      </c>
      <c r="AH173" s="1192"/>
      <c r="AI173" s="1192"/>
      <c r="AJ173" s="1017" t="s">
        <v>417</v>
      </c>
      <c r="AK173" s="1181" t="s">
        <v>734</v>
      </c>
      <c r="AL173" s="1192"/>
      <c r="AM173" s="1192"/>
      <c r="AN173" s="1192"/>
      <c r="AO173" s="1192"/>
      <c r="AP173" s="1192"/>
      <c r="AQ173" s="1016">
        <v>891175041</v>
      </c>
      <c r="AR173" s="1050">
        <v>0</v>
      </c>
      <c r="AS173" s="1016">
        <v>0</v>
      </c>
      <c r="AT173" s="1016">
        <v>91175041</v>
      </c>
      <c r="AU173" s="1016">
        <v>0</v>
      </c>
      <c r="AV173" s="1050">
        <v>0</v>
      </c>
      <c r="AW173" s="1016">
        <v>0</v>
      </c>
      <c r="AX173" s="1050">
        <v>0</v>
      </c>
      <c r="AY173" s="1016">
        <v>0</v>
      </c>
      <c r="AZ173" s="1050">
        <v>0</v>
      </c>
      <c r="BA173" s="1016">
        <v>0</v>
      </c>
      <c r="BB173" s="1016">
        <v>0</v>
      </c>
      <c r="BC173" s="1016">
        <v>0</v>
      </c>
      <c r="BD173" s="1016">
        <v>0</v>
      </c>
      <c r="BG173" s="1054">
        <v>891175041</v>
      </c>
      <c r="BH173" s="1054">
        <v>0</v>
      </c>
      <c r="BI173" s="1054">
        <v>0</v>
      </c>
      <c r="BJ173" s="1054">
        <v>91175041</v>
      </c>
      <c r="BK173" s="1054">
        <v>0</v>
      </c>
      <c r="BL173" s="1054">
        <v>0</v>
      </c>
      <c r="BM173" s="1054">
        <v>0</v>
      </c>
      <c r="BN173" s="1054">
        <v>0</v>
      </c>
      <c r="BO173" s="1054">
        <v>0</v>
      </c>
      <c r="BP173" s="1054">
        <v>0</v>
      </c>
      <c r="BQ173" s="1054">
        <v>0</v>
      </c>
      <c r="BR173" s="1054">
        <v>0</v>
      </c>
      <c r="BS173" s="1054">
        <v>0</v>
      </c>
      <c r="BT173" s="1054">
        <v>0</v>
      </c>
    </row>
    <row r="174" spans="1:72" ht="23.1" customHeight="1" x14ac:dyDescent="0.2">
      <c r="A174" s="1012" t="str">
        <f t="shared" si="2"/>
        <v>C122800210</v>
      </c>
      <c r="B174" s="1176" t="s">
        <v>453</v>
      </c>
      <c r="C174" s="1192"/>
      <c r="D174" s="1176" t="s">
        <v>786</v>
      </c>
      <c r="E174" s="1192"/>
      <c r="F174" s="1176" t="s">
        <v>784</v>
      </c>
      <c r="G174" s="1192"/>
      <c r="H174" s="1176" t="s">
        <v>741</v>
      </c>
      <c r="I174" s="1192"/>
      <c r="J174" s="1176"/>
      <c r="K174" s="1192"/>
      <c r="L174" s="1192"/>
      <c r="M174" s="1176"/>
      <c r="N174" s="1192"/>
      <c r="O174" s="1192"/>
      <c r="P174" s="1176"/>
      <c r="Q174" s="1192"/>
      <c r="R174" s="1176"/>
      <c r="S174" s="1192"/>
      <c r="T174" s="1177" t="s">
        <v>454</v>
      </c>
      <c r="U174" s="1192"/>
      <c r="V174" s="1192"/>
      <c r="W174" s="1192"/>
      <c r="X174" s="1192"/>
      <c r="Y174" s="1192"/>
      <c r="Z174" s="1192"/>
      <c r="AA174" s="1192"/>
      <c r="AB174" s="1176" t="s">
        <v>732</v>
      </c>
      <c r="AC174" s="1192"/>
      <c r="AD174" s="1192"/>
      <c r="AE174" s="1192"/>
      <c r="AF174" s="1192"/>
      <c r="AG174" s="1176" t="s">
        <v>733</v>
      </c>
      <c r="AH174" s="1192"/>
      <c r="AI174" s="1192"/>
      <c r="AJ174" s="1019" t="s">
        <v>417</v>
      </c>
      <c r="AK174" s="1178" t="s">
        <v>734</v>
      </c>
      <c r="AL174" s="1192"/>
      <c r="AM174" s="1192"/>
      <c r="AN174" s="1192"/>
      <c r="AO174" s="1192"/>
      <c r="AP174" s="1192"/>
      <c r="AQ174" s="1016">
        <v>800000000</v>
      </c>
      <c r="AR174" s="1050">
        <v>0</v>
      </c>
      <c r="AS174" s="1016">
        <v>0</v>
      </c>
      <c r="AT174" s="1016">
        <v>91175041</v>
      </c>
      <c r="AU174" s="1016">
        <v>0</v>
      </c>
      <c r="AV174" s="1050">
        <v>0</v>
      </c>
      <c r="AW174" s="1016">
        <v>0</v>
      </c>
      <c r="AX174" s="1050">
        <v>0</v>
      </c>
      <c r="AY174" s="1016">
        <v>0</v>
      </c>
      <c r="AZ174" s="1050">
        <v>0</v>
      </c>
      <c r="BA174" s="1016">
        <v>0</v>
      </c>
      <c r="BB174" s="1016">
        <v>0</v>
      </c>
      <c r="BC174" s="1016">
        <v>0</v>
      </c>
      <c r="BD174" s="1016">
        <v>0</v>
      </c>
      <c r="BG174" s="1054">
        <v>800000000</v>
      </c>
      <c r="BH174" s="1054">
        <v>0</v>
      </c>
      <c r="BI174" s="1054">
        <v>0</v>
      </c>
      <c r="BJ174" s="1054">
        <v>91175041</v>
      </c>
      <c r="BK174" s="1054">
        <v>0</v>
      </c>
      <c r="BL174" s="1054">
        <v>0</v>
      </c>
      <c r="BM174" s="1054">
        <v>0</v>
      </c>
      <c r="BN174" s="1054">
        <v>0</v>
      </c>
      <c r="BO174" s="1054">
        <v>0</v>
      </c>
      <c r="BP174" s="1054">
        <v>0</v>
      </c>
      <c r="BQ174" s="1054">
        <v>0</v>
      </c>
      <c r="BR174" s="1054">
        <v>0</v>
      </c>
      <c r="BS174" s="1054">
        <v>0</v>
      </c>
      <c r="BT174" s="1054">
        <v>0</v>
      </c>
    </row>
    <row r="175" spans="1:72" ht="23.1" customHeight="1" x14ac:dyDescent="0.2">
      <c r="A175" s="1012" t="str">
        <f t="shared" si="2"/>
        <v>C122800310</v>
      </c>
      <c r="B175" s="1176" t="s">
        <v>453</v>
      </c>
      <c r="C175" s="1192"/>
      <c r="D175" s="1176" t="s">
        <v>786</v>
      </c>
      <c r="E175" s="1192"/>
      <c r="F175" s="1176" t="s">
        <v>784</v>
      </c>
      <c r="G175" s="1192"/>
      <c r="H175" s="1176" t="s">
        <v>748</v>
      </c>
      <c r="I175" s="1192"/>
      <c r="J175" s="1176" t="s">
        <v>685</v>
      </c>
      <c r="K175" s="1192"/>
      <c r="L175" s="1192"/>
      <c r="M175" s="1176" t="s">
        <v>685</v>
      </c>
      <c r="N175" s="1192"/>
      <c r="O175" s="1192"/>
      <c r="P175" s="1176" t="s">
        <v>685</v>
      </c>
      <c r="Q175" s="1192"/>
      <c r="R175" s="1176" t="s">
        <v>685</v>
      </c>
      <c r="S175" s="1192"/>
      <c r="T175" s="1177" t="s">
        <v>788</v>
      </c>
      <c r="U175" s="1192"/>
      <c r="V175" s="1192"/>
      <c r="W175" s="1192"/>
      <c r="X175" s="1192"/>
      <c r="Y175" s="1192"/>
      <c r="Z175" s="1192"/>
      <c r="AA175" s="1192"/>
      <c r="AB175" s="1176" t="s">
        <v>732</v>
      </c>
      <c r="AC175" s="1192"/>
      <c r="AD175" s="1192"/>
      <c r="AE175" s="1192"/>
      <c r="AF175" s="1192"/>
      <c r="AG175" s="1176" t="s">
        <v>733</v>
      </c>
      <c r="AH175" s="1192"/>
      <c r="AI175" s="1192"/>
      <c r="AJ175" s="1019" t="s">
        <v>417</v>
      </c>
      <c r="AK175" s="1178" t="s">
        <v>734</v>
      </c>
      <c r="AL175" s="1192"/>
      <c r="AM175" s="1192"/>
      <c r="AN175" s="1192"/>
      <c r="AO175" s="1192"/>
      <c r="AP175" s="1192"/>
      <c r="AQ175" s="1016">
        <v>91175041</v>
      </c>
      <c r="AR175" s="1050">
        <v>0</v>
      </c>
      <c r="AS175" s="1016">
        <v>0</v>
      </c>
      <c r="AT175" s="1016">
        <v>0</v>
      </c>
      <c r="AU175" s="1016">
        <v>0</v>
      </c>
      <c r="AV175" s="1050">
        <v>0</v>
      </c>
      <c r="AW175" s="1016">
        <v>0</v>
      </c>
      <c r="AX175" s="1050">
        <v>0</v>
      </c>
      <c r="AY175" s="1016">
        <v>0</v>
      </c>
      <c r="AZ175" s="1050">
        <v>0</v>
      </c>
      <c r="BA175" s="1016">
        <v>0</v>
      </c>
      <c r="BB175" s="1016">
        <v>0</v>
      </c>
      <c r="BC175" s="1016">
        <v>0</v>
      </c>
      <c r="BD175" s="1016">
        <v>0</v>
      </c>
      <c r="BG175" s="1054">
        <v>91175041</v>
      </c>
      <c r="BH175" s="1054">
        <v>0</v>
      </c>
      <c r="BI175" s="1054">
        <v>0</v>
      </c>
      <c r="BJ175" s="1054">
        <v>0</v>
      </c>
      <c r="BK175" s="1054">
        <v>0</v>
      </c>
      <c r="BL175" s="1054">
        <v>0</v>
      </c>
      <c r="BM175" s="1054">
        <v>0</v>
      </c>
      <c r="BN175" s="1054">
        <v>0</v>
      </c>
      <c r="BO175" s="1054">
        <v>0</v>
      </c>
      <c r="BP175" s="1054">
        <v>0</v>
      </c>
      <c r="BQ175" s="1054">
        <v>0</v>
      </c>
      <c r="BR175" s="1054">
        <v>0</v>
      </c>
      <c r="BS175" s="1054">
        <v>0</v>
      </c>
      <c r="BT175" s="1054">
        <v>0</v>
      </c>
    </row>
    <row r="176" spans="1:72" ht="23.1" customHeight="1" x14ac:dyDescent="0.2">
      <c r="A176" s="1012" t="str">
        <f t="shared" si="2"/>
        <v>C21310</v>
      </c>
      <c r="B176" s="1180" t="s">
        <v>453</v>
      </c>
      <c r="C176" s="1192"/>
      <c r="D176" s="1180" t="s">
        <v>789</v>
      </c>
      <c r="E176" s="1192"/>
      <c r="F176" s="1180"/>
      <c r="G176" s="1192"/>
      <c r="H176" s="1180"/>
      <c r="I176" s="1192"/>
      <c r="J176" s="1180"/>
      <c r="K176" s="1192"/>
      <c r="L176" s="1192"/>
      <c r="M176" s="1180"/>
      <c r="N176" s="1192"/>
      <c r="O176" s="1192"/>
      <c r="P176" s="1180"/>
      <c r="Q176" s="1192"/>
      <c r="R176" s="1180"/>
      <c r="S176" s="1192"/>
      <c r="T176" s="1179" t="s">
        <v>790</v>
      </c>
      <c r="U176" s="1192"/>
      <c r="V176" s="1192"/>
      <c r="W176" s="1192"/>
      <c r="X176" s="1192"/>
      <c r="Y176" s="1192"/>
      <c r="Z176" s="1192"/>
      <c r="AA176" s="1192"/>
      <c r="AB176" s="1180" t="s">
        <v>732</v>
      </c>
      <c r="AC176" s="1192"/>
      <c r="AD176" s="1192"/>
      <c r="AE176" s="1192"/>
      <c r="AF176" s="1192"/>
      <c r="AG176" s="1180" t="s">
        <v>733</v>
      </c>
      <c r="AH176" s="1192"/>
      <c r="AI176" s="1192"/>
      <c r="AJ176" s="1017" t="s">
        <v>417</v>
      </c>
      <c r="AK176" s="1181" t="s">
        <v>734</v>
      </c>
      <c r="AL176" s="1192"/>
      <c r="AM176" s="1192"/>
      <c r="AN176" s="1192"/>
      <c r="AO176" s="1192"/>
      <c r="AP176" s="1192"/>
      <c r="AQ176" s="1016">
        <v>540000000</v>
      </c>
      <c r="AR176" s="1050">
        <v>0</v>
      </c>
      <c r="AS176" s="1016">
        <v>800000</v>
      </c>
      <c r="AT176" s="1016">
        <v>0</v>
      </c>
      <c r="AU176" s="1016">
        <v>0</v>
      </c>
      <c r="AV176" s="1050">
        <v>0</v>
      </c>
      <c r="AW176" s="1016">
        <v>0</v>
      </c>
      <c r="AX176" s="1050">
        <v>0</v>
      </c>
      <c r="AY176" s="1016">
        <v>0</v>
      </c>
      <c r="AZ176" s="1050">
        <v>0</v>
      </c>
      <c r="BA176" s="1016">
        <v>0</v>
      </c>
      <c r="BB176" s="1016">
        <v>0</v>
      </c>
      <c r="BC176" s="1016">
        <v>0</v>
      </c>
      <c r="BD176" s="1016">
        <v>0</v>
      </c>
      <c r="BG176" s="1054">
        <v>540000000</v>
      </c>
      <c r="BH176" s="1054">
        <v>0</v>
      </c>
      <c r="BI176" s="1054">
        <v>800000</v>
      </c>
      <c r="BJ176" s="1054">
        <v>0</v>
      </c>
      <c r="BK176" s="1054">
        <v>0</v>
      </c>
      <c r="BL176" s="1054">
        <v>0</v>
      </c>
      <c r="BM176" s="1054">
        <v>0</v>
      </c>
      <c r="BN176" s="1054">
        <v>0</v>
      </c>
      <c r="BO176" s="1054">
        <v>0</v>
      </c>
      <c r="BP176" s="1054">
        <v>0</v>
      </c>
      <c r="BQ176" s="1054">
        <v>0</v>
      </c>
      <c r="BR176" s="1054">
        <v>0</v>
      </c>
      <c r="BS176" s="1054">
        <v>0</v>
      </c>
      <c r="BT176" s="1054">
        <v>0</v>
      </c>
    </row>
    <row r="177" spans="1:72" ht="23.1" customHeight="1" x14ac:dyDescent="0.2">
      <c r="A177" s="1012" t="str">
        <f t="shared" si="2"/>
        <v>C21380010</v>
      </c>
      <c r="B177" s="1180" t="s">
        <v>453</v>
      </c>
      <c r="C177" s="1192"/>
      <c r="D177" s="1180" t="s">
        <v>789</v>
      </c>
      <c r="E177" s="1192"/>
      <c r="F177" s="1180" t="s">
        <v>784</v>
      </c>
      <c r="G177" s="1192"/>
      <c r="H177" s="1180"/>
      <c r="I177" s="1192"/>
      <c r="J177" s="1180"/>
      <c r="K177" s="1192"/>
      <c r="L177" s="1192"/>
      <c r="M177" s="1180"/>
      <c r="N177" s="1192"/>
      <c r="O177" s="1192"/>
      <c r="P177" s="1180"/>
      <c r="Q177" s="1192"/>
      <c r="R177" s="1180"/>
      <c r="S177" s="1192"/>
      <c r="T177" s="1179" t="s">
        <v>785</v>
      </c>
      <c r="U177" s="1192"/>
      <c r="V177" s="1192"/>
      <c r="W177" s="1192"/>
      <c r="X177" s="1192"/>
      <c r="Y177" s="1192"/>
      <c r="Z177" s="1192"/>
      <c r="AA177" s="1192"/>
      <c r="AB177" s="1180" t="s">
        <v>732</v>
      </c>
      <c r="AC177" s="1192"/>
      <c r="AD177" s="1192"/>
      <c r="AE177" s="1192"/>
      <c r="AF177" s="1192"/>
      <c r="AG177" s="1180" t="s">
        <v>733</v>
      </c>
      <c r="AH177" s="1192"/>
      <c r="AI177" s="1192"/>
      <c r="AJ177" s="1017" t="s">
        <v>417</v>
      </c>
      <c r="AK177" s="1181" t="s">
        <v>734</v>
      </c>
      <c r="AL177" s="1192"/>
      <c r="AM177" s="1192"/>
      <c r="AN177" s="1192"/>
      <c r="AO177" s="1192"/>
      <c r="AP177" s="1192"/>
      <c r="AQ177" s="1016">
        <v>540000000</v>
      </c>
      <c r="AR177" s="1050">
        <v>0</v>
      </c>
      <c r="AS177" s="1016">
        <v>800000</v>
      </c>
      <c r="AT177" s="1016">
        <v>0</v>
      </c>
      <c r="AU177" s="1016">
        <v>0</v>
      </c>
      <c r="AV177" s="1050">
        <v>0</v>
      </c>
      <c r="AW177" s="1016">
        <v>0</v>
      </c>
      <c r="AX177" s="1050">
        <v>0</v>
      </c>
      <c r="AY177" s="1016">
        <v>0</v>
      </c>
      <c r="AZ177" s="1050">
        <v>0</v>
      </c>
      <c r="BA177" s="1016">
        <v>0</v>
      </c>
      <c r="BB177" s="1016">
        <v>0</v>
      </c>
      <c r="BC177" s="1016">
        <v>0</v>
      </c>
      <c r="BD177" s="1016">
        <v>0</v>
      </c>
      <c r="BG177" s="1054">
        <v>540000000</v>
      </c>
      <c r="BH177" s="1054">
        <v>0</v>
      </c>
      <c r="BI177" s="1054">
        <v>800000</v>
      </c>
      <c r="BJ177" s="1054">
        <v>0</v>
      </c>
      <c r="BK177" s="1054">
        <v>0</v>
      </c>
      <c r="BL177" s="1054">
        <v>0</v>
      </c>
      <c r="BM177" s="1054">
        <v>0</v>
      </c>
      <c r="BN177" s="1054">
        <v>0</v>
      </c>
      <c r="BO177" s="1054">
        <v>0</v>
      </c>
      <c r="BP177" s="1054">
        <v>0</v>
      </c>
      <c r="BQ177" s="1054">
        <v>0</v>
      </c>
      <c r="BR177" s="1054">
        <v>0</v>
      </c>
      <c r="BS177" s="1054">
        <v>0</v>
      </c>
      <c r="BT177" s="1054">
        <v>0</v>
      </c>
    </row>
    <row r="178" spans="1:72" ht="23.1" customHeight="1" x14ac:dyDescent="0.2">
      <c r="A178" s="1012" t="str">
        <f t="shared" si="2"/>
        <v>C213800110</v>
      </c>
      <c r="B178" s="1176" t="s">
        <v>453</v>
      </c>
      <c r="C178" s="1192"/>
      <c r="D178" s="1176" t="s">
        <v>789</v>
      </c>
      <c r="E178" s="1192"/>
      <c r="F178" s="1176" t="s">
        <v>784</v>
      </c>
      <c r="G178" s="1192"/>
      <c r="H178" s="1176" t="s">
        <v>738</v>
      </c>
      <c r="I178" s="1192"/>
      <c r="J178" s="1176" t="s">
        <v>685</v>
      </c>
      <c r="K178" s="1192"/>
      <c r="L178" s="1192"/>
      <c r="M178" s="1176" t="s">
        <v>685</v>
      </c>
      <c r="N178" s="1192"/>
      <c r="O178" s="1192"/>
      <c r="P178" s="1176" t="s">
        <v>685</v>
      </c>
      <c r="Q178" s="1192"/>
      <c r="R178" s="1176" t="s">
        <v>685</v>
      </c>
      <c r="S178" s="1192"/>
      <c r="T178" s="1177" t="s">
        <v>580</v>
      </c>
      <c r="U178" s="1192"/>
      <c r="V178" s="1192"/>
      <c r="W178" s="1192"/>
      <c r="X178" s="1192"/>
      <c r="Y178" s="1192"/>
      <c r="Z178" s="1192"/>
      <c r="AA178" s="1192"/>
      <c r="AB178" s="1176" t="s">
        <v>732</v>
      </c>
      <c r="AC178" s="1192"/>
      <c r="AD178" s="1192"/>
      <c r="AE178" s="1192"/>
      <c r="AF178" s="1192"/>
      <c r="AG178" s="1176" t="s">
        <v>733</v>
      </c>
      <c r="AH178" s="1192"/>
      <c r="AI178" s="1192"/>
      <c r="AJ178" s="1019" t="s">
        <v>417</v>
      </c>
      <c r="AK178" s="1178" t="s">
        <v>734</v>
      </c>
      <c r="AL178" s="1192"/>
      <c r="AM178" s="1192"/>
      <c r="AN178" s="1192"/>
      <c r="AO178" s="1192"/>
      <c r="AP178" s="1192"/>
      <c r="AQ178" s="1016">
        <v>540000000</v>
      </c>
      <c r="AR178" s="1050">
        <v>0</v>
      </c>
      <c r="AS178" s="1016">
        <v>800000</v>
      </c>
      <c r="AT178" s="1016">
        <v>0</v>
      </c>
      <c r="AU178" s="1016">
        <v>0</v>
      </c>
      <c r="AV178" s="1050">
        <v>0</v>
      </c>
      <c r="AW178" s="1016">
        <v>0</v>
      </c>
      <c r="AX178" s="1050">
        <v>0</v>
      </c>
      <c r="AY178" s="1016">
        <v>0</v>
      </c>
      <c r="AZ178" s="1050">
        <v>0</v>
      </c>
      <c r="BA178" s="1016">
        <v>0</v>
      </c>
      <c r="BB178" s="1016">
        <v>0</v>
      </c>
      <c r="BC178" s="1016">
        <v>0</v>
      </c>
      <c r="BD178" s="1016">
        <v>0</v>
      </c>
      <c r="BG178" s="1054">
        <v>540000000</v>
      </c>
      <c r="BH178" s="1054">
        <v>0</v>
      </c>
      <c r="BI178" s="1054">
        <v>800000</v>
      </c>
      <c r="BJ178" s="1054">
        <v>0</v>
      </c>
      <c r="BK178" s="1054">
        <v>0</v>
      </c>
      <c r="BL178" s="1054">
        <v>0</v>
      </c>
      <c r="BM178" s="1054">
        <v>0</v>
      </c>
      <c r="BN178" s="1054">
        <v>0</v>
      </c>
      <c r="BO178" s="1054">
        <v>0</v>
      </c>
      <c r="BP178" s="1054">
        <v>0</v>
      </c>
      <c r="BQ178" s="1054">
        <v>0</v>
      </c>
      <c r="BR178" s="1054">
        <v>0</v>
      </c>
      <c r="BS178" s="1054">
        <v>0</v>
      </c>
      <c r="BT178" s="1054">
        <v>0</v>
      </c>
    </row>
    <row r="179" spans="1:72" ht="23.1" customHeight="1" x14ac:dyDescent="0.2">
      <c r="A179" s="1012" t="str">
        <f t="shared" si="2"/>
        <v>C31010</v>
      </c>
      <c r="B179" s="1180" t="s">
        <v>453</v>
      </c>
      <c r="C179" s="1192"/>
      <c r="D179" s="1180" t="s">
        <v>791</v>
      </c>
      <c r="E179" s="1192"/>
      <c r="F179" s="1180"/>
      <c r="G179" s="1192"/>
      <c r="H179" s="1180"/>
      <c r="I179" s="1192"/>
      <c r="J179" s="1180"/>
      <c r="K179" s="1192"/>
      <c r="L179" s="1192"/>
      <c r="M179" s="1180"/>
      <c r="N179" s="1192"/>
      <c r="O179" s="1192"/>
      <c r="P179" s="1180"/>
      <c r="Q179" s="1192"/>
      <c r="R179" s="1180"/>
      <c r="S179" s="1192"/>
      <c r="T179" s="1179" t="s">
        <v>792</v>
      </c>
      <c r="U179" s="1192"/>
      <c r="V179" s="1192"/>
      <c r="W179" s="1192"/>
      <c r="X179" s="1192"/>
      <c r="Y179" s="1192"/>
      <c r="Z179" s="1192"/>
      <c r="AA179" s="1192"/>
      <c r="AB179" s="1180" t="s">
        <v>732</v>
      </c>
      <c r="AC179" s="1192"/>
      <c r="AD179" s="1192"/>
      <c r="AE179" s="1192"/>
      <c r="AF179" s="1192"/>
      <c r="AG179" s="1180" t="s">
        <v>733</v>
      </c>
      <c r="AH179" s="1192"/>
      <c r="AI179" s="1192"/>
      <c r="AJ179" s="1017" t="s">
        <v>417</v>
      </c>
      <c r="AK179" s="1181" t="s">
        <v>734</v>
      </c>
      <c r="AL179" s="1192"/>
      <c r="AM179" s="1192"/>
      <c r="AN179" s="1192"/>
      <c r="AO179" s="1192"/>
      <c r="AP179" s="1192"/>
      <c r="AQ179" s="1016">
        <v>3518877300</v>
      </c>
      <c r="AR179" s="1050">
        <v>141771200</v>
      </c>
      <c r="AS179" s="1016">
        <v>149901441</v>
      </c>
      <c r="AT179" s="1016">
        <v>124877300</v>
      </c>
      <c r="AU179" s="1016">
        <v>0</v>
      </c>
      <c r="AV179" s="1050">
        <v>122390591</v>
      </c>
      <c r="AW179" s="1016">
        <v>19380609</v>
      </c>
      <c r="AX179" s="1050">
        <v>371105845</v>
      </c>
      <c r="AY179" s="1016">
        <v>248715254</v>
      </c>
      <c r="AZ179" s="1050">
        <v>403957398</v>
      </c>
      <c r="BA179" s="1016">
        <v>32851553</v>
      </c>
      <c r="BB179" s="1016">
        <v>403957398</v>
      </c>
      <c r="BC179" s="1016">
        <v>0</v>
      </c>
      <c r="BD179" s="1016">
        <v>0</v>
      </c>
      <c r="BG179" s="1054">
        <v>3518877300</v>
      </c>
      <c r="BH179" s="1054">
        <v>141771200</v>
      </c>
      <c r="BI179" s="1054">
        <v>149901441</v>
      </c>
      <c r="BJ179" s="1054">
        <v>124877300</v>
      </c>
      <c r="BK179" s="1054">
        <v>0</v>
      </c>
      <c r="BL179" s="1054">
        <v>122390591</v>
      </c>
      <c r="BM179" s="1054">
        <v>19380609</v>
      </c>
      <c r="BN179" s="1054">
        <v>371105845</v>
      </c>
      <c r="BO179" s="1054">
        <v>248715254</v>
      </c>
      <c r="BP179" s="1054">
        <v>403957398</v>
      </c>
      <c r="BQ179" s="1054">
        <v>32851553</v>
      </c>
      <c r="BR179" s="1054">
        <v>403957398</v>
      </c>
      <c r="BS179" s="1054">
        <v>0</v>
      </c>
      <c r="BT179" s="1054">
        <v>0</v>
      </c>
    </row>
    <row r="180" spans="1:72" ht="23.1" customHeight="1" x14ac:dyDescent="0.2">
      <c r="A180" s="1012" t="str">
        <f t="shared" si="2"/>
        <v>C310150410</v>
      </c>
      <c r="B180" s="1180" t="s">
        <v>453</v>
      </c>
      <c r="C180" s="1192"/>
      <c r="D180" s="1180" t="s">
        <v>791</v>
      </c>
      <c r="E180" s="1192"/>
      <c r="F180" s="1180" t="s">
        <v>793</v>
      </c>
      <c r="G180" s="1192"/>
      <c r="H180" s="1180"/>
      <c r="I180" s="1192"/>
      <c r="J180" s="1180"/>
      <c r="K180" s="1192"/>
      <c r="L180" s="1192"/>
      <c r="M180" s="1180"/>
      <c r="N180" s="1192"/>
      <c r="O180" s="1192"/>
      <c r="P180" s="1180"/>
      <c r="Q180" s="1192"/>
      <c r="R180" s="1180"/>
      <c r="S180" s="1192"/>
      <c r="T180" s="1179" t="s">
        <v>794</v>
      </c>
      <c r="U180" s="1192"/>
      <c r="V180" s="1192"/>
      <c r="W180" s="1192"/>
      <c r="X180" s="1192"/>
      <c r="Y180" s="1192"/>
      <c r="Z180" s="1192"/>
      <c r="AA180" s="1192"/>
      <c r="AB180" s="1180" t="s">
        <v>732</v>
      </c>
      <c r="AC180" s="1192"/>
      <c r="AD180" s="1192"/>
      <c r="AE180" s="1192"/>
      <c r="AF180" s="1192"/>
      <c r="AG180" s="1180" t="s">
        <v>733</v>
      </c>
      <c r="AH180" s="1192"/>
      <c r="AI180" s="1192"/>
      <c r="AJ180" s="1017" t="s">
        <v>417</v>
      </c>
      <c r="AK180" s="1181" t="s">
        <v>734</v>
      </c>
      <c r="AL180" s="1192"/>
      <c r="AM180" s="1192"/>
      <c r="AN180" s="1192"/>
      <c r="AO180" s="1192"/>
      <c r="AP180" s="1192"/>
      <c r="AQ180" s="1016">
        <v>800000000</v>
      </c>
      <c r="AR180" s="1050">
        <v>90000000</v>
      </c>
      <c r="AS180" s="1016">
        <v>70013533</v>
      </c>
      <c r="AT180" s="1016">
        <v>0</v>
      </c>
      <c r="AU180" s="1016">
        <v>0</v>
      </c>
      <c r="AV180" s="1050">
        <v>68411852</v>
      </c>
      <c r="AW180" s="1016">
        <v>21588148</v>
      </c>
      <c r="AX180" s="1050">
        <v>46852978</v>
      </c>
      <c r="AY180" s="1016">
        <v>21558874</v>
      </c>
      <c r="AZ180" s="1050">
        <v>46053265</v>
      </c>
      <c r="BA180" s="1016">
        <v>799713</v>
      </c>
      <c r="BB180" s="1016">
        <v>46053265</v>
      </c>
      <c r="BC180" s="1016">
        <v>0</v>
      </c>
      <c r="BD180" s="1016">
        <v>0</v>
      </c>
      <c r="BG180" s="1054">
        <v>800000000</v>
      </c>
      <c r="BH180" s="1054">
        <v>90000000</v>
      </c>
      <c r="BI180" s="1054">
        <v>70013533</v>
      </c>
      <c r="BJ180" s="1054">
        <v>0</v>
      </c>
      <c r="BK180" s="1054">
        <v>0</v>
      </c>
      <c r="BL180" s="1054">
        <v>68411852</v>
      </c>
      <c r="BM180" s="1054">
        <v>21588148</v>
      </c>
      <c r="BN180" s="1054">
        <v>46852978</v>
      </c>
      <c r="BO180" s="1054">
        <v>21558874</v>
      </c>
      <c r="BP180" s="1054">
        <v>46053265</v>
      </c>
      <c r="BQ180" s="1054">
        <v>799713</v>
      </c>
      <c r="BR180" s="1054">
        <v>46053265</v>
      </c>
      <c r="BS180" s="1054">
        <v>0</v>
      </c>
      <c r="BT180" s="1054">
        <v>0</v>
      </c>
    </row>
    <row r="181" spans="1:72" ht="23.1" customHeight="1" x14ac:dyDescent="0.2">
      <c r="A181" s="1012" t="str">
        <f t="shared" si="2"/>
        <v>C3101504110</v>
      </c>
      <c r="B181" s="1176" t="s">
        <v>453</v>
      </c>
      <c r="C181" s="1192"/>
      <c r="D181" s="1176" t="s">
        <v>791</v>
      </c>
      <c r="E181" s="1192"/>
      <c r="F181" s="1176" t="s">
        <v>793</v>
      </c>
      <c r="G181" s="1192"/>
      <c r="H181" s="1176" t="s">
        <v>738</v>
      </c>
      <c r="I181" s="1192"/>
      <c r="J181" s="1176" t="s">
        <v>685</v>
      </c>
      <c r="K181" s="1192"/>
      <c r="L181" s="1192"/>
      <c r="M181" s="1176" t="s">
        <v>685</v>
      </c>
      <c r="N181" s="1192"/>
      <c r="O181" s="1192"/>
      <c r="P181" s="1176" t="s">
        <v>685</v>
      </c>
      <c r="Q181" s="1192"/>
      <c r="R181" s="1176" t="s">
        <v>685</v>
      </c>
      <c r="S181" s="1192"/>
      <c r="T181" s="1177" t="s">
        <v>581</v>
      </c>
      <c r="U181" s="1192"/>
      <c r="V181" s="1192"/>
      <c r="W181" s="1192"/>
      <c r="X181" s="1192"/>
      <c r="Y181" s="1192"/>
      <c r="Z181" s="1192"/>
      <c r="AA181" s="1192"/>
      <c r="AB181" s="1176" t="s">
        <v>732</v>
      </c>
      <c r="AC181" s="1192"/>
      <c r="AD181" s="1192"/>
      <c r="AE181" s="1192"/>
      <c r="AF181" s="1192"/>
      <c r="AG181" s="1176" t="s">
        <v>733</v>
      </c>
      <c r="AH181" s="1192"/>
      <c r="AI181" s="1192"/>
      <c r="AJ181" s="1019" t="s">
        <v>417</v>
      </c>
      <c r="AK181" s="1178" t="s">
        <v>734</v>
      </c>
      <c r="AL181" s="1192"/>
      <c r="AM181" s="1192"/>
      <c r="AN181" s="1192"/>
      <c r="AO181" s="1192"/>
      <c r="AP181" s="1192"/>
      <c r="AQ181" s="1016">
        <v>450000000</v>
      </c>
      <c r="AR181" s="1050">
        <v>29000000</v>
      </c>
      <c r="AS181" s="1016">
        <v>69000200</v>
      </c>
      <c r="AT181" s="1016">
        <v>0</v>
      </c>
      <c r="AU181" s="1016">
        <v>0</v>
      </c>
      <c r="AV181" s="1050">
        <v>36531977</v>
      </c>
      <c r="AW181" s="1016">
        <v>7531977</v>
      </c>
      <c r="AX181" s="1050">
        <v>21496508</v>
      </c>
      <c r="AY181" s="1016">
        <v>15035469</v>
      </c>
      <c r="AZ181" s="1050">
        <v>20696795</v>
      </c>
      <c r="BA181" s="1016">
        <v>799713</v>
      </c>
      <c r="BB181" s="1016">
        <v>20696795</v>
      </c>
      <c r="BC181" s="1016">
        <v>0</v>
      </c>
      <c r="BD181" s="1016">
        <v>0</v>
      </c>
      <c r="BG181" s="1054">
        <v>450000000</v>
      </c>
      <c r="BH181" s="1054">
        <v>29000000</v>
      </c>
      <c r="BI181" s="1054">
        <v>69000200</v>
      </c>
      <c r="BJ181" s="1054">
        <v>0</v>
      </c>
      <c r="BK181" s="1054">
        <v>0</v>
      </c>
      <c r="BL181" s="1054">
        <v>36531977</v>
      </c>
      <c r="BM181" s="1054">
        <v>7531977</v>
      </c>
      <c r="BN181" s="1054">
        <v>21496508</v>
      </c>
      <c r="BO181" s="1054">
        <v>15035469</v>
      </c>
      <c r="BP181" s="1054">
        <v>20696795</v>
      </c>
      <c r="BQ181" s="1054">
        <v>799713</v>
      </c>
      <c r="BR181" s="1054">
        <v>20696795</v>
      </c>
      <c r="BS181" s="1054">
        <v>0</v>
      </c>
      <c r="BT181" s="1054">
        <v>0</v>
      </c>
    </row>
    <row r="182" spans="1:72" ht="23.1" customHeight="1" x14ac:dyDescent="0.2">
      <c r="A182" s="1012" t="str">
        <f t="shared" si="2"/>
        <v>C3101504210</v>
      </c>
      <c r="B182" s="1176" t="s">
        <v>453</v>
      </c>
      <c r="C182" s="1192"/>
      <c r="D182" s="1176" t="s">
        <v>791</v>
      </c>
      <c r="E182" s="1192"/>
      <c r="F182" s="1176" t="s">
        <v>793</v>
      </c>
      <c r="G182" s="1192"/>
      <c r="H182" s="1176" t="s">
        <v>741</v>
      </c>
      <c r="I182" s="1192"/>
      <c r="J182" s="1176" t="s">
        <v>685</v>
      </c>
      <c r="K182" s="1192"/>
      <c r="L182" s="1192"/>
      <c r="M182" s="1176" t="s">
        <v>685</v>
      </c>
      <c r="N182" s="1192"/>
      <c r="O182" s="1192"/>
      <c r="P182" s="1176" t="s">
        <v>685</v>
      </c>
      <c r="Q182" s="1192"/>
      <c r="R182" s="1176" t="s">
        <v>685</v>
      </c>
      <c r="S182" s="1192"/>
      <c r="T182" s="1177" t="s">
        <v>582</v>
      </c>
      <c r="U182" s="1192"/>
      <c r="V182" s="1192"/>
      <c r="W182" s="1192"/>
      <c r="X182" s="1192"/>
      <c r="Y182" s="1192"/>
      <c r="Z182" s="1192"/>
      <c r="AA182" s="1192"/>
      <c r="AB182" s="1176" t="s">
        <v>732</v>
      </c>
      <c r="AC182" s="1192"/>
      <c r="AD182" s="1192"/>
      <c r="AE182" s="1192"/>
      <c r="AF182" s="1192"/>
      <c r="AG182" s="1176" t="s">
        <v>733</v>
      </c>
      <c r="AH182" s="1192"/>
      <c r="AI182" s="1192"/>
      <c r="AJ182" s="1019" t="s">
        <v>417</v>
      </c>
      <c r="AK182" s="1178" t="s">
        <v>734</v>
      </c>
      <c r="AL182" s="1192"/>
      <c r="AM182" s="1192"/>
      <c r="AN182" s="1192"/>
      <c r="AO182" s="1192"/>
      <c r="AP182" s="1192"/>
      <c r="AQ182" s="1016">
        <v>350000000</v>
      </c>
      <c r="AR182" s="1050">
        <v>61000000</v>
      </c>
      <c r="AS182" s="1016">
        <v>1013333</v>
      </c>
      <c r="AT182" s="1016">
        <v>0</v>
      </c>
      <c r="AU182" s="1016">
        <v>0</v>
      </c>
      <c r="AV182" s="1050">
        <v>31879875</v>
      </c>
      <c r="AW182" s="1016">
        <v>29120125</v>
      </c>
      <c r="AX182" s="1050">
        <v>25356470</v>
      </c>
      <c r="AY182" s="1016">
        <v>6523405</v>
      </c>
      <c r="AZ182" s="1050">
        <v>25356470</v>
      </c>
      <c r="BA182" s="1016">
        <v>0</v>
      </c>
      <c r="BB182" s="1016">
        <v>25356470</v>
      </c>
      <c r="BC182" s="1016">
        <v>0</v>
      </c>
      <c r="BD182" s="1016">
        <v>0</v>
      </c>
      <c r="BG182" s="1054">
        <v>350000000</v>
      </c>
      <c r="BH182" s="1054">
        <v>61000000</v>
      </c>
      <c r="BI182" s="1054">
        <v>1013333</v>
      </c>
      <c r="BJ182" s="1054">
        <v>0</v>
      </c>
      <c r="BK182" s="1054">
        <v>0</v>
      </c>
      <c r="BL182" s="1054">
        <v>31879875</v>
      </c>
      <c r="BM182" s="1054">
        <v>29120125</v>
      </c>
      <c r="BN182" s="1054">
        <v>25356470</v>
      </c>
      <c r="BO182" s="1054">
        <v>6523405</v>
      </c>
      <c r="BP182" s="1054">
        <v>25356470</v>
      </c>
      <c r="BQ182" s="1054">
        <v>0</v>
      </c>
      <c r="BR182" s="1054">
        <v>25356470</v>
      </c>
      <c r="BS182" s="1054">
        <v>0</v>
      </c>
      <c r="BT182" s="1054">
        <v>0</v>
      </c>
    </row>
    <row r="183" spans="1:72" ht="23.1" customHeight="1" x14ac:dyDescent="0.2">
      <c r="A183" s="1012" t="str">
        <f t="shared" si="2"/>
        <v>C310150710</v>
      </c>
      <c r="B183" s="1180" t="s">
        <v>453</v>
      </c>
      <c r="C183" s="1192"/>
      <c r="D183" s="1180" t="s">
        <v>791</v>
      </c>
      <c r="E183" s="1192"/>
      <c r="F183" s="1180" t="s">
        <v>795</v>
      </c>
      <c r="G183" s="1192"/>
      <c r="H183" s="1180"/>
      <c r="I183" s="1192"/>
      <c r="J183" s="1180"/>
      <c r="K183" s="1192"/>
      <c r="L183" s="1192"/>
      <c r="M183" s="1180"/>
      <c r="N183" s="1192"/>
      <c r="O183" s="1192"/>
      <c r="P183" s="1180"/>
      <c r="Q183" s="1192"/>
      <c r="R183" s="1180"/>
      <c r="S183" s="1192"/>
      <c r="T183" s="1179" t="s">
        <v>796</v>
      </c>
      <c r="U183" s="1192"/>
      <c r="V183" s="1192"/>
      <c r="W183" s="1192"/>
      <c r="X183" s="1192"/>
      <c r="Y183" s="1192"/>
      <c r="Z183" s="1192"/>
      <c r="AA183" s="1192"/>
      <c r="AB183" s="1180" t="s">
        <v>732</v>
      </c>
      <c r="AC183" s="1192"/>
      <c r="AD183" s="1192"/>
      <c r="AE183" s="1192"/>
      <c r="AF183" s="1192"/>
      <c r="AG183" s="1180" t="s">
        <v>733</v>
      </c>
      <c r="AH183" s="1192"/>
      <c r="AI183" s="1192"/>
      <c r="AJ183" s="1017" t="s">
        <v>417</v>
      </c>
      <c r="AK183" s="1181" t="s">
        <v>734</v>
      </c>
      <c r="AL183" s="1192"/>
      <c r="AM183" s="1192"/>
      <c r="AN183" s="1192"/>
      <c r="AO183" s="1192"/>
      <c r="AP183" s="1192"/>
      <c r="AQ183" s="1016">
        <v>2718877300</v>
      </c>
      <c r="AR183" s="1050">
        <v>51771200</v>
      </c>
      <c r="AS183" s="1016">
        <v>79887908</v>
      </c>
      <c r="AT183" s="1016">
        <v>124877300</v>
      </c>
      <c r="AU183" s="1016">
        <v>0</v>
      </c>
      <c r="AV183" s="1050">
        <v>53978739</v>
      </c>
      <c r="AW183" s="1016">
        <v>2207539</v>
      </c>
      <c r="AX183" s="1050">
        <v>324252867</v>
      </c>
      <c r="AY183" s="1016">
        <v>270274128</v>
      </c>
      <c r="AZ183" s="1050">
        <v>357904133</v>
      </c>
      <c r="BA183" s="1016">
        <v>33651266</v>
      </c>
      <c r="BB183" s="1016">
        <v>357904133</v>
      </c>
      <c r="BC183" s="1016">
        <v>0</v>
      </c>
      <c r="BD183" s="1016">
        <v>0</v>
      </c>
      <c r="BG183" s="1054">
        <v>2718877300</v>
      </c>
      <c r="BH183" s="1054">
        <v>51771200</v>
      </c>
      <c r="BI183" s="1054">
        <v>79887908</v>
      </c>
      <c r="BJ183" s="1054">
        <v>124877300</v>
      </c>
      <c r="BK183" s="1054">
        <v>0</v>
      </c>
      <c r="BL183" s="1054">
        <v>53978739</v>
      </c>
      <c r="BM183" s="1054">
        <v>2207539</v>
      </c>
      <c r="BN183" s="1054">
        <v>324252867</v>
      </c>
      <c r="BO183" s="1054">
        <v>270274128</v>
      </c>
      <c r="BP183" s="1054">
        <v>357904133</v>
      </c>
      <c r="BQ183" s="1054">
        <v>33651266</v>
      </c>
      <c r="BR183" s="1054">
        <v>357904133</v>
      </c>
      <c r="BS183" s="1054">
        <v>0</v>
      </c>
      <c r="BT183" s="1054">
        <v>0</v>
      </c>
    </row>
    <row r="184" spans="1:72" ht="23.1" customHeight="1" x14ac:dyDescent="0.2">
      <c r="A184" s="1012" t="str">
        <f t="shared" si="2"/>
        <v>C3101507110</v>
      </c>
      <c r="B184" s="1176" t="s">
        <v>453</v>
      </c>
      <c r="C184" s="1192"/>
      <c r="D184" s="1176" t="s">
        <v>791</v>
      </c>
      <c r="E184" s="1192"/>
      <c r="F184" s="1176" t="s">
        <v>795</v>
      </c>
      <c r="G184" s="1192"/>
      <c r="H184" s="1176" t="s">
        <v>738</v>
      </c>
      <c r="I184" s="1192"/>
      <c r="J184" s="1176" t="s">
        <v>685</v>
      </c>
      <c r="K184" s="1192"/>
      <c r="L184" s="1192"/>
      <c r="M184" s="1176" t="s">
        <v>685</v>
      </c>
      <c r="N184" s="1192"/>
      <c r="O184" s="1192"/>
      <c r="P184" s="1176" t="s">
        <v>685</v>
      </c>
      <c r="Q184" s="1192"/>
      <c r="R184" s="1176" t="s">
        <v>685</v>
      </c>
      <c r="S184" s="1192"/>
      <c r="T184" s="1177" t="s">
        <v>583</v>
      </c>
      <c r="U184" s="1192"/>
      <c r="V184" s="1192"/>
      <c r="W184" s="1192"/>
      <c r="X184" s="1192"/>
      <c r="Y184" s="1192"/>
      <c r="Z184" s="1192"/>
      <c r="AA184" s="1192"/>
      <c r="AB184" s="1176" t="s">
        <v>732</v>
      </c>
      <c r="AC184" s="1192"/>
      <c r="AD184" s="1192"/>
      <c r="AE184" s="1192"/>
      <c r="AF184" s="1192"/>
      <c r="AG184" s="1176" t="s">
        <v>733</v>
      </c>
      <c r="AH184" s="1192"/>
      <c r="AI184" s="1192"/>
      <c r="AJ184" s="1019" t="s">
        <v>417</v>
      </c>
      <c r="AK184" s="1178" t="s">
        <v>734</v>
      </c>
      <c r="AL184" s="1192"/>
      <c r="AM184" s="1192"/>
      <c r="AN184" s="1192"/>
      <c r="AO184" s="1192"/>
      <c r="AP184" s="1192"/>
      <c r="AQ184" s="1016">
        <v>500000000</v>
      </c>
      <c r="AR184" s="1050">
        <v>3771200</v>
      </c>
      <c r="AS184" s="1016">
        <v>0</v>
      </c>
      <c r="AT184" s="1016">
        <v>0</v>
      </c>
      <c r="AU184" s="1016">
        <v>0</v>
      </c>
      <c r="AV184" s="1050">
        <v>7673079</v>
      </c>
      <c r="AW184" s="1016">
        <v>3901879</v>
      </c>
      <c r="AX184" s="1050">
        <v>74375532</v>
      </c>
      <c r="AY184" s="1016">
        <v>66702453</v>
      </c>
      <c r="AZ184" s="1050">
        <v>77419200</v>
      </c>
      <c r="BA184" s="1016">
        <v>3043668</v>
      </c>
      <c r="BB184" s="1016">
        <v>77419200</v>
      </c>
      <c r="BC184" s="1016">
        <v>0</v>
      </c>
      <c r="BD184" s="1016">
        <v>0</v>
      </c>
      <c r="BG184" s="1054">
        <v>500000000</v>
      </c>
      <c r="BH184" s="1054">
        <v>3771200</v>
      </c>
      <c r="BI184" s="1054">
        <v>0</v>
      </c>
      <c r="BJ184" s="1054">
        <v>0</v>
      </c>
      <c r="BK184" s="1054">
        <v>0</v>
      </c>
      <c r="BL184" s="1054">
        <v>7673079</v>
      </c>
      <c r="BM184" s="1054">
        <v>3901879</v>
      </c>
      <c r="BN184" s="1054">
        <v>74375532</v>
      </c>
      <c r="BO184" s="1054">
        <v>66702453</v>
      </c>
      <c r="BP184" s="1054">
        <v>77419200</v>
      </c>
      <c r="BQ184" s="1054">
        <v>3043668</v>
      </c>
      <c r="BR184" s="1054">
        <v>77419200</v>
      </c>
      <c r="BS184" s="1054">
        <v>0</v>
      </c>
      <c r="BT184" s="1054">
        <v>0</v>
      </c>
    </row>
    <row r="185" spans="1:72" ht="23.1" customHeight="1" x14ac:dyDescent="0.2">
      <c r="A185" s="1012" t="str">
        <f t="shared" si="2"/>
        <v>C3101507310</v>
      </c>
      <c r="B185" s="1176" t="s">
        <v>453</v>
      </c>
      <c r="C185" s="1192"/>
      <c r="D185" s="1176" t="s">
        <v>791</v>
      </c>
      <c r="E185" s="1192"/>
      <c r="F185" s="1176" t="s">
        <v>795</v>
      </c>
      <c r="G185" s="1192"/>
      <c r="H185" s="1176" t="s">
        <v>748</v>
      </c>
      <c r="I185" s="1192"/>
      <c r="J185" s="1176" t="s">
        <v>685</v>
      </c>
      <c r="K185" s="1192"/>
      <c r="L185" s="1192"/>
      <c r="M185" s="1176" t="s">
        <v>685</v>
      </c>
      <c r="N185" s="1192"/>
      <c r="O185" s="1192"/>
      <c r="P185" s="1176" t="s">
        <v>685</v>
      </c>
      <c r="Q185" s="1192"/>
      <c r="R185" s="1176" t="s">
        <v>685</v>
      </c>
      <c r="S185" s="1192"/>
      <c r="T185" s="1177" t="s">
        <v>797</v>
      </c>
      <c r="U185" s="1192"/>
      <c r="V185" s="1192"/>
      <c r="W185" s="1192"/>
      <c r="X185" s="1192"/>
      <c r="Y185" s="1192"/>
      <c r="Z185" s="1192"/>
      <c r="AA185" s="1192"/>
      <c r="AB185" s="1176" t="s">
        <v>732</v>
      </c>
      <c r="AC185" s="1192"/>
      <c r="AD185" s="1192"/>
      <c r="AE185" s="1192"/>
      <c r="AF185" s="1192"/>
      <c r="AG185" s="1176" t="s">
        <v>733</v>
      </c>
      <c r="AH185" s="1192"/>
      <c r="AI185" s="1192"/>
      <c r="AJ185" s="1019" t="s">
        <v>417</v>
      </c>
      <c r="AK185" s="1178" t="s">
        <v>734</v>
      </c>
      <c r="AL185" s="1192"/>
      <c r="AM185" s="1192"/>
      <c r="AN185" s="1192"/>
      <c r="AO185" s="1192"/>
      <c r="AP185" s="1192"/>
      <c r="AQ185" s="1016">
        <v>1794000000</v>
      </c>
      <c r="AR185" s="1050">
        <v>48000000</v>
      </c>
      <c r="AS185" s="1016">
        <v>58387908</v>
      </c>
      <c r="AT185" s="1016">
        <v>124877300</v>
      </c>
      <c r="AU185" s="1016">
        <v>0</v>
      </c>
      <c r="AV185" s="1050">
        <v>32041638</v>
      </c>
      <c r="AW185" s="1016">
        <v>15958362</v>
      </c>
      <c r="AX185" s="1050">
        <v>212051714</v>
      </c>
      <c r="AY185" s="1016">
        <v>180010076</v>
      </c>
      <c r="AZ185" s="1050">
        <v>241799900</v>
      </c>
      <c r="BA185" s="1016">
        <v>29748186</v>
      </c>
      <c r="BB185" s="1016">
        <v>241799900</v>
      </c>
      <c r="BC185" s="1016">
        <v>0</v>
      </c>
      <c r="BD185" s="1016">
        <v>0</v>
      </c>
      <c r="BG185" s="1054">
        <v>1794000000</v>
      </c>
      <c r="BH185" s="1054">
        <v>48000000</v>
      </c>
      <c r="BI185" s="1054">
        <v>58387908</v>
      </c>
      <c r="BJ185" s="1054">
        <v>124877300</v>
      </c>
      <c r="BK185" s="1054">
        <v>0</v>
      </c>
      <c r="BL185" s="1054">
        <v>32041638</v>
      </c>
      <c r="BM185" s="1054">
        <v>15958362</v>
      </c>
      <c r="BN185" s="1054">
        <v>212051714</v>
      </c>
      <c r="BO185" s="1054">
        <v>180010076</v>
      </c>
      <c r="BP185" s="1054">
        <v>241799900</v>
      </c>
      <c r="BQ185" s="1054">
        <v>29748186</v>
      </c>
      <c r="BR185" s="1054">
        <v>241799900</v>
      </c>
      <c r="BS185" s="1054">
        <v>0</v>
      </c>
      <c r="BT185" s="1054">
        <v>0</v>
      </c>
    </row>
    <row r="186" spans="1:72" ht="23.1" customHeight="1" x14ac:dyDescent="0.2">
      <c r="A186" s="1012" t="str">
        <f t="shared" si="2"/>
        <v>C31015073010</v>
      </c>
      <c r="B186" s="1180" t="s">
        <v>453</v>
      </c>
      <c r="C186" s="1192"/>
      <c r="D186" s="1180" t="s">
        <v>791</v>
      </c>
      <c r="E186" s="1192"/>
      <c r="F186" s="1180" t="s">
        <v>795</v>
      </c>
      <c r="G186" s="1192"/>
      <c r="H186" s="1180" t="s">
        <v>748</v>
      </c>
      <c r="I186" s="1192"/>
      <c r="J186" s="1180" t="s">
        <v>739</v>
      </c>
      <c r="K186" s="1192"/>
      <c r="L186" s="1192"/>
      <c r="M186" s="1180" t="s">
        <v>685</v>
      </c>
      <c r="N186" s="1192"/>
      <c r="O186" s="1192"/>
      <c r="P186" s="1180" t="s">
        <v>685</v>
      </c>
      <c r="Q186" s="1192"/>
      <c r="R186" s="1180" t="s">
        <v>685</v>
      </c>
      <c r="S186" s="1192"/>
      <c r="T186" s="1179" t="s">
        <v>797</v>
      </c>
      <c r="U186" s="1192"/>
      <c r="V186" s="1192"/>
      <c r="W186" s="1192"/>
      <c r="X186" s="1192"/>
      <c r="Y186" s="1192"/>
      <c r="Z186" s="1192"/>
      <c r="AA186" s="1192"/>
      <c r="AB186" s="1180" t="s">
        <v>732</v>
      </c>
      <c r="AC186" s="1192"/>
      <c r="AD186" s="1192"/>
      <c r="AE186" s="1192"/>
      <c r="AF186" s="1192"/>
      <c r="AG186" s="1180" t="s">
        <v>733</v>
      </c>
      <c r="AH186" s="1192"/>
      <c r="AI186" s="1192"/>
      <c r="AJ186" s="1017" t="s">
        <v>417</v>
      </c>
      <c r="AK186" s="1181" t="s">
        <v>734</v>
      </c>
      <c r="AL186" s="1192"/>
      <c r="AM186" s="1192"/>
      <c r="AN186" s="1192"/>
      <c r="AO186" s="1192"/>
      <c r="AP186" s="1192"/>
      <c r="AQ186" s="1016">
        <v>1669122700</v>
      </c>
      <c r="AR186" s="1050">
        <v>48000000</v>
      </c>
      <c r="AS186" s="1016">
        <v>58387908</v>
      </c>
      <c r="AT186" s="1016">
        <v>0</v>
      </c>
      <c r="AU186" s="1016">
        <v>0</v>
      </c>
      <c r="AV186" s="1050">
        <v>32041638</v>
      </c>
      <c r="AW186" s="1016">
        <v>15958362</v>
      </c>
      <c r="AX186" s="1050">
        <v>212051714</v>
      </c>
      <c r="AY186" s="1016">
        <v>180010076</v>
      </c>
      <c r="AZ186" s="1050">
        <v>241799900</v>
      </c>
      <c r="BA186" s="1016">
        <v>29748186</v>
      </c>
      <c r="BB186" s="1016">
        <v>241799900</v>
      </c>
      <c r="BC186" s="1016">
        <v>0</v>
      </c>
      <c r="BD186" s="1016">
        <v>0</v>
      </c>
      <c r="BG186" s="1054">
        <v>1669122700</v>
      </c>
      <c r="BH186" s="1054">
        <v>48000000</v>
      </c>
      <c r="BI186" s="1054">
        <v>58387908</v>
      </c>
      <c r="BJ186" s="1054">
        <v>0</v>
      </c>
      <c r="BK186" s="1054">
        <v>0</v>
      </c>
      <c r="BL186" s="1054">
        <v>32041638</v>
      </c>
      <c r="BM186" s="1054">
        <v>15958362</v>
      </c>
      <c r="BN186" s="1054">
        <v>212051714</v>
      </c>
      <c r="BO186" s="1054">
        <v>180010076</v>
      </c>
      <c r="BP186" s="1054">
        <v>241799900</v>
      </c>
      <c r="BQ186" s="1054">
        <v>29748186</v>
      </c>
      <c r="BR186" s="1054">
        <v>241799900</v>
      </c>
      <c r="BS186" s="1054">
        <v>0</v>
      </c>
      <c r="BT186" s="1054">
        <v>0</v>
      </c>
    </row>
    <row r="187" spans="1:72" ht="23.1" customHeight="1" x14ac:dyDescent="0.2">
      <c r="A187" s="1012" t="str">
        <f t="shared" si="2"/>
        <v>C310150730210</v>
      </c>
      <c r="B187" s="1176" t="s">
        <v>453</v>
      </c>
      <c r="C187" s="1192"/>
      <c r="D187" s="1176" t="s">
        <v>791</v>
      </c>
      <c r="E187" s="1192"/>
      <c r="F187" s="1176" t="s">
        <v>795</v>
      </c>
      <c r="G187" s="1192"/>
      <c r="H187" s="1176" t="s">
        <v>748</v>
      </c>
      <c r="I187" s="1192"/>
      <c r="J187" s="1176" t="s">
        <v>739</v>
      </c>
      <c r="K187" s="1192"/>
      <c r="L187" s="1192"/>
      <c r="M187" s="1176" t="s">
        <v>741</v>
      </c>
      <c r="N187" s="1192"/>
      <c r="O187" s="1192"/>
      <c r="P187" s="1176" t="s">
        <v>685</v>
      </c>
      <c r="Q187" s="1192"/>
      <c r="R187" s="1176" t="s">
        <v>685</v>
      </c>
      <c r="S187" s="1192"/>
      <c r="T187" s="1177" t="s">
        <v>584</v>
      </c>
      <c r="U187" s="1192"/>
      <c r="V187" s="1192"/>
      <c r="W187" s="1192"/>
      <c r="X187" s="1192"/>
      <c r="Y187" s="1192"/>
      <c r="Z187" s="1192"/>
      <c r="AA187" s="1192"/>
      <c r="AB187" s="1176" t="s">
        <v>732</v>
      </c>
      <c r="AC187" s="1192"/>
      <c r="AD187" s="1192"/>
      <c r="AE187" s="1192"/>
      <c r="AF187" s="1192"/>
      <c r="AG187" s="1176" t="s">
        <v>733</v>
      </c>
      <c r="AH187" s="1192"/>
      <c r="AI187" s="1192"/>
      <c r="AJ187" s="1019" t="s">
        <v>417</v>
      </c>
      <c r="AK187" s="1178" t="s">
        <v>734</v>
      </c>
      <c r="AL187" s="1192"/>
      <c r="AM187" s="1192"/>
      <c r="AN187" s="1192"/>
      <c r="AO187" s="1192"/>
      <c r="AP187" s="1192"/>
      <c r="AQ187" s="1016">
        <v>682000000</v>
      </c>
      <c r="AR187" s="1050">
        <v>24000000</v>
      </c>
      <c r="AS187" s="1016">
        <v>292208</v>
      </c>
      <c r="AT187" s="1016">
        <v>0</v>
      </c>
      <c r="AU187" s="1016">
        <v>0</v>
      </c>
      <c r="AV187" s="1050">
        <v>0</v>
      </c>
      <c r="AW187" s="1016">
        <v>24000000</v>
      </c>
      <c r="AX187" s="1050">
        <v>111359079</v>
      </c>
      <c r="AY187" s="1016">
        <v>111359079</v>
      </c>
      <c r="AZ187" s="1050">
        <v>150844551</v>
      </c>
      <c r="BA187" s="1016">
        <v>39485472</v>
      </c>
      <c r="BB187" s="1016">
        <v>150844551</v>
      </c>
      <c r="BC187" s="1016">
        <v>0</v>
      </c>
      <c r="BD187" s="1016">
        <v>0</v>
      </c>
      <c r="BG187" s="1054">
        <v>682000000</v>
      </c>
      <c r="BH187" s="1054">
        <v>24000000</v>
      </c>
      <c r="BI187" s="1054">
        <v>292208</v>
      </c>
      <c r="BJ187" s="1054">
        <v>0</v>
      </c>
      <c r="BK187" s="1054">
        <v>0</v>
      </c>
      <c r="BL187" s="1054">
        <v>0</v>
      </c>
      <c r="BM187" s="1054">
        <v>24000000</v>
      </c>
      <c r="BN187" s="1054">
        <v>111359079</v>
      </c>
      <c r="BO187" s="1054">
        <v>111359079</v>
      </c>
      <c r="BP187" s="1054">
        <v>150844551</v>
      </c>
      <c r="BQ187" s="1054">
        <v>39485472</v>
      </c>
      <c r="BR187" s="1054">
        <v>150844551</v>
      </c>
      <c r="BS187" s="1054">
        <v>0</v>
      </c>
      <c r="BT187" s="1054">
        <v>0</v>
      </c>
    </row>
    <row r="188" spans="1:72" ht="23.1" customHeight="1" x14ac:dyDescent="0.2">
      <c r="A188" s="1012" t="str">
        <f t="shared" si="2"/>
        <v>C310150730310</v>
      </c>
      <c r="B188" s="1176" t="s">
        <v>453</v>
      </c>
      <c r="C188" s="1192"/>
      <c r="D188" s="1176" t="s">
        <v>791</v>
      </c>
      <c r="E188" s="1192"/>
      <c r="F188" s="1176" t="s">
        <v>795</v>
      </c>
      <c r="G188" s="1192"/>
      <c r="H188" s="1176" t="s">
        <v>748</v>
      </c>
      <c r="I188" s="1192"/>
      <c r="J188" s="1176" t="s">
        <v>739</v>
      </c>
      <c r="K188" s="1192"/>
      <c r="L188" s="1192"/>
      <c r="M188" s="1176" t="s">
        <v>748</v>
      </c>
      <c r="N188" s="1192"/>
      <c r="O188" s="1192"/>
      <c r="P188" s="1176" t="s">
        <v>685</v>
      </c>
      <c r="Q188" s="1192"/>
      <c r="R188" s="1176" t="s">
        <v>685</v>
      </c>
      <c r="S188" s="1192"/>
      <c r="T188" s="1177" t="s">
        <v>585</v>
      </c>
      <c r="U188" s="1192"/>
      <c r="V188" s="1192"/>
      <c r="W188" s="1192"/>
      <c r="X188" s="1192"/>
      <c r="Y188" s="1192"/>
      <c r="Z188" s="1192"/>
      <c r="AA188" s="1192"/>
      <c r="AB188" s="1176" t="s">
        <v>732</v>
      </c>
      <c r="AC188" s="1192"/>
      <c r="AD188" s="1192"/>
      <c r="AE188" s="1192"/>
      <c r="AF188" s="1192"/>
      <c r="AG188" s="1176" t="s">
        <v>733</v>
      </c>
      <c r="AH188" s="1192"/>
      <c r="AI188" s="1192"/>
      <c r="AJ188" s="1019" t="s">
        <v>417</v>
      </c>
      <c r="AK188" s="1178" t="s">
        <v>734</v>
      </c>
      <c r="AL188" s="1192"/>
      <c r="AM188" s="1192"/>
      <c r="AN188" s="1192"/>
      <c r="AO188" s="1192"/>
      <c r="AP188" s="1192"/>
      <c r="AQ188" s="1016">
        <v>987122700</v>
      </c>
      <c r="AR188" s="1050">
        <v>24000000</v>
      </c>
      <c r="AS188" s="1016">
        <v>58095700</v>
      </c>
      <c r="AT188" s="1016">
        <v>0</v>
      </c>
      <c r="AU188" s="1016">
        <v>0</v>
      </c>
      <c r="AV188" s="1050">
        <v>32041638</v>
      </c>
      <c r="AW188" s="1016">
        <v>8041638</v>
      </c>
      <c r="AX188" s="1050">
        <v>100692635</v>
      </c>
      <c r="AY188" s="1016">
        <v>68650997</v>
      </c>
      <c r="AZ188" s="1050">
        <v>90955349</v>
      </c>
      <c r="BA188" s="1016">
        <v>9737286</v>
      </c>
      <c r="BB188" s="1016">
        <v>90955349</v>
      </c>
      <c r="BC188" s="1016">
        <v>0</v>
      </c>
      <c r="BD188" s="1016">
        <v>0</v>
      </c>
      <c r="BG188" s="1054">
        <v>987122700</v>
      </c>
      <c r="BH188" s="1054">
        <v>24000000</v>
      </c>
      <c r="BI188" s="1054">
        <v>58095700</v>
      </c>
      <c r="BJ188" s="1054">
        <v>0</v>
      </c>
      <c r="BK188" s="1054">
        <v>0</v>
      </c>
      <c r="BL188" s="1054">
        <v>32041638</v>
      </c>
      <c r="BM188" s="1054">
        <v>8041638</v>
      </c>
      <c r="BN188" s="1054">
        <v>100692635</v>
      </c>
      <c r="BO188" s="1054">
        <v>68650997</v>
      </c>
      <c r="BP188" s="1054">
        <v>90955349</v>
      </c>
      <c r="BQ188" s="1054">
        <v>9737286</v>
      </c>
      <c r="BR188" s="1054">
        <v>90955349</v>
      </c>
      <c r="BS188" s="1054">
        <v>0</v>
      </c>
      <c r="BT188" s="1054">
        <v>0</v>
      </c>
    </row>
    <row r="189" spans="1:72" ht="23.1" customHeight="1" x14ac:dyDescent="0.2">
      <c r="A189" s="1012" t="str">
        <f t="shared" si="2"/>
        <v>C3101507410</v>
      </c>
      <c r="B189" s="1176" t="s">
        <v>453</v>
      </c>
      <c r="C189" s="1192"/>
      <c r="D189" s="1176" t="s">
        <v>791</v>
      </c>
      <c r="E189" s="1192"/>
      <c r="F189" s="1176" t="s">
        <v>795</v>
      </c>
      <c r="G189" s="1192"/>
      <c r="H189" s="1176" t="s">
        <v>742</v>
      </c>
      <c r="I189" s="1192"/>
      <c r="J189" s="1176" t="s">
        <v>685</v>
      </c>
      <c r="K189" s="1192"/>
      <c r="L189" s="1192"/>
      <c r="M189" s="1176" t="s">
        <v>685</v>
      </c>
      <c r="N189" s="1192"/>
      <c r="O189" s="1192"/>
      <c r="P189" s="1176" t="s">
        <v>685</v>
      </c>
      <c r="Q189" s="1192"/>
      <c r="R189" s="1176" t="s">
        <v>685</v>
      </c>
      <c r="S189" s="1192"/>
      <c r="T189" s="1177" t="s">
        <v>586</v>
      </c>
      <c r="U189" s="1192"/>
      <c r="V189" s="1192"/>
      <c r="W189" s="1192"/>
      <c r="X189" s="1192"/>
      <c r="Y189" s="1192"/>
      <c r="Z189" s="1192"/>
      <c r="AA189" s="1192"/>
      <c r="AB189" s="1176" t="s">
        <v>732</v>
      </c>
      <c r="AC189" s="1192"/>
      <c r="AD189" s="1192"/>
      <c r="AE189" s="1192"/>
      <c r="AF189" s="1192"/>
      <c r="AG189" s="1176" t="s">
        <v>733</v>
      </c>
      <c r="AH189" s="1192"/>
      <c r="AI189" s="1192"/>
      <c r="AJ189" s="1019" t="s">
        <v>417</v>
      </c>
      <c r="AK189" s="1178" t="s">
        <v>734</v>
      </c>
      <c r="AL189" s="1192"/>
      <c r="AM189" s="1192"/>
      <c r="AN189" s="1192"/>
      <c r="AO189" s="1192"/>
      <c r="AP189" s="1192"/>
      <c r="AQ189" s="1016">
        <v>300000000</v>
      </c>
      <c r="AR189" s="1050">
        <v>0</v>
      </c>
      <c r="AS189" s="1016">
        <v>21500000</v>
      </c>
      <c r="AT189" s="1016">
        <v>0</v>
      </c>
      <c r="AU189" s="1016">
        <v>0</v>
      </c>
      <c r="AV189" s="1050">
        <v>14264022</v>
      </c>
      <c r="AW189" s="1016">
        <v>14264022</v>
      </c>
      <c r="AX189" s="1050">
        <v>37825621</v>
      </c>
      <c r="AY189" s="1016">
        <v>23561599</v>
      </c>
      <c r="AZ189" s="1050">
        <v>38685033</v>
      </c>
      <c r="BA189" s="1016">
        <v>859412</v>
      </c>
      <c r="BB189" s="1016">
        <v>38685033</v>
      </c>
      <c r="BC189" s="1016">
        <v>0</v>
      </c>
      <c r="BD189" s="1016">
        <v>0</v>
      </c>
      <c r="BG189" s="1054">
        <v>300000000</v>
      </c>
      <c r="BH189" s="1054">
        <v>0</v>
      </c>
      <c r="BI189" s="1054">
        <v>21500000</v>
      </c>
      <c r="BJ189" s="1054">
        <v>0</v>
      </c>
      <c r="BK189" s="1054">
        <v>0</v>
      </c>
      <c r="BL189" s="1054">
        <v>14264022</v>
      </c>
      <c r="BM189" s="1054">
        <v>14264022</v>
      </c>
      <c r="BN189" s="1054">
        <v>37825621</v>
      </c>
      <c r="BO189" s="1054">
        <v>23561599</v>
      </c>
      <c r="BP189" s="1054">
        <v>38685033</v>
      </c>
      <c r="BQ189" s="1054">
        <v>859412</v>
      </c>
      <c r="BR189" s="1054">
        <v>38685033</v>
      </c>
      <c r="BS189" s="1054">
        <v>0</v>
      </c>
      <c r="BT189" s="1054">
        <v>0</v>
      </c>
    </row>
    <row r="190" spans="1:72" ht="23.1" customHeight="1" x14ac:dyDescent="0.2">
      <c r="A190" s="1012" t="str">
        <f t="shared" si="2"/>
        <v>C3101507510</v>
      </c>
      <c r="B190" s="1176" t="s">
        <v>453</v>
      </c>
      <c r="C190" s="1192"/>
      <c r="D190" s="1176" t="s">
        <v>791</v>
      </c>
      <c r="E190" s="1192"/>
      <c r="F190" s="1176" t="s">
        <v>795</v>
      </c>
      <c r="G190" s="1192"/>
      <c r="H190" s="1176" t="s">
        <v>743</v>
      </c>
      <c r="I190" s="1192"/>
      <c r="J190" s="1176" t="s">
        <v>685</v>
      </c>
      <c r="K190" s="1192"/>
      <c r="L190" s="1192"/>
      <c r="M190" s="1176" t="s">
        <v>685</v>
      </c>
      <c r="N190" s="1192"/>
      <c r="O190" s="1192"/>
      <c r="P190" s="1176" t="s">
        <v>685</v>
      </c>
      <c r="Q190" s="1192"/>
      <c r="R190" s="1176" t="s">
        <v>685</v>
      </c>
      <c r="S190" s="1192"/>
      <c r="T190" s="1177" t="s">
        <v>798</v>
      </c>
      <c r="U190" s="1192"/>
      <c r="V190" s="1192"/>
      <c r="W190" s="1192"/>
      <c r="X190" s="1192"/>
      <c r="Y190" s="1192"/>
      <c r="Z190" s="1192"/>
      <c r="AA190" s="1192"/>
      <c r="AB190" s="1176" t="s">
        <v>732</v>
      </c>
      <c r="AC190" s="1192"/>
      <c r="AD190" s="1192"/>
      <c r="AE190" s="1192"/>
      <c r="AF190" s="1192"/>
      <c r="AG190" s="1176" t="s">
        <v>733</v>
      </c>
      <c r="AH190" s="1192"/>
      <c r="AI190" s="1192"/>
      <c r="AJ190" s="1019" t="s">
        <v>417</v>
      </c>
      <c r="AK190" s="1178" t="s">
        <v>734</v>
      </c>
      <c r="AL190" s="1192"/>
      <c r="AM190" s="1192"/>
      <c r="AN190" s="1192"/>
      <c r="AO190" s="1192"/>
      <c r="AP190" s="1192"/>
      <c r="AQ190" s="1016">
        <v>124877300</v>
      </c>
      <c r="AR190" s="1050">
        <v>0</v>
      </c>
      <c r="AS190" s="1016">
        <v>0</v>
      </c>
      <c r="AT190" s="1016">
        <v>0</v>
      </c>
      <c r="AU190" s="1016">
        <v>0</v>
      </c>
      <c r="AV190" s="1050">
        <v>0</v>
      </c>
      <c r="AW190" s="1016">
        <v>0</v>
      </c>
      <c r="AX190" s="1050">
        <v>0</v>
      </c>
      <c r="AY190" s="1016">
        <v>0</v>
      </c>
      <c r="AZ190" s="1050">
        <v>0</v>
      </c>
      <c r="BA190" s="1016">
        <v>0</v>
      </c>
      <c r="BB190" s="1016">
        <v>0</v>
      </c>
      <c r="BC190" s="1016">
        <v>0</v>
      </c>
      <c r="BD190" s="1016">
        <v>0</v>
      </c>
      <c r="BG190" s="1054">
        <v>124877300</v>
      </c>
      <c r="BH190" s="1054">
        <v>0</v>
      </c>
      <c r="BI190" s="1054">
        <v>0</v>
      </c>
      <c r="BJ190" s="1054">
        <v>0</v>
      </c>
      <c r="BK190" s="1054">
        <v>0</v>
      </c>
      <c r="BL190" s="1054">
        <v>0</v>
      </c>
      <c r="BM190" s="1054">
        <v>0</v>
      </c>
      <c r="BN190" s="1054">
        <v>0</v>
      </c>
      <c r="BO190" s="1054">
        <v>0</v>
      </c>
      <c r="BP190" s="1054">
        <v>0</v>
      </c>
      <c r="BQ190" s="1054">
        <v>0</v>
      </c>
      <c r="BR190" s="1054">
        <v>0</v>
      </c>
      <c r="BS190" s="1054">
        <v>0</v>
      </c>
      <c r="BT190" s="1054">
        <v>0</v>
      </c>
    </row>
    <row r="191" spans="1:72" ht="23.1" customHeight="1" x14ac:dyDescent="0.2">
      <c r="A191" s="1012" t="str">
        <f t="shared" si="2"/>
        <v>C32010</v>
      </c>
      <c r="B191" s="1180" t="s">
        <v>453</v>
      </c>
      <c r="C191" s="1192"/>
      <c r="D191" s="1180" t="s">
        <v>799</v>
      </c>
      <c r="E191" s="1192"/>
      <c r="F191" s="1180"/>
      <c r="G191" s="1192"/>
      <c r="H191" s="1180"/>
      <c r="I191" s="1192"/>
      <c r="J191" s="1180"/>
      <c r="K191" s="1192"/>
      <c r="L191" s="1192"/>
      <c r="M191" s="1180"/>
      <c r="N191" s="1192"/>
      <c r="O191" s="1192"/>
      <c r="P191" s="1180"/>
      <c r="Q191" s="1192"/>
      <c r="R191" s="1180"/>
      <c r="S191" s="1192"/>
      <c r="T191" s="1179" t="s">
        <v>800</v>
      </c>
      <c r="U191" s="1192"/>
      <c r="V191" s="1192"/>
      <c r="W191" s="1192"/>
      <c r="X191" s="1192"/>
      <c r="Y191" s="1192"/>
      <c r="Z191" s="1192"/>
      <c r="AA191" s="1192"/>
      <c r="AB191" s="1180" t="s">
        <v>732</v>
      </c>
      <c r="AC191" s="1192"/>
      <c r="AD191" s="1192"/>
      <c r="AE191" s="1192"/>
      <c r="AF191" s="1192"/>
      <c r="AG191" s="1180" t="s">
        <v>733</v>
      </c>
      <c r="AH191" s="1192"/>
      <c r="AI191" s="1192"/>
      <c r="AJ191" s="1017" t="s">
        <v>417</v>
      </c>
      <c r="AK191" s="1181" t="s">
        <v>734</v>
      </c>
      <c r="AL191" s="1192"/>
      <c r="AM191" s="1192"/>
      <c r="AN191" s="1192"/>
      <c r="AO191" s="1192"/>
      <c r="AP191" s="1192"/>
      <c r="AQ191" s="1016">
        <v>7793984504</v>
      </c>
      <c r="AR191" s="1050">
        <v>70000000</v>
      </c>
      <c r="AS191" s="1016">
        <v>157736925</v>
      </c>
      <c r="AT191" s="1016">
        <v>0</v>
      </c>
      <c r="AU191" s="1016">
        <v>0</v>
      </c>
      <c r="AV191" s="1050">
        <v>353797361</v>
      </c>
      <c r="AW191" s="1016">
        <v>283797361</v>
      </c>
      <c r="AX191" s="1050">
        <v>917222368</v>
      </c>
      <c r="AY191" s="1016">
        <v>563425007</v>
      </c>
      <c r="AZ191" s="1050">
        <v>883308076</v>
      </c>
      <c r="BA191" s="1016">
        <v>33914292</v>
      </c>
      <c r="BB191" s="1016">
        <v>883308076</v>
      </c>
      <c r="BC191" s="1016">
        <v>0</v>
      </c>
      <c r="BD191" s="1016">
        <v>0</v>
      </c>
      <c r="BG191" s="1054">
        <v>7793984504</v>
      </c>
      <c r="BH191" s="1054">
        <v>70000000</v>
      </c>
      <c r="BI191" s="1054">
        <v>157736925</v>
      </c>
      <c r="BJ191" s="1054">
        <v>0</v>
      </c>
      <c r="BK191" s="1054">
        <v>0</v>
      </c>
      <c r="BL191" s="1054">
        <v>353797361</v>
      </c>
      <c r="BM191" s="1054">
        <v>283797361</v>
      </c>
      <c r="BN191" s="1054">
        <v>917222368</v>
      </c>
      <c r="BO191" s="1054">
        <v>563425007</v>
      </c>
      <c r="BP191" s="1054">
        <v>883308076</v>
      </c>
      <c r="BQ191" s="1054">
        <v>33914292</v>
      </c>
      <c r="BR191" s="1054">
        <v>883308076</v>
      </c>
      <c r="BS191" s="1054">
        <v>0</v>
      </c>
      <c r="BT191" s="1054">
        <v>0</v>
      </c>
    </row>
    <row r="192" spans="1:72" ht="23.1" customHeight="1" x14ac:dyDescent="0.2">
      <c r="A192" s="1012" t="str">
        <f t="shared" si="2"/>
        <v>C32030710</v>
      </c>
      <c r="B192" s="1180" t="s">
        <v>453</v>
      </c>
      <c r="C192" s="1192"/>
      <c r="D192" s="1180" t="s">
        <v>799</v>
      </c>
      <c r="E192" s="1192"/>
      <c r="F192" s="1180" t="s">
        <v>801</v>
      </c>
      <c r="G192" s="1192"/>
      <c r="H192" s="1180"/>
      <c r="I192" s="1192"/>
      <c r="J192" s="1180"/>
      <c r="K192" s="1192"/>
      <c r="L192" s="1192"/>
      <c r="M192" s="1180"/>
      <c r="N192" s="1192"/>
      <c r="O192" s="1192"/>
      <c r="P192" s="1180"/>
      <c r="Q192" s="1192"/>
      <c r="R192" s="1180"/>
      <c r="S192" s="1192"/>
      <c r="T192" s="1179" t="s">
        <v>802</v>
      </c>
      <c r="U192" s="1192"/>
      <c r="V192" s="1192"/>
      <c r="W192" s="1192"/>
      <c r="X192" s="1192"/>
      <c r="Y192" s="1192"/>
      <c r="Z192" s="1192"/>
      <c r="AA192" s="1192"/>
      <c r="AB192" s="1180" t="s">
        <v>732</v>
      </c>
      <c r="AC192" s="1192"/>
      <c r="AD192" s="1192"/>
      <c r="AE192" s="1192"/>
      <c r="AF192" s="1192"/>
      <c r="AG192" s="1180" t="s">
        <v>733</v>
      </c>
      <c r="AH192" s="1192"/>
      <c r="AI192" s="1192"/>
      <c r="AJ192" s="1017" t="s">
        <v>417</v>
      </c>
      <c r="AK192" s="1181" t="s">
        <v>734</v>
      </c>
      <c r="AL192" s="1192"/>
      <c r="AM192" s="1192"/>
      <c r="AN192" s="1192"/>
      <c r="AO192" s="1192"/>
      <c r="AP192" s="1192"/>
      <c r="AQ192" s="1016">
        <v>350000000</v>
      </c>
      <c r="AR192" s="1050">
        <v>0</v>
      </c>
      <c r="AS192" s="1016">
        <v>33515994</v>
      </c>
      <c r="AT192" s="1016">
        <v>0</v>
      </c>
      <c r="AU192" s="1016">
        <v>0</v>
      </c>
      <c r="AV192" s="1050">
        <v>0</v>
      </c>
      <c r="AW192" s="1016">
        <v>0</v>
      </c>
      <c r="AX192" s="1050">
        <v>67964000</v>
      </c>
      <c r="AY192" s="1016">
        <v>67964000</v>
      </c>
      <c r="AZ192" s="1050">
        <v>67964000</v>
      </c>
      <c r="BA192" s="1016">
        <v>0</v>
      </c>
      <c r="BB192" s="1016">
        <v>67964000</v>
      </c>
      <c r="BC192" s="1016">
        <v>0</v>
      </c>
      <c r="BD192" s="1016">
        <v>0</v>
      </c>
      <c r="BG192" s="1054">
        <v>350000000</v>
      </c>
      <c r="BH192" s="1054">
        <v>0</v>
      </c>
      <c r="BI192" s="1054">
        <v>33515994</v>
      </c>
      <c r="BJ192" s="1054">
        <v>0</v>
      </c>
      <c r="BK192" s="1054">
        <v>0</v>
      </c>
      <c r="BL192" s="1054">
        <v>0</v>
      </c>
      <c r="BM192" s="1054">
        <v>0</v>
      </c>
      <c r="BN192" s="1054">
        <v>67964000</v>
      </c>
      <c r="BO192" s="1054">
        <v>67964000</v>
      </c>
      <c r="BP192" s="1054">
        <v>67964000</v>
      </c>
      <c r="BQ192" s="1054">
        <v>0</v>
      </c>
      <c r="BR192" s="1054">
        <v>67964000</v>
      </c>
      <c r="BS192" s="1054">
        <v>0</v>
      </c>
      <c r="BT192" s="1054">
        <v>0</v>
      </c>
    </row>
    <row r="193" spans="1:72" ht="23.1" customHeight="1" x14ac:dyDescent="0.2">
      <c r="A193" s="1012" t="str">
        <f t="shared" si="2"/>
        <v>C320307110</v>
      </c>
      <c r="B193" s="1176" t="s">
        <v>453</v>
      </c>
      <c r="C193" s="1192"/>
      <c r="D193" s="1176" t="s">
        <v>799</v>
      </c>
      <c r="E193" s="1192"/>
      <c r="F193" s="1176" t="s">
        <v>801</v>
      </c>
      <c r="G193" s="1192"/>
      <c r="H193" s="1176" t="s">
        <v>738</v>
      </c>
      <c r="I193" s="1192"/>
      <c r="J193" s="1176" t="s">
        <v>685</v>
      </c>
      <c r="K193" s="1192"/>
      <c r="L193" s="1192"/>
      <c r="M193" s="1176" t="s">
        <v>685</v>
      </c>
      <c r="N193" s="1192"/>
      <c r="O193" s="1192"/>
      <c r="P193" s="1176" t="s">
        <v>685</v>
      </c>
      <c r="Q193" s="1192"/>
      <c r="R193" s="1176" t="s">
        <v>685</v>
      </c>
      <c r="S193" s="1192"/>
      <c r="T193" s="1177" t="s">
        <v>803</v>
      </c>
      <c r="U193" s="1192"/>
      <c r="V193" s="1192"/>
      <c r="W193" s="1192"/>
      <c r="X193" s="1192"/>
      <c r="Y193" s="1192"/>
      <c r="Z193" s="1192"/>
      <c r="AA193" s="1192"/>
      <c r="AB193" s="1176" t="s">
        <v>732</v>
      </c>
      <c r="AC193" s="1192"/>
      <c r="AD193" s="1192"/>
      <c r="AE193" s="1192"/>
      <c r="AF193" s="1192"/>
      <c r="AG193" s="1176" t="s">
        <v>733</v>
      </c>
      <c r="AH193" s="1192"/>
      <c r="AI193" s="1192"/>
      <c r="AJ193" s="1019" t="s">
        <v>417</v>
      </c>
      <c r="AK193" s="1178" t="s">
        <v>734</v>
      </c>
      <c r="AL193" s="1192"/>
      <c r="AM193" s="1192"/>
      <c r="AN193" s="1192"/>
      <c r="AO193" s="1192"/>
      <c r="AP193" s="1192"/>
      <c r="AQ193" s="1016">
        <v>350000000</v>
      </c>
      <c r="AR193" s="1050">
        <v>0</v>
      </c>
      <c r="AS193" s="1016">
        <v>33515994</v>
      </c>
      <c r="AT193" s="1016">
        <v>0</v>
      </c>
      <c r="AU193" s="1016">
        <v>0</v>
      </c>
      <c r="AV193" s="1050">
        <v>0</v>
      </c>
      <c r="AW193" s="1016">
        <v>0</v>
      </c>
      <c r="AX193" s="1050">
        <v>67964000</v>
      </c>
      <c r="AY193" s="1016">
        <v>67964000</v>
      </c>
      <c r="AZ193" s="1050">
        <v>67964000</v>
      </c>
      <c r="BA193" s="1016">
        <v>0</v>
      </c>
      <c r="BB193" s="1016">
        <v>67964000</v>
      </c>
      <c r="BC193" s="1016">
        <v>0</v>
      </c>
      <c r="BD193" s="1016">
        <v>0</v>
      </c>
      <c r="BG193" s="1054">
        <v>350000000</v>
      </c>
      <c r="BH193" s="1054">
        <v>0</v>
      </c>
      <c r="BI193" s="1054">
        <v>33515994</v>
      </c>
      <c r="BJ193" s="1054">
        <v>0</v>
      </c>
      <c r="BK193" s="1054">
        <v>0</v>
      </c>
      <c r="BL193" s="1054">
        <v>0</v>
      </c>
      <c r="BM193" s="1054">
        <v>0</v>
      </c>
      <c r="BN193" s="1054">
        <v>67964000</v>
      </c>
      <c r="BO193" s="1054">
        <v>67964000</v>
      </c>
      <c r="BP193" s="1054">
        <v>67964000</v>
      </c>
      <c r="BQ193" s="1054">
        <v>0</v>
      </c>
      <c r="BR193" s="1054">
        <v>67964000</v>
      </c>
      <c r="BS193" s="1054">
        <v>0</v>
      </c>
      <c r="BT193" s="1054">
        <v>0</v>
      </c>
    </row>
    <row r="194" spans="1:72" ht="23.1" customHeight="1" x14ac:dyDescent="0.2">
      <c r="A194" s="1012" t="str">
        <f t="shared" si="2"/>
        <v>C320130410</v>
      </c>
      <c r="B194" s="1180" t="s">
        <v>453</v>
      </c>
      <c r="C194" s="1192"/>
      <c r="D194" s="1180" t="s">
        <v>799</v>
      </c>
      <c r="E194" s="1192"/>
      <c r="F194" s="1180" t="s">
        <v>804</v>
      </c>
      <c r="G194" s="1192"/>
      <c r="H194" s="1180"/>
      <c r="I194" s="1192"/>
      <c r="J194" s="1180"/>
      <c r="K194" s="1192"/>
      <c r="L194" s="1192"/>
      <c r="M194" s="1180"/>
      <c r="N194" s="1192"/>
      <c r="O194" s="1192"/>
      <c r="P194" s="1180"/>
      <c r="Q194" s="1192"/>
      <c r="R194" s="1180"/>
      <c r="S194" s="1192"/>
      <c r="T194" s="1179" t="s">
        <v>805</v>
      </c>
      <c r="U194" s="1192"/>
      <c r="V194" s="1192"/>
      <c r="W194" s="1192"/>
      <c r="X194" s="1192"/>
      <c r="Y194" s="1192"/>
      <c r="Z194" s="1192"/>
      <c r="AA194" s="1192"/>
      <c r="AB194" s="1180" t="s">
        <v>732</v>
      </c>
      <c r="AC194" s="1192"/>
      <c r="AD194" s="1192"/>
      <c r="AE194" s="1192"/>
      <c r="AF194" s="1192"/>
      <c r="AG194" s="1180" t="s">
        <v>733</v>
      </c>
      <c r="AH194" s="1192"/>
      <c r="AI194" s="1192"/>
      <c r="AJ194" s="1017" t="s">
        <v>417</v>
      </c>
      <c r="AK194" s="1181" t="s">
        <v>734</v>
      </c>
      <c r="AL194" s="1192"/>
      <c r="AM194" s="1192"/>
      <c r="AN194" s="1192"/>
      <c r="AO194" s="1192"/>
      <c r="AP194" s="1192"/>
      <c r="AQ194" s="1016">
        <v>538984504</v>
      </c>
      <c r="AR194" s="1050">
        <v>0</v>
      </c>
      <c r="AS194" s="1016">
        <v>1817279</v>
      </c>
      <c r="AT194" s="1016">
        <v>0</v>
      </c>
      <c r="AU194" s="1016">
        <v>0</v>
      </c>
      <c r="AV194" s="1050">
        <v>0</v>
      </c>
      <c r="AW194" s="1016">
        <v>0</v>
      </c>
      <c r="AX194" s="1050">
        <v>152967742</v>
      </c>
      <c r="AY194" s="1016">
        <v>152967742</v>
      </c>
      <c r="AZ194" s="1050">
        <v>60967742</v>
      </c>
      <c r="BA194" s="1016">
        <v>92000000</v>
      </c>
      <c r="BB194" s="1016">
        <v>60967742</v>
      </c>
      <c r="BC194" s="1016">
        <v>0</v>
      </c>
      <c r="BD194" s="1016">
        <v>0</v>
      </c>
      <c r="BG194" s="1054">
        <v>538984504</v>
      </c>
      <c r="BH194" s="1054">
        <v>0</v>
      </c>
      <c r="BI194" s="1054">
        <v>1817279</v>
      </c>
      <c r="BJ194" s="1054">
        <v>0</v>
      </c>
      <c r="BK194" s="1054">
        <v>0</v>
      </c>
      <c r="BL194" s="1054">
        <v>0</v>
      </c>
      <c r="BM194" s="1054">
        <v>0</v>
      </c>
      <c r="BN194" s="1054">
        <v>152967742</v>
      </c>
      <c r="BO194" s="1054">
        <v>152967742</v>
      </c>
      <c r="BP194" s="1054">
        <v>60967742</v>
      </c>
      <c r="BQ194" s="1054">
        <v>92000000</v>
      </c>
      <c r="BR194" s="1054">
        <v>60967742</v>
      </c>
      <c r="BS194" s="1054">
        <v>0</v>
      </c>
      <c r="BT194" s="1054">
        <v>0</v>
      </c>
    </row>
    <row r="195" spans="1:72" ht="23.1" customHeight="1" x14ac:dyDescent="0.2">
      <c r="A195" s="1012" t="str">
        <f t="shared" si="2"/>
        <v>C3201304110</v>
      </c>
      <c r="B195" s="1176" t="s">
        <v>453</v>
      </c>
      <c r="C195" s="1192"/>
      <c r="D195" s="1176" t="s">
        <v>799</v>
      </c>
      <c r="E195" s="1192"/>
      <c r="F195" s="1176" t="s">
        <v>804</v>
      </c>
      <c r="G195" s="1192"/>
      <c r="H195" s="1176" t="s">
        <v>738</v>
      </c>
      <c r="I195" s="1192"/>
      <c r="J195" s="1176" t="s">
        <v>685</v>
      </c>
      <c r="K195" s="1192"/>
      <c r="L195" s="1192"/>
      <c r="M195" s="1176" t="s">
        <v>685</v>
      </c>
      <c r="N195" s="1192"/>
      <c r="O195" s="1192"/>
      <c r="P195" s="1176" t="s">
        <v>685</v>
      </c>
      <c r="Q195" s="1192"/>
      <c r="R195" s="1176" t="s">
        <v>685</v>
      </c>
      <c r="S195" s="1192"/>
      <c r="T195" s="1177" t="s">
        <v>587</v>
      </c>
      <c r="U195" s="1192"/>
      <c r="V195" s="1192"/>
      <c r="W195" s="1192"/>
      <c r="X195" s="1192"/>
      <c r="Y195" s="1192"/>
      <c r="Z195" s="1192"/>
      <c r="AA195" s="1192"/>
      <c r="AB195" s="1176" t="s">
        <v>732</v>
      </c>
      <c r="AC195" s="1192"/>
      <c r="AD195" s="1192"/>
      <c r="AE195" s="1192"/>
      <c r="AF195" s="1192"/>
      <c r="AG195" s="1176" t="s">
        <v>733</v>
      </c>
      <c r="AH195" s="1192"/>
      <c r="AI195" s="1192"/>
      <c r="AJ195" s="1019" t="s">
        <v>417</v>
      </c>
      <c r="AK195" s="1178" t="s">
        <v>734</v>
      </c>
      <c r="AL195" s="1192"/>
      <c r="AM195" s="1192"/>
      <c r="AN195" s="1192"/>
      <c r="AO195" s="1192"/>
      <c r="AP195" s="1192"/>
      <c r="AQ195" s="1016">
        <v>538984504</v>
      </c>
      <c r="AR195" s="1050">
        <v>0</v>
      </c>
      <c r="AS195" s="1016">
        <v>1817279</v>
      </c>
      <c r="AT195" s="1016">
        <v>0</v>
      </c>
      <c r="AU195" s="1016">
        <v>0</v>
      </c>
      <c r="AV195" s="1050">
        <v>0</v>
      </c>
      <c r="AW195" s="1016">
        <v>0</v>
      </c>
      <c r="AX195" s="1050">
        <v>152967742</v>
      </c>
      <c r="AY195" s="1016">
        <v>152967742</v>
      </c>
      <c r="AZ195" s="1050">
        <v>60967742</v>
      </c>
      <c r="BA195" s="1016">
        <v>92000000</v>
      </c>
      <c r="BB195" s="1016">
        <v>60967742</v>
      </c>
      <c r="BC195" s="1016">
        <v>0</v>
      </c>
      <c r="BD195" s="1016">
        <v>0</v>
      </c>
      <c r="BG195" s="1054">
        <v>538984504</v>
      </c>
      <c r="BH195" s="1054">
        <v>0</v>
      </c>
      <c r="BI195" s="1054">
        <v>1817279</v>
      </c>
      <c r="BJ195" s="1054">
        <v>0</v>
      </c>
      <c r="BK195" s="1054">
        <v>0</v>
      </c>
      <c r="BL195" s="1054">
        <v>0</v>
      </c>
      <c r="BM195" s="1054">
        <v>0</v>
      </c>
      <c r="BN195" s="1054">
        <v>152967742</v>
      </c>
      <c r="BO195" s="1054">
        <v>152967742</v>
      </c>
      <c r="BP195" s="1054">
        <v>60967742</v>
      </c>
      <c r="BQ195" s="1054">
        <v>92000000</v>
      </c>
      <c r="BR195" s="1054">
        <v>60967742</v>
      </c>
      <c r="BS195" s="1054">
        <v>0</v>
      </c>
      <c r="BT195" s="1054">
        <v>0</v>
      </c>
    </row>
    <row r="196" spans="1:72" ht="23.1" customHeight="1" x14ac:dyDescent="0.2">
      <c r="A196" s="1012" t="str">
        <f t="shared" si="2"/>
        <v>C320150710</v>
      </c>
      <c r="B196" s="1180" t="s">
        <v>453</v>
      </c>
      <c r="C196" s="1192"/>
      <c r="D196" s="1180" t="s">
        <v>799</v>
      </c>
      <c r="E196" s="1192"/>
      <c r="F196" s="1180" t="s">
        <v>795</v>
      </c>
      <c r="G196" s="1192"/>
      <c r="H196" s="1180"/>
      <c r="I196" s="1192"/>
      <c r="J196" s="1180"/>
      <c r="K196" s="1192"/>
      <c r="L196" s="1192"/>
      <c r="M196" s="1180"/>
      <c r="N196" s="1192"/>
      <c r="O196" s="1192"/>
      <c r="P196" s="1180"/>
      <c r="Q196" s="1192"/>
      <c r="R196" s="1180"/>
      <c r="S196" s="1192"/>
      <c r="T196" s="1179" t="s">
        <v>796</v>
      </c>
      <c r="U196" s="1192"/>
      <c r="V196" s="1192"/>
      <c r="W196" s="1192"/>
      <c r="X196" s="1192"/>
      <c r="Y196" s="1192"/>
      <c r="Z196" s="1192"/>
      <c r="AA196" s="1192"/>
      <c r="AB196" s="1180" t="s">
        <v>732</v>
      </c>
      <c r="AC196" s="1192"/>
      <c r="AD196" s="1192"/>
      <c r="AE196" s="1192"/>
      <c r="AF196" s="1192"/>
      <c r="AG196" s="1180" t="s">
        <v>733</v>
      </c>
      <c r="AH196" s="1192"/>
      <c r="AI196" s="1192"/>
      <c r="AJ196" s="1017" t="s">
        <v>417</v>
      </c>
      <c r="AK196" s="1181" t="s">
        <v>734</v>
      </c>
      <c r="AL196" s="1192"/>
      <c r="AM196" s="1192"/>
      <c r="AN196" s="1192"/>
      <c r="AO196" s="1192"/>
      <c r="AP196" s="1192"/>
      <c r="AQ196" s="1016">
        <v>6905000000</v>
      </c>
      <c r="AR196" s="1050">
        <v>70000000</v>
      </c>
      <c r="AS196" s="1016">
        <v>122403652</v>
      </c>
      <c r="AT196" s="1016">
        <v>0</v>
      </c>
      <c r="AU196" s="1016">
        <v>0</v>
      </c>
      <c r="AV196" s="1050">
        <v>353797361</v>
      </c>
      <c r="AW196" s="1016">
        <v>283797361</v>
      </c>
      <c r="AX196" s="1050">
        <v>696290626</v>
      </c>
      <c r="AY196" s="1016">
        <v>342493265</v>
      </c>
      <c r="AZ196" s="1050">
        <v>754376334</v>
      </c>
      <c r="BA196" s="1016">
        <v>58085708</v>
      </c>
      <c r="BB196" s="1016">
        <v>754376334</v>
      </c>
      <c r="BC196" s="1016">
        <v>0</v>
      </c>
      <c r="BD196" s="1016">
        <v>0</v>
      </c>
      <c r="BG196" s="1054">
        <v>6905000000</v>
      </c>
      <c r="BH196" s="1054">
        <v>70000000</v>
      </c>
      <c r="BI196" s="1054">
        <v>122403652</v>
      </c>
      <c r="BJ196" s="1054">
        <v>0</v>
      </c>
      <c r="BK196" s="1054">
        <v>0</v>
      </c>
      <c r="BL196" s="1054">
        <v>353797361</v>
      </c>
      <c r="BM196" s="1054">
        <v>283797361</v>
      </c>
      <c r="BN196" s="1054">
        <v>696290626</v>
      </c>
      <c r="BO196" s="1054">
        <v>342493265</v>
      </c>
      <c r="BP196" s="1054">
        <v>754376334</v>
      </c>
      <c r="BQ196" s="1054">
        <v>58085708</v>
      </c>
      <c r="BR196" s="1054">
        <v>754376334</v>
      </c>
      <c r="BS196" s="1054">
        <v>0</v>
      </c>
      <c r="BT196" s="1054">
        <v>0</v>
      </c>
    </row>
    <row r="197" spans="1:72" ht="23.1" customHeight="1" x14ac:dyDescent="0.2">
      <c r="A197" s="1012" t="str">
        <f t="shared" si="2"/>
        <v>C3201507110</v>
      </c>
      <c r="B197" s="1176" t="s">
        <v>453</v>
      </c>
      <c r="C197" s="1192"/>
      <c r="D197" s="1176" t="s">
        <v>799</v>
      </c>
      <c r="E197" s="1192"/>
      <c r="F197" s="1176" t="s">
        <v>795</v>
      </c>
      <c r="G197" s="1192"/>
      <c r="H197" s="1176" t="s">
        <v>738</v>
      </c>
      <c r="I197" s="1192"/>
      <c r="J197" s="1176" t="s">
        <v>685</v>
      </c>
      <c r="K197" s="1192"/>
      <c r="L197" s="1192"/>
      <c r="M197" s="1176" t="s">
        <v>685</v>
      </c>
      <c r="N197" s="1192"/>
      <c r="O197" s="1192"/>
      <c r="P197" s="1176" t="s">
        <v>685</v>
      </c>
      <c r="Q197" s="1192"/>
      <c r="R197" s="1176" t="s">
        <v>685</v>
      </c>
      <c r="S197" s="1192"/>
      <c r="T197" s="1177" t="s">
        <v>807</v>
      </c>
      <c r="U197" s="1192"/>
      <c r="V197" s="1192"/>
      <c r="W197" s="1192"/>
      <c r="X197" s="1192"/>
      <c r="Y197" s="1192"/>
      <c r="Z197" s="1192"/>
      <c r="AA197" s="1192"/>
      <c r="AB197" s="1176" t="s">
        <v>732</v>
      </c>
      <c r="AC197" s="1192"/>
      <c r="AD197" s="1192"/>
      <c r="AE197" s="1192"/>
      <c r="AF197" s="1192"/>
      <c r="AG197" s="1176" t="s">
        <v>733</v>
      </c>
      <c r="AH197" s="1192"/>
      <c r="AI197" s="1192"/>
      <c r="AJ197" s="1019" t="s">
        <v>417</v>
      </c>
      <c r="AK197" s="1178" t="s">
        <v>734</v>
      </c>
      <c r="AL197" s="1192"/>
      <c r="AM197" s="1192"/>
      <c r="AN197" s="1192"/>
      <c r="AO197" s="1192"/>
      <c r="AP197" s="1192"/>
      <c r="AQ197" s="1016">
        <v>600000000</v>
      </c>
      <c r="AR197" s="1050">
        <v>0</v>
      </c>
      <c r="AS197" s="1016">
        <v>0</v>
      </c>
      <c r="AT197" s="1016">
        <v>0</v>
      </c>
      <c r="AU197" s="1016">
        <v>0</v>
      </c>
      <c r="AV197" s="1050">
        <v>19268795</v>
      </c>
      <c r="AW197" s="1016">
        <v>19268795</v>
      </c>
      <c r="AX197" s="1050">
        <v>66948347</v>
      </c>
      <c r="AY197" s="1016">
        <v>47679552</v>
      </c>
      <c r="AZ197" s="1050">
        <v>68766696</v>
      </c>
      <c r="BA197" s="1016">
        <v>1818349</v>
      </c>
      <c r="BB197" s="1016">
        <v>68766696</v>
      </c>
      <c r="BC197" s="1016">
        <v>0</v>
      </c>
      <c r="BD197" s="1016">
        <v>0</v>
      </c>
      <c r="BG197" s="1054">
        <v>600000000</v>
      </c>
      <c r="BH197" s="1054">
        <v>0</v>
      </c>
      <c r="BI197" s="1054">
        <v>0</v>
      </c>
      <c r="BJ197" s="1054">
        <v>0</v>
      </c>
      <c r="BK197" s="1054">
        <v>0</v>
      </c>
      <c r="BL197" s="1054">
        <v>19268795</v>
      </c>
      <c r="BM197" s="1054">
        <v>19268795</v>
      </c>
      <c r="BN197" s="1054">
        <v>66948347</v>
      </c>
      <c r="BO197" s="1054">
        <v>47679552</v>
      </c>
      <c r="BP197" s="1054">
        <v>68766696</v>
      </c>
      <c r="BQ197" s="1054">
        <v>1818349</v>
      </c>
      <c r="BR197" s="1054">
        <v>68766696</v>
      </c>
      <c r="BS197" s="1054">
        <v>0</v>
      </c>
      <c r="BT197" s="1054">
        <v>0</v>
      </c>
    </row>
    <row r="198" spans="1:72" ht="23.1" customHeight="1" x14ac:dyDescent="0.2">
      <c r="A198" s="1012" t="str">
        <f t="shared" si="2"/>
        <v>C32015071010</v>
      </c>
      <c r="B198" s="1180" t="s">
        <v>453</v>
      </c>
      <c r="C198" s="1192"/>
      <c r="D198" s="1180" t="s">
        <v>799</v>
      </c>
      <c r="E198" s="1192"/>
      <c r="F198" s="1180" t="s">
        <v>795</v>
      </c>
      <c r="G198" s="1192"/>
      <c r="H198" s="1180" t="s">
        <v>738</v>
      </c>
      <c r="I198" s="1192"/>
      <c r="J198" s="1180" t="s">
        <v>739</v>
      </c>
      <c r="K198" s="1192"/>
      <c r="L198" s="1192"/>
      <c r="M198" s="1180" t="s">
        <v>685</v>
      </c>
      <c r="N198" s="1192"/>
      <c r="O198" s="1192"/>
      <c r="P198" s="1180" t="s">
        <v>685</v>
      </c>
      <c r="Q198" s="1192"/>
      <c r="R198" s="1180" t="s">
        <v>685</v>
      </c>
      <c r="S198" s="1192"/>
      <c r="T198" s="1179" t="s">
        <v>806</v>
      </c>
      <c r="U198" s="1192"/>
      <c r="V198" s="1192"/>
      <c r="W198" s="1192"/>
      <c r="X198" s="1192"/>
      <c r="Y198" s="1192"/>
      <c r="Z198" s="1192"/>
      <c r="AA198" s="1192"/>
      <c r="AB198" s="1180" t="s">
        <v>732</v>
      </c>
      <c r="AC198" s="1192"/>
      <c r="AD198" s="1192"/>
      <c r="AE198" s="1192"/>
      <c r="AF198" s="1192"/>
      <c r="AG198" s="1180" t="s">
        <v>733</v>
      </c>
      <c r="AH198" s="1192"/>
      <c r="AI198" s="1192"/>
      <c r="AJ198" s="1017" t="s">
        <v>417</v>
      </c>
      <c r="AK198" s="1181" t="s">
        <v>734</v>
      </c>
      <c r="AL198" s="1192"/>
      <c r="AM198" s="1192"/>
      <c r="AN198" s="1192"/>
      <c r="AO198" s="1192"/>
      <c r="AP198" s="1192"/>
      <c r="AQ198" s="1016">
        <v>600000000</v>
      </c>
      <c r="AR198" s="1050">
        <v>0</v>
      </c>
      <c r="AS198" s="1016">
        <v>0</v>
      </c>
      <c r="AT198" s="1016">
        <v>0</v>
      </c>
      <c r="AU198" s="1016">
        <v>0</v>
      </c>
      <c r="AV198" s="1050">
        <v>19268795</v>
      </c>
      <c r="AW198" s="1016">
        <v>19268795</v>
      </c>
      <c r="AX198" s="1050">
        <v>66948347</v>
      </c>
      <c r="AY198" s="1016">
        <v>47679552</v>
      </c>
      <c r="AZ198" s="1050">
        <v>68766696</v>
      </c>
      <c r="BA198" s="1016">
        <v>1818349</v>
      </c>
      <c r="BB198" s="1016">
        <v>68766696</v>
      </c>
      <c r="BC198" s="1016">
        <v>0</v>
      </c>
      <c r="BD198" s="1016">
        <v>0</v>
      </c>
      <c r="BG198" s="1054">
        <v>600000000</v>
      </c>
      <c r="BH198" s="1054">
        <v>0</v>
      </c>
      <c r="BI198" s="1054">
        <v>0</v>
      </c>
      <c r="BJ198" s="1054">
        <v>0</v>
      </c>
      <c r="BK198" s="1054">
        <v>0</v>
      </c>
      <c r="BL198" s="1054">
        <v>19268795</v>
      </c>
      <c r="BM198" s="1054">
        <v>19268795</v>
      </c>
      <c r="BN198" s="1054">
        <v>66948347</v>
      </c>
      <c r="BO198" s="1054">
        <v>47679552</v>
      </c>
      <c r="BP198" s="1054">
        <v>68766696</v>
      </c>
      <c r="BQ198" s="1054">
        <v>1818349</v>
      </c>
      <c r="BR198" s="1054">
        <v>68766696</v>
      </c>
      <c r="BS198" s="1054">
        <v>0</v>
      </c>
      <c r="BT198" s="1054">
        <v>0</v>
      </c>
    </row>
    <row r="199" spans="1:72" ht="23.1" customHeight="1" x14ac:dyDescent="0.2">
      <c r="A199" s="1012" t="str">
        <f t="shared" si="2"/>
        <v>C320150710210</v>
      </c>
      <c r="B199" s="1176" t="s">
        <v>453</v>
      </c>
      <c r="C199" s="1192"/>
      <c r="D199" s="1176" t="s">
        <v>799</v>
      </c>
      <c r="E199" s="1192"/>
      <c r="F199" s="1176" t="s">
        <v>795</v>
      </c>
      <c r="G199" s="1192"/>
      <c r="H199" s="1176" t="s">
        <v>738</v>
      </c>
      <c r="I199" s="1192"/>
      <c r="J199" s="1176" t="s">
        <v>739</v>
      </c>
      <c r="K199" s="1192"/>
      <c r="L199" s="1192"/>
      <c r="M199" s="1176" t="s">
        <v>741</v>
      </c>
      <c r="N199" s="1192"/>
      <c r="O199" s="1192"/>
      <c r="P199" s="1176" t="s">
        <v>685</v>
      </c>
      <c r="Q199" s="1192"/>
      <c r="R199" s="1176" t="s">
        <v>685</v>
      </c>
      <c r="S199" s="1192"/>
      <c r="T199" s="1177" t="s">
        <v>588</v>
      </c>
      <c r="U199" s="1192"/>
      <c r="V199" s="1192"/>
      <c r="W199" s="1192"/>
      <c r="X199" s="1192"/>
      <c r="Y199" s="1192"/>
      <c r="Z199" s="1192"/>
      <c r="AA199" s="1192"/>
      <c r="AB199" s="1176" t="s">
        <v>732</v>
      </c>
      <c r="AC199" s="1192"/>
      <c r="AD199" s="1192"/>
      <c r="AE199" s="1192"/>
      <c r="AF199" s="1192"/>
      <c r="AG199" s="1176" t="s">
        <v>733</v>
      </c>
      <c r="AH199" s="1192"/>
      <c r="AI199" s="1192"/>
      <c r="AJ199" s="1019" t="s">
        <v>417</v>
      </c>
      <c r="AK199" s="1178" t="s">
        <v>734</v>
      </c>
      <c r="AL199" s="1192"/>
      <c r="AM199" s="1192"/>
      <c r="AN199" s="1192"/>
      <c r="AO199" s="1192"/>
      <c r="AP199" s="1192"/>
      <c r="AQ199" s="1016">
        <v>600000000</v>
      </c>
      <c r="AR199" s="1050">
        <v>0</v>
      </c>
      <c r="AS199" s="1016">
        <v>0</v>
      </c>
      <c r="AT199" s="1016">
        <v>0</v>
      </c>
      <c r="AU199" s="1016">
        <v>0</v>
      </c>
      <c r="AV199" s="1050">
        <v>19268795</v>
      </c>
      <c r="AW199" s="1016">
        <v>19268795</v>
      </c>
      <c r="AX199" s="1050">
        <v>66948347</v>
      </c>
      <c r="AY199" s="1016">
        <v>47679552</v>
      </c>
      <c r="AZ199" s="1050">
        <v>68766696</v>
      </c>
      <c r="BA199" s="1016">
        <v>1818349</v>
      </c>
      <c r="BB199" s="1016">
        <v>68766696</v>
      </c>
      <c r="BC199" s="1016">
        <v>0</v>
      </c>
      <c r="BD199" s="1016">
        <v>0</v>
      </c>
      <c r="BG199" s="1054">
        <v>600000000</v>
      </c>
      <c r="BH199" s="1054">
        <v>0</v>
      </c>
      <c r="BI199" s="1054">
        <v>0</v>
      </c>
      <c r="BJ199" s="1054">
        <v>0</v>
      </c>
      <c r="BK199" s="1054">
        <v>0</v>
      </c>
      <c r="BL199" s="1054">
        <v>19268795</v>
      </c>
      <c r="BM199" s="1054">
        <v>19268795</v>
      </c>
      <c r="BN199" s="1054">
        <v>66948347</v>
      </c>
      <c r="BO199" s="1054">
        <v>47679552</v>
      </c>
      <c r="BP199" s="1054">
        <v>68766696</v>
      </c>
      <c r="BQ199" s="1054">
        <v>1818349</v>
      </c>
      <c r="BR199" s="1054">
        <v>68766696</v>
      </c>
      <c r="BS199" s="1054">
        <v>0</v>
      </c>
      <c r="BT199" s="1054">
        <v>0</v>
      </c>
    </row>
    <row r="200" spans="1:72" ht="23.1" customHeight="1" x14ac:dyDescent="0.2">
      <c r="A200" s="1012" t="str">
        <f t="shared" si="2"/>
        <v>C3201507210</v>
      </c>
      <c r="B200" s="1176" t="s">
        <v>453</v>
      </c>
      <c r="C200" s="1192"/>
      <c r="D200" s="1176" t="s">
        <v>799</v>
      </c>
      <c r="E200" s="1192"/>
      <c r="F200" s="1176" t="s">
        <v>795</v>
      </c>
      <c r="G200" s="1192"/>
      <c r="H200" s="1176" t="s">
        <v>741</v>
      </c>
      <c r="I200" s="1192"/>
      <c r="J200" s="1176" t="s">
        <v>685</v>
      </c>
      <c r="K200" s="1192"/>
      <c r="L200" s="1192"/>
      <c r="M200" s="1176" t="s">
        <v>685</v>
      </c>
      <c r="N200" s="1192"/>
      <c r="O200" s="1192"/>
      <c r="P200" s="1176" t="s">
        <v>685</v>
      </c>
      <c r="Q200" s="1192"/>
      <c r="R200" s="1176" t="s">
        <v>685</v>
      </c>
      <c r="S200" s="1192"/>
      <c r="T200" s="1177" t="s">
        <v>589</v>
      </c>
      <c r="U200" s="1192"/>
      <c r="V200" s="1192"/>
      <c r="W200" s="1192"/>
      <c r="X200" s="1192"/>
      <c r="Y200" s="1192"/>
      <c r="Z200" s="1192"/>
      <c r="AA200" s="1192"/>
      <c r="AB200" s="1176" t="s">
        <v>732</v>
      </c>
      <c r="AC200" s="1192"/>
      <c r="AD200" s="1192"/>
      <c r="AE200" s="1192"/>
      <c r="AF200" s="1192"/>
      <c r="AG200" s="1176" t="s">
        <v>733</v>
      </c>
      <c r="AH200" s="1192"/>
      <c r="AI200" s="1192"/>
      <c r="AJ200" s="1019" t="s">
        <v>417</v>
      </c>
      <c r="AK200" s="1178" t="s">
        <v>734</v>
      </c>
      <c r="AL200" s="1192"/>
      <c r="AM200" s="1192"/>
      <c r="AN200" s="1192"/>
      <c r="AO200" s="1192"/>
      <c r="AP200" s="1192"/>
      <c r="AQ200" s="1016">
        <v>2850000000</v>
      </c>
      <c r="AR200" s="1050">
        <v>0</v>
      </c>
      <c r="AS200" s="1016">
        <v>0</v>
      </c>
      <c r="AT200" s="1016">
        <v>0</v>
      </c>
      <c r="AU200" s="1016">
        <v>0</v>
      </c>
      <c r="AV200" s="1050">
        <v>215351478</v>
      </c>
      <c r="AW200" s="1016">
        <v>215351478</v>
      </c>
      <c r="AX200" s="1050">
        <v>342517104</v>
      </c>
      <c r="AY200" s="1016">
        <v>127165626</v>
      </c>
      <c r="AZ200" s="1050">
        <v>399607344</v>
      </c>
      <c r="BA200" s="1016">
        <v>57090240</v>
      </c>
      <c r="BB200" s="1016">
        <v>399607344</v>
      </c>
      <c r="BC200" s="1016">
        <v>0</v>
      </c>
      <c r="BD200" s="1016">
        <v>0</v>
      </c>
      <c r="BG200" s="1054">
        <v>2850000000</v>
      </c>
      <c r="BH200" s="1054">
        <v>0</v>
      </c>
      <c r="BI200" s="1054">
        <v>0</v>
      </c>
      <c r="BJ200" s="1054">
        <v>0</v>
      </c>
      <c r="BK200" s="1054">
        <v>0</v>
      </c>
      <c r="BL200" s="1054">
        <v>215351478</v>
      </c>
      <c r="BM200" s="1054">
        <v>215351478</v>
      </c>
      <c r="BN200" s="1054">
        <v>342517104</v>
      </c>
      <c r="BO200" s="1054">
        <v>127165626</v>
      </c>
      <c r="BP200" s="1054">
        <v>399607344</v>
      </c>
      <c r="BQ200" s="1054">
        <v>57090240</v>
      </c>
      <c r="BR200" s="1054">
        <v>399607344</v>
      </c>
      <c r="BS200" s="1054">
        <v>0</v>
      </c>
      <c r="BT200" s="1054">
        <v>0</v>
      </c>
    </row>
    <row r="201" spans="1:72" ht="23.1" customHeight="1" x14ac:dyDescent="0.2">
      <c r="A201" s="1012" t="str">
        <f t="shared" si="2"/>
        <v>C3201507310</v>
      </c>
      <c r="B201" s="1176" t="s">
        <v>453</v>
      </c>
      <c r="C201" s="1192"/>
      <c r="D201" s="1176" t="s">
        <v>799</v>
      </c>
      <c r="E201" s="1192"/>
      <c r="F201" s="1176" t="s">
        <v>795</v>
      </c>
      <c r="G201" s="1192"/>
      <c r="H201" s="1176" t="s">
        <v>748</v>
      </c>
      <c r="I201" s="1192"/>
      <c r="J201" s="1176" t="s">
        <v>685</v>
      </c>
      <c r="K201" s="1192"/>
      <c r="L201" s="1192"/>
      <c r="M201" s="1176" t="s">
        <v>685</v>
      </c>
      <c r="N201" s="1192"/>
      <c r="O201" s="1192"/>
      <c r="P201" s="1176" t="s">
        <v>685</v>
      </c>
      <c r="Q201" s="1192"/>
      <c r="R201" s="1176" t="s">
        <v>685</v>
      </c>
      <c r="S201" s="1192"/>
      <c r="T201" s="1177" t="s">
        <v>590</v>
      </c>
      <c r="U201" s="1192"/>
      <c r="V201" s="1192"/>
      <c r="W201" s="1192"/>
      <c r="X201" s="1192"/>
      <c r="Y201" s="1192"/>
      <c r="Z201" s="1192"/>
      <c r="AA201" s="1192"/>
      <c r="AB201" s="1176" t="s">
        <v>732</v>
      </c>
      <c r="AC201" s="1192"/>
      <c r="AD201" s="1192"/>
      <c r="AE201" s="1192"/>
      <c r="AF201" s="1192"/>
      <c r="AG201" s="1176" t="s">
        <v>733</v>
      </c>
      <c r="AH201" s="1192"/>
      <c r="AI201" s="1192"/>
      <c r="AJ201" s="1019" t="s">
        <v>417</v>
      </c>
      <c r="AK201" s="1178" t="s">
        <v>734</v>
      </c>
      <c r="AL201" s="1192"/>
      <c r="AM201" s="1192"/>
      <c r="AN201" s="1192"/>
      <c r="AO201" s="1192"/>
      <c r="AP201" s="1192"/>
      <c r="AQ201" s="1016">
        <v>3455000000</v>
      </c>
      <c r="AR201" s="1050">
        <v>70000000</v>
      </c>
      <c r="AS201" s="1016">
        <v>122403652</v>
      </c>
      <c r="AT201" s="1016">
        <v>0</v>
      </c>
      <c r="AU201" s="1016">
        <v>0</v>
      </c>
      <c r="AV201" s="1050">
        <v>119177088</v>
      </c>
      <c r="AW201" s="1016">
        <v>49177088</v>
      </c>
      <c r="AX201" s="1050">
        <v>286825175</v>
      </c>
      <c r="AY201" s="1016">
        <v>167648087</v>
      </c>
      <c r="AZ201" s="1050">
        <v>286002294</v>
      </c>
      <c r="BA201" s="1016">
        <v>822881</v>
      </c>
      <c r="BB201" s="1016">
        <v>286002294</v>
      </c>
      <c r="BC201" s="1016">
        <v>0</v>
      </c>
      <c r="BD201" s="1016">
        <v>0</v>
      </c>
      <c r="BG201" s="1054">
        <v>3455000000</v>
      </c>
      <c r="BH201" s="1054">
        <v>70000000</v>
      </c>
      <c r="BI201" s="1054">
        <v>122403652</v>
      </c>
      <c r="BJ201" s="1054">
        <v>0</v>
      </c>
      <c r="BK201" s="1054">
        <v>0</v>
      </c>
      <c r="BL201" s="1054">
        <v>119177088</v>
      </c>
      <c r="BM201" s="1054">
        <v>49177088</v>
      </c>
      <c r="BN201" s="1054">
        <v>286825175</v>
      </c>
      <c r="BO201" s="1054">
        <v>167648087</v>
      </c>
      <c r="BP201" s="1054">
        <v>286002294</v>
      </c>
      <c r="BQ201" s="1054">
        <v>822881</v>
      </c>
      <c r="BR201" s="1054">
        <v>286002294</v>
      </c>
      <c r="BS201" s="1054">
        <v>0</v>
      </c>
      <c r="BT201" s="1054">
        <v>0</v>
      </c>
    </row>
    <row r="202" spans="1:72" ht="23.1" customHeight="1" x14ac:dyDescent="0.2">
      <c r="A202" s="1012" t="str">
        <f t="shared" si="2"/>
        <v>C51010</v>
      </c>
      <c r="B202" s="1180" t="s">
        <v>453</v>
      </c>
      <c r="C202" s="1192"/>
      <c r="D202" s="1180" t="s">
        <v>808</v>
      </c>
      <c r="E202" s="1192"/>
      <c r="F202" s="1180"/>
      <c r="G202" s="1192"/>
      <c r="H202" s="1180"/>
      <c r="I202" s="1192"/>
      <c r="J202" s="1180"/>
      <c r="K202" s="1192"/>
      <c r="L202" s="1192"/>
      <c r="M202" s="1180"/>
      <c r="N202" s="1192"/>
      <c r="O202" s="1192"/>
      <c r="P202" s="1180"/>
      <c r="Q202" s="1192"/>
      <c r="R202" s="1180"/>
      <c r="S202" s="1192"/>
      <c r="T202" s="1179" t="s">
        <v>809</v>
      </c>
      <c r="U202" s="1192"/>
      <c r="V202" s="1192"/>
      <c r="W202" s="1192"/>
      <c r="X202" s="1192"/>
      <c r="Y202" s="1192"/>
      <c r="Z202" s="1192"/>
      <c r="AA202" s="1192"/>
      <c r="AB202" s="1180" t="s">
        <v>732</v>
      </c>
      <c r="AC202" s="1192"/>
      <c r="AD202" s="1192"/>
      <c r="AE202" s="1192"/>
      <c r="AF202" s="1192"/>
      <c r="AG202" s="1180" t="s">
        <v>733</v>
      </c>
      <c r="AH202" s="1192"/>
      <c r="AI202" s="1192"/>
      <c r="AJ202" s="1017" t="s">
        <v>417</v>
      </c>
      <c r="AK202" s="1181" t="s">
        <v>734</v>
      </c>
      <c r="AL202" s="1192"/>
      <c r="AM202" s="1192"/>
      <c r="AN202" s="1192"/>
      <c r="AO202" s="1192"/>
      <c r="AP202" s="1192"/>
      <c r="AQ202" s="1016">
        <v>2078000000</v>
      </c>
      <c r="AR202" s="1050">
        <v>0</v>
      </c>
      <c r="AS202" s="1016">
        <v>0</v>
      </c>
      <c r="AT202" s="1016">
        <v>0</v>
      </c>
      <c r="AU202" s="1016">
        <v>0</v>
      </c>
      <c r="AV202" s="1050">
        <v>16913818</v>
      </c>
      <c r="AW202" s="1016">
        <v>16913818</v>
      </c>
      <c r="AX202" s="1050">
        <v>89129564</v>
      </c>
      <c r="AY202" s="1016">
        <v>72215746</v>
      </c>
      <c r="AZ202" s="1050">
        <v>107903431</v>
      </c>
      <c r="BA202" s="1016">
        <v>18773867</v>
      </c>
      <c r="BB202" s="1016">
        <v>107903431</v>
      </c>
      <c r="BC202" s="1016">
        <v>0</v>
      </c>
      <c r="BD202" s="1016">
        <v>0</v>
      </c>
      <c r="BG202" s="1054">
        <v>2078000000</v>
      </c>
      <c r="BH202" s="1054">
        <v>0</v>
      </c>
      <c r="BI202" s="1054">
        <v>0</v>
      </c>
      <c r="BJ202" s="1054">
        <v>0</v>
      </c>
      <c r="BK202" s="1054">
        <v>0</v>
      </c>
      <c r="BL202" s="1054">
        <v>16913818</v>
      </c>
      <c r="BM202" s="1054">
        <v>16913818</v>
      </c>
      <c r="BN202" s="1054">
        <v>89129564</v>
      </c>
      <c r="BO202" s="1054">
        <v>72215746</v>
      </c>
      <c r="BP202" s="1054">
        <v>107903431</v>
      </c>
      <c r="BQ202" s="1054">
        <v>18773867</v>
      </c>
      <c r="BR202" s="1054">
        <v>107903431</v>
      </c>
      <c r="BS202" s="1054">
        <v>0</v>
      </c>
      <c r="BT202" s="1054">
        <v>0</v>
      </c>
    </row>
    <row r="203" spans="1:72" ht="23.1" customHeight="1" x14ac:dyDescent="0.2">
      <c r="A203" s="1012" t="str">
        <f t="shared" si="2"/>
        <v>C51015</v>
      </c>
      <c r="B203" s="1180" t="s">
        <v>453</v>
      </c>
      <c r="C203" s="1192"/>
      <c r="D203" s="1180" t="s">
        <v>808</v>
      </c>
      <c r="E203" s="1192"/>
      <c r="F203" s="1180"/>
      <c r="G203" s="1192"/>
      <c r="H203" s="1180"/>
      <c r="I203" s="1192"/>
      <c r="J203" s="1180"/>
      <c r="K203" s="1192"/>
      <c r="L203" s="1192"/>
      <c r="M203" s="1180"/>
      <c r="N203" s="1192"/>
      <c r="O203" s="1192"/>
      <c r="P203" s="1180"/>
      <c r="Q203" s="1192"/>
      <c r="R203" s="1180"/>
      <c r="S203" s="1192"/>
      <c r="T203" s="1179" t="s">
        <v>809</v>
      </c>
      <c r="U203" s="1192"/>
      <c r="V203" s="1192"/>
      <c r="W203" s="1192"/>
      <c r="X203" s="1192"/>
      <c r="Y203" s="1192"/>
      <c r="Z203" s="1192"/>
      <c r="AA203" s="1192"/>
      <c r="AB203" s="1180" t="s">
        <v>732</v>
      </c>
      <c r="AC203" s="1192"/>
      <c r="AD203" s="1192"/>
      <c r="AE203" s="1192"/>
      <c r="AF203" s="1192"/>
      <c r="AG203" s="1180" t="s">
        <v>733</v>
      </c>
      <c r="AH203" s="1192"/>
      <c r="AI203" s="1192"/>
      <c r="AJ203" s="1017" t="s">
        <v>745</v>
      </c>
      <c r="AK203" s="1181" t="s">
        <v>781</v>
      </c>
      <c r="AL203" s="1192"/>
      <c r="AM203" s="1192"/>
      <c r="AN203" s="1192"/>
      <c r="AO203" s="1192"/>
      <c r="AP203" s="1192"/>
      <c r="AQ203" s="1016">
        <v>1140000000</v>
      </c>
      <c r="AR203" s="1050">
        <v>0</v>
      </c>
      <c r="AS203" s="1016">
        <v>1140000000</v>
      </c>
      <c r="AT203" s="1016">
        <v>0</v>
      </c>
      <c r="AU203" s="1016">
        <v>0</v>
      </c>
      <c r="AV203" s="1050">
        <v>0</v>
      </c>
      <c r="AW203" s="1016">
        <v>0</v>
      </c>
      <c r="AX203" s="1050">
        <v>0</v>
      </c>
      <c r="AY203" s="1016">
        <v>0</v>
      </c>
      <c r="AZ203" s="1050">
        <v>0</v>
      </c>
      <c r="BA203" s="1016">
        <v>0</v>
      </c>
      <c r="BB203" s="1016">
        <v>0</v>
      </c>
      <c r="BC203" s="1016">
        <v>0</v>
      </c>
      <c r="BD203" s="1016">
        <v>0</v>
      </c>
      <c r="BG203" s="1054">
        <v>1140000000</v>
      </c>
      <c r="BH203" s="1054">
        <v>0</v>
      </c>
      <c r="BI203" s="1054">
        <v>1140000000</v>
      </c>
      <c r="BJ203" s="1054">
        <v>0</v>
      </c>
      <c r="BK203" s="1054">
        <v>0</v>
      </c>
      <c r="BL203" s="1054">
        <v>0</v>
      </c>
      <c r="BM203" s="1054">
        <v>0</v>
      </c>
      <c r="BN203" s="1054">
        <v>0</v>
      </c>
      <c r="BO203" s="1054">
        <v>0</v>
      </c>
      <c r="BP203" s="1054">
        <v>0</v>
      </c>
      <c r="BQ203" s="1054">
        <v>0</v>
      </c>
      <c r="BR203" s="1054">
        <v>0</v>
      </c>
      <c r="BS203" s="1054">
        <v>0</v>
      </c>
      <c r="BT203" s="1054">
        <v>0</v>
      </c>
    </row>
    <row r="204" spans="1:72" ht="23.1" customHeight="1" x14ac:dyDescent="0.2">
      <c r="A204" s="1012" t="str">
        <f t="shared" si="2"/>
        <v>C51070410</v>
      </c>
      <c r="B204" s="1180" t="s">
        <v>453</v>
      </c>
      <c r="C204" s="1192"/>
      <c r="D204" s="1180" t="s">
        <v>808</v>
      </c>
      <c r="E204" s="1192"/>
      <c r="F204" s="1180" t="s">
        <v>810</v>
      </c>
      <c r="G204" s="1192"/>
      <c r="H204" s="1180"/>
      <c r="I204" s="1192"/>
      <c r="J204" s="1180"/>
      <c r="K204" s="1192"/>
      <c r="L204" s="1192"/>
      <c r="M204" s="1180"/>
      <c r="N204" s="1192"/>
      <c r="O204" s="1192"/>
      <c r="P204" s="1180"/>
      <c r="Q204" s="1192"/>
      <c r="R204" s="1180"/>
      <c r="S204" s="1192"/>
      <c r="T204" s="1179" t="s">
        <v>811</v>
      </c>
      <c r="U204" s="1192"/>
      <c r="V204" s="1192"/>
      <c r="W204" s="1192"/>
      <c r="X204" s="1192"/>
      <c r="Y204" s="1192"/>
      <c r="Z204" s="1192"/>
      <c r="AA204" s="1192"/>
      <c r="AB204" s="1180" t="s">
        <v>732</v>
      </c>
      <c r="AC204" s="1192"/>
      <c r="AD204" s="1192"/>
      <c r="AE204" s="1192"/>
      <c r="AF204" s="1192"/>
      <c r="AG204" s="1180" t="s">
        <v>733</v>
      </c>
      <c r="AH204" s="1192"/>
      <c r="AI204" s="1192"/>
      <c r="AJ204" s="1017" t="s">
        <v>417</v>
      </c>
      <c r="AK204" s="1181" t="s">
        <v>734</v>
      </c>
      <c r="AL204" s="1192"/>
      <c r="AM204" s="1192"/>
      <c r="AN204" s="1192"/>
      <c r="AO204" s="1192"/>
      <c r="AP204" s="1192"/>
      <c r="AQ204" s="1016">
        <v>400000000</v>
      </c>
      <c r="AR204" s="1050">
        <v>0</v>
      </c>
      <c r="AS204" s="1016">
        <v>0</v>
      </c>
      <c r="AT204" s="1016">
        <v>0</v>
      </c>
      <c r="AU204" s="1016">
        <v>0</v>
      </c>
      <c r="AV204" s="1050">
        <v>0</v>
      </c>
      <c r="AW204" s="1016">
        <v>0</v>
      </c>
      <c r="AX204" s="1050">
        <v>51000000</v>
      </c>
      <c r="AY204" s="1016">
        <v>51000000</v>
      </c>
      <c r="AZ204" s="1050">
        <v>51000000</v>
      </c>
      <c r="BA204" s="1016">
        <v>0</v>
      </c>
      <c r="BB204" s="1016">
        <v>51000000</v>
      </c>
      <c r="BC204" s="1016">
        <v>0</v>
      </c>
      <c r="BD204" s="1016">
        <v>0</v>
      </c>
      <c r="BG204" s="1054">
        <v>400000000</v>
      </c>
      <c r="BH204" s="1054">
        <v>0</v>
      </c>
      <c r="BI204" s="1054">
        <v>0</v>
      </c>
      <c r="BJ204" s="1054">
        <v>0</v>
      </c>
      <c r="BK204" s="1054">
        <v>0</v>
      </c>
      <c r="BL204" s="1054">
        <v>0</v>
      </c>
      <c r="BM204" s="1054">
        <v>0</v>
      </c>
      <c r="BN204" s="1054">
        <v>51000000</v>
      </c>
      <c r="BO204" s="1054">
        <v>51000000</v>
      </c>
      <c r="BP204" s="1054">
        <v>51000000</v>
      </c>
      <c r="BQ204" s="1054">
        <v>0</v>
      </c>
      <c r="BR204" s="1054">
        <v>51000000</v>
      </c>
      <c r="BS204" s="1054">
        <v>0</v>
      </c>
      <c r="BT204" s="1054">
        <v>0</v>
      </c>
    </row>
    <row r="205" spans="1:72" ht="23.1" customHeight="1" x14ac:dyDescent="0.2">
      <c r="A205" s="1012" t="str">
        <f t="shared" si="2"/>
        <v>C510704110</v>
      </c>
      <c r="B205" s="1176" t="s">
        <v>453</v>
      </c>
      <c r="C205" s="1192"/>
      <c r="D205" s="1176" t="s">
        <v>808</v>
      </c>
      <c r="E205" s="1192"/>
      <c r="F205" s="1176" t="s">
        <v>810</v>
      </c>
      <c r="G205" s="1192"/>
      <c r="H205" s="1176" t="s">
        <v>738</v>
      </c>
      <c r="I205" s="1192"/>
      <c r="J205" s="1176" t="s">
        <v>685</v>
      </c>
      <c r="K205" s="1192"/>
      <c r="L205" s="1192"/>
      <c r="M205" s="1176" t="s">
        <v>685</v>
      </c>
      <c r="N205" s="1192"/>
      <c r="O205" s="1192"/>
      <c r="P205" s="1176" t="s">
        <v>685</v>
      </c>
      <c r="Q205" s="1192"/>
      <c r="R205" s="1176" t="s">
        <v>685</v>
      </c>
      <c r="S205" s="1192"/>
      <c r="T205" s="1177" t="s">
        <v>591</v>
      </c>
      <c r="U205" s="1192"/>
      <c r="V205" s="1192"/>
      <c r="W205" s="1192"/>
      <c r="X205" s="1192"/>
      <c r="Y205" s="1192"/>
      <c r="Z205" s="1192"/>
      <c r="AA205" s="1192"/>
      <c r="AB205" s="1176" t="s">
        <v>732</v>
      </c>
      <c r="AC205" s="1192"/>
      <c r="AD205" s="1192"/>
      <c r="AE205" s="1192"/>
      <c r="AF205" s="1192"/>
      <c r="AG205" s="1176" t="s">
        <v>733</v>
      </c>
      <c r="AH205" s="1192"/>
      <c r="AI205" s="1192"/>
      <c r="AJ205" s="1019" t="s">
        <v>417</v>
      </c>
      <c r="AK205" s="1178" t="s">
        <v>734</v>
      </c>
      <c r="AL205" s="1192"/>
      <c r="AM205" s="1192"/>
      <c r="AN205" s="1192"/>
      <c r="AO205" s="1192"/>
      <c r="AP205" s="1192"/>
      <c r="AQ205" s="1016">
        <v>400000000</v>
      </c>
      <c r="AR205" s="1050">
        <v>0</v>
      </c>
      <c r="AS205" s="1016">
        <v>0</v>
      </c>
      <c r="AT205" s="1016">
        <v>0</v>
      </c>
      <c r="AU205" s="1016">
        <v>0</v>
      </c>
      <c r="AV205" s="1050">
        <v>0</v>
      </c>
      <c r="AW205" s="1016">
        <v>0</v>
      </c>
      <c r="AX205" s="1050">
        <v>51000000</v>
      </c>
      <c r="AY205" s="1016">
        <v>51000000</v>
      </c>
      <c r="AZ205" s="1050">
        <v>51000000</v>
      </c>
      <c r="BA205" s="1016">
        <v>0</v>
      </c>
      <c r="BB205" s="1016">
        <v>51000000</v>
      </c>
      <c r="BC205" s="1016">
        <v>0</v>
      </c>
      <c r="BD205" s="1016">
        <v>0</v>
      </c>
      <c r="BG205" s="1054">
        <v>400000000</v>
      </c>
      <c r="BH205" s="1054">
        <v>0</v>
      </c>
      <c r="BI205" s="1054">
        <v>0</v>
      </c>
      <c r="BJ205" s="1054">
        <v>0</v>
      </c>
      <c r="BK205" s="1054">
        <v>0</v>
      </c>
      <c r="BL205" s="1054">
        <v>0</v>
      </c>
      <c r="BM205" s="1054">
        <v>0</v>
      </c>
      <c r="BN205" s="1054">
        <v>51000000</v>
      </c>
      <c r="BO205" s="1054">
        <v>51000000</v>
      </c>
      <c r="BP205" s="1054">
        <v>51000000</v>
      </c>
      <c r="BQ205" s="1054">
        <v>0</v>
      </c>
      <c r="BR205" s="1054">
        <v>51000000</v>
      </c>
      <c r="BS205" s="1054">
        <v>0</v>
      </c>
      <c r="BT205" s="1054">
        <v>0</v>
      </c>
    </row>
    <row r="206" spans="1:72" ht="23.1" customHeight="1" x14ac:dyDescent="0.2">
      <c r="A206" s="1012" t="str">
        <f t="shared" si="2"/>
        <v>C51080010</v>
      </c>
      <c r="B206" s="1180" t="s">
        <v>453</v>
      </c>
      <c r="C206" s="1192"/>
      <c r="D206" s="1180" t="s">
        <v>808</v>
      </c>
      <c r="E206" s="1192"/>
      <c r="F206" s="1180" t="s">
        <v>784</v>
      </c>
      <c r="G206" s="1192"/>
      <c r="H206" s="1180"/>
      <c r="I206" s="1192"/>
      <c r="J206" s="1180"/>
      <c r="K206" s="1192"/>
      <c r="L206" s="1192"/>
      <c r="M206" s="1180"/>
      <c r="N206" s="1192"/>
      <c r="O206" s="1192"/>
      <c r="P206" s="1180"/>
      <c r="Q206" s="1192"/>
      <c r="R206" s="1180"/>
      <c r="S206" s="1192"/>
      <c r="T206" s="1179" t="s">
        <v>785</v>
      </c>
      <c r="U206" s="1192"/>
      <c r="V206" s="1192"/>
      <c r="W206" s="1192"/>
      <c r="X206" s="1192"/>
      <c r="Y206" s="1192"/>
      <c r="Z206" s="1192"/>
      <c r="AA206" s="1192"/>
      <c r="AB206" s="1180" t="s">
        <v>732</v>
      </c>
      <c r="AC206" s="1192"/>
      <c r="AD206" s="1192"/>
      <c r="AE206" s="1192"/>
      <c r="AF206" s="1192"/>
      <c r="AG206" s="1180" t="s">
        <v>733</v>
      </c>
      <c r="AH206" s="1192"/>
      <c r="AI206" s="1192"/>
      <c r="AJ206" s="1017" t="s">
        <v>417</v>
      </c>
      <c r="AK206" s="1181" t="s">
        <v>734</v>
      </c>
      <c r="AL206" s="1192"/>
      <c r="AM206" s="1192"/>
      <c r="AN206" s="1192"/>
      <c r="AO206" s="1192"/>
      <c r="AP206" s="1192"/>
      <c r="AQ206" s="1016">
        <v>1678000000</v>
      </c>
      <c r="AR206" s="1050">
        <v>0</v>
      </c>
      <c r="AS206" s="1016">
        <v>0</v>
      </c>
      <c r="AT206" s="1016">
        <v>0</v>
      </c>
      <c r="AU206" s="1016">
        <v>0</v>
      </c>
      <c r="AV206" s="1050">
        <v>16913818</v>
      </c>
      <c r="AW206" s="1016">
        <v>16913818</v>
      </c>
      <c r="AX206" s="1050">
        <v>38129564</v>
      </c>
      <c r="AY206" s="1016">
        <v>21215746</v>
      </c>
      <c r="AZ206" s="1050">
        <v>56903431</v>
      </c>
      <c r="BA206" s="1016">
        <v>18773867</v>
      </c>
      <c r="BB206" s="1016">
        <v>56903431</v>
      </c>
      <c r="BC206" s="1016">
        <v>0</v>
      </c>
      <c r="BD206" s="1016">
        <v>0</v>
      </c>
      <c r="BG206" s="1054">
        <v>1678000000</v>
      </c>
      <c r="BH206" s="1054">
        <v>0</v>
      </c>
      <c r="BI206" s="1054">
        <v>0</v>
      </c>
      <c r="BJ206" s="1054">
        <v>0</v>
      </c>
      <c r="BK206" s="1054">
        <v>0</v>
      </c>
      <c r="BL206" s="1054">
        <v>16913818</v>
      </c>
      <c r="BM206" s="1054">
        <v>16913818</v>
      </c>
      <c r="BN206" s="1054">
        <v>38129564</v>
      </c>
      <c r="BO206" s="1054">
        <v>21215746</v>
      </c>
      <c r="BP206" s="1054">
        <v>56903431</v>
      </c>
      <c r="BQ206" s="1054">
        <v>18773867</v>
      </c>
      <c r="BR206" s="1054">
        <v>56903431</v>
      </c>
      <c r="BS206" s="1054">
        <v>0</v>
      </c>
      <c r="BT206" s="1054">
        <v>0</v>
      </c>
    </row>
    <row r="207" spans="1:72" ht="23.1" customHeight="1" x14ac:dyDescent="0.2">
      <c r="A207" s="1012" t="str">
        <f t="shared" si="2"/>
        <v>C51080015</v>
      </c>
      <c r="B207" s="1180" t="s">
        <v>453</v>
      </c>
      <c r="C207" s="1192"/>
      <c r="D207" s="1180" t="s">
        <v>808</v>
      </c>
      <c r="E207" s="1192"/>
      <c r="F207" s="1180" t="s">
        <v>784</v>
      </c>
      <c r="G207" s="1192"/>
      <c r="H207" s="1180"/>
      <c r="I207" s="1192"/>
      <c r="J207" s="1180"/>
      <c r="K207" s="1192"/>
      <c r="L207" s="1192"/>
      <c r="M207" s="1180"/>
      <c r="N207" s="1192"/>
      <c r="O207" s="1192"/>
      <c r="P207" s="1180"/>
      <c r="Q207" s="1192"/>
      <c r="R207" s="1180"/>
      <c r="S207" s="1192"/>
      <c r="T207" s="1179" t="s">
        <v>785</v>
      </c>
      <c r="U207" s="1192"/>
      <c r="V207" s="1192"/>
      <c r="W207" s="1192"/>
      <c r="X207" s="1192"/>
      <c r="Y207" s="1192"/>
      <c r="Z207" s="1192"/>
      <c r="AA207" s="1192"/>
      <c r="AB207" s="1180" t="s">
        <v>732</v>
      </c>
      <c r="AC207" s="1192"/>
      <c r="AD207" s="1192"/>
      <c r="AE207" s="1192"/>
      <c r="AF207" s="1192"/>
      <c r="AG207" s="1180" t="s">
        <v>733</v>
      </c>
      <c r="AH207" s="1192"/>
      <c r="AI207" s="1192"/>
      <c r="AJ207" s="1017" t="s">
        <v>745</v>
      </c>
      <c r="AK207" s="1181" t="s">
        <v>781</v>
      </c>
      <c r="AL207" s="1192"/>
      <c r="AM207" s="1192"/>
      <c r="AN207" s="1192"/>
      <c r="AO207" s="1192"/>
      <c r="AP207" s="1192"/>
      <c r="AQ207" s="1016">
        <v>1140000000</v>
      </c>
      <c r="AR207" s="1050">
        <v>0</v>
      </c>
      <c r="AS207" s="1016">
        <v>1140000000</v>
      </c>
      <c r="AT207" s="1016">
        <v>0</v>
      </c>
      <c r="AU207" s="1016">
        <v>0</v>
      </c>
      <c r="AV207" s="1050">
        <v>0</v>
      </c>
      <c r="AW207" s="1016">
        <v>0</v>
      </c>
      <c r="AX207" s="1050">
        <v>0</v>
      </c>
      <c r="AY207" s="1016">
        <v>0</v>
      </c>
      <c r="AZ207" s="1050">
        <v>0</v>
      </c>
      <c r="BA207" s="1016">
        <v>0</v>
      </c>
      <c r="BB207" s="1016">
        <v>0</v>
      </c>
      <c r="BC207" s="1016">
        <v>0</v>
      </c>
      <c r="BD207" s="1016">
        <v>0</v>
      </c>
      <c r="BG207" s="1054">
        <v>1140000000</v>
      </c>
      <c r="BH207" s="1054">
        <v>0</v>
      </c>
      <c r="BI207" s="1054">
        <v>1140000000</v>
      </c>
      <c r="BJ207" s="1054">
        <v>0</v>
      </c>
      <c r="BK207" s="1054">
        <v>0</v>
      </c>
      <c r="BL207" s="1054">
        <v>0</v>
      </c>
      <c r="BM207" s="1054">
        <v>0</v>
      </c>
      <c r="BN207" s="1054">
        <v>0</v>
      </c>
      <c r="BO207" s="1054">
        <v>0</v>
      </c>
      <c r="BP207" s="1054">
        <v>0</v>
      </c>
      <c r="BQ207" s="1054">
        <v>0</v>
      </c>
      <c r="BR207" s="1054">
        <v>0</v>
      </c>
      <c r="BS207" s="1054">
        <v>0</v>
      </c>
      <c r="BT207" s="1054">
        <v>0</v>
      </c>
    </row>
    <row r="208" spans="1:72" ht="23.1" customHeight="1" x14ac:dyDescent="0.2">
      <c r="A208" s="1012" t="str">
        <f t="shared" si="2"/>
        <v>C5108002010</v>
      </c>
      <c r="B208" s="1180" t="s">
        <v>453</v>
      </c>
      <c r="C208" s="1192"/>
      <c r="D208" s="1180" t="s">
        <v>808</v>
      </c>
      <c r="E208" s="1192"/>
      <c r="F208" s="1180" t="s">
        <v>784</v>
      </c>
      <c r="G208" s="1192"/>
      <c r="H208" s="1180" t="s">
        <v>741</v>
      </c>
      <c r="I208" s="1192"/>
      <c r="J208" s="1180" t="s">
        <v>739</v>
      </c>
      <c r="K208" s="1192"/>
      <c r="L208" s="1192"/>
      <c r="M208" s="1180" t="s">
        <v>685</v>
      </c>
      <c r="N208" s="1192"/>
      <c r="O208" s="1192"/>
      <c r="P208" s="1180" t="s">
        <v>685</v>
      </c>
      <c r="Q208" s="1192"/>
      <c r="R208" s="1180" t="s">
        <v>685</v>
      </c>
      <c r="S208" s="1192"/>
      <c r="T208" s="1179" t="s">
        <v>687</v>
      </c>
      <c r="U208" s="1192"/>
      <c r="V208" s="1192"/>
      <c r="W208" s="1192"/>
      <c r="X208" s="1192"/>
      <c r="Y208" s="1192"/>
      <c r="Z208" s="1192"/>
      <c r="AA208" s="1192"/>
      <c r="AB208" s="1180" t="s">
        <v>732</v>
      </c>
      <c r="AC208" s="1192"/>
      <c r="AD208" s="1192"/>
      <c r="AE208" s="1192"/>
      <c r="AF208" s="1192"/>
      <c r="AG208" s="1180" t="s">
        <v>733</v>
      </c>
      <c r="AH208" s="1192"/>
      <c r="AI208" s="1192"/>
      <c r="AJ208" s="1017" t="s">
        <v>417</v>
      </c>
      <c r="AK208" s="1181" t="s">
        <v>734</v>
      </c>
      <c r="AL208" s="1192"/>
      <c r="AM208" s="1192"/>
      <c r="AN208" s="1192"/>
      <c r="AO208" s="1192"/>
      <c r="AP208" s="1192"/>
      <c r="AQ208" s="1016">
        <v>1678000000</v>
      </c>
      <c r="AR208" s="1050">
        <v>0</v>
      </c>
      <c r="AS208" s="1016">
        <v>0</v>
      </c>
      <c r="AT208" s="1016">
        <v>0</v>
      </c>
      <c r="AU208" s="1016">
        <v>0</v>
      </c>
      <c r="AV208" s="1050">
        <v>16913818</v>
      </c>
      <c r="AW208" s="1016">
        <v>16913818</v>
      </c>
      <c r="AX208" s="1050">
        <v>38129564</v>
      </c>
      <c r="AY208" s="1016">
        <v>21215746</v>
      </c>
      <c r="AZ208" s="1050">
        <v>56903431</v>
      </c>
      <c r="BA208" s="1016">
        <v>18773867</v>
      </c>
      <c r="BB208" s="1016">
        <v>56903431</v>
      </c>
      <c r="BC208" s="1016">
        <v>0</v>
      </c>
      <c r="BD208" s="1016">
        <v>0</v>
      </c>
      <c r="BG208" s="1054">
        <v>1678000000</v>
      </c>
      <c r="BH208" s="1054">
        <v>0</v>
      </c>
      <c r="BI208" s="1054">
        <v>0</v>
      </c>
      <c r="BJ208" s="1054">
        <v>0</v>
      </c>
      <c r="BK208" s="1054">
        <v>0</v>
      </c>
      <c r="BL208" s="1054">
        <v>16913818</v>
      </c>
      <c r="BM208" s="1054">
        <v>16913818</v>
      </c>
      <c r="BN208" s="1054">
        <v>38129564</v>
      </c>
      <c r="BO208" s="1054">
        <v>21215746</v>
      </c>
      <c r="BP208" s="1054">
        <v>56903431</v>
      </c>
      <c r="BQ208" s="1054">
        <v>18773867</v>
      </c>
      <c r="BR208" s="1054">
        <v>56903431</v>
      </c>
      <c r="BS208" s="1054">
        <v>0</v>
      </c>
      <c r="BT208" s="1054">
        <v>0</v>
      </c>
    </row>
    <row r="209" spans="1:72" ht="23.1" customHeight="1" x14ac:dyDescent="0.2">
      <c r="A209" s="1012" t="str">
        <f t="shared" si="2"/>
        <v>C510800210</v>
      </c>
      <c r="B209" s="1180" t="s">
        <v>453</v>
      </c>
      <c r="C209" s="1192"/>
      <c r="D209" s="1180" t="s">
        <v>808</v>
      </c>
      <c r="E209" s="1192"/>
      <c r="F209" s="1180" t="s">
        <v>784</v>
      </c>
      <c r="G209" s="1192"/>
      <c r="H209" s="1180" t="s">
        <v>741</v>
      </c>
      <c r="I209" s="1192"/>
      <c r="J209" s="1180" t="s">
        <v>685</v>
      </c>
      <c r="K209" s="1192"/>
      <c r="L209" s="1192"/>
      <c r="M209" s="1180" t="s">
        <v>685</v>
      </c>
      <c r="N209" s="1192"/>
      <c r="O209" s="1192"/>
      <c r="P209" s="1180" t="s">
        <v>685</v>
      </c>
      <c r="Q209" s="1192"/>
      <c r="R209" s="1180" t="s">
        <v>685</v>
      </c>
      <c r="S209" s="1192"/>
      <c r="T209" s="1179" t="s">
        <v>687</v>
      </c>
      <c r="U209" s="1192"/>
      <c r="V209" s="1192"/>
      <c r="W209" s="1192"/>
      <c r="X209" s="1192"/>
      <c r="Y209" s="1192"/>
      <c r="Z209" s="1192"/>
      <c r="AA209" s="1192"/>
      <c r="AB209" s="1180" t="s">
        <v>732</v>
      </c>
      <c r="AC209" s="1192"/>
      <c r="AD209" s="1192"/>
      <c r="AE209" s="1192"/>
      <c r="AF209" s="1192"/>
      <c r="AG209" s="1180" t="s">
        <v>733</v>
      </c>
      <c r="AH209" s="1192"/>
      <c r="AI209" s="1192"/>
      <c r="AJ209" s="1017" t="s">
        <v>417</v>
      </c>
      <c r="AK209" s="1181" t="s">
        <v>734</v>
      </c>
      <c r="AL209" s="1192"/>
      <c r="AM209" s="1192"/>
      <c r="AN209" s="1192"/>
      <c r="AO209" s="1192"/>
      <c r="AP209" s="1192"/>
      <c r="AQ209" s="1016">
        <v>1678000000</v>
      </c>
      <c r="AR209" s="1050">
        <v>0</v>
      </c>
      <c r="AS209" s="1016">
        <v>0</v>
      </c>
      <c r="AT209" s="1016">
        <v>0</v>
      </c>
      <c r="AU209" s="1016">
        <v>0</v>
      </c>
      <c r="AV209" s="1050">
        <v>16913818</v>
      </c>
      <c r="AW209" s="1016">
        <v>16913818</v>
      </c>
      <c r="AX209" s="1050">
        <v>38129564</v>
      </c>
      <c r="AY209" s="1016">
        <v>21215746</v>
      </c>
      <c r="AZ209" s="1050">
        <v>56903431</v>
      </c>
      <c r="BA209" s="1016">
        <v>18773867</v>
      </c>
      <c r="BB209" s="1016">
        <v>56903431</v>
      </c>
      <c r="BC209" s="1016">
        <v>0</v>
      </c>
      <c r="BD209" s="1016">
        <v>0</v>
      </c>
      <c r="BG209" s="1054">
        <v>1678000000</v>
      </c>
      <c r="BH209" s="1054">
        <v>0</v>
      </c>
      <c r="BI209" s="1054">
        <v>0</v>
      </c>
      <c r="BJ209" s="1054">
        <v>0</v>
      </c>
      <c r="BK209" s="1054">
        <v>0</v>
      </c>
      <c r="BL209" s="1054">
        <v>16913818</v>
      </c>
      <c r="BM209" s="1054">
        <v>16913818</v>
      </c>
      <c r="BN209" s="1054">
        <v>38129564</v>
      </c>
      <c r="BO209" s="1054">
        <v>21215746</v>
      </c>
      <c r="BP209" s="1054">
        <v>56903431</v>
      </c>
      <c r="BQ209" s="1054">
        <v>18773867</v>
      </c>
      <c r="BR209" s="1054">
        <v>56903431</v>
      </c>
      <c r="BS209" s="1054">
        <v>0</v>
      </c>
      <c r="BT209" s="1054">
        <v>0</v>
      </c>
    </row>
    <row r="210" spans="1:72" ht="23.1" customHeight="1" x14ac:dyDescent="0.2">
      <c r="A210" s="1012" t="str">
        <f t="shared" si="2"/>
        <v>C510800215</v>
      </c>
      <c r="B210" s="1176" t="s">
        <v>453</v>
      </c>
      <c r="C210" s="1192"/>
      <c r="D210" s="1176" t="s">
        <v>808</v>
      </c>
      <c r="E210" s="1192"/>
      <c r="F210" s="1176" t="s">
        <v>784</v>
      </c>
      <c r="G210" s="1192"/>
      <c r="H210" s="1176" t="s">
        <v>741</v>
      </c>
      <c r="I210" s="1192"/>
      <c r="J210" s="1176" t="s">
        <v>685</v>
      </c>
      <c r="K210" s="1192"/>
      <c r="L210" s="1192"/>
      <c r="M210" s="1176" t="s">
        <v>685</v>
      </c>
      <c r="N210" s="1192"/>
      <c r="O210" s="1192"/>
      <c r="P210" s="1176" t="s">
        <v>685</v>
      </c>
      <c r="Q210" s="1192"/>
      <c r="R210" s="1176" t="s">
        <v>685</v>
      </c>
      <c r="S210" s="1192"/>
      <c r="T210" s="1177" t="s">
        <v>687</v>
      </c>
      <c r="U210" s="1192"/>
      <c r="V210" s="1192"/>
      <c r="W210" s="1192"/>
      <c r="X210" s="1192"/>
      <c r="Y210" s="1192"/>
      <c r="Z210" s="1192"/>
      <c r="AA210" s="1192"/>
      <c r="AB210" s="1176" t="s">
        <v>732</v>
      </c>
      <c r="AC210" s="1192"/>
      <c r="AD210" s="1192"/>
      <c r="AE210" s="1192"/>
      <c r="AF210" s="1192"/>
      <c r="AG210" s="1176" t="s">
        <v>733</v>
      </c>
      <c r="AH210" s="1192"/>
      <c r="AI210" s="1192"/>
      <c r="AJ210" s="1019" t="s">
        <v>745</v>
      </c>
      <c r="AK210" s="1178" t="s">
        <v>781</v>
      </c>
      <c r="AL210" s="1192"/>
      <c r="AM210" s="1192"/>
      <c r="AN210" s="1192"/>
      <c r="AO210" s="1192"/>
      <c r="AP210" s="1192"/>
      <c r="AQ210" s="1016">
        <v>1140000000</v>
      </c>
      <c r="AR210" s="1050">
        <v>0</v>
      </c>
      <c r="AS210" s="1016">
        <v>1140000000</v>
      </c>
      <c r="AT210" s="1016">
        <v>0</v>
      </c>
      <c r="AU210" s="1016">
        <v>0</v>
      </c>
      <c r="AV210" s="1050">
        <v>0</v>
      </c>
      <c r="AW210" s="1016">
        <v>0</v>
      </c>
      <c r="AX210" s="1050">
        <v>0</v>
      </c>
      <c r="AY210" s="1016">
        <v>0</v>
      </c>
      <c r="AZ210" s="1050">
        <v>0</v>
      </c>
      <c r="BA210" s="1016">
        <v>0</v>
      </c>
      <c r="BB210" s="1016">
        <v>0</v>
      </c>
      <c r="BC210" s="1016">
        <v>0</v>
      </c>
      <c r="BD210" s="1016">
        <v>0</v>
      </c>
      <c r="BG210" s="1054">
        <v>1140000000</v>
      </c>
      <c r="BH210" s="1054">
        <v>0</v>
      </c>
      <c r="BI210" s="1054">
        <v>1140000000</v>
      </c>
      <c r="BJ210" s="1054">
        <v>0</v>
      </c>
      <c r="BK210" s="1054">
        <v>0</v>
      </c>
      <c r="BL210" s="1054">
        <v>0</v>
      </c>
      <c r="BM210" s="1054">
        <v>0</v>
      </c>
      <c r="BN210" s="1054">
        <v>0</v>
      </c>
      <c r="BO210" s="1054">
        <v>0</v>
      </c>
      <c r="BP210" s="1054">
        <v>0</v>
      </c>
      <c r="BQ210" s="1054">
        <v>0</v>
      </c>
      <c r="BR210" s="1054">
        <v>0</v>
      </c>
      <c r="BS210" s="1054">
        <v>0</v>
      </c>
      <c r="BT210" s="1054">
        <v>0</v>
      </c>
    </row>
    <row r="211" spans="1:72" ht="23.1" customHeight="1" x14ac:dyDescent="0.2">
      <c r="A211" s="1012" t="str">
        <f t="shared" si="2"/>
        <v>C51080020210</v>
      </c>
      <c r="B211" s="1176" t="s">
        <v>453</v>
      </c>
      <c r="C211" s="1192"/>
      <c r="D211" s="1176" t="s">
        <v>808</v>
      </c>
      <c r="E211" s="1192"/>
      <c r="F211" s="1176" t="s">
        <v>784</v>
      </c>
      <c r="G211" s="1192"/>
      <c r="H211" s="1176" t="s">
        <v>741</v>
      </c>
      <c r="I211" s="1192"/>
      <c r="J211" s="1176" t="s">
        <v>739</v>
      </c>
      <c r="K211" s="1192"/>
      <c r="L211" s="1192"/>
      <c r="M211" s="1176" t="s">
        <v>741</v>
      </c>
      <c r="N211" s="1192"/>
      <c r="O211" s="1192"/>
      <c r="P211" s="1176" t="s">
        <v>685</v>
      </c>
      <c r="Q211" s="1192"/>
      <c r="R211" s="1176" t="s">
        <v>685</v>
      </c>
      <c r="S211" s="1192"/>
      <c r="T211" s="1177" t="s">
        <v>592</v>
      </c>
      <c r="U211" s="1192"/>
      <c r="V211" s="1192"/>
      <c r="W211" s="1192"/>
      <c r="X211" s="1192"/>
      <c r="Y211" s="1192"/>
      <c r="Z211" s="1192"/>
      <c r="AA211" s="1192"/>
      <c r="AB211" s="1176" t="s">
        <v>732</v>
      </c>
      <c r="AC211" s="1192"/>
      <c r="AD211" s="1192"/>
      <c r="AE211" s="1192"/>
      <c r="AF211" s="1192"/>
      <c r="AG211" s="1176" t="s">
        <v>733</v>
      </c>
      <c r="AH211" s="1192"/>
      <c r="AI211" s="1192"/>
      <c r="AJ211" s="1019" t="s">
        <v>417</v>
      </c>
      <c r="AK211" s="1178" t="s">
        <v>734</v>
      </c>
      <c r="AL211" s="1192"/>
      <c r="AM211" s="1192"/>
      <c r="AN211" s="1192"/>
      <c r="AO211" s="1192"/>
      <c r="AP211" s="1192"/>
      <c r="AQ211" s="1016">
        <v>427828730</v>
      </c>
      <c r="AR211" s="1050">
        <v>0</v>
      </c>
      <c r="AS211" s="1016">
        <v>0</v>
      </c>
      <c r="AT211" s="1016">
        <v>0</v>
      </c>
      <c r="AU211" s="1016">
        <v>0</v>
      </c>
      <c r="AV211" s="1050">
        <v>0</v>
      </c>
      <c r="AW211" s="1016">
        <v>0</v>
      </c>
      <c r="AX211" s="1050">
        <v>12739522</v>
      </c>
      <c r="AY211" s="1016">
        <v>12739522</v>
      </c>
      <c r="AZ211" s="1050">
        <v>15714585</v>
      </c>
      <c r="BA211" s="1016">
        <v>2975063</v>
      </c>
      <c r="BB211" s="1016">
        <v>15714585</v>
      </c>
      <c r="BC211" s="1016">
        <v>0</v>
      </c>
      <c r="BD211" s="1016">
        <v>0</v>
      </c>
      <c r="BG211" s="1054">
        <v>427828730</v>
      </c>
      <c r="BH211" s="1054">
        <v>0</v>
      </c>
      <c r="BI211" s="1054">
        <v>0</v>
      </c>
      <c r="BJ211" s="1054">
        <v>0</v>
      </c>
      <c r="BK211" s="1054">
        <v>0</v>
      </c>
      <c r="BL211" s="1054">
        <v>0</v>
      </c>
      <c r="BM211" s="1054">
        <v>0</v>
      </c>
      <c r="BN211" s="1054">
        <v>12739522</v>
      </c>
      <c r="BO211" s="1054">
        <v>12739522</v>
      </c>
      <c r="BP211" s="1054">
        <v>15714585</v>
      </c>
      <c r="BQ211" s="1054">
        <v>2975063</v>
      </c>
      <c r="BR211" s="1054">
        <v>15714585</v>
      </c>
      <c r="BS211" s="1054">
        <v>0</v>
      </c>
      <c r="BT211" s="1054">
        <v>0</v>
      </c>
    </row>
    <row r="212" spans="1:72" ht="23.1" customHeight="1" x14ac:dyDescent="0.2">
      <c r="A212" s="1012" t="str">
        <f t="shared" si="2"/>
        <v>C51080020310</v>
      </c>
      <c r="B212" s="1176" t="s">
        <v>453</v>
      </c>
      <c r="C212" s="1192"/>
      <c r="D212" s="1176" t="s">
        <v>808</v>
      </c>
      <c r="E212" s="1192"/>
      <c r="F212" s="1176" t="s">
        <v>784</v>
      </c>
      <c r="G212" s="1192"/>
      <c r="H212" s="1176" t="s">
        <v>741</v>
      </c>
      <c r="I212" s="1192"/>
      <c r="J212" s="1176" t="s">
        <v>739</v>
      </c>
      <c r="K212" s="1192"/>
      <c r="L212" s="1192"/>
      <c r="M212" s="1176" t="s">
        <v>748</v>
      </c>
      <c r="N212" s="1192"/>
      <c r="O212" s="1192"/>
      <c r="P212" s="1176" t="s">
        <v>685</v>
      </c>
      <c r="Q212" s="1192"/>
      <c r="R212" s="1176" t="s">
        <v>685</v>
      </c>
      <c r="S212" s="1192"/>
      <c r="T212" s="1177" t="s">
        <v>593</v>
      </c>
      <c r="U212" s="1192"/>
      <c r="V212" s="1192"/>
      <c r="W212" s="1192"/>
      <c r="X212" s="1192"/>
      <c r="Y212" s="1192"/>
      <c r="Z212" s="1192"/>
      <c r="AA212" s="1192"/>
      <c r="AB212" s="1176" t="s">
        <v>732</v>
      </c>
      <c r="AC212" s="1192"/>
      <c r="AD212" s="1192"/>
      <c r="AE212" s="1192"/>
      <c r="AF212" s="1192"/>
      <c r="AG212" s="1176" t="s">
        <v>733</v>
      </c>
      <c r="AH212" s="1192"/>
      <c r="AI212" s="1192"/>
      <c r="AJ212" s="1019" t="s">
        <v>417</v>
      </c>
      <c r="AK212" s="1178" t="s">
        <v>734</v>
      </c>
      <c r="AL212" s="1192"/>
      <c r="AM212" s="1192"/>
      <c r="AN212" s="1192"/>
      <c r="AO212" s="1192"/>
      <c r="AP212" s="1192"/>
      <c r="AQ212" s="1016">
        <v>1250171270</v>
      </c>
      <c r="AR212" s="1050">
        <v>0</v>
      </c>
      <c r="AS212" s="1016">
        <v>0</v>
      </c>
      <c r="AT212" s="1016">
        <v>0</v>
      </c>
      <c r="AU212" s="1016">
        <v>0</v>
      </c>
      <c r="AV212" s="1050">
        <v>16913818</v>
      </c>
      <c r="AW212" s="1016">
        <v>16913818</v>
      </c>
      <c r="AX212" s="1050">
        <v>25390042</v>
      </c>
      <c r="AY212" s="1016">
        <v>8476224</v>
      </c>
      <c r="AZ212" s="1050">
        <v>41188846</v>
      </c>
      <c r="BA212" s="1016">
        <v>15798804</v>
      </c>
      <c r="BB212" s="1016">
        <v>41188846</v>
      </c>
      <c r="BC212" s="1016">
        <v>0</v>
      </c>
      <c r="BD212" s="1016">
        <v>0</v>
      </c>
      <c r="BG212" s="1054">
        <v>1250171270</v>
      </c>
      <c r="BH212" s="1054">
        <v>0</v>
      </c>
      <c r="BI212" s="1054">
        <v>0</v>
      </c>
      <c r="BJ212" s="1054">
        <v>0</v>
      </c>
      <c r="BK212" s="1054">
        <v>0</v>
      </c>
      <c r="BL212" s="1054">
        <v>16913818</v>
      </c>
      <c r="BM212" s="1054">
        <v>16913818</v>
      </c>
      <c r="BN212" s="1054">
        <v>25390042</v>
      </c>
      <c r="BO212" s="1054">
        <v>8476224</v>
      </c>
      <c r="BP212" s="1054">
        <v>41188846</v>
      </c>
      <c r="BQ212" s="1054">
        <v>15798804</v>
      </c>
      <c r="BR212" s="1054">
        <v>41188846</v>
      </c>
      <c r="BS212" s="1054">
        <v>0</v>
      </c>
      <c r="BT212" s="1054">
        <v>0</v>
      </c>
    </row>
    <row r="213" spans="1:72" ht="23.1" customHeight="1" x14ac:dyDescent="0.2">
      <c r="A213" s="1012" t="str">
        <f t="shared" si="2"/>
        <v>C52010</v>
      </c>
      <c r="B213" s="1180" t="s">
        <v>453</v>
      </c>
      <c r="C213" s="1192"/>
      <c r="D213" s="1180" t="s">
        <v>812</v>
      </c>
      <c r="E213" s="1192"/>
      <c r="F213" s="1180"/>
      <c r="G213" s="1192"/>
      <c r="H213" s="1180"/>
      <c r="I213" s="1192"/>
      <c r="J213" s="1180"/>
      <c r="K213" s="1192"/>
      <c r="L213" s="1192"/>
      <c r="M213" s="1180"/>
      <c r="N213" s="1192"/>
      <c r="O213" s="1192"/>
      <c r="P213" s="1180"/>
      <c r="Q213" s="1192"/>
      <c r="R213" s="1180"/>
      <c r="S213" s="1192"/>
      <c r="T213" s="1179" t="s">
        <v>813</v>
      </c>
      <c r="U213" s="1192"/>
      <c r="V213" s="1192"/>
      <c r="W213" s="1192"/>
      <c r="X213" s="1192"/>
      <c r="Y213" s="1192"/>
      <c r="Z213" s="1192"/>
      <c r="AA213" s="1192"/>
      <c r="AB213" s="1180" t="s">
        <v>732</v>
      </c>
      <c r="AC213" s="1192"/>
      <c r="AD213" s="1192"/>
      <c r="AE213" s="1192"/>
      <c r="AF213" s="1192"/>
      <c r="AG213" s="1180" t="s">
        <v>733</v>
      </c>
      <c r="AH213" s="1192"/>
      <c r="AI213" s="1192"/>
      <c r="AJ213" s="1017" t="s">
        <v>417</v>
      </c>
      <c r="AK213" s="1181" t="s">
        <v>734</v>
      </c>
      <c r="AL213" s="1192"/>
      <c r="AM213" s="1192"/>
      <c r="AN213" s="1192"/>
      <c r="AO213" s="1192"/>
      <c r="AP213" s="1192"/>
      <c r="AQ213" s="1016">
        <v>450000000</v>
      </c>
      <c r="AR213" s="1050">
        <v>111800332</v>
      </c>
      <c r="AS213" s="1016">
        <v>728101</v>
      </c>
      <c r="AT213" s="1016">
        <v>0</v>
      </c>
      <c r="AU213" s="1016">
        <v>0</v>
      </c>
      <c r="AV213" s="1050">
        <v>0</v>
      </c>
      <c r="AW213" s="1016">
        <v>111800332</v>
      </c>
      <c r="AX213" s="1050">
        <v>0</v>
      </c>
      <c r="AY213" s="1016">
        <v>0</v>
      </c>
      <c r="AZ213" s="1050">
        <v>0</v>
      </c>
      <c r="BA213" s="1016">
        <v>0</v>
      </c>
      <c r="BB213" s="1016">
        <v>0</v>
      </c>
      <c r="BC213" s="1016">
        <v>0</v>
      </c>
      <c r="BD213" s="1016">
        <v>0</v>
      </c>
      <c r="BG213" s="1054">
        <v>450000000</v>
      </c>
      <c r="BH213" s="1054">
        <v>111800332</v>
      </c>
      <c r="BI213" s="1054">
        <v>728101</v>
      </c>
      <c r="BJ213" s="1054">
        <v>0</v>
      </c>
      <c r="BK213" s="1054">
        <v>0</v>
      </c>
      <c r="BL213" s="1054">
        <v>0</v>
      </c>
      <c r="BM213" s="1054">
        <v>111800332</v>
      </c>
      <c r="BN213" s="1054">
        <v>0</v>
      </c>
      <c r="BO213" s="1054">
        <v>0</v>
      </c>
      <c r="BP213" s="1054">
        <v>0</v>
      </c>
      <c r="BQ213" s="1054">
        <v>0</v>
      </c>
      <c r="BR213" s="1054">
        <v>0</v>
      </c>
      <c r="BS213" s="1054">
        <v>0</v>
      </c>
      <c r="BT213" s="1054">
        <v>0</v>
      </c>
    </row>
    <row r="214" spans="1:72" ht="23.1" customHeight="1" x14ac:dyDescent="0.2">
      <c r="A214" s="1012" t="str">
        <f t="shared" si="2"/>
        <v>C52080010</v>
      </c>
      <c r="B214" s="1180" t="s">
        <v>453</v>
      </c>
      <c r="C214" s="1192"/>
      <c r="D214" s="1180" t="s">
        <v>812</v>
      </c>
      <c r="E214" s="1192"/>
      <c r="F214" s="1180" t="s">
        <v>784</v>
      </c>
      <c r="G214" s="1192"/>
      <c r="H214" s="1180"/>
      <c r="I214" s="1192"/>
      <c r="J214" s="1180"/>
      <c r="K214" s="1192"/>
      <c r="L214" s="1192"/>
      <c r="M214" s="1180"/>
      <c r="N214" s="1192"/>
      <c r="O214" s="1192"/>
      <c r="P214" s="1180"/>
      <c r="Q214" s="1192"/>
      <c r="R214" s="1180"/>
      <c r="S214" s="1192"/>
      <c r="T214" s="1179" t="s">
        <v>785</v>
      </c>
      <c r="U214" s="1192"/>
      <c r="V214" s="1192"/>
      <c r="W214" s="1192"/>
      <c r="X214" s="1192"/>
      <c r="Y214" s="1192"/>
      <c r="Z214" s="1192"/>
      <c r="AA214" s="1192"/>
      <c r="AB214" s="1180" t="s">
        <v>732</v>
      </c>
      <c r="AC214" s="1192"/>
      <c r="AD214" s="1192"/>
      <c r="AE214" s="1192"/>
      <c r="AF214" s="1192"/>
      <c r="AG214" s="1180" t="s">
        <v>733</v>
      </c>
      <c r="AH214" s="1192"/>
      <c r="AI214" s="1192"/>
      <c r="AJ214" s="1017" t="s">
        <v>417</v>
      </c>
      <c r="AK214" s="1181" t="s">
        <v>734</v>
      </c>
      <c r="AL214" s="1192"/>
      <c r="AM214" s="1192"/>
      <c r="AN214" s="1192"/>
      <c r="AO214" s="1192"/>
      <c r="AP214" s="1192"/>
      <c r="AQ214" s="1016">
        <v>450000000</v>
      </c>
      <c r="AR214" s="1050">
        <v>111800332</v>
      </c>
      <c r="AS214" s="1016">
        <v>728101</v>
      </c>
      <c r="AT214" s="1016">
        <v>0</v>
      </c>
      <c r="AU214" s="1016">
        <v>0</v>
      </c>
      <c r="AV214" s="1050">
        <v>0</v>
      </c>
      <c r="AW214" s="1016">
        <v>111800332</v>
      </c>
      <c r="AX214" s="1050">
        <v>0</v>
      </c>
      <c r="AY214" s="1016">
        <v>0</v>
      </c>
      <c r="AZ214" s="1050">
        <v>0</v>
      </c>
      <c r="BA214" s="1016">
        <v>0</v>
      </c>
      <c r="BB214" s="1016">
        <v>0</v>
      </c>
      <c r="BC214" s="1016">
        <v>0</v>
      </c>
      <c r="BD214" s="1016">
        <v>0</v>
      </c>
      <c r="BG214" s="1054">
        <v>450000000</v>
      </c>
      <c r="BH214" s="1054">
        <v>111800332</v>
      </c>
      <c r="BI214" s="1054">
        <v>728101</v>
      </c>
      <c r="BJ214" s="1054">
        <v>0</v>
      </c>
      <c r="BK214" s="1054">
        <v>0</v>
      </c>
      <c r="BL214" s="1054">
        <v>0</v>
      </c>
      <c r="BM214" s="1054">
        <v>111800332</v>
      </c>
      <c r="BN214" s="1054">
        <v>0</v>
      </c>
      <c r="BO214" s="1054">
        <v>0</v>
      </c>
      <c r="BP214" s="1054">
        <v>0</v>
      </c>
      <c r="BQ214" s="1054">
        <v>0</v>
      </c>
      <c r="BR214" s="1054">
        <v>0</v>
      </c>
      <c r="BS214" s="1054">
        <v>0</v>
      </c>
      <c r="BT214" s="1054">
        <v>0</v>
      </c>
    </row>
    <row r="215" spans="1:72" ht="23.1" customHeight="1" x14ac:dyDescent="0.2">
      <c r="A215" s="1012" t="str">
        <f t="shared" si="2"/>
        <v>C520800310</v>
      </c>
      <c r="B215" s="1176" t="s">
        <v>453</v>
      </c>
      <c r="C215" s="1192"/>
      <c r="D215" s="1176" t="s">
        <v>812</v>
      </c>
      <c r="E215" s="1192"/>
      <c r="F215" s="1176" t="s">
        <v>784</v>
      </c>
      <c r="G215" s="1192"/>
      <c r="H215" s="1176" t="s">
        <v>748</v>
      </c>
      <c r="I215" s="1192"/>
      <c r="J215" s="1176"/>
      <c r="K215" s="1192"/>
      <c r="L215" s="1192"/>
      <c r="M215" s="1176"/>
      <c r="N215" s="1192"/>
      <c r="O215" s="1192"/>
      <c r="P215" s="1176"/>
      <c r="Q215" s="1192"/>
      <c r="R215" s="1176"/>
      <c r="S215" s="1192"/>
      <c r="T215" s="1177" t="s">
        <v>594</v>
      </c>
      <c r="U215" s="1192"/>
      <c r="V215" s="1192"/>
      <c r="W215" s="1192"/>
      <c r="X215" s="1192"/>
      <c r="Y215" s="1192"/>
      <c r="Z215" s="1192"/>
      <c r="AA215" s="1192"/>
      <c r="AB215" s="1176" t="s">
        <v>732</v>
      </c>
      <c r="AC215" s="1192"/>
      <c r="AD215" s="1192"/>
      <c r="AE215" s="1192"/>
      <c r="AF215" s="1192"/>
      <c r="AG215" s="1176" t="s">
        <v>733</v>
      </c>
      <c r="AH215" s="1192"/>
      <c r="AI215" s="1192"/>
      <c r="AJ215" s="1019" t="s">
        <v>417</v>
      </c>
      <c r="AK215" s="1178" t="s">
        <v>734</v>
      </c>
      <c r="AL215" s="1192"/>
      <c r="AM215" s="1192"/>
      <c r="AN215" s="1192"/>
      <c r="AO215" s="1192"/>
      <c r="AP215" s="1192"/>
      <c r="AQ215" s="1016">
        <v>450000000</v>
      </c>
      <c r="AR215" s="1050">
        <v>111800332</v>
      </c>
      <c r="AS215" s="1016">
        <v>728101</v>
      </c>
      <c r="AT215" s="1016">
        <v>0</v>
      </c>
      <c r="AU215" s="1016">
        <v>0</v>
      </c>
      <c r="AV215" s="1050">
        <v>0</v>
      </c>
      <c r="AW215" s="1016">
        <v>111800332</v>
      </c>
      <c r="AX215" s="1050">
        <v>0</v>
      </c>
      <c r="AY215" s="1016">
        <v>0</v>
      </c>
      <c r="AZ215" s="1050">
        <v>0</v>
      </c>
      <c r="BA215" s="1016">
        <v>0</v>
      </c>
      <c r="BB215" s="1016">
        <v>0</v>
      </c>
      <c r="BC215" s="1016">
        <v>0</v>
      </c>
      <c r="BD215" s="1016">
        <v>0</v>
      </c>
      <c r="BG215" s="1054">
        <v>450000000</v>
      </c>
      <c r="BH215" s="1054">
        <v>111800332</v>
      </c>
      <c r="BI215" s="1054">
        <v>728101</v>
      </c>
      <c r="BJ215" s="1054">
        <v>0</v>
      </c>
      <c r="BK215" s="1054">
        <v>0</v>
      </c>
      <c r="BL215" s="1054">
        <v>0</v>
      </c>
      <c r="BM215" s="1054">
        <v>111800332</v>
      </c>
      <c r="BN215" s="1054">
        <v>0</v>
      </c>
      <c r="BO215" s="1054">
        <v>0</v>
      </c>
      <c r="BP215" s="1054">
        <v>0</v>
      </c>
      <c r="BQ215" s="1054">
        <v>0</v>
      </c>
      <c r="BR215" s="1054">
        <v>0</v>
      </c>
      <c r="BS215" s="1054">
        <v>0</v>
      </c>
      <c r="BT215" s="1054">
        <v>0</v>
      </c>
    </row>
    <row r="216" spans="1:72" ht="23.1" customHeight="1" x14ac:dyDescent="0.2">
      <c r="A216" s="1012" t="str">
        <f t="shared" si="2"/>
        <v>C67010</v>
      </c>
      <c r="B216" s="1180" t="s">
        <v>453</v>
      </c>
      <c r="C216" s="1192"/>
      <c r="D216" s="1180" t="s">
        <v>814</v>
      </c>
      <c r="E216" s="1192"/>
      <c r="F216" s="1180"/>
      <c r="G216" s="1192"/>
      <c r="H216" s="1180"/>
      <c r="I216" s="1192"/>
      <c r="J216" s="1180"/>
      <c r="K216" s="1192"/>
      <c r="L216" s="1192"/>
      <c r="M216" s="1180"/>
      <c r="N216" s="1192"/>
      <c r="O216" s="1192"/>
      <c r="P216" s="1180"/>
      <c r="Q216" s="1192"/>
      <c r="R216" s="1180"/>
      <c r="S216" s="1192"/>
      <c r="T216" s="1179" t="s">
        <v>815</v>
      </c>
      <c r="U216" s="1192"/>
      <c r="V216" s="1192"/>
      <c r="W216" s="1192"/>
      <c r="X216" s="1192"/>
      <c r="Y216" s="1192"/>
      <c r="Z216" s="1192"/>
      <c r="AA216" s="1192"/>
      <c r="AB216" s="1180" t="s">
        <v>732</v>
      </c>
      <c r="AC216" s="1192"/>
      <c r="AD216" s="1192"/>
      <c r="AE216" s="1192"/>
      <c r="AF216" s="1192"/>
      <c r="AG216" s="1180" t="s">
        <v>733</v>
      </c>
      <c r="AH216" s="1192"/>
      <c r="AI216" s="1192"/>
      <c r="AJ216" s="1017" t="s">
        <v>417</v>
      </c>
      <c r="AK216" s="1181" t="s">
        <v>734</v>
      </c>
      <c r="AL216" s="1192"/>
      <c r="AM216" s="1192"/>
      <c r="AN216" s="1192"/>
      <c r="AO216" s="1192"/>
      <c r="AP216" s="1192"/>
      <c r="AQ216" s="1016">
        <v>3150000000</v>
      </c>
      <c r="AR216" s="1050">
        <v>90000000</v>
      </c>
      <c r="AS216" s="1016">
        <v>0</v>
      </c>
      <c r="AT216" s="1016">
        <v>0</v>
      </c>
      <c r="AU216" s="1016">
        <v>0</v>
      </c>
      <c r="AV216" s="1050">
        <v>61698827</v>
      </c>
      <c r="AW216" s="1016">
        <v>28301173</v>
      </c>
      <c r="AX216" s="1050">
        <v>641329201</v>
      </c>
      <c r="AY216" s="1016">
        <v>579630374</v>
      </c>
      <c r="AZ216" s="1050">
        <v>664711155</v>
      </c>
      <c r="BA216" s="1016">
        <v>23381954</v>
      </c>
      <c r="BB216" s="1016">
        <v>664711155</v>
      </c>
      <c r="BC216" s="1016">
        <v>0</v>
      </c>
      <c r="BD216" s="1016">
        <v>0</v>
      </c>
      <c r="BG216" s="1054">
        <v>3150000000</v>
      </c>
      <c r="BH216" s="1054">
        <v>90000000</v>
      </c>
      <c r="BI216" s="1054">
        <v>0</v>
      </c>
      <c r="BJ216" s="1054">
        <v>0</v>
      </c>
      <c r="BK216" s="1054">
        <v>0</v>
      </c>
      <c r="BL216" s="1054">
        <v>61698827</v>
      </c>
      <c r="BM216" s="1054">
        <v>28301173</v>
      </c>
      <c r="BN216" s="1054">
        <v>641329201</v>
      </c>
      <c r="BO216" s="1054">
        <v>579630374</v>
      </c>
      <c r="BP216" s="1054">
        <v>664711155</v>
      </c>
      <c r="BQ216" s="1054">
        <v>23381954</v>
      </c>
      <c r="BR216" s="1054">
        <v>664711155</v>
      </c>
      <c r="BS216" s="1054">
        <v>0</v>
      </c>
      <c r="BT216" s="1054">
        <v>0</v>
      </c>
    </row>
    <row r="217" spans="1:72" ht="23.1" customHeight="1" x14ac:dyDescent="0.2">
      <c r="A217" s="1012" t="str">
        <f t="shared" si="2"/>
        <v>C670150710</v>
      </c>
      <c r="B217" s="1180" t="s">
        <v>453</v>
      </c>
      <c r="C217" s="1192"/>
      <c r="D217" s="1180" t="s">
        <v>814</v>
      </c>
      <c r="E217" s="1192"/>
      <c r="F217" s="1180" t="s">
        <v>795</v>
      </c>
      <c r="G217" s="1192"/>
      <c r="H217" s="1180"/>
      <c r="I217" s="1192"/>
      <c r="J217" s="1180"/>
      <c r="K217" s="1192"/>
      <c r="L217" s="1192"/>
      <c r="M217" s="1180"/>
      <c r="N217" s="1192"/>
      <c r="O217" s="1192"/>
      <c r="P217" s="1180"/>
      <c r="Q217" s="1192"/>
      <c r="R217" s="1180"/>
      <c r="S217" s="1192"/>
      <c r="T217" s="1179" t="s">
        <v>796</v>
      </c>
      <c r="U217" s="1192"/>
      <c r="V217" s="1192"/>
      <c r="W217" s="1192"/>
      <c r="X217" s="1192"/>
      <c r="Y217" s="1192"/>
      <c r="Z217" s="1192"/>
      <c r="AA217" s="1192"/>
      <c r="AB217" s="1180" t="s">
        <v>732</v>
      </c>
      <c r="AC217" s="1192"/>
      <c r="AD217" s="1192"/>
      <c r="AE217" s="1192"/>
      <c r="AF217" s="1192"/>
      <c r="AG217" s="1180" t="s">
        <v>733</v>
      </c>
      <c r="AH217" s="1192"/>
      <c r="AI217" s="1192"/>
      <c r="AJ217" s="1017" t="s">
        <v>417</v>
      </c>
      <c r="AK217" s="1181" t="s">
        <v>734</v>
      </c>
      <c r="AL217" s="1192"/>
      <c r="AM217" s="1192"/>
      <c r="AN217" s="1192"/>
      <c r="AO217" s="1192"/>
      <c r="AP217" s="1192"/>
      <c r="AQ217" s="1016">
        <v>2300000000</v>
      </c>
      <c r="AR217" s="1050">
        <v>0</v>
      </c>
      <c r="AS217" s="1016">
        <v>0</v>
      </c>
      <c r="AT217" s="1016">
        <v>0</v>
      </c>
      <c r="AU217" s="1016">
        <v>0</v>
      </c>
      <c r="AV217" s="1050">
        <v>45218101</v>
      </c>
      <c r="AW217" s="1016">
        <v>45218101</v>
      </c>
      <c r="AX217" s="1050">
        <v>592421955</v>
      </c>
      <c r="AY217" s="1016">
        <v>547203854</v>
      </c>
      <c r="AZ217" s="1050">
        <v>608756815</v>
      </c>
      <c r="BA217" s="1016">
        <v>16334860</v>
      </c>
      <c r="BB217" s="1016">
        <v>608756815</v>
      </c>
      <c r="BC217" s="1016">
        <v>0</v>
      </c>
      <c r="BD217" s="1016">
        <v>0</v>
      </c>
      <c r="BG217" s="1054">
        <v>2300000000</v>
      </c>
      <c r="BH217" s="1054">
        <v>0</v>
      </c>
      <c r="BI217" s="1054">
        <v>0</v>
      </c>
      <c r="BJ217" s="1054">
        <v>0</v>
      </c>
      <c r="BK217" s="1054">
        <v>0</v>
      </c>
      <c r="BL217" s="1054">
        <v>45218101</v>
      </c>
      <c r="BM217" s="1054">
        <v>45218101</v>
      </c>
      <c r="BN217" s="1054">
        <v>592421955</v>
      </c>
      <c r="BO217" s="1054">
        <v>547203854</v>
      </c>
      <c r="BP217" s="1054">
        <v>608756815</v>
      </c>
      <c r="BQ217" s="1054">
        <v>16334860</v>
      </c>
      <c r="BR217" s="1054">
        <v>608756815</v>
      </c>
      <c r="BS217" s="1054">
        <v>0</v>
      </c>
      <c r="BT217" s="1054">
        <v>0</v>
      </c>
    </row>
    <row r="218" spans="1:72" ht="23.1" customHeight="1" x14ac:dyDescent="0.2">
      <c r="A218" s="1012" t="str">
        <f t="shared" si="2"/>
        <v>C6701507310</v>
      </c>
      <c r="B218" s="1180" t="s">
        <v>453</v>
      </c>
      <c r="C218" s="1192"/>
      <c r="D218" s="1180" t="s">
        <v>814</v>
      </c>
      <c r="E218" s="1192"/>
      <c r="F218" s="1180" t="s">
        <v>795</v>
      </c>
      <c r="G218" s="1192"/>
      <c r="H218" s="1180" t="s">
        <v>748</v>
      </c>
      <c r="I218" s="1192"/>
      <c r="J218" s="1180" t="s">
        <v>685</v>
      </c>
      <c r="K218" s="1192"/>
      <c r="L218" s="1192"/>
      <c r="M218" s="1180" t="s">
        <v>685</v>
      </c>
      <c r="N218" s="1192"/>
      <c r="O218" s="1192"/>
      <c r="P218" s="1180" t="s">
        <v>685</v>
      </c>
      <c r="Q218" s="1192"/>
      <c r="R218" s="1180" t="s">
        <v>685</v>
      </c>
      <c r="S218" s="1192"/>
      <c r="T218" s="1179" t="s">
        <v>816</v>
      </c>
      <c r="U218" s="1192"/>
      <c r="V218" s="1192"/>
      <c r="W218" s="1192"/>
      <c r="X218" s="1192"/>
      <c r="Y218" s="1192"/>
      <c r="Z218" s="1192"/>
      <c r="AA218" s="1192"/>
      <c r="AB218" s="1180" t="s">
        <v>732</v>
      </c>
      <c r="AC218" s="1192"/>
      <c r="AD218" s="1192"/>
      <c r="AE218" s="1192"/>
      <c r="AF218" s="1192"/>
      <c r="AG218" s="1180" t="s">
        <v>733</v>
      </c>
      <c r="AH218" s="1192"/>
      <c r="AI218" s="1192"/>
      <c r="AJ218" s="1017" t="s">
        <v>417</v>
      </c>
      <c r="AK218" s="1181" t="s">
        <v>734</v>
      </c>
      <c r="AL218" s="1192"/>
      <c r="AM218" s="1192"/>
      <c r="AN218" s="1192"/>
      <c r="AO218" s="1192"/>
      <c r="AP218" s="1192"/>
      <c r="AQ218" s="1016">
        <v>2300000000</v>
      </c>
      <c r="AR218" s="1050">
        <v>0</v>
      </c>
      <c r="AS218" s="1016">
        <v>0</v>
      </c>
      <c r="AT218" s="1016">
        <v>0</v>
      </c>
      <c r="AU218" s="1016">
        <v>0</v>
      </c>
      <c r="AV218" s="1050">
        <v>45218101</v>
      </c>
      <c r="AW218" s="1016">
        <v>45218101</v>
      </c>
      <c r="AX218" s="1050">
        <v>592421955</v>
      </c>
      <c r="AY218" s="1016">
        <v>547203854</v>
      </c>
      <c r="AZ218" s="1050">
        <v>608756815</v>
      </c>
      <c r="BA218" s="1016">
        <v>16334860</v>
      </c>
      <c r="BB218" s="1016">
        <v>608756815</v>
      </c>
      <c r="BC218" s="1016">
        <v>0</v>
      </c>
      <c r="BD218" s="1016">
        <v>0</v>
      </c>
      <c r="BG218" s="1054">
        <v>2300000000</v>
      </c>
      <c r="BH218" s="1054">
        <v>0</v>
      </c>
      <c r="BI218" s="1054">
        <v>0</v>
      </c>
      <c r="BJ218" s="1054">
        <v>0</v>
      </c>
      <c r="BK218" s="1054">
        <v>0</v>
      </c>
      <c r="BL218" s="1054">
        <v>45218101</v>
      </c>
      <c r="BM218" s="1054">
        <v>45218101</v>
      </c>
      <c r="BN218" s="1054">
        <v>592421955</v>
      </c>
      <c r="BO218" s="1054">
        <v>547203854</v>
      </c>
      <c r="BP218" s="1054">
        <v>608756815</v>
      </c>
      <c r="BQ218" s="1054">
        <v>16334860</v>
      </c>
      <c r="BR218" s="1054">
        <v>608756815</v>
      </c>
      <c r="BS218" s="1054">
        <v>0</v>
      </c>
      <c r="BT218" s="1054">
        <v>0</v>
      </c>
    </row>
    <row r="219" spans="1:72" ht="23.1" customHeight="1" x14ac:dyDescent="0.2">
      <c r="A219" s="1012" t="str">
        <f t="shared" ref="A219:A224" si="3">+B219&amp;D219&amp;F219&amp;H219&amp;J219&amp;M219&amp;AJ219</f>
        <v>C67015073010</v>
      </c>
      <c r="B219" s="1180" t="s">
        <v>453</v>
      </c>
      <c r="C219" s="1192"/>
      <c r="D219" s="1180" t="s">
        <v>814</v>
      </c>
      <c r="E219" s="1192"/>
      <c r="F219" s="1180" t="s">
        <v>795</v>
      </c>
      <c r="G219" s="1192"/>
      <c r="H219" s="1180" t="s">
        <v>748</v>
      </c>
      <c r="I219" s="1192"/>
      <c r="J219" s="1180" t="s">
        <v>739</v>
      </c>
      <c r="K219" s="1192"/>
      <c r="L219" s="1192"/>
      <c r="M219" s="1180" t="s">
        <v>685</v>
      </c>
      <c r="N219" s="1192"/>
      <c r="O219" s="1192"/>
      <c r="P219" s="1180" t="s">
        <v>685</v>
      </c>
      <c r="Q219" s="1192"/>
      <c r="R219" s="1180" t="s">
        <v>685</v>
      </c>
      <c r="S219" s="1192"/>
      <c r="T219" s="1179" t="s">
        <v>816</v>
      </c>
      <c r="U219" s="1192"/>
      <c r="V219" s="1192"/>
      <c r="W219" s="1192"/>
      <c r="X219" s="1192"/>
      <c r="Y219" s="1192"/>
      <c r="Z219" s="1192"/>
      <c r="AA219" s="1192"/>
      <c r="AB219" s="1180" t="s">
        <v>732</v>
      </c>
      <c r="AC219" s="1192"/>
      <c r="AD219" s="1192"/>
      <c r="AE219" s="1192"/>
      <c r="AF219" s="1192"/>
      <c r="AG219" s="1180" t="s">
        <v>733</v>
      </c>
      <c r="AH219" s="1192"/>
      <c r="AI219" s="1192"/>
      <c r="AJ219" s="1017" t="s">
        <v>417</v>
      </c>
      <c r="AK219" s="1181" t="s">
        <v>734</v>
      </c>
      <c r="AL219" s="1192"/>
      <c r="AM219" s="1192"/>
      <c r="AN219" s="1192"/>
      <c r="AO219" s="1192"/>
      <c r="AP219" s="1192"/>
      <c r="AQ219" s="1016">
        <v>2300000000</v>
      </c>
      <c r="AR219" s="1050">
        <v>0</v>
      </c>
      <c r="AS219" s="1016">
        <v>0</v>
      </c>
      <c r="AT219" s="1016">
        <v>0</v>
      </c>
      <c r="AU219" s="1016">
        <v>0</v>
      </c>
      <c r="AV219" s="1050">
        <v>45218101</v>
      </c>
      <c r="AW219" s="1016">
        <v>45218101</v>
      </c>
      <c r="AX219" s="1050">
        <v>592421955</v>
      </c>
      <c r="AY219" s="1016">
        <v>547203854</v>
      </c>
      <c r="AZ219" s="1050">
        <v>608756815</v>
      </c>
      <c r="BA219" s="1016">
        <v>16334860</v>
      </c>
      <c r="BB219" s="1016">
        <v>608756815</v>
      </c>
      <c r="BC219" s="1016">
        <v>0</v>
      </c>
      <c r="BD219" s="1016">
        <v>0</v>
      </c>
      <c r="BG219" s="1054">
        <v>2300000000</v>
      </c>
      <c r="BH219" s="1054">
        <v>0</v>
      </c>
      <c r="BI219" s="1054">
        <v>0</v>
      </c>
      <c r="BJ219" s="1054">
        <v>0</v>
      </c>
      <c r="BK219" s="1054">
        <v>0</v>
      </c>
      <c r="BL219" s="1054">
        <v>45218101</v>
      </c>
      <c r="BM219" s="1054">
        <v>45218101</v>
      </c>
      <c r="BN219" s="1054">
        <v>592421955</v>
      </c>
      <c r="BO219" s="1054">
        <v>547203854</v>
      </c>
      <c r="BP219" s="1054">
        <v>608756815</v>
      </c>
      <c r="BQ219" s="1054">
        <v>16334860</v>
      </c>
      <c r="BR219" s="1054">
        <v>608756815</v>
      </c>
      <c r="BS219" s="1054">
        <v>0</v>
      </c>
      <c r="BT219" s="1054">
        <v>0</v>
      </c>
    </row>
    <row r="220" spans="1:72" ht="23.1" customHeight="1" x14ac:dyDescent="0.2">
      <c r="A220" s="1012" t="str">
        <f t="shared" si="3"/>
        <v>C670150730210</v>
      </c>
      <c r="B220" s="1176" t="s">
        <v>453</v>
      </c>
      <c r="C220" s="1192"/>
      <c r="D220" s="1176" t="s">
        <v>814</v>
      </c>
      <c r="E220" s="1192"/>
      <c r="F220" s="1176" t="s">
        <v>795</v>
      </c>
      <c r="G220" s="1192"/>
      <c r="H220" s="1176" t="s">
        <v>748</v>
      </c>
      <c r="I220" s="1192"/>
      <c r="J220" s="1176" t="s">
        <v>739</v>
      </c>
      <c r="K220" s="1192"/>
      <c r="L220" s="1192"/>
      <c r="M220" s="1176" t="s">
        <v>741</v>
      </c>
      <c r="N220" s="1192"/>
      <c r="O220" s="1192"/>
      <c r="P220" s="1176" t="s">
        <v>685</v>
      </c>
      <c r="Q220" s="1192"/>
      <c r="R220" s="1176" t="s">
        <v>685</v>
      </c>
      <c r="S220" s="1192"/>
      <c r="T220" s="1177" t="s">
        <v>595</v>
      </c>
      <c r="U220" s="1192"/>
      <c r="V220" s="1192"/>
      <c r="W220" s="1192"/>
      <c r="X220" s="1192"/>
      <c r="Y220" s="1192"/>
      <c r="Z220" s="1192"/>
      <c r="AA220" s="1192"/>
      <c r="AB220" s="1176" t="s">
        <v>732</v>
      </c>
      <c r="AC220" s="1192"/>
      <c r="AD220" s="1192"/>
      <c r="AE220" s="1192"/>
      <c r="AF220" s="1192"/>
      <c r="AG220" s="1176" t="s">
        <v>733</v>
      </c>
      <c r="AH220" s="1192"/>
      <c r="AI220" s="1192"/>
      <c r="AJ220" s="1019" t="s">
        <v>417</v>
      </c>
      <c r="AK220" s="1178" t="s">
        <v>734</v>
      </c>
      <c r="AL220" s="1192"/>
      <c r="AM220" s="1192"/>
      <c r="AN220" s="1192"/>
      <c r="AO220" s="1192"/>
      <c r="AP220" s="1192"/>
      <c r="AQ220" s="1016">
        <v>1500000000</v>
      </c>
      <c r="AR220" s="1050">
        <v>0</v>
      </c>
      <c r="AS220" s="1016">
        <v>0</v>
      </c>
      <c r="AT220" s="1016">
        <v>0</v>
      </c>
      <c r="AU220" s="1016">
        <v>0</v>
      </c>
      <c r="AV220" s="1050">
        <v>11784000</v>
      </c>
      <c r="AW220" s="1016">
        <v>11784000</v>
      </c>
      <c r="AX220" s="1050">
        <v>437019850</v>
      </c>
      <c r="AY220" s="1016">
        <v>425235850</v>
      </c>
      <c r="AZ220" s="1050">
        <v>437019850</v>
      </c>
      <c r="BA220" s="1016">
        <v>0</v>
      </c>
      <c r="BB220" s="1016">
        <v>437019850</v>
      </c>
      <c r="BC220" s="1016">
        <v>0</v>
      </c>
      <c r="BD220" s="1016">
        <v>0</v>
      </c>
      <c r="BG220" s="1054">
        <v>1500000000</v>
      </c>
      <c r="BH220" s="1054">
        <v>0</v>
      </c>
      <c r="BI220" s="1054">
        <v>0</v>
      </c>
      <c r="BJ220" s="1054">
        <v>0</v>
      </c>
      <c r="BK220" s="1054">
        <v>0</v>
      </c>
      <c r="BL220" s="1054">
        <v>11784000</v>
      </c>
      <c r="BM220" s="1054">
        <v>11784000</v>
      </c>
      <c r="BN220" s="1054">
        <v>437019850</v>
      </c>
      <c r="BO220" s="1054">
        <v>425235850</v>
      </c>
      <c r="BP220" s="1054">
        <v>437019850</v>
      </c>
      <c r="BQ220" s="1054">
        <v>0</v>
      </c>
      <c r="BR220" s="1054">
        <v>437019850</v>
      </c>
      <c r="BS220" s="1054">
        <v>0</v>
      </c>
      <c r="BT220" s="1054">
        <v>0</v>
      </c>
    </row>
    <row r="221" spans="1:72" ht="23.1" customHeight="1" x14ac:dyDescent="0.2">
      <c r="A221" s="1012" t="str">
        <f t="shared" si="3"/>
        <v>C670150730310</v>
      </c>
      <c r="B221" s="1176" t="s">
        <v>453</v>
      </c>
      <c r="C221" s="1192"/>
      <c r="D221" s="1176" t="s">
        <v>814</v>
      </c>
      <c r="E221" s="1192"/>
      <c r="F221" s="1176" t="s">
        <v>795</v>
      </c>
      <c r="G221" s="1192"/>
      <c r="H221" s="1176" t="s">
        <v>748</v>
      </c>
      <c r="I221" s="1192"/>
      <c r="J221" s="1176" t="s">
        <v>739</v>
      </c>
      <c r="K221" s="1192"/>
      <c r="L221" s="1192"/>
      <c r="M221" s="1176" t="s">
        <v>748</v>
      </c>
      <c r="N221" s="1192"/>
      <c r="O221" s="1192"/>
      <c r="P221" s="1176" t="s">
        <v>685</v>
      </c>
      <c r="Q221" s="1192"/>
      <c r="R221" s="1176" t="s">
        <v>685</v>
      </c>
      <c r="S221" s="1192"/>
      <c r="T221" s="1177" t="s">
        <v>596</v>
      </c>
      <c r="U221" s="1192"/>
      <c r="V221" s="1192"/>
      <c r="W221" s="1192"/>
      <c r="X221" s="1192"/>
      <c r="Y221" s="1192"/>
      <c r="Z221" s="1192"/>
      <c r="AA221" s="1192"/>
      <c r="AB221" s="1176" t="s">
        <v>732</v>
      </c>
      <c r="AC221" s="1192"/>
      <c r="AD221" s="1192"/>
      <c r="AE221" s="1192"/>
      <c r="AF221" s="1192"/>
      <c r="AG221" s="1176" t="s">
        <v>733</v>
      </c>
      <c r="AH221" s="1192"/>
      <c r="AI221" s="1192"/>
      <c r="AJ221" s="1019" t="s">
        <v>417</v>
      </c>
      <c r="AK221" s="1178" t="s">
        <v>734</v>
      </c>
      <c r="AL221" s="1192"/>
      <c r="AM221" s="1192"/>
      <c r="AN221" s="1192"/>
      <c r="AO221" s="1192"/>
      <c r="AP221" s="1192"/>
      <c r="AQ221" s="1016">
        <v>800000000</v>
      </c>
      <c r="AR221" s="1050">
        <v>0</v>
      </c>
      <c r="AS221" s="1016">
        <v>0</v>
      </c>
      <c r="AT221" s="1016">
        <v>0</v>
      </c>
      <c r="AU221" s="1016">
        <v>0</v>
      </c>
      <c r="AV221" s="1050">
        <v>33434101</v>
      </c>
      <c r="AW221" s="1016">
        <v>33434101</v>
      </c>
      <c r="AX221" s="1050">
        <v>155402105</v>
      </c>
      <c r="AY221" s="1016">
        <v>121968004</v>
      </c>
      <c r="AZ221" s="1050">
        <v>171736965</v>
      </c>
      <c r="BA221" s="1016">
        <v>16334860</v>
      </c>
      <c r="BB221" s="1016">
        <v>171736965</v>
      </c>
      <c r="BC221" s="1016">
        <v>0</v>
      </c>
      <c r="BD221" s="1016">
        <v>0</v>
      </c>
      <c r="BG221" s="1054">
        <v>800000000</v>
      </c>
      <c r="BH221" s="1054">
        <v>0</v>
      </c>
      <c r="BI221" s="1054">
        <v>0</v>
      </c>
      <c r="BJ221" s="1054">
        <v>0</v>
      </c>
      <c r="BK221" s="1054">
        <v>0</v>
      </c>
      <c r="BL221" s="1054">
        <v>33434101</v>
      </c>
      <c r="BM221" s="1054">
        <v>33434101</v>
      </c>
      <c r="BN221" s="1054">
        <v>155402105</v>
      </c>
      <c r="BO221" s="1054">
        <v>121968004</v>
      </c>
      <c r="BP221" s="1054">
        <v>171736965</v>
      </c>
      <c r="BQ221" s="1054">
        <v>16334860</v>
      </c>
      <c r="BR221" s="1054">
        <v>171736965</v>
      </c>
      <c r="BS221" s="1054">
        <v>0</v>
      </c>
      <c r="BT221" s="1054">
        <v>0</v>
      </c>
    </row>
    <row r="222" spans="1:72" ht="23.1" customHeight="1" x14ac:dyDescent="0.2">
      <c r="A222" s="1012" t="str">
        <f t="shared" si="3"/>
        <v>C670150810</v>
      </c>
      <c r="B222" s="1180" t="s">
        <v>453</v>
      </c>
      <c r="C222" s="1192"/>
      <c r="D222" s="1180" t="s">
        <v>814</v>
      </c>
      <c r="E222" s="1192"/>
      <c r="F222" s="1180" t="s">
        <v>817</v>
      </c>
      <c r="G222" s="1192"/>
      <c r="H222" s="1180"/>
      <c r="I222" s="1192"/>
      <c r="J222" s="1180"/>
      <c r="K222" s="1192"/>
      <c r="L222" s="1192"/>
      <c r="M222" s="1180"/>
      <c r="N222" s="1192"/>
      <c r="O222" s="1192"/>
      <c r="P222" s="1180"/>
      <c r="Q222" s="1192"/>
      <c r="R222" s="1180"/>
      <c r="S222" s="1192"/>
      <c r="T222" s="1179" t="s">
        <v>818</v>
      </c>
      <c r="U222" s="1192"/>
      <c r="V222" s="1192"/>
      <c r="W222" s="1192"/>
      <c r="X222" s="1192"/>
      <c r="Y222" s="1192"/>
      <c r="Z222" s="1192"/>
      <c r="AA222" s="1192"/>
      <c r="AB222" s="1180" t="s">
        <v>732</v>
      </c>
      <c r="AC222" s="1192"/>
      <c r="AD222" s="1192"/>
      <c r="AE222" s="1192"/>
      <c r="AF222" s="1192"/>
      <c r="AG222" s="1180" t="s">
        <v>733</v>
      </c>
      <c r="AH222" s="1192"/>
      <c r="AI222" s="1192"/>
      <c r="AJ222" s="1017" t="s">
        <v>417</v>
      </c>
      <c r="AK222" s="1181" t="s">
        <v>734</v>
      </c>
      <c r="AL222" s="1192"/>
      <c r="AM222" s="1192"/>
      <c r="AN222" s="1192"/>
      <c r="AO222" s="1192"/>
      <c r="AP222" s="1192"/>
      <c r="AQ222" s="1016">
        <v>850000000</v>
      </c>
      <c r="AR222" s="1050">
        <v>90000000</v>
      </c>
      <c r="AS222" s="1016">
        <v>0</v>
      </c>
      <c r="AT222" s="1016">
        <v>0</v>
      </c>
      <c r="AU222" s="1016">
        <v>0</v>
      </c>
      <c r="AV222" s="1050">
        <v>16480726</v>
      </c>
      <c r="AW222" s="1016">
        <v>73519274</v>
      </c>
      <c r="AX222" s="1050">
        <v>48907246</v>
      </c>
      <c r="AY222" s="1016">
        <v>32426520</v>
      </c>
      <c r="AZ222" s="1050">
        <v>55954340</v>
      </c>
      <c r="BA222" s="1016">
        <v>7047094</v>
      </c>
      <c r="BB222" s="1016">
        <v>55954340</v>
      </c>
      <c r="BC222" s="1016">
        <v>0</v>
      </c>
      <c r="BD222" s="1016">
        <v>0</v>
      </c>
      <c r="BG222" s="1054">
        <v>850000000</v>
      </c>
      <c r="BH222" s="1054">
        <v>90000000</v>
      </c>
      <c r="BI222" s="1054">
        <v>0</v>
      </c>
      <c r="BJ222" s="1054">
        <v>0</v>
      </c>
      <c r="BK222" s="1054">
        <v>0</v>
      </c>
      <c r="BL222" s="1054">
        <v>16480726</v>
      </c>
      <c r="BM222" s="1054">
        <v>73519274</v>
      </c>
      <c r="BN222" s="1054">
        <v>48907246</v>
      </c>
      <c r="BO222" s="1054">
        <v>32426520</v>
      </c>
      <c r="BP222" s="1054">
        <v>55954340</v>
      </c>
      <c r="BQ222" s="1054">
        <v>7047094</v>
      </c>
      <c r="BR222" s="1054">
        <v>55954340</v>
      </c>
      <c r="BS222" s="1054">
        <v>0</v>
      </c>
      <c r="BT222" s="1054">
        <v>0</v>
      </c>
    </row>
    <row r="223" spans="1:72" ht="23.1" customHeight="1" x14ac:dyDescent="0.2">
      <c r="A223" s="1012" t="str">
        <f t="shared" si="3"/>
        <v>C6701508110</v>
      </c>
      <c r="B223" s="1176" t="s">
        <v>453</v>
      </c>
      <c r="C223" s="1192"/>
      <c r="D223" s="1176" t="s">
        <v>814</v>
      </c>
      <c r="E223" s="1192"/>
      <c r="F223" s="1176" t="s">
        <v>817</v>
      </c>
      <c r="G223" s="1192"/>
      <c r="H223" s="1176" t="s">
        <v>738</v>
      </c>
      <c r="I223" s="1192"/>
      <c r="J223" s="1176" t="s">
        <v>685</v>
      </c>
      <c r="K223" s="1192"/>
      <c r="L223" s="1192"/>
      <c r="M223" s="1176" t="s">
        <v>685</v>
      </c>
      <c r="N223" s="1192"/>
      <c r="O223" s="1192"/>
      <c r="P223" s="1176" t="s">
        <v>685</v>
      </c>
      <c r="Q223" s="1192"/>
      <c r="R223" s="1176" t="s">
        <v>685</v>
      </c>
      <c r="S223" s="1192"/>
      <c r="T223" s="1177" t="s">
        <v>597</v>
      </c>
      <c r="U223" s="1192"/>
      <c r="V223" s="1192"/>
      <c r="W223" s="1192"/>
      <c r="X223" s="1192"/>
      <c r="Y223" s="1192"/>
      <c r="Z223" s="1192"/>
      <c r="AA223" s="1192"/>
      <c r="AB223" s="1176" t="s">
        <v>732</v>
      </c>
      <c r="AC223" s="1192"/>
      <c r="AD223" s="1192"/>
      <c r="AE223" s="1192"/>
      <c r="AF223" s="1192"/>
      <c r="AG223" s="1176" t="s">
        <v>733</v>
      </c>
      <c r="AH223" s="1192"/>
      <c r="AI223" s="1192"/>
      <c r="AJ223" s="1019" t="s">
        <v>417</v>
      </c>
      <c r="AK223" s="1178" t="s">
        <v>734</v>
      </c>
      <c r="AL223" s="1192"/>
      <c r="AM223" s="1192"/>
      <c r="AN223" s="1192"/>
      <c r="AO223" s="1192"/>
      <c r="AP223" s="1192"/>
      <c r="AQ223" s="1016">
        <v>850000000</v>
      </c>
      <c r="AR223" s="1050">
        <v>90000000</v>
      </c>
      <c r="AS223" s="1016">
        <v>0</v>
      </c>
      <c r="AT223" s="1016">
        <v>0</v>
      </c>
      <c r="AU223" s="1016">
        <v>0</v>
      </c>
      <c r="AV223" s="1050">
        <v>16480726</v>
      </c>
      <c r="AW223" s="1016">
        <v>73519274</v>
      </c>
      <c r="AX223" s="1050">
        <v>48907246</v>
      </c>
      <c r="AY223" s="1016">
        <v>32426520</v>
      </c>
      <c r="AZ223" s="1050">
        <v>55954340</v>
      </c>
      <c r="BA223" s="1016">
        <v>7047094</v>
      </c>
      <c r="BB223" s="1016">
        <v>55954340</v>
      </c>
      <c r="BC223" s="1016">
        <v>0</v>
      </c>
      <c r="BD223" s="1016">
        <v>0</v>
      </c>
      <c r="BG223" s="1054">
        <v>850000000</v>
      </c>
      <c r="BH223" s="1054">
        <v>90000000</v>
      </c>
      <c r="BI223" s="1054">
        <v>0</v>
      </c>
      <c r="BJ223" s="1054">
        <v>0</v>
      </c>
      <c r="BK223" s="1054">
        <v>0</v>
      </c>
      <c r="BL223" s="1054">
        <v>16480726</v>
      </c>
      <c r="BM223" s="1054">
        <v>73519274</v>
      </c>
      <c r="BN223" s="1054">
        <v>48907246</v>
      </c>
      <c r="BO223" s="1054">
        <v>32426520</v>
      </c>
      <c r="BP223" s="1054">
        <v>55954340</v>
      </c>
      <c r="BQ223" s="1054">
        <v>7047094</v>
      </c>
      <c r="BR223" s="1054">
        <v>55954340</v>
      </c>
      <c r="BS223" s="1054">
        <v>0</v>
      </c>
      <c r="BT223" s="1054">
        <v>0</v>
      </c>
    </row>
    <row r="224" spans="1:72" ht="23.1" customHeight="1" x14ac:dyDescent="0.2">
      <c r="A224" s="1012" t="str">
        <f t="shared" si="3"/>
        <v/>
      </c>
      <c r="B224" s="1013" t="s">
        <v>685</v>
      </c>
      <c r="C224" s="1013" t="s">
        <v>685</v>
      </c>
      <c r="D224" s="1013" t="s">
        <v>685</v>
      </c>
      <c r="E224" s="1013" t="s">
        <v>685</v>
      </c>
      <c r="F224" s="1013" t="s">
        <v>685</v>
      </c>
      <c r="G224" s="1013" t="s">
        <v>685</v>
      </c>
      <c r="H224" s="1013" t="s">
        <v>685</v>
      </c>
      <c r="I224" s="1013" t="s">
        <v>685</v>
      </c>
      <c r="J224" s="1013" t="s">
        <v>685</v>
      </c>
      <c r="K224" s="1175" t="s">
        <v>685</v>
      </c>
      <c r="L224" s="1192"/>
      <c r="M224" s="1175" t="s">
        <v>685</v>
      </c>
      <c r="N224" s="1192"/>
      <c r="O224" s="1013" t="s">
        <v>685</v>
      </c>
      <c r="P224" s="1013" t="s">
        <v>685</v>
      </c>
      <c r="Q224" s="1013" t="s">
        <v>685</v>
      </c>
      <c r="R224" s="1013" t="s">
        <v>685</v>
      </c>
      <c r="S224" s="1013" t="s">
        <v>685</v>
      </c>
      <c r="T224" s="1013" t="s">
        <v>685</v>
      </c>
      <c r="U224" s="1013" t="s">
        <v>685</v>
      </c>
      <c r="V224" s="1013" t="s">
        <v>685</v>
      </c>
      <c r="W224" s="1013" t="s">
        <v>685</v>
      </c>
      <c r="X224" s="1013" t="s">
        <v>685</v>
      </c>
      <c r="Y224" s="1013" t="s">
        <v>685</v>
      </c>
      <c r="Z224" s="1013" t="s">
        <v>685</v>
      </c>
      <c r="AA224" s="1013" t="s">
        <v>685</v>
      </c>
      <c r="AB224" s="1175" t="s">
        <v>685</v>
      </c>
      <c r="AC224" s="1192"/>
      <c r="AD224" s="1175" t="s">
        <v>685</v>
      </c>
      <c r="AE224" s="1192"/>
      <c r="AF224" s="1013" t="s">
        <v>685</v>
      </c>
      <c r="AG224" s="1013" t="s">
        <v>685</v>
      </c>
      <c r="AH224" s="1013" t="s">
        <v>685</v>
      </c>
      <c r="AI224" s="1013" t="s">
        <v>685</v>
      </c>
      <c r="AJ224" s="1013" t="s">
        <v>685</v>
      </c>
      <c r="AK224" s="1013" t="s">
        <v>685</v>
      </c>
      <c r="AL224" s="1013" t="s">
        <v>685</v>
      </c>
      <c r="AM224" s="1013" t="s">
        <v>685</v>
      </c>
      <c r="AN224" s="1175" t="s">
        <v>685</v>
      </c>
      <c r="AO224" s="1192"/>
      <c r="AP224" s="1192"/>
      <c r="AQ224" s="1013" t="s">
        <v>685</v>
      </c>
      <c r="AR224" s="1048" t="s">
        <v>685</v>
      </c>
      <c r="AS224" s="1013" t="s">
        <v>685</v>
      </c>
      <c r="AT224" s="1175" t="s">
        <v>685</v>
      </c>
      <c r="AU224" s="1192"/>
      <c r="AV224" s="1048" t="s">
        <v>685</v>
      </c>
      <c r="AW224" s="1013" t="s">
        <v>685</v>
      </c>
      <c r="AX224" s="1048" t="s">
        <v>685</v>
      </c>
      <c r="AY224" s="1013" t="s">
        <v>685</v>
      </c>
      <c r="AZ224" s="1048" t="s">
        <v>685</v>
      </c>
      <c r="BA224" s="1013" t="s">
        <v>685</v>
      </c>
      <c r="BB224" s="1013" t="s">
        <v>685</v>
      </c>
      <c r="BC224" s="1013" t="s">
        <v>685</v>
      </c>
      <c r="BD224" s="1013" t="s">
        <v>685</v>
      </c>
    </row>
  </sheetData>
  <mergeCells count="2515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3"/>
  <sheetViews>
    <sheetView topLeftCell="A11" workbookViewId="0">
      <selection activeCell="A25" sqref="A25"/>
    </sheetView>
  </sheetViews>
  <sheetFormatPr baseColWidth="10" defaultRowHeight="18" outlineLevelRow="3" x14ac:dyDescent="0.25"/>
  <cols>
    <col min="1" max="1" width="9.42578125" style="62" customWidth="1"/>
    <col min="2" max="2" width="25.7109375" style="326" customWidth="1"/>
    <col min="3" max="3" width="25.5703125" style="60" customWidth="1"/>
    <col min="4" max="4" width="8.140625" style="61" customWidth="1"/>
    <col min="5" max="5" width="79.5703125" style="358" customWidth="1"/>
    <col min="6" max="6" width="32.5703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5703125" style="813" customWidth="1"/>
    <col min="24" max="24" width="23" style="813" bestFit="1" customWidth="1"/>
    <col min="25" max="25" width="22.5703125" style="813" bestFit="1" customWidth="1"/>
    <col min="26" max="26" width="15.7109375" style="813" customWidth="1"/>
    <col min="27" max="27" width="11.42578125" style="813"/>
    <col min="28" max="16384" width="11.42578125" style="62"/>
  </cols>
  <sheetData>
    <row r="1" spans="3:27" ht="18" hidden="1" customHeight="1" x14ac:dyDescent="0.25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 x14ac:dyDescent="0.25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 x14ac:dyDescent="0.25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 x14ac:dyDescent="0.25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 x14ac:dyDescent="0.25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 x14ac:dyDescent="0.25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 x14ac:dyDescent="0.25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 x14ac:dyDescent="0.25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 x14ac:dyDescent="0.25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 x14ac:dyDescent="0.25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 x14ac:dyDescent="0.25">
      <c r="C11" s="74"/>
      <c r="D11" s="75"/>
      <c r="E11" s="360"/>
      <c r="F11" s="809"/>
      <c r="Q11" s="68"/>
    </row>
    <row r="12" spans="3:27" x14ac:dyDescent="0.25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 x14ac:dyDescent="0.25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 x14ac:dyDescent="0.3">
      <c r="C14" s="74"/>
      <c r="D14" s="75"/>
      <c r="E14" s="362" t="s">
        <v>819</v>
      </c>
      <c r="F14" s="809"/>
      <c r="Q14" s="68"/>
      <c r="W14" s="819"/>
    </row>
    <row r="15" spans="3:27" ht="18.75" thickBot="1" x14ac:dyDescent="0.3">
      <c r="C15" s="74"/>
      <c r="D15" s="75"/>
      <c r="E15" s="361" t="s">
        <v>357</v>
      </c>
      <c r="F15" s="1112" t="s">
        <v>360</v>
      </c>
      <c r="G15" s="1113"/>
      <c r="H15" s="1113"/>
      <c r="I15" s="1113"/>
      <c r="J15" s="1113"/>
      <c r="K15" s="1114"/>
      <c r="L15" s="1113"/>
      <c r="M15" s="1113"/>
      <c r="N15" s="1113"/>
      <c r="O15" s="1115"/>
      <c r="Q15" s="1116" t="s">
        <v>458</v>
      </c>
      <c r="R15" s="1117"/>
      <c r="S15" s="1113"/>
      <c r="T15" s="1113"/>
      <c r="U15" s="1113"/>
      <c r="V15" s="1114"/>
      <c r="W15" s="1113"/>
      <c r="X15" s="1113"/>
      <c r="Y15" s="1113"/>
      <c r="Z15" s="1115"/>
    </row>
    <row r="16" spans="3:27" ht="33" customHeight="1" thickBot="1" x14ac:dyDescent="0.3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 x14ac:dyDescent="0.25">
      <c r="A17" s="62"/>
      <c r="B17" s="326"/>
      <c r="C17" s="85">
        <f t="shared" ref="C17:E17" si="0">+B17+1</f>
        <v>1</v>
      </c>
      <c r="D17" s="85">
        <f t="shared" si="0"/>
        <v>2</v>
      </c>
      <c r="E17" s="363">
        <f t="shared" si="0"/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 x14ac:dyDescent="0.2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 x14ac:dyDescent="0.2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 x14ac:dyDescent="0.25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 x14ac:dyDescent="0.25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 x14ac:dyDescent="0.25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 x14ac:dyDescent="0.25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 x14ac:dyDescent="0.25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 x14ac:dyDescent="0.2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 t="shared" ref="X25:X26" si="1">+W25-L25</f>
        <v>-21364060616</v>
      </c>
      <c r="Y25" s="319">
        <v>47432580498</v>
      </c>
      <c r="Z25" s="319">
        <f t="shared" ref="Z25:Z26" si="2">+Y25-N25</f>
        <v>-21364060616</v>
      </c>
      <c r="AA25" s="833"/>
    </row>
    <row r="26" spans="1:27" s="146" customFormat="1" ht="15.75" customHeight="1" outlineLevel="3" x14ac:dyDescent="0.2">
      <c r="A26" s="419"/>
      <c r="B26" s="330" t="str">
        <f t="shared" ref="B26:B39" si="3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 t="shared" si="1"/>
        <v>-970581809</v>
      </c>
      <c r="Y26" s="319">
        <v>3019106156</v>
      </c>
      <c r="Z26" s="319">
        <f t="shared" si="2"/>
        <v>-970581809</v>
      </c>
      <c r="AA26" s="833"/>
    </row>
    <row r="27" spans="1:27" s="146" customFormat="1" ht="20.25" customHeight="1" outlineLevel="3" x14ac:dyDescent="0.2">
      <c r="A27" s="419"/>
      <c r="B27" s="330" t="str">
        <f t="shared" si="3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 x14ac:dyDescent="0.25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 x14ac:dyDescent="0.2">
      <c r="A29" s="444"/>
      <c r="B29" s="330" t="str">
        <f t="shared" si="3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 x14ac:dyDescent="0.25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 x14ac:dyDescent="0.2">
      <c r="A31" s="461"/>
      <c r="B31" s="330" t="str">
        <f t="shared" si="3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4">+W31-L31</f>
        <v>-813341538</v>
      </c>
      <c r="Y31" s="319">
        <v>1800768151</v>
      </c>
      <c r="Z31" s="319">
        <f t="shared" ref="Z31:Z36" si="5">+Y31-N31</f>
        <v>-813341538</v>
      </c>
      <c r="AA31" s="833"/>
    </row>
    <row r="32" spans="1:27" s="146" customFormat="1" ht="18" customHeight="1" outlineLevel="3" x14ac:dyDescent="0.2">
      <c r="A32" s="461"/>
      <c r="B32" s="330" t="str">
        <f t="shared" si="3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4"/>
        <v>-2669938</v>
      </c>
      <c r="Y32" s="319">
        <v>3752094911</v>
      </c>
      <c r="Z32" s="319">
        <f t="shared" si="5"/>
        <v>-2669938</v>
      </c>
      <c r="AA32" s="833"/>
    </row>
    <row r="33" spans="1:27" s="146" customFormat="1" ht="18" customHeight="1" outlineLevel="3" x14ac:dyDescent="0.2">
      <c r="A33" s="461"/>
      <c r="B33" s="330" t="str">
        <f t="shared" si="3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4"/>
        <v>-889729368</v>
      </c>
      <c r="Y33" s="319">
        <v>2164824759</v>
      </c>
      <c r="Z33" s="319">
        <f t="shared" si="5"/>
        <v>-889729368</v>
      </c>
      <c r="AA33" s="833"/>
    </row>
    <row r="34" spans="1:27" s="146" customFormat="1" ht="18" customHeight="1" outlineLevel="3" x14ac:dyDescent="0.2">
      <c r="A34" s="461"/>
      <c r="B34" s="330" t="str">
        <f t="shared" si="3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4"/>
        <v>-198010940</v>
      </c>
      <c r="Y34" s="319">
        <v>45124406</v>
      </c>
      <c r="Z34" s="319">
        <f t="shared" si="5"/>
        <v>-198010940</v>
      </c>
      <c r="AA34" s="833"/>
    </row>
    <row r="35" spans="1:27" s="146" customFormat="1" ht="18" customHeight="1" outlineLevel="3" x14ac:dyDescent="0.2">
      <c r="A35" s="461"/>
      <c r="B35" s="330" t="str">
        <f t="shared" si="3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4"/>
        <v>-599180658</v>
      </c>
      <c r="Y35" s="319">
        <v>1598222626</v>
      </c>
      <c r="Z35" s="319">
        <f t="shared" si="5"/>
        <v>-599180658</v>
      </c>
      <c r="AA35" s="833"/>
    </row>
    <row r="36" spans="1:27" s="146" customFormat="1" ht="18" customHeight="1" outlineLevel="3" x14ac:dyDescent="0.2">
      <c r="A36" s="461"/>
      <c r="B36" s="330" t="str">
        <f t="shared" si="3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4"/>
        <v>-513195613</v>
      </c>
      <c r="Y36" s="319">
        <v>1153653333</v>
      </c>
      <c r="Z36" s="319">
        <f t="shared" si="5"/>
        <v>-513195613</v>
      </c>
      <c r="AA36" s="833"/>
    </row>
    <row r="37" spans="1:27" s="180" customFormat="1" ht="20.25" customHeight="1" outlineLevel="2" x14ac:dyDescent="0.25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 x14ac:dyDescent="0.2">
      <c r="A38" s="461"/>
      <c r="B38" s="330" t="str">
        <f t="shared" si="3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 x14ac:dyDescent="0.2">
      <c r="A39" s="461"/>
      <c r="B39" s="330" t="str">
        <f t="shared" si="3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 x14ac:dyDescent="0.25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 x14ac:dyDescent="0.25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 x14ac:dyDescent="0.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 x14ac:dyDescent="0.25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 x14ac:dyDescent="0.25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 x14ac:dyDescent="0.2">
      <c r="A45" s="461"/>
      <c r="B45" s="330" t="str">
        <f t="shared" ref="B45:B54" si="6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 x14ac:dyDescent="0.2">
      <c r="A46" s="461"/>
      <c r="B46" s="330" t="str">
        <f t="shared" si="6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 x14ac:dyDescent="0.2">
      <c r="A47" s="461"/>
      <c r="B47" s="330" t="str">
        <f t="shared" si="6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 x14ac:dyDescent="0.2">
      <c r="A48" s="461"/>
      <c r="B48" s="330" t="str">
        <f t="shared" si="6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 x14ac:dyDescent="0.2">
      <c r="A49" s="461"/>
      <c r="B49" s="330" t="str">
        <f t="shared" si="6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 x14ac:dyDescent="0.25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 x14ac:dyDescent="0.2">
      <c r="A51" s="461"/>
      <c r="B51" s="330" t="str">
        <f t="shared" si="6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7">+W51-L51</f>
        <v>-27889000</v>
      </c>
      <c r="Y51" s="319">
        <v>70843900</v>
      </c>
      <c r="Z51" s="319">
        <f t="shared" ref="Z51:Z58" si="8">+Y51-N51</f>
        <v>-27889000</v>
      </c>
      <c r="AA51" s="833"/>
    </row>
    <row r="52" spans="1:27" s="146" customFormat="1" ht="18" customHeight="1" outlineLevel="3" x14ac:dyDescent="0.2">
      <c r="A52" s="461"/>
      <c r="B52" s="330" t="str">
        <f t="shared" si="6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7"/>
        <v>-1534793744</v>
      </c>
      <c r="Y52" s="319">
        <v>3276766539</v>
      </c>
      <c r="Z52" s="319">
        <f t="shared" si="8"/>
        <v>-1534793744</v>
      </c>
      <c r="AA52" s="833"/>
    </row>
    <row r="53" spans="1:27" s="146" customFormat="1" ht="18" customHeight="1" outlineLevel="3" x14ac:dyDescent="0.2">
      <c r="A53" s="461"/>
      <c r="B53" s="330" t="str">
        <f t="shared" si="6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7"/>
        <v>-1677124215</v>
      </c>
      <c r="Y53" s="319">
        <v>3747211545</v>
      </c>
      <c r="Z53" s="319">
        <f t="shared" si="8"/>
        <v>-1677124215</v>
      </c>
      <c r="AA53" s="833"/>
    </row>
    <row r="54" spans="1:27" s="146" customFormat="1" ht="18" customHeight="1" outlineLevel="3" x14ac:dyDescent="0.2">
      <c r="A54" s="461"/>
      <c r="B54" s="330" t="str">
        <f t="shared" si="6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7"/>
        <v>-20043000</v>
      </c>
      <c r="Y54" s="319">
        <v>42718875</v>
      </c>
      <c r="Z54" s="319">
        <f t="shared" si="8"/>
        <v>-20043000</v>
      </c>
      <c r="AA54" s="833"/>
    </row>
    <row r="55" spans="1:27" s="180" customFormat="1" ht="20.25" customHeight="1" outlineLevel="2" x14ac:dyDescent="0.25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7"/>
        <v>-759283600</v>
      </c>
      <c r="Y55" s="319">
        <v>1821721500</v>
      </c>
      <c r="Z55" s="319">
        <f t="shared" si="8"/>
        <v>-759283600</v>
      </c>
      <c r="AA55" s="836"/>
    </row>
    <row r="56" spans="1:27" s="180" customFormat="1" ht="20.25" customHeight="1" outlineLevel="2" x14ac:dyDescent="0.25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7"/>
        <v>-126532500</v>
      </c>
      <c r="Y56" s="319">
        <v>303597100</v>
      </c>
      <c r="Z56" s="319">
        <f t="shared" si="8"/>
        <v>-126532500</v>
      </c>
      <c r="AA56" s="836"/>
    </row>
    <row r="57" spans="1:27" s="180" customFormat="1" ht="20.25" customHeight="1" outlineLevel="2" x14ac:dyDescent="0.25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7"/>
        <v>-126532500</v>
      </c>
      <c r="Y57" s="319">
        <v>303597100</v>
      </c>
      <c r="Z57" s="319">
        <f t="shared" si="8"/>
        <v>-126532500</v>
      </c>
      <c r="AA57" s="836"/>
    </row>
    <row r="58" spans="1:27" s="180" customFormat="1" ht="20.25" customHeight="1" outlineLevel="2" thickBot="1" x14ac:dyDescent="0.3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7"/>
        <v>-253063000</v>
      </c>
      <c r="Y58" s="319">
        <v>607164900</v>
      </c>
      <c r="Z58" s="319">
        <f t="shared" si="8"/>
        <v>-253063000</v>
      </c>
      <c r="AA58" s="836"/>
    </row>
    <row r="59" spans="1:27" s="157" customFormat="1" ht="18.75" thickBot="1" x14ac:dyDescent="0.25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 x14ac:dyDescent="0.25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 x14ac:dyDescent="0.25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 x14ac:dyDescent="0.25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 x14ac:dyDescent="0.2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 t="shared" ref="X63:X66" si="9">+W63-L63</f>
        <v>0</v>
      </c>
      <c r="Y63" s="319">
        <v>6375300</v>
      </c>
      <c r="Z63" s="319">
        <f t="shared" ref="Z63:Z66" si="10">+Y63-N63</f>
        <v>0</v>
      </c>
      <c r="AA63" s="841"/>
    </row>
    <row r="64" spans="1:27" s="146" customFormat="1" ht="18" customHeight="1" outlineLevel="3" x14ac:dyDescent="0.2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 t="shared" si="9"/>
        <v>0</v>
      </c>
      <c r="Y64" s="319">
        <v>311859356</v>
      </c>
      <c r="Z64" s="319">
        <f t="shared" si="10"/>
        <v>0</v>
      </c>
      <c r="AA64" s="833"/>
    </row>
    <row r="65" spans="1:27" s="146" customFormat="1" ht="18" customHeight="1" outlineLevel="3" x14ac:dyDescent="0.2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 t="shared" si="9"/>
        <v>0</v>
      </c>
      <c r="Y65" s="319">
        <v>0</v>
      </c>
      <c r="Z65" s="319">
        <f t="shared" si="10"/>
        <v>0</v>
      </c>
      <c r="AA65" s="833"/>
    </row>
    <row r="66" spans="1:27" s="146" customFormat="1" ht="18" customHeight="1" outlineLevel="3" x14ac:dyDescent="0.2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 t="shared" si="9"/>
        <v>-365920</v>
      </c>
      <c r="Y66" s="319">
        <v>500000</v>
      </c>
      <c r="Z66" s="319">
        <f t="shared" si="10"/>
        <v>-365920</v>
      </c>
      <c r="AA66" s="833"/>
    </row>
    <row r="67" spans="1:27" s="639" customFormat="1" ht="20.25" customHeight="1" outlineLevel="2" x14ac:dyDescent="0.25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 x14ac:dyDescent="0.2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 t="shared" ref="X68:X69" si="11">+W68-L68</f>
        <v>0</v>
      </c>
      <c r="Y68" s="319">
        <v>0</v>
      </c>
      <c r="Z68" s="319">
        <f t="shared" ref="Z68:Z69" si="12">+Y68-N68</f>
        <v>0</v>
      </c>
      <c r="AA68" s="833"/>
    </row>
    <row r="69" spans="1:27" s="146" customFormat="1" ht="18" customHeight="1" outlineLevel="3" x14ac:dyDescent="0.2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 t="shared" si="11"/>
        <v>0</v>
      </c>
      <c r="Y69" s="319">
        <v>0</v>
      </c>
      <c r="Z69" s="319">
        <f t="shared" si="12"/>
        <v>0</v>
      </c>
      <c r="AA69" s="833"/>
    </row>
    <row r="70" spans="1:27" s="639" customFormat="1" ht="20.25" customHeight="1" outlineLevel="1" x14ac:dyDescent="0.25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 x14ac:dyDescent="0.25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 x14ac:dyDescent="0.2">
      <c r="A72" s="146"/>
      <c r="B72" s="330" t="str">
        <f t="shared" ref="B72:B127" si="13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14">+W72-L72</f>
        <v>0</v>
      </c>
      <c r="Y72" s="319">
        <v>620850</v>
      </c>
      <c r="Z72" s="319">
        <f t="shared" ref="Z72:Z78" si="15">+Y72-N72</f>
        <v>0</v>
      </c>
      <c r="AA72" s="841"/>
    </row>
    <row r="73" spans="1:27" s="146" customFormat="1" ht="18" customHeight="1" outlineLevel="2" x14ac:dyDescent="0.2">
      <c r="B73" s="330" t="str">
        <f t="shared" si="13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14"/>
        <v>0</v>
      </c>
      <c r="Y73" s="319">
        <v>500000</v>
      </c>
      <c r="Z73" s="319">
        <f t="shared" si="15"/>
        <v>0</v>
      </c>
      <c r="AA73" s="833"/>
    </row>
    <row r="74" spans="1:27" s="146" customFormat="1" ht="18" customHeight="1" outlineLevel="2" x14ac:dyDescent="0.2">
      <c r="B74" s="330" t="str">
        <f t="shared" si="13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14"/>
        <v>-398362848</v>
      </c>
      <c r="Y74" s="319">
        <v>691400</v>
      </c>
      <c r="Z74" s="319">
        <f t="shared" si="15"/>
        <v>-398362848</v>
      </c>
      <c r="AA74" s="833"/>
    </row>
    <row r="75" spans="1:27" s="146" customFormat="1" ht="18" customHeight="1" outlineLevel="2" x14ac:dyDescent="0.2">
      <c r="B75" s="330" t="str">
        <f t="shared" si="13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14"/>
        <v>0</v>
      </c>
      <c r="Y75" s="319">
        <v>69718744</v>
      </c>
      <c r="Z75" s="319">
        <f t="shared" si="15"/>
        <v>0</v>
      </c>
      <c r="AA75" s="833"/>
    </row>
    <row r="76" spans="1:27" s="146" customFormat="1" ht="18" customHeight="1" outlineLevel="2" x14ac:dyDescent="0.2">
      <c r="B76" s="330" t="str">
        <f t="shared" si="13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14"/>
        <v>0</v>
      </c>
      <c r="Y76" s="319">
        <v>500000</v>
      </c>
      <c r="Z76" s="319">
        <f t="shared" si="15"/>
        <v>0</v>
      </c>
      <c r="AA76" s="833"/>
    </row>
    <row r="77" spans="1:27" s="146" customFormat="1" ht="18" customHeight="1" outlineLevel="2" x14ac:dyDescent="0.2">
      <c r="B77" s="330" t="str">
        <f t="shared" si="13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14"/>
        <v>0</v>
      </c>
      <c r="Y77" s="319">
        <v>0</v>
      </c>
      <c r="Z77" s="319">
        <f t="shared" si="15"/>
        <v>0</v>
      </c>
      <c r="AA77" s="833"/>
    </row>
    <row r="78" spans="1:27" s="146" customFormat="1" ht="18" customHeight="1" outlineLevel="2" x14ac:dyDescent="0.2">
      <c r="B78" s="330" t="str">
        <f t="shared" si="13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14"/>
        <v>0</v>
      </c>
      <c r="Y78" s="319">
        <v>500000</v>
      </c>
      <c r="Z78" s="319">
        <f t="shared" si="15"/>
        <v>0</v>
      </c>
      <c r="AA78" s="833"/>
    </row>
    <row r="79" spans="1:27" s="485" customFormat="1" ht="20.25" customHeight="1" outlineLevel="1" x14ac:dyDescent="0.25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 x14ac:dyDescent="0.2">
      <c r="B80" s="330" t="str">
        <f t="shared" si="13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 t="shared" ref="X80:X81" si="16">+W80-L80</f>
        <v>-5349920</v>
      </c>
      <c r="Y80" s="319">
        <v>1314244</v>
      </c>
      <c r="Z80" s="319">
        <f t="shared" ref="Z80:Z81" si="17">+Y80-N80</f>
        <v>-5349920</v>
      </c>
      <c r="AA80" s="833"/>
    </row>
    <row r="81" spans="1:27" s="146" customFormat="1" ht="18" customHeight="1" outlineLevel="2" x14ac:dyDescent="0.2">
      <c r="B81" s="330" t="str">
        <f t="shared" si="13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 t="shared" si="16"/>
        <v>-629880</v>
      </c>
      <c r="Y81" s="319">
        <v>1000000</v>
      </c>
      <c r="Z81" s="319">
        <f t="shared" si="17"/>
        <v>-629880</v>
      </c>
      <c r="AA81" s="833"/>
    </row>
    <row r="82" spans="1:27" s="485" customFormat="1" ht="20.25" customHeight="1" outlineLevel="1" x14ac:dyDescent="0.25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 x14ac:dyDescent="0.2">
      <c r="A83" s="146"/>
      <c r="B83" s="330" t="str">
        <f t="shared" si="13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18">+W83-L83</f>
        <v>-107845423</v>
      </c>
      <c r="Y83" s="319">
        <v>126199503</v>
      </c>
      <c r="Z83" s="319">
        <f t="shared" ref="Z83:Z91" si="19">+Y83-N83</f>
        <v>-107845423</v>
      </c>
      <c r="AA83" s="841"/>
    </row>
    <row r="84" spans="1:27" s="146" customFormat="1" ht="18" customHeight="1" outlineLevel="2" x14ac:dyDescent="0.2">
      <c r="B84" s="330" t="str">
        <f t="shared" si="13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18"/>
        <v>0</v>
      </c>
      <c r="Y84" s="319">
        <v>0</v>
      </c>
      <c r="Z84" s="319">
        <f t="shared" si="19"/>
        <v>0</v>
      </c>
      <c r="AA84" s="833"/>
    </row>
    <row r="85" spans="1:27" s="157" customFormat="1" ht="18" customHeight="1" outlineLevel="2" x14ac:dyDescent="0.2">
      <c r="A85" s="146"/>
      <c r="B85" s="330" t="str">
        <f t="shared" si="13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18"/>
        <v>-298204</v>
      </c>
      <c r="Y85" s="319">
        <v>2744188</v>
      </c>
      <c r="Z85" s="319">
        <f t="shared" si="19"/>
        <v>-298204</v>
      </c>
      <c r="AA85" s="841"/>
    </row>
    <row r="86" spans="1:27" s="157" customFormat="1" ht="18" customHeight="1" outlineLevel="2" x14ac:dyDescent="0.2">
      <c r="A86" s="146"/>
      <c r="B86" s="330" t="str">
        <f t="shared" si="13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18"/>
        <v>-200269258.65000001</v>
      </c>
      <c r="Y86" s="319">
        <v>34469207</v>
      </c>
      <c r="Z86" s="319">
        <f t="shared" si="19"/>
        <v>-200269258.65000001</v>
      </c>
      <c r="AA86" s="841"/>
    </row>
    <row r="87" spans="1:27" s="146" customFormat="1" ht="18" customHeight="1" outlineLevel="2" x14ac:dyDescent="0.2">
      <c r="B87" s="330" t="str">
        <f t="shared" si="13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18"/>
        <v>-41916552</v>
      </c>
      <c r="Y87" s="319">
        <v>399100</v>
      </c>
      <c r="Z87" s="319">
        <f t="shared" si="19"/>
        <v>-41916552</v>
      </c>
      <c r="AA87" s="833"/>
    </row>
    <row r="88" spans="1:27" s="157" customFormat="1" ht="18" customHeight="1" outlineLevel="2" x14ac:dyDescent="0.2">
      <c r="A88" s="146"/>
      <c r="B88" s="330" t="str">
        <f t="shared" si="13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18"/>
        <v>0</v>
      </c>
      <c r="Y88" s="319">
        <v>45301479</v>
      </c>
      <c r="Z88" s="319">
        <f t="shared" si="19"/>
        <v>0</v>
      </c>
      <c r="AA88" s="841"/>
    </row>
    <row r="89" spans="1:27" s="146" customFormat="1" ht="18" customHeight="1" outlineLevel="2" x14ac:dyDescent="0.2">
      <c r="B89" s="330" t="str">
        <f t="shared" si="13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18"/>
        <v>-1042936</v>
      </c>
      <c r="Y89" s="319">
        <v>3812140</v>
      </c>
      <c r="Z89" s="319">
        <f t="shared" si="19"/>
        <v>-1042936</v>
      </c>
      <c r="AA89" s="833"/>
    </row>
    <row r="90" spans="1:27" s="146" customFormat="1" ht="18" customHeight="1" outlineLevel="2" x14ac:dyDescent="0.2">
      <c r="B90" s="330" t="str">
        <f t="shared" si="13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18"/>
        <v>0</v>
      </c>
      <c r="Y90" s="319">
        <v>300000</v>
      </c>
      <c r="Z90" s="319">
        <f t="shared" si="19"/>
        <v>0</v>
      </c>
      <c r="AA90" s="833"/>
    </row>
    <row r="91" spans="1:27" s="157" customFormat="1" ht="18" customHeight="1" outlineLevel="2" x14ac:dyDescent="0.2">
      <c r="A91" s="146"/>
      <c r="B91" s="330" t="str">
        <f t="shared" si="13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18"/>
        <v>-14255573</v>
      </c>
      <c r="Y91" s="319">
        <v>6247813</v>
      </c>
      <c r="Z91" s="319">
        <f t="shared" si="19"/>
        <v>-14255573</v>
      </c>
      <c r="AA91" s="841"/>
    </row>
    <row r="92" spans="1:27" s="485" customFormat="1" ht="20.25" customHeight="1" outlineLevel="1" x14ac:dyDescent="0.25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 x14ac:dyDescent="0.2">
      <c r="B93" s="330" t="str">
        <f t="shared" si="13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20">+W93-L93</f>
        <v>-171749909</v>
      </c>
      <c r="Y93" s="319">
        <v>463221183</v>
      </c>
      <c r="Z93" s="319">
        <f t="shared" ref="Z93:Z100" si="21">+Y93-N93</f>
        <v>-171749909</v>
      </c>
      <c r="AA93" s="833"/>
    </row>
    <row r="94" spans="1:27" s="146" customFormat="1" ht="18" customHeight="1" outlineLevel="2" x14ac:dyDescent="0.2">
      <c r="B94" s="330" t="str">
        <f t="shared" si="13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20"/>
        <v>-22351366</v>
      </c>
      <c r="Y94" s="319">
        <v>15905350</v>
      </c>
      <c r="Z94" s="319">
        <f t="shared" si="21"/>
        <v>-21632166</v>
      </c>
      <c r="AA94" s="833"/>
    </row>
    <row r="95" spans="1:27" s="157" customFormat="1" ht="18" customHeight="1" outlineLevel="2" x14ac:dyDescent="0.2">
      <c r="A95" s="146"/>
      <c r="B95" s="330" t="str">
        <f t="shared" si="13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20"/>
        <v>0</v>
      </c>
      <c r="Y95" s="319">
        <v>0</v>
      </c>
      <c r="Z95" s="319">
        <f t="shared" si="21"/>
        <v>0</v>
      </c>
      <c r="AA95" s="841"/>
    </row>
    <row r="96" spans="1:27" s="157" customFormat="1" ht="18" customHeight="1" outlineLevel="2" x14ac:dyDescent="0.2">
      <c r="A96" s="146"/>
      <c r="B96" s="330" t="str">
        <f t="shared" si="13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20"/>
        <v>-84457713</v>
      </c>
      <c r="Y96" s="319">
        <v>61521322</v>
      </c>
      <c r="Z96" s="319">
        <f t="shared" si="21"/>
        <v>-80859968</v>
      </c>
      <c r="AA96" s="841"/>
    </row>
    <row r="97" spans="1:27" s="146" customFormat="1" ht="18" customHeight="1" outlineLevel="2" x14ac:dyDescent="0.2">
      <c r="B97" s="330" t="str">
        <f t="shared" si="13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20"/>
        <v>-450262026.00000006</v>
      </c>
      <c r="Y97" s="319">
        <v>481970849.70999998</v>
      </c>
      <c r="Z97" s="319">
        <f t="shared" si="21"/>
        <v>-450262026.00000006</v>
      </c>
      <c r="AA97" s="833"/>
    </row>
    <row r="98" spans="1:27" s="146" customFormat="1" ht="18" customHeight="1" outlineLevel="2" x14ac:dyDescent="0.2">
      <c r="B98" s="330" t="str">
        <f t="shared" si="13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20"/>
        <v>-628312325</v>
      </c>
      <c r="Y98" s="319">
        <v>1017420265</v>
      </c>
      <c r="Z98" s="319">
        <f t="shared" si="21"/>
        <v>-628312325</v>
      </c>
      <c r="AA98" s="833"/>
    </row>
    <row r="99" spans="1:27" s="157" customFormat="1" ht="18" customHeight="1" outlineLevel="2" x14ac:dyDescent="0.2">
      <c r="A99" s="146"/>
      <c r="B99" s="330" t="str">
        <f t="shared" si="13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20"/>
        <v>0</v>
      </c>
      <c r="Y99" s="319">
        <v>1000000</v>
      </c>
      <c r="Z99" s="319">
        <f t="shared" si="21"/>
        <v>0</v>
      </c>
      <c r="AA99" s="841"/>
    </row>
    <row r="100" spans="1:27" s="146" customFormat="1" ht="18" customHeight="1" outlineLevel="2" x14ac:dyDescent="0.2">
      <c r="B100" s="330" t="str">
        <f t="shared" si="13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20"/>
        <v>0</v>
      </c>
      <c r="Y100" s="319">
        <v>0</v>
      </c>
      <c r="Z100" s="319">
        <f t="shared" si="21"/>
        <v>0</v>
      </c>
      <c r="AA100" s="833"/>
    </row>
    <row r="101" spans="1:27" s="485" customFormat="1" ht="20.25" customHeight="1" outlineLevel="1" x14ac:dyDescent="0.25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 x14ac:dyDescent="0.2">
      <c r="A102" s="146"/>
      <c r="B102" s="330" t="str">
        <f t="shared" si="13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 t="shared" ref="X102:X104" si="22">+W102-L102</f>
        <v>-305465649</v>
      </c>
      <c r="Y102" s="319">
        <v>567712072</v>
      </c>
      <c r="Z102" s="319">
        <f t="shared" ref="Z102:Z104" si="23">+Y102-N102</f>
        <v>-305465649</v>
      </c>
      <c r="AA102" s="841"/>
    </row>
    <row r="103" spans="1:27" s="146" customFormat="1" ht="18" customHeight="1" outlineLevel="3" x14ac:dyDescent="0.2">
      <c r="B103" s="330" t="str">
        <f t="shared" si="13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 t="shared" si="22"/>
        <v>0</v>
      </c>
      <c r="Y103" s="319">
        <v>300000</v>
      </c>
      <c r="Z103" s="319">
        <f t="shared" si="23"/>
        <v>0</v>
      </c>
      <c r="AA103" s="833"/>
    </row>
    <row r="104" spans="1:27" s="146" customFormat="1" ht="18" customHeight="1" outlineLevel="3" x14ac:dyDescent="0.2">
      <c r="B104" s="330" t="str">
        <f t="shared" si="13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 t="shared" si="22"/>
        <v>-203347542</v>
      </c>
      <c r="Y104" s="319">
        <v>508368855</v>
      </c>
      <c r="Z104" s="319">
        <f t="shared" si="23"/>
        <v>-203347542</v>
      </c>
      <c r="AA104" s="833"/>
    </row>
    <row r="105" spans="1:27" s="485" customFormat="1" ht="20.25" customHeight="1" outlineLevel="1" x14ac:dyDescent="0.25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 x14ac:dyDescent="0.2">
      <c r="A106" s="146"/>
      <c r="B106" s="330" t="str">
        <f t="shared" si="13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 t="shared" ref="X106:X107" si="24">+W106-L106</f>
        <v>0</v>
      </c>
      <c r="Y106" s="319">
        <v>1575000</v>
      </c>
      <c r="Z106" s="319">
        <f t="shared" ref="Z106:Z107" si="25">+Y106-N106</f>
        <v>0</v>
      </c>
      <c r="AA106" s="841"/>
    </row>
    <row r="107" spans="1:27" s="146" customFormat="1" ht="18" customHeight="1" outlineLevel="2" x14ac:dyDescent="0.2">
      <c r="B107" s="330" t="str">
        <f t="shared" si="13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 t="shared" si="24"/>
        <v>-103470</v>
      </c>
      <c r="Y107" s="319">
        <v>1115707</v>
      </c>
      <c r="Z107" s="319">
        <f t="shared" si="25"/>
        <v>-103470</v>
      </c>
      <c r="AA107" s="833"/>
    </row>
    <row r="108" spans="1:27" s="485" customFormat="1" ht="20.25" customHeight="1" outlineLevel="1" x14ac:dyDescent="0.25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 x14ac:dyDescent="0.2">
      <c r="A109" s="146"/>
      <c r="B109" s="330" t="str">
        <f t="shared" si="13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 t="shared" ref="X109:X113" si="26">+W109-L109</f>
        <v>-30504907</v>
      </c>
      <c r="Y109" s="319">
        <v>74157624</v>
      </c>
      <c r="Z109" s="319">
        <f t="shared" ref="Z109:Z113" si="27">+Y109-N109</f>
        <v>-30504907</v>
      </c>
      <c r="AA109" s="841"/>
    </row>
    <row r="110" spans="1:27" s="146" customFormat="1" ht="18.75" customHeight="1" outlineLevel="2" x14ac:dyDescent="0.2">
      <c r="B110" s="330" t="str">
        <f t="shared" si="13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 t="shared" si="26"/>
        <v>-212783361</v>
      </c>
      <c r="Y110" s="319">
        <v>461819863</v>
      </c>
      <c r="Z110" s="319">
        <f t="shared" si="27"/>
        <v>-212783361</v>
      </c>
      <c r="AA110" s="833"/>
    </row>
    <row r="111" spans="1:27" s="146" customFormat="1" ht="18.75" customHeight="1" outlineLevel="2" x14ac:dyDescent="0.2">
      <c r="B111" s="330" t="str">
        <f t="shared" si="13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 t="shared" si="26"/>
        <v>-47340</v>
      </c>
      <c r="Y111" s="319">
        <v>152591</v>
      </c>
      <c r="Z111" s="319">
        <f t="shared" si="27"/>
        <v>-47340</v>
      </c>
      <c r="AA111" s="833"/>
    </row>
    <row r="112" spans="1:27" s="146" customFormat="1" ht="18.75" customHeight="1" outlineLevel="2" x14ac:dyDescent="0.2">
      <c r="B112" s="330" t="str">
        <f t="shared" si="13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 t="shared" si="26"/>
        <v>-36173492</v>
      </c>
      <c r="Y112" s="319">
        <v>100966152</v>
      </c>
      <c r="Z112" s="319">
        <f t="shared" si="27"/>
        <v>-36173492</v>
      </c>
      <c r="AA112" s="833"/>
    </row>
    <row r="113" spans="1:27" s="146" customFormat="1" ht="18.75" customHeight="1" outlineLevel="2" x14ac:dyDescent="0.2">
      <c r="B113" s="330" t="str">
        <f t="shared" si="13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 t="shared" si="26"/>
        <v>-52048212</v>
      </c>
      <c r="Y113" s="319">
        <v>154409370</v>
      </c>
      <c r="Z113" s="319">
        <f t="shared" si="27"/>
        <v>-52048212</v>
      </c>
      <c r="AA113" s="833"/>
    </row>
    <row r="114" spans="1:27" s="485" customFormat="1" ht="20.25" customHeight="1" outlineLevel="1" x14ac:dyDescent="0.25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 x14ac:dyDescent="0.2">
      <c r="B115" s="330" t="str">
        <f t="shared" si="13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 t="shared" ref="X115:X117" si="28">+W115-L115</f>
        <v>0</v>
      </c>
      <c r="Y115" s="319">
        <v>45036508</v>
      </c>
      <c r="Z115" s="319">
        <f t="shared" ref="Z115:Z117" si="29">+Y115-N115</f>
        <v>0</v>
      </c>
      <c r="AA115" s="833"/>
    </row>
    <row r="116" spans="1:27" s="157" customFormat="1" ht="18" customHeight="1" outlineLevel="2" x14ac:dyDescent="0.2">
      <c r="A116" s="146"/>
      <c r="B116" s="330" t="str">
        <f t="shared" si="13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 t="shared" si="28"/>
        <v>0</v>
      </c>
      <c r="Y116" s="319">
        <v>0</v>
      </c>
      <c r="Z116" s="319">
        <f t="shared" si="29"/>
        <v>0</v>
      </c>
      <c r="AA116" s="841"/>
    </row>
    <row r="117" spans="1:27" s="146" customFormat="1" ht="18" customHeight="1" outlineLevel="2" x14ac:dyDescent="0.2">
      <c r="B117" s="330" t="str">
        <f t="shared" si="13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 t="shared" si="28"/>
        <v>0</v>
      </c>
      <c r="Y117" s="319">
        <v>7636236</v>
      </c>
      <c r="Z117" s="319">
        <f t="shared" si="29"/>
        <v>0</v>
      </c>
      <c r="AA117" s="833"/>
    </row>
    <row r="118" spans="1:27" s="485" customFormat="1" ht="20.25" customHeight="1" outlineLevel="1" x14ac:dyDescent="0.25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 x14ac:dyDescent="0.2">
      <c r="B119" s="330" t="str">
        <f t="shared" si="13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 t="shared" ref="X119" si="30">+W119-L119</f>
        <v>-297475949</v>
      </c>
      <c r="Y119" s="319">
        <v>634448007</v>
      </c>
      <c r="Z119" s="319">
        <f t="shared" ref="Z119" si="31">+Y119-N119</f>
        <v>-297475949</v>
      </c>
      <c r="AA119" s="833"/>
    </row>
    <row r="120" spans="1:27" s="485" customFormat="1" ht="20.25" customHeight="1" outlineLevel="1" x14ac:dyDescent="0.25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 x14ac:dyDescent="0.2">
      <c r="B121" s="330" t="str">
        <f t="shared" si="13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 t="shared" ref="X121:X122" si="32">+W121-L121</f>
        <v>-8159102</v>
      </c>
      <c r="Y121" s="319">
        <v>61120171.5</v>
      </c>
      <c r="Z121" s="319">
        <f t="shared" ref="Z121:Z122" si="33">+Y121-N121</f>
        <v>-8159102</v>
      </c>
      <c r="AA121" s="833"/>
    </row>
    <row r="122" spans="1:27" s="146" customFormat="1" ht="18" customHeight="1" outlineLevel="2" x14ac:dyDescent="0.2">
      <c r="B122" s="330" t="str">
        <f t="shared" si="13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 t="shared" si="32"/>
        <v>-245741405</v>
      </c>
      <c r="Y122" s="319">
        <v>814622129</v>
      </c>
      <c r="Z122" s="319">
        <f t="shared" si="33"/>
        <v>-243906457</v>
      </c>
      <c r="AA122" s="833"/>
    </row>
    <row r="123" spans="1:27" s="691" customFormat="1" ht="40.5" customHeight="1" outlineLevel="1" x14ac:dyDescent="0.2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 x14ac:dyDescent="0.2">
      <c r="B124" s="330" t="str">
        <f t="shared" si="13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 t="shared" ref="X124:X128" si="34">+W124-L124</f>
        <v>0</v>
      </c>
      <c r="Y124" s="319">
        <v>500000</v>
      </c>
      <c r="Z124" s="319">
        <f t="shared" ref="Z124:Z128" si="35">+Y124-N124</f>
        <v>0</v>
      </c>
      <c r="AA124" s="833"/>
    </row>
    <row r="125" spans="1:27" s="146" customFormat="1" ht="18" customHeight="1" outlineLevel="2" x14ac:dyDescent="0.2">
      <c r="B125" s="330" t="str">
        <f t="shared" si="13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 t="shared" si="34"/>
        <v>0</v>
      </c>
      <c r="Y125" s="319">
        <v>500000</v>
      </c>
      <c r="Z125" s="319">
        <f t="shared" si="35"/>
        <v>0</v>
      </c>
      <c r="AA125" s="833"/>
    </row>
    <row r="126" spans="1:27" s="146" customFormat="1" ht="18" customHeight="1" outlineLevel="2" x14ac:dyDescent="0.2">
      <c r="B126" s="330" t="str">
        <f t="shared" si="13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 t="shared" si="34"/>
        <v>0</v>
      </c>
      <c r="Y126" s="319">
        <v>2416500</v>
      </c>
      <c r="Z126" s="319">
        <f t="shared" si="35"/>
        <v>0</v>
      </c>
      <c r="AA126" s="833"/>
    </row>
    <row r="127" spans="1:27" s="146" customFormat="1" ht="18" customHeight="1" outlineLevel="2" x14ac:dyDescent="0.2">
      <c r="B127" s="330" t="str">
        <f t="shared" si="13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 t="shared" si="34"/>
        <v>0</v>
      </c>
      <c r="Y127" s="319">
        <v>0</v>
      </c>
      <c r="Z127" s="319">
        <f t="shared" si="35"/>
        <v>0</v>
      </c>
      <c r="AA127" s="833"/>
    </row>
    <row r="128" spans="1:27" s="485" customFormat="1" ht="20.25" customHeight="1" outlineLevel="1" x14ac:dyDescent="0.25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 t="shared" si="34"/>
        <v>-169900</v>
      </c>
      <c r="Y128" s="319">
        <v>500000</v>
      </c>
      <c r="Z128" s="319">
        <f t="shared" si="35"/>
        <v>-169900</v>
      </c>
      <c r="AA128" s="836"/>
    </row>
    <row r="129" spans="1:27" s="735" customFormat="1" ht="22.5" customHeight="1" outlineLevel="1" x14ac:dyDescent="0.2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 x14ac:dyDescent="0.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 t="shared" ref="X130:X133" si="36">+W130-L130</f>
        <v>-2623600</v>
      </c>
      <c r="Y130" s="319">
        <v>4164460</v>
      </c>
      <c r="Z130" s="319">
        <f t="shared" ref="Z130:Z133" si="37">+Y130-N130</f>
        <v>-2623600</v>
      </c>
      <c r="AA130" s="833"/>
    </row>
    <row r="131" spans="1:27" s="146" customFormat="1" ht="18" customHeight="1" outlineLevel="2" x14ac:dyDescent="0.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 t="shared" si="36"/>
        <v>-28865500</v>
      </c>
      <c r="Y131" s="319">
        <v>0</v>
      </c>
      <c r="Z131" s="319">
        <f t="shared" si="37"/>
        <v>-28865500</v>
      </c>
      <c r="AA131" s="833"/>
    </row>
    <row r="132" spans="1:27" s="146" customFormat="1" ht="18.75" customHeight="1" outlineLevel="2" x14ac:dyDescent="0.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 t="shared" si="36"/>
        <v>-3382641</v>
      </c>
      <c r="Y132" s="319">
        <v>11209319</v>
      </c>
      <c r="Z132" s="319">
        <f t="shared" si="37"/>
        <v>-3382641</v>
      </c>
      <c r="AA132" s="833"/>
    </row>
    <row r="133" spans="1:27" s="700" customFormat="1" ht="18.75" outlineLevel="1" thickBot="1" x14ac:dyDescent="0.25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 t="shared" si="36"/>
        <v>-3950783</v>
      </c>
      <c r="Y133" s="319">
        <v>0</v>
      </c>
      <c r="Z133" s="319">
        <f t="shared" si="37"/>
        <v>-3950783</v>
      </c>
      <c r="AA133" s="845"/>
    </row>
    <row r="134" spans="1:27" s="146" customFormat="1" ht="18.75" thickBot="1" x14ac:dyDescent="0.25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 x14ac:dyDescent="0.25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 x14ac:dyDescent="0.2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 t="shared" ref="X136:X138" si="38">+W136-L136</f>
        <v>-129817132</v>
      </c>
      <c r="Y136" s="319">
        <v>0</v>
      </c>
      <c r="Z136" s="319">
        <f t="shared" ref="Z136:Z138" si="39">+Y136-N136</f>
        <v>-129817132</v>
      </c>
      <c r="AA136" s="846"/>
    </row>
    <row r="137" spans="1:27" s="278" customFormat="1" outlineLevel="1" x14ac:dyDescent="0.2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 t="shared" si="38"/>
        <v>-519000000</v>
      </c>
      <c r="Y137" s="319">
        <v>0</v>
      </c>
      <c r="Z137" s="319">
        <f t="shared" si="39"/>
        <v>-519000000</v>
      </c>
      <c r="AA137" s="846"/>
    </row>
    <row r="138" spans="1:27" s="278" customFormat="1" outlineLevel="1" x14ac:dyDescent="0.2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 t="shared" si="38"/>
        <v>0</v>
      </c>
      <c r="Y138" s="319">
        <v>0</v>
      </c>
      <c r="Z138" s="319">
        <f t="shared" si="39"/>
        <v>0</v>
      </c>
      <c r="AA138" s="846"/>
    </row>
    <row r="139" spans="1:27" s="180" customFormat="1" ht="20.25" customHeight="1" outlineLevel="1" x14ac:dyDescent="0.25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 x14ac:dyDescent="0.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 t="shared" ref="X140:X142" si="40">+W140-L140</f>
        <v>-285337050</v>
      </c>
      <c r="Y140" s="319">
        <v>3400000</v>
      </c>
      <c r="Z140" s="319">
        <f t="shared" ref="Z140:Z142" si="41">+Y140-N140</f>
        <v>-285337050</v>
      </c>
      <c r="AA140" s="833"/>
    </row>
    <row r="141" spans="1:27" s="590" customFormat="1" ht="35.25" customHeight="1" outlineLevel="1" x14ac:dyDescent="0.25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 t="shared" si="40"/>
        <v>-152377322</v>
      </c>
      <c r="Y141" s="319">
        <v>23250000</v>
      </c>
      <c r="Z141" s="319">
        <f t="shared" si="41"/>
        <v>-152377322</v>
      </c>
      <c r="AA141" s="848"/>
    </row>
    <row r="142" spans="1:27" s="241" customFormat="1" ht="30" customHeight="1" outlineLevel="1" collapsed="1" x14ac:dyDescent="0.2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 t="shared" si="40"/>
        <v>-130128449934</v>
      </c>
      <c r="Y142" s="319">
        <v>15876586133</v>
      </c>
      <c r="Z142" s="319">
        <f t="shared" si="41"/>
        <v>-127988133268</v>
      </c>
      <c r="AA142" s="849"/>
    </row>
    <row r="143" spans="1:27" s="180" customFormat="1" ht="36" outlineLevel="1" x14ac:dyDescent="0.25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 x14ac:dyDescent="0.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 t="shared" ref="X144:X146" si="42">+W144-L144</f>
        <v>-1393841825</v>
      </c>
      <c r="Y144" s="319">
        <v>3389136170.5</v>
      </c>
      <c r="Z144" s="319">
        <f t="shared" ref="Z144:Z146" si="43">+Y144-N144</f>
        <v>-1333960987</v>
      </c>
      <c r="AA144" s="833"/>
    </row>
    <row r="145" spans="1:27" s="146" customFormat="1" ht="18" customHeight="1" outlineLevel="2" x14ac:dyDescent="0.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 t="shared" si="42"/>
        <v>-67363499</v>
      </c>
      <c r="Y145" s="319">
        <v>7794696362</v>
      </c>
      <c r="Z145" s="319">
        <f t="shared" si="43"/>
        <v>-67363499</v>
      </c>
      <c r="AA145" s="833"/>
    </row>
    <row r="146" spans="1:27" s="241" customFormat="1" ht="36.75" customHeight="1" outlineLevel="1" x14ac:dyDescent="0.2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 t="shared" si="42"/>
        <v>0</v>
      </c>
      <c r="Y146" s="319">
        <v>0</v>
      </c>
      <c r="Z146" s="319">
        <f t="shared" si="43"/>
        <v>0</v>
      </c>
      <c r="AA146" s="849"/>
    </row>
    <row r="147" spans="1:27" s="241" customFormat="1" ht="36.75" customHeight="1" outlineLevel="1" x14ac:dyDescent="0.2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 x14ac:dyDescent="0.3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 t="shared" ref="X148" si="44">+W148-L148</f>
        <v>-3786667</v>
      </c>
      <c r="Y148" s="319">
        <v>0</v>
      </c>
      <c r="Z148" s="319">
        <f t="shared" ref="Z148" si="45">+Y148-N148</f>
        <v>-3786667</v>
      </c>
      <c r="AA148" s="850"/>
    </row>
    <row r="149" spans="1:27" s="301" customFormat="1" ht="18.75" thickBot="1" x14ac:dyDescent="0.25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 x14ac:dyDescent="0.25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 x14ac:dyDescent="0.2">
      <c r="A151" s="146"/>
      <c r="B151" s="330" t="str">
        <f t="shared" ref="B151:B174" si="46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47">+W151-L151</f>
        <v>-437272574</v>
      </c>
      <c r="Y151" s="319">
        <v>0</v>
      </c>
      <c r="Z151" s="319">
        <f t="shared" ref="Z151:Z174" si="48">+Y151-N151</f>
        <v>-224591016</v>
      </c>
      <c r="AA151" s="841"/>
    </row>
    <row r="152" spans="1:27" s="146" customFormat="1" ht="72" outlineLevel="1" x14ac:dyDescent="0.2">
      <c r="B152" s="330" t="str">
        <f t="shared" si="46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47"/>
        <v>-653951659</v>
      </c>
      <c r="Y152" s="319">
        <v>0</v>
      </c>
      <c r="Z152" s="319">
        <f t="shared" si="48"/>
        <v>-653951659</v>
      </c>
      <c r="AA152" s="833"/>
    </row>
    <row r="153" spans="1:27" s="146" customFormat="1" ht="90" outlineLevel="1" x14ac:dyDescent="0.2">
      <c r="B153" s="330" t="str">
        <f t="shared" si="46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47"/>
        <v>0</v>
      </c>
      <c r="Y153" s="319">
        <v>91175041</v>
      </c>
      <c r="Z153" s="319">
        <f t="shared" si="48"/>
        <v>0</v>
      </c>
      <c r="AA153" s="833"/>
    </row>
    <row r="154" spans="1:27" s="146" customFormat="1" ht="54.75" customHeight="1" outlineLevel="1" x14ac:dyDescent="0.2">
      <c r="B154" s="330" t="str">
        <f t="shared" si="46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47"/>
        <v>0</v>
      </c>
      <c r="Y154" s="319">
        <v>0</v>
      </c>
      <c r="Z154" s="319">
        <f t="shared" si="48"/>
        <v>0</v>
      </c>
      <c r="AA154" s="833"/>
    </row>
    <row r="155" spans="1:27" s="146" customFormat="1" ht="54" outlineLevel="1" x14ac:dyDescent="0.2">
      <c r="B155" s="330" t="str">
        <f t="shared" si="46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47"/>
        <v>-142893675</v>
      </c>
      <c r="Y155" s="319">
        <v>31050000</v>
      </c>
      <c r="Z155" s="319">
        <f t="shared" si="48"/>
        <v>-142893675</v>
      </c>
      <c r="AA155" s="833"/>
    </row>
    <row r="156" spans="1:27" s="146" customFormat="1" ht="54" outlineLevel="1" x14ac:dyDescent="0.2">
      <c r="B156" s="330" t="str">
        <f t="shared" si="46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47"/>
        <v>-106467014</v>
      </c>
      <c r="Y156" s="319">
        <v>15200000</v>
      </c>
      <c r="Z156" s="319">
        <f t="shared" si="48"/>
        <v>-106467014</v>
      </c>
      <c r="AA156" s="833"/>
    </row>
    <row r="157" spans="1:27" s="146" customFormat="1" ht="54" outlineLevel="1" x14ac:dyDescent="0.2">
      <c r="B157" s="330" t="str">
        <f t="shared" si="46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47"/>
        <v>-219400929</v>
      </c>
      <c r="Y157" s="319">
        <v>33099324</v>
      </c>
      <c r="Z157" s="319">
        <f t="shared" si="48"/>
        <v>-216357261</v>
      </c>
      <c r="AA157" s="833"/>
    </row>
    <row r="158" spans="1:27" s="146" customFormat="1" ht="36" outlineLevel="1" x14ac:dyDescent="0.2">
      <c r="B158" s="330" t="str">
        <f t="shared" si="46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47"/>
        <v>-262920185</v>
      </c>
      <c r="Y158" s="319">
        <v>227153392</v>
      </c>
      <c r="Z158" s="319">
        <f t="shared" si="48"/>
        <v>-223434713</v>
      </c>
      <c r="AA158" s="833"/>
    </row>
    <row r="159" spans="1:27" s="157" customFormat="1" ht="36" outlineLevel="1" x14ac:dyDescent="0.2">
      <c r="A159" s="146"/>
      <c r="B159" s="330" t="str">
        <f t="shared" si="46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47"/>
        <v>-317958722</v>
      </c>
      <c r="Y159" s="319">
        <v>290873891</v>
      </c>
      <c r="Z159" s="319">
        <f t="shared" si="48"/>
        <v>-304435038</v>
      </c>
      <c r="AA159" s="841"/>
    </row>
    <row r="160" spans="1:27" s="157" customFormat="1" ht="54" outlineLevel="1" x14ac:dyDescent="0.2">
      <c r="A160" s="146"/>
      <c r="B160" s="330" t="str">
        <f t="shared" si="46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47"/>
        <v>0</v>
      </c>
      <c r="Y160" s="319">
        <v>124877300</v>
      </c>
      <c r="Z160" s="319">
        <f t="shared" si="48"/>
        <v>0</v>
      </c>
      <c r="AA160" s="841"/>
    </row>
    <row r="161" spans="1:27" s="146" customFormat="1" ht="54" outlineLevel="1" x14ac:dyDescent="0.2">
      <c r="B161" s="330" t="str">
        <f t="shared" si="46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47"/>
        <v>-113045121</v>
      </c>
      <c r="Y161" s="319">
        <v>17966137</v>
      </c>
      <c r="Z161" s="319">
        <f t="shared" si="48"/>
        <v>-108942361</v>
      </c>
      <c r="AA161" s="833"/>
    </row>
    <row r="162" spans="1:27" s="146" customFormat="1" ht="36" outlineLevel="1" x14ac:dyDescent="0.2">
      <c r="A162" s="318"/>
      <c r="B162" s="146" t="str">
        <f t="shared" si="46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47"/>
        <v>-32120000</v>
      </c>
      <c r="Y162" s="172">
        <v>0</v>
      </c>
      <c r="Z162" s="172">
        <f t="shared" si="48"/>
        <v>-32120000</v>
      </c>
    </row>
    <row r="163" spans="1:27" s="146" customFormat="1" ht="54" outlineLevel="1" x14ac:dyDescent="0.2">
      <c r="B163" s="330" t="str">
        <f t="shared" si="46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47"/>
        <v>-135385073</v>
      </c>
      <c r="Y163" s="319">
        <v>0</v>
      </c>
      <c r="Z163" s="319">
        <f t="shared" si="48"/>
        <v>-135385073</v>
      </c>
      <c r="AA163" s="833"/>
    </row>
    <row r="164" spans="1:27" s="157" customFormat="1" ht="54" outlineLevel="1" x14ac:dyDescent="0.2">
      <c r="A164" s="146"/>
      <c r="B164" s="330" t="str">
        <f t="shared" si="46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47"/>
        <v>-163021201</v>
      </c>
      <c r="Y164" s="319">
        <v>233735321</v>
      </c>
      <c r="Z164" s="319">
        <f t="shared" si="48"/>
        <v>-158841735</v>
      </c>
      <c r="AA164" s="841"/>
    </row>
    <row r="165" spans="1:27" s="146" customFormat="1" ht="54" outlineLevel="1" x14ac:dyDescent="0.2">
      <c r="B165" s="330" t="str">
        <f t="shared" si="46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47"/>
        <v>-1587996754</v>
      </c>
      <c r="Y165" s="319">
        <v>189329045</v>
      </c>
      <c r="Z165" s="319">
        <f t="shared" si="48"/>
        <v>-1519396156</v>
      </c>
      <c r="AA165" s="833"/>
    </row>
    <row r="166" spans="1:27" s="157" customFormat="1" ht="54" outlineLevel="1" x14ac:dyDescent="0.2">
      <c r="A166" s="146"/>
      <c r="B166" s="330" t="str">
        <f t="shared" si="46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47"/>
        <v>-2029629180</v>
      </c>
      <c r="Y166" s="319">
        <v>231053640</v>
      </c>
      <c r="Z166" s="319">
        <f t="shared" si="48"/>
        <v>-2011781838</v>
      </c>
      <c r="AA166" s="841"/>
    </row>
    <row r="167" spans="1:27" s="157" customFormat="1" ht="54" outlineLevel="1" x14ac:dyDescent="0.2">
      <c r="A167" s="146"/>
      <c r="B167" s="330" t="str">
        <f t="shared" si="46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47"/>
        <v>-51000000</v>
      </c>
      <c r="Y167" s="319">
        <v>0</v>
      </c>
      <c r="Z167" s="319">
        <f t="shared" si="48"/>
        <v>-51000000</v>
      </c>
      <c r="AA167" s="841"/>
    </row>
    <row r="168" spans="1:27" s="146" customFormat="1" ht="36" outlineLevel="1" x14ac:dyDescent="0.2">
      <c r="B168" s="330" t="str">
        <f t="shared" si="46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47"/>
        <v>-118877480</v>
      </c>
      <c r="Y168" s="319">
        <v>197626127</v>
      </c>
      <c r="Z168" s="319">
        <f t="shared" si="48"/>
        <v>-115902417</v>
      </c>
      <c r="AA168" s="833"/>
    </row>
    <row r="169" spans="1:27" s="146" customFormat="1" ht="36" outlineLevel="1" x14ac:dyDescent="0.2">
      <c r="B169" s="330" t="str">
        <f t="shared" si="46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47"/>
        <v>-444804265</v>
      </c>
      <c r="Y169" s="319">
        <v>352983546</v>
      </c>
      <c r="Z169" s="319">
        <f t="shared" si="48"/>
        <v>-426922669</v>
      </c>
      <c r="AA169" s="833"/>
    </row>
    <row r="170" spans="1:27" s="146" customFormat="1" ht="36" outlineLevel="1" x14ac:dyDescent="0.2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 x14ac:dyDescent="0.2">
      <c r="B171" s="330" t="str">
        <f t="shared" si="46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47"/>
        <v>-323899568</v>
      </c>
      <c r="Y171" s="319">
        <v>0</v>
      </c>
      <c r="Z171" s="319">
        <f t="shared" si="48"/>
        <v>-323899568</v>
      </c>
      <c r="AA171" s="833"/>
    </row>
    <row r="172" spans="1:27" s="146" customFormat="1" ht="54" outlineLevel="1" x14ac:dyDescent="0.2">
      <c r="B172" s="330" t="str">
        <f t="shared" si="46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47"/>
        <v>-297565321</v>
      </c>
      <c r="Y172" s="319">
        <v>555231732</v>
      </c>
      <c r="Z172" s="319">
        <f t="shared" si="48"/>
        <v>-297565321</v>
      </c>
      <c r="AA172" s="833"/>
    </row>
    <row r="173" spans="1:27" s="146" customFormat="1" ht="54" outlineLevel="1" x14ac:dyDescent="0.2">
      <c r="B173" s="330" t="str">
        <f t="shared" si="46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47"/>
        <v>-172661905</v>
      </c>
      <c r="Y173" s="319">
        <v>280379593</v>
      </c>
      <c r="Z173" s="319">
        <f t="shared" si="48"/>
        <v>-147589053</v>
      </c>
      <c r="AA173" s="833"/>
    </row>
    <row r="174" spans="1:27" s="146" customFormat="1" ht="54.75" outlineLevel="1" thickBot="1" x14ac:dyDescent="0.25">
      <c r="B174" s="330" t="str">
        <f t="shared" si="46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47"/>
        <v>-468834389</v>
      </c>
      <c r="Y174" s="319">
        <v>60365259</v>
      </c>
      <c r="Z174" s="319">
        <f t="shared" si="48"/>
        <v>-459603179</v>
      </c>
      <c r="AA174" s="833"/>
    </row>
    <row r="175" spans="1:27" ht="18" customHeight="1" thickBot="1" x14ac:dyDescent="0.3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 x14ac:dyDescent="0.25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 x14ac:dyDescent="0.3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 x14ac:dyDescent="0.3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 x14ac:dyDescent="0.3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 x14ac:dyDescent="0.3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 x14ac:dyDescent="0.3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 x14ac:dyDescent="0.3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 x14ac:dyDescent="0.3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 x14ac:dyDescent="0.3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 x14ac:dyDescent="0.25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 x14ac:dyDescent="0.3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 x14ac:dyDescent="0.25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 x14ac:dyDescent="0.25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 x14ac:dyDescent="0.25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 x14ac:dyDescent="0.25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 x14ac:dyDescent="0.25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 x14ac:dyDescent="0.25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 x14ac:dyDescent="0.25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 x14ac:dyDescent="0.25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 x14ac:dyDescent="0.25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 x14ac:dyDescent="0.25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 x14ac:dyDescent="0.25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 x14ac:dyDescent="0.25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 x14ac:dyDescent="0.25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 x14ac:dyDescent="0.25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 x14ac:dyDescent="0.25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 x14ac:dyDescent="0.25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 x14ac:dyDescent="0.25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 x14ac:dyDescent="0.25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 x14ac:dyDescent="0.25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 x14ac:dyDescent="0.25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 x14ac:dyDescent="0.25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 x14ac:dyDescent="0.25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 x14ac:dyDescent="0.25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 x14ac:dyDescent="0.25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 x14ac:dyDescent="0.25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 x14ac:dyDescent="0.25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 x14ac:dyDescent="0.25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 x14ac:dyDescent="0.25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 x14ac:dyDescent="0.25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 x14ac:dyDescent="0.25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 x14ac:dyDescent="0.25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 x14ac:dyDescent="0.25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 x14ac:dyDescent="0.25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 x14ac:dyDescent="0.25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 x14ac:dyDescent="0.25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 x14ac:dyDescent="0.25">
      <c r="M222" s="853"/>
      <c r="X222" s="854"/>
    </row>
    <row r="223" spans="6:27" x14ac:dyDescent="0.25">
      <c r="M223" s="814"/>
      <c r="X223" s="819"/>
    </row>
  </sheetData>
  <mergeCells count="2">
    <mergeCell ref="F15:O15"/>
    <mergeCell ref="Q15:Z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DX223"/>
  <sheetViews>
    <sheetView zoomScale="60" zoomScaleNormal="60" zoomScaleSheetLayoutView="7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RowHeight="18" outlineLevelRow="3" outlineLevelCol="2" x14ac:dyDescent="0.25"/>
  <cols>
    <col min="1" max="1" width="9.42578125" style="62" customWidth="1"/>
    <col min="2" max="2" width="25.7109375" style="1023" customWidth="1"/>
    <col min="3" max="3" width="25.5703125" style="60" customWidth="1"/>
    <col min="4" max="4" width="8.140625" style="61" customWidth="1"/>
    <col min="5" max="5" width="79.5703125" style="358" customWidth="1"/>
    <col min="6" max="6" width="29.42578125" style="62" customWidth="1"/>
    <col min="7" max="7" width="28.140625" style="62" hidden="1" customWidth="1"/>
    <col min="8" max="8" width="23.5703125" style="62" hidden="1" customWidth="1"/>
    <col min="9" max="9" width="28.5703125" style="62" hidden="1" customWidth="1"/>
    <col min="10" max="10" width="23.5703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5703125" style="95" hidden="1" customWidth="1"/>
    <col min="15" max="15" width="26.85546875" style="95" hidden="1" customWidth="1"/>
    <col min="16" max="16" width="23" style="95" hidden="1" customWidth="1"/>
    <col min="17" max="17" width="25.5703125" style="62" hidden="1" customWidth="1"/>
    <col min="18" max="18" width="23.5703125" style="62" hidden="1" customWidth="1"/>
    <col min="19" max="19" width="25.7109375" style="62" hidden="1" customWidth="1"/>
    <col min="20" max="20" width="23.5703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5703125" style="62" hidden="1" customWidth="1"/>
    <col min="25" max="25" width="29.5703125" style="62" customWidth="1"/>
    <col min="26" max="26" width="26.28515625" style="62" customWidth="1"/>
    <col min="27" max="27" width="36.5703125" style="62" hidden="1" customWidth="1"/>
    <col min="28" max="28" width="23.5703125" style="62" hidden="1" customWidth="1"/>
    <col min="29" max="29" width="36.5703125" style="62" hidden="1" customWidth="1"/>
    <col min="30" max="30" width="23.5703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5703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5703125" style="62" hidden="1" customWidth="1" outlineLevel="1"/>
    <col min="58" max="58" width="28.28515625" style="62" hidden="1" customWidth="1" outlineLevel="1"/>
    <col min="59" max="59" width="29.5703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5703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5703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5703125" style="62" customWidth="1" outlineLevel="2"/>
    <col min="92" max="92" width="30" style="62" customWidth="1"/>
    <col min="93" max="94" width="26.7109375" style="62" customWidth="1"/>
    <col min="95" max="96" width="28.5703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5703125" style="924" customWidth="1"/>
    <col min="102" max="102" width="12.5703125" style="923" customWidth="1"/>
    <col min="103" max="103" width="12.5703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5703125" style="811" customWidth="1"/>
    <col min="108" max="108" width="12" style="810" bestFit="1" customWidth="1"/>
    <col min="109" max="109" width="34.5703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5703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5703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1.42578125" style="813"/>
    <col min="129" max="16384" width="11.42578125" style="62"/>
  </cols>
  <sheetData>
    <row r="1" spans="3:128" ht="18" hidden="1" customHeight="1" x14ac:dyDescent="0.25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 t="shared" ref="CO5" si="3"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4">+BA5-BA25</f>
        <v>206203370868</v>
      </c>
      <c r="BB6" s="69">
        <f t="shared" si="4"/>
        <v>148970797372</v>
      </c>
      <c r="BC6" s="69">
        <f t="shared" si="4"/>
        <v>8792882364</v>
      </c>
      <c r="BD6" s="69">
        <f t="shared" si="4"/>
        <v>-7472401597</v>
      </c>
      <c r="BE6" s="69">
        <f t="shared" si="4"/>
        <v>-6916149265</v>
      </c>
      <c r="BF6" s="69">
        <f t="shared" si="4"/>
        <v>-7062307800</v>
      </c>
      <c r="BG6" s="69">
        <f t="shared" si="4"/>
        <v>-6740119226</v>
      </c>
      <c r="BH6" s="69">
        <f t="shared" si="4"/>
        <v>-6735032456</v>
      </c>
      <c r="BI6" s="69">
        <f t="shared" si="4"/>
        <v>-7102799505</v>
      </c>
      <c r="BJ6" s="69">
        <f t="shared" si="4"/>
        <v>-7163874116</v>
      </c>
      <c r="BK6" s="69">
        <f t="shared" si="4"/>
        <v>-7100031044</v>
      </c>
      <c r="BL6" s="69">
        <f t="shared" si="4"/>
        <v>0</v>
      </c>
      <c r="BM6" s="69">
        <f t="shared" si="4"/>
        <v>0</v>
      </c>
      <c r="BN6" s="69">
        <f t="shared" si="4"/>
        <v>101461310013</v>
      </c>
      <c r="BO6" s="69">
        <f t="shared" si="4"/>
        <v>-5793369313</v>
      </c>
      <c r="BP6" s="69">
        <f t="shared" si="4"/>
        <v>17874616949</v>
      </c>
      <c r="BQ6" s="69">
        <f t="shared" si="4"/>
        <v>-7472401597</v>
      </c>
      <c r="BR6" s="69">
        <f t="shared" si="4"/>
        <v>-6916149265</v>
      </c>
      <c r="BS6" s="69">
        <f t="shared" si="4"/>
        <v>-7062307800</v>
      </c>
      <c r="BT6" s="69">
        <f t="shared" si="4"/>
        <v>-6740119226</v>
      </c>
      <c r="BU6" s="69">
        <f t="shared" si="4"/>
        <v>-6735032456</v>
      </c>
      <c r="BV6" s="69">
        <f t="shared" si="4"/>
        <v>-7102799505</v>
      </c>
      <c r="BW6" s="69">
        <f t="shared" si="4"/>
        <v>-7163874116</v>
      </c>
      <c r="BX6" s="69">
        <f t="shared" si="4"/>
        <v>-7100031044</v>
      </c>
      <c r="BY6" s="69">
        <f t="shared" si="4"/>
        <v>0</v>
      </c>
      <c r="BZ6" s="70">
        <f t="shared" si="4"/>
        <v>0</v>
      </c>
      <c r="CA6" s="69">
        <f t="shared" si="4"/>
        <v>-35589352909</v>
      </c>
      <c r="CB6" s="69">
        <f t="shared" si="4"/>
        <v>-5791799439</v>
      </c>
      <c r="CC6" s="69">
        <f t="shared" si="4"/>
        <v>16180665080</v>
      </c>
      <c r="CD6" s="69">
        <f t="shared" si="4"/>
        <v>-7472401597</v>
      </c>
      <c r="CE6" s="69">
        <f t="shared" si="4"/>
        <v>-6916149265</v>
      </c>
      <c r="CF6" s="69">
        <f t="shared" si="4"/>
        <v>-7062307800</v>
      </c>
      <c r="CG6" s="69">
        <f t="shared" si="4"/>
        <v>-6740119226</v>
      </c>
      <c r="CH6" s="69">
        <f t="shared" si="4"/>
        <v>-6735032456</v>
      </c>
      <c r="CI6" s="69">
        <f t="shared" si="4"/>
        <v>-7102799505</v>
      </c>
      <c r="CJ6" s="69">
        <f t="shared" si="4"/>
        <v>-7151465955</v>
      </c>
      <c r="CK6" s="69">
        <f t="shared" si="4"/>
        <v>-7112439205</v>
      </c>
      <c r="CL6" s="69">
        <f t="shared" si="4"/>
        <v>0</v>
      </c>
      <c r="CM6" s="69">
        <f t="shared" si="4"/>
        <v>0</v>
      </c>
      <c r="CN6" s="69">
        <f t="shared" si="4"/>
        <v>-37292430948</v>
      </c>
      <c r="CO6" s="69">
        <f t="shared" ref="CO6" si="5">+CO5-CO25</f>
        <v>0</v>
      </c>
      <c r="CP6" s="69">
        <f t="shared" si="4"/>
        <v>0</v>
      </c>
      <c r="CQ6" s="69">
        <f t="shared" si="4"/>
        <v>-15001609915</v>
      </c>
      <c r="CR6" s="69">
        <f t="shared" si="4"/>
        <v>0</v>
      </c>
      <c r="CS6" s="69">
        <f t="shared" si="4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 x14ac:dyDescent="0.3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 x14ac:dyDescent="0.3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112" t="s">
        <v>360</v>
      </c>
      <c r="DD15" s="1113"/>
      <c r="DE15" s="1113"/>
      <c r="DF15" s="1113"/>
      <c r="DG15" s="1113"/>
      <c r="DH15" s="1114"/>
      <c r="DI15" s="1113"/>
      <c r="DJ15" s="1113"/>
      <c r="DK15" s="1113"/>
      <c r="DL15" s="1115"/>
      <c r="DN15" s="1116" t="s">
        <v>458</v>
      </c>
      <c r="DO15" s="1117"/>
      <c r="DP15" s="1113"/>
      <c r="DQ15" s="1113"/>
      <c r="DR15" s="1113"/>
      <c r="DS15" s="1114"/>
      <c r="DT15" s="1113"/>
      <c r="DU15" s="1113"/>
      <c r="DV15" s="1113"/>
      <c r="DW15" s="1115"/>
    </row>
    <row r="16" spans="3:12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 t="shared" ref="AZ16" si="6"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118" t="s">
        <v>6</v>
      </c>
      <c r="CW16" s="1118"/>
      <c r="CX16" s="1118"/>
      <c r="CY16" s="1118"/>
      <c r="CZ16" s="1118"/>
      <c r="DA16" s="1118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 x14ac:dyDescent="0.3">
      <c r="A17" s="62"/>
      <c r="B17" s="1023"/>
      <c r="C17" s="85">
        <f t="shared" ref="C17:BR17" si="7">+B17+1</f>
        <v>1</v>
      </c>
      <c r="D17" s="85">
        <f t="shared" si="7"/>
        <v>2</v>
      </c>
      <c r="E17" s="363">
        <f t="shared" si="7"/>
        <v>3</v>
      </c>
      <c r="F17" s="85">
        <f t="shared" si="7"/>
        <v>4</v>
      </c>
      <c r="G17" s="85">
        <f t="shared" si="7"/>
        <v>5</v>
      </c>
      <c r="H17" s="85">
        <f t="shared" si="7"/>
        <v>6</v>
      </c>
      <c r="I17" s="85">
        <f t="shared" si="7"/>
        <v>7</v>
      </c>
      <c r="J17" s="85">
        <f t="shared" si="7"/>
        <v>8</v>
      </c>
      <c r="K17" s="85">
        <f t="shared" si="7"/>
        <v>9</v>
      </c>
      <c r="L17" s="85">
        <f t="shared" si="7"/>
        <v>10</v>
      </c>
      <c r="M17" s="85">
        <f t="shared" si="7"/>
        <v>11</v>
      </c>
      <c r="N17" s="85">
        <f t="shared" si="7"/>
        <v>12</v>
      </c>
      <c r="O17" s="85">
        <f t="shared" si="7"/>
        <v>13</v>
      </c>
      <c r="P17" s="85">
        <f t="shared" si="7"/>
        <v>14</v>
      </c>
      <c r="Q17" s="85">
        <f t="shared" si="7"/>
        <v>15</v>
      </c>
      <c r="R17" s="85">
        <f t="shared" si="7"/>
        <v>16</v>
      </c>
      <c r="S17" s="85">
        <f t="shared" si="7"/>
        <v>17</v>
      </c>
      <c r="T17" s="85">
        <f t="shared" si="7"/>
        <v>18</v>
      </c>
      <c r="U17" s="85">
        <f t="shared" si="7"/>
        <v>19</v>
      </c>
      <c r="V17" s="85">
        <f t="shared" si="7"/>
        <v>20</v>
      </c>
      <c r="W17" s="85">
        <f t="shared" si="7"/>
        <v>21</v>
      </c>
      <c r="X17" s="85">
        <f t="shared" si="7"/>
        <v>22</v>
      </c>
      <c r="Y17" s="85">
        <f t="shared" si="7"/>
        <v>23</v>
      </c>
      <c r="Z17" s="85">
        <f t="shared" si="7"/>
        <v>24</v>
      </c>
      <c r="AA17" s="85">
        <f t="shared" si="7"/>
        <v>25</v>
      </c>
      <c r="AB17" s="85">
        <f t="shared" si="7"/>
        <v>26</v>
      </c>
      <c r="AC17" s="85">
        <f t="shared" si="7"/>
        <v>27</v>
      </c>
      <c r="AD17" s="85">
        <f t="shared" si="7"/>
        <v>28</v>
      </c>
      <c r="AE17" s="85">
        <f t="shared" si="7"/>
        <v>29</v>
      </c>
      <c r="AF17" s="85">
        <f t="shared" si="7"/>
        <v>30</v>
      </c>
      <c r="AG17" s="85">
        <f t="shared" si="7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7"/>
        <v>#REF!</v>
      </c>
      <c r="AM17" s="85"/>
      <c r="AN17" s="85">
        <f t="shared" si="7"/>
        <v>1</v>
      </c>
      <c r="AO17" s="85" t="e">
        <f>+AK17+1</f>
        <v>#REF!</v>
      </c>
      <c r="AP17" s="85" t="e">
        <f t="shared" si="7"/>
        <v>#REF!</v>
      </c>
      <c r="AQ17" s="85" t="e">
        <f t="shared" si="7"/>
        <v>#REF!</v>
      </c>
      <c r="AR17" s="85" t="e">
        <f t="shared" si="7"/>
        <v>#REF!</v>
      </c>
      <c r="AS17" s="85" t="e">
        <f t="shared" si="7"/>
        <v>#REF!</v>
      </c>
      <c r="AT17" s="85" t="e">
        <f t="shared" si="7"/>
        <v>#REF!</v>
      </c>
      <c r="AU17" s="85" t="e">
        <f t="shared" si="7"/>
        <v>#REF!</v>
      </c>
      <c r="AV17" s="85" t="e">
        <f t="shared" si="7"/>
        <v>#REF!</v>
      </c>
      <c r="AW17" s="85" t="e">
        <f t="shared" si="7"/>
        <v>#REF!</v>
      </c>
      <c r="AX17" s="85" t="e">
        <f t="shared" si="7"/>
        <v>#REF!</v>
      </c>
      <c r="AY17" s="85" t="e">
        <f t="shared" si="7"/>
        <v>#REF!</v>
      </c>
      <c r="AZ17" s="85" t="e">
        <f t="shared" si="7"/>
        <v>#REF!</v>
      </c>
      <c r="BA17" s="427" t="e">
        <f t="shared" si="7"/>
        <v>#REF!</v>
      </c>
      <c r="BB17" s="85" t="e">
        <f t="shared" si="7"/>
        <v>#REF!</v>
      </c>
      <c r="BC17" s="85" t="e">
        <f t="shared" si="7"/>
        <v>#REF!</v>
      </c>
      <c r="BD17" s="85" t="e">
        <f t="shared" si="7"/>
        <v>#REF!</v>
      </c>
      <c r="BE17" s="85" t="e">
        <f t="shared" si="7"/>
        <v>#REF!</v>
      </c>
      <c r="BF17" s="85" t="e">
        <f t="shared" si="7"/>
        <v>#REF!</v>
      </c>
      <c r="BG17" s="85" t="e">
        <f t="shared" si="7"/>
        <v>#REF!</v>
      </c>
      <c r="BH17" s="85" t="e">
        <f t="shared" si="7"/>
        <v>#REF!</v>
      </c>
      <c r="BI17" s="85" t="e">
        <f t="shared" si="7"/>
        <v>#REF!</v>
      </c>
      <c r="BJ17" s="85" t="e">
        <f t="shared" si="7"/>
        <v>#REF!</v>
      </c>
      <c r="BK17" s="85" t="e">
        <f t="shared" si="7"/>
        <v>#REF!</v>
      </c>
      <c r="BL17" s="85" t="e">
        <f t="shared" si="7"/>
        <v>#REF!</v>
      </c>
      <c r="BM17" s="85" t="e">
        <f t="shared" si="7"/>
        <v>#REF!</v>
      </c>
      <c r="BN17" s="85" t="e">
        <f t="shared" si="7"/>
        <v>#REF!</v>
      </c>
      <c r="BO17" s="85" t="e">
        <f t="shared" si="7"/>
        <v>#REF!</v>
      </c>
      <c r="BP17" s="85" t="e">
        <f t="shared" si="7"/>
        <v>#REF!</v>
      </c>
      <c r="BQ17" s="85" t="e">
        <f t="shared" si="7"/>
        <v>#REF!</v>
      </c>
      <c r="BR17" s="85" t="e">
        <f t="shared" si="7"/>
        <v>#REF!</v>
      </c>
      <c r="BS17" s="85" t="e">
        <f t="shared" ref="BS17:CS17" si="8">+BR17+1</f>
        <v>#REF!</v>
      </c>
      <c r="BT17" s="85" t="e">
        <f t="shared" si="8"/>
        <v>#REF!</v>
      </c>
      <c r="BU17" s="85" t="e">
        <f t="shared" si="8"/>
        <v>#REF!</v>
      </c>
      <c r="BV17" s="85" t="e">
        <f t="shared" si="8"/>
        <v>#REF!</v>
      </c>
      <c r="BW17" s="85" t="e">
        <f t="shared" si="8"/>
        <v>#REF!</v>
      </c>
      <c r="BX17" s="85" t="e">
        <f t="shared" si="8"/>
        <v>#REF!</v>
      </c>
      <c r="BY17" s="85" t="e">
        <f t="shared" si="8"/>
        <v>#REF!</v>
      </c>
      <c r="BZ17" s="86" t="e">
        <f t="shared" si="8"/>
        <v>#REF!</v>
      </c>
      <c r="CA17" s="85" t="e">
        <f t="shared" si="8"/>
        <v>#REF!</v>
      </c>
      <c r="CB17" s="85" t="e">
        <f t="shared" si="8"/>
        <v>#REF!</v>
      </c>
      <c r="CC17" s="85" t="e">
        <f t="shared" si="8"/>
        <v>#REF!</v>
      </c>
      <c r="CD17" s="85" t="e">
        <f t="shared" si="8"/>
        <v>#REF!</v>
      </c>
      <c r="CE17" s="85" t="e">
        <f t="shared" si="8"/>
        <v>#REF!</v>
      </c>
      <c r="CF17" s="85" t="e">
        <f t="shared" si="8"/>
        <v>#REF!</v>
      </c>
      <c r="CG17" s="85" t="e">
        <f t="shared" si="8"/>
        <v>#REF!</v>
      </c>
      <c r="CH17" s="85" t="e">
        <f t="shared" si="8"/>
        <v>#REF!</v>
      </c>
      <c r="CI17" s="85" t="e">
        <f t="shared" si="8"/>
        <v>#REF!</v>
      </c>
      <c r="CJ17" s="85" t="e">
        <f t="shared" si="8"/>
        <v>#REF!</v>
      </c>
      <c r="CK17" s="85" t="e">
        <f t="shared" si="8"/>
        <v>#REF!</v>
      </c>
      <c r="CL17" s="85" t="e">
        <f t="shared" si="8"/>
        <v>#REF!</v>
      </c>
      <c r="CM17" s="85" t="e">
        <f t="shared" si="8"/>
        <v>#REF!</v>
      </c>
      <c r="CN17" s="85" t="e">
        <f t="shared" si="8"/>
        <v>#REF!</v>
      </c>
      <c r="CO17" s="85" t="e">
        <f>+CM17+1</f>
        <v>#REF!</v>
      </c>
      <c r="CP17" s="85" t="e">
        <f>+CN17+1</f>
        <v>#REF!</v>
      </c>
      <c r="CQ17" s="85" t="e">
        <f t="shared" si="8"/>
        <v>#REF!</v>
      </c>
      <c r="CR17" s="85" t="e">
        <f t="shared" si="8"/>
        <v>#REF!</v>
      </c>
      <c r="CS17" s="85" t="e">
        <f t="shared" si="8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 x14ac:dyDescent="0.25">
      <c r="A18" s="200"/>
      <c r="B18" s="1024"/>
      <c r="C18" s="124" t="s">
        <v>1</v>
      </c>
      <c r="D18" s="125"/>
      <c r="E18" s="364"/>
      <c r="F18" s="1119" t="s">
        <v>638</v>
      </c>
      <c r="G18" s="1121" t="s">
        <v>347</v>
      </c>
      <c r="H18" s="1121"/>
      <c r="I18" s="1121"/>
      <c r="J18" s="1121"/>
      <c r="K18" s="1121"/>
      <c r="L18" s="1121"/>
      <c r="M18" s="1121"/>
      <c r="N18" s="1121"/>
      <c r="O18" s="1121"/>
      <c r="P18" s="1121"/>
      <c r="Q18" s="1121"/>
      <c r="R18" s="1121"/>
      <c r="S18" s="1121"/>
      <c r="T18" s="1121"/>
      <c r="U18" s="1121"/>
      <c r="V18" s="1121"/>
      <c r="W18" s="1122"/>
      <c r="X18" s="1122"/>
      <c r="Y18" s="1121"/>
      <c r="Z18" s="1121"/>
      <c r="AA18" s="1121"/>
      <c r="AB18" s="1121"/>
      <c r="AC18" s="1121"/>
      <c r="AD18" s="1123"/>
      <c r="AE18" s="1124" t="s">
        <v>68</v>
      </c>
      <c r="AF18" s="1125"/>
      <c r="AG18" s="1128" t="s">
        <v>356</v>
      </c>
      <c r="AH18" s="1128" t="s">
        <v>13</v>
      </c>
      <c r="AI18" s="1128" t="s">
        <v>356</v>
      </c>
      <c r="AJ18" s="1128" t="s">
        <v>13</v>
      </c>
      <c r="AK18" s="1119" t="s">
        <v>599</v>
      </c>
      <c r="AL18" s="1119" t="s">
        <v>457</v>
      </c>
      <c r="AM18" s="1138" t="s">
        <v>461</v>
      </c>
      <c r="AN18" s="1119" t="s">
        <v>662</v>
      </c>
      <c r="AO18" s="1141" t="s">
        <v>348</v>
      </c>
      <c r="AP18" s="1142"/>
      <c r="AQ18" s="1142"/>
      <c r="AR18" s="1142"/>
      <c r="AS18" s="1142"/>
      <c r="AT18" s="1142"/>
      <c r="AU18" s="1142"/>
      <c r="AV18" s="1142"/>
      <c r="AW18" s="1142"/>
      <c r="AX18" s="1143"/>
      <c r="AY18" s="1143"/>
      <c r="AZ18" s="1142"/>
      <c r="BA18" s="1119" t="s">
        <v>598</v>
      </c>
      <c r="BB18" s="1153" t="s">
        <v>6</v>
      </c>
      <c r="BC18" s="1154"/>
      <c r="BD18" s="1154"/>
      <c r="BE18" s="1154"/>
      <c r="BF18" s="1154"/>
      <c r="BG18" s="1154"/>
      <c r="BH18" s="1154"/>
      <c r="BI18" s="1154"/>
      <c r="BJ18" s="1154"/>
      <c r="BK18" s="1154"/>
      <c r="BL18" s="1154"/>
      <c r="BM18" s="1155"/>
      <c r="BN18" s="1119" t="s">
        <v>600</v>
      </c>
      <c r="BO18" s="1124" t="s">
        <v>0</v>
      </c>
      <c r="BP18" s="1122"/>
      <c r="BQ18" s="1122"/>
      <c r="BR18" s="1122"/>
      <c r="BS18" s="1122"/>
      <c r="BT18" s="1122"/>
      <c r="BU18" s="1122"/>
      <c r="BV18" s="1122"/>
      <c r="BW18" s="1122"/>
      <c r="BX18" s="1122"/>
      <c r="BY18" s="1122"/>
      <c r="BZ18" s="1125"/>
      <c r="CA18" s="1119" t="s">
        <v>601</v>
      </c>
      <c r="CB18" s="1124" t="s">
        <v>220</v>
      </c>
      <c r="CC18" s="1122"/>
      <c r="CD18" s="1122"/>
      <c r="CE18" s="1122"/>
      <c r="CF18" s="1122"/>
      <c r="CG18" s="1122"/>
      <c r="CH18" s="1122"/>
      <c r="CI18" s="1122"/>
      <c r="CJ18" s="1122"/>
      <c r="CK18" s="1122"/>
      <c r="CL18" s="1122"/>
      <c r="CM18" s="1125"/>
      <c r="CN18" s="1119" t="s">
        <v>602</v>
      </c>
      <c r="CO18" s="1119" t="s">
        <v>683</v>
      </c>
      <c r="CP18" s="1138" t="s">
        <v>603</v>
      </c>
      <c r="CQ18" s="1119" t="s">
        <v>604</v>
      </c>
      <c r="CR18" s="1119" t="s">
        <v>605</v>
      </c>
      <c r="CS18" s="1119" t="s">
        <v>606</v>
      </c>
      <c r="CT18" s="201" t="s">
        <v>456</v>
      </c>
      <c r="CU18" s="201" t="s">
        <v>455</v>
      </c>
      <c r="CV18" s="1130" t="s">
        <v>691</v>
      </c>
      <c r="CW18" s="1132"/>
      <c r="CX18" s="1130" t="s">
        <v>692</v>
      </c>
      <c r="CY18" s="1131"/>
      <c r="CZ18" s="1131"/>
      <c r="DA18" s="1132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 x14ac:dyDescent="0.25">
      <c r="A19" s="200"/>
      <c r="B19" s="1024"/>
      <c r="C19" s="128" t="s">
        <v>3</v>
      </c>
      <c r="D19" s="129" t="s">
        <v>15</v>
      </c>
      <c r="E19" s="365" t="s">
        <v>4</v>
      </c>
      <c r="F19" s="1120"/>
      <c r="G19" s="1133" t="s">
        <v>19</v>
      </c>
      <c r="H19" s="1123"/>
      <c r="I19" s="1133" t="s">
        <v>20</v>
      </c>
      <c r="J19" s="1123"/>
      <c r="K19" s="1133" t="s">
        <v>21</v>
      </c>
      <c r="L19" s="1123"/>
      <c r="M19" s="1133" t="s">
        <v>22</v>
      </c>
      <c r="N19" s="1123"/>
      <c r="O19" s="1133" t="s">
        <v>23</v>
      </c>
      <c r="P19" s="1123"/>
      <c r="Q19" s="1133" t="s">
        <v>24</v>
      </c>
      <c r="R19" s="1123"/>
      <c r="S19" s="1133" t="s">
        <v>25</v>
      </c>
      <c r="T19" s="1123"/>
      <c r="U19" s="1133" t="s">
        <v>26</v>
      </c>
      <c r="V19" s="1123"/>
      <c r="W19" s="1133" t="s">
        <v>27</v>
      </c>
      <c r="X19" s="1123"/>
      <c r="Y19" s="1133" t="s">
        <v>28</v>
      </c>
      <c r="Z19" s="1123"/>
      <c r="AA19" s="1133" t="s">
        <v>29</v>
      </c>
      <c r="AB19" s="1123"/>
      <c r="AC19" s="1133" t="s">
        <v>30</v>
      </c>
      <c r="AD19" s="1123"/>
      <c r="AE19" s="1126"/>
      <c r="AF19" s="1127"/>
      <c r="AG19" s="1129"/>
      <c r="AH19" s="1120"/>
      <c r="AI19" s="1129"/>
      <c r="AJ19" s="1120"/>
      <c r="AK19" s="1136"/>
      <c r="AL19" s="1136"/>
      <c r="AM19" s="1139"/>
      <c r="AN19" s="1136"/>
      <c r="AO19" s="1144"/>
      <c r="AP19" s="1145"/>
      <c r="AQ19" s="1145"/>
      <c r="AR19" s="1145"/>
      <c r="AS19" s="1145"/>
      <c r="AT19" s="1145"/>
      <c r="AU19" s="1145"/>
      <c r="AV19" s="1145"/>
      <c r="AW19" s="1145"/>
      <c r="AX19" s="1146"/>
      <c r="AY19" s="1146"/>
      <c r="AZ19" s="1145"/>
      <c r="BA19" s="1137"/>
      <c r="BB19" s="1156"/>
      <c r="BC19" s="1157"/>
      <c r="BD19" s="1157"/>
      <c r="BE19" s="1157"/>
      <c r="BF19" s="1157"/>
      <c r="BG19" s="1157"/>
      <c r="BH19" s="1157"/>
      <c r="BI19" s="1157"/>
      <c r="BJ19" s="1157"/>
      <c r="BK19" s="1157"/>
      <c r="BL19" s="1157"/>
      <c r="BM19" s="1158"/>
      <c r="BN19" s="1137"/>
      <c r="BO19" s="1126"/>
      <c r="BP19" s="1159"/>
      <c r="BQ19" s="1159"/>
      <c r="BR19" s="1159"/>
      <c r="BS19" s="1159"/>
      <c r="BT19" s="1159"/>
      <c r="BU19" s="1159"/>
      <c r="BV19" s="1159"/>
      <c r="BW19" s="1159"/>
      <c r="BX19" s="1159"/>
      <c r="BY19" s="1159"/>
      <c r="BZ19" s="1127"/>
      <c r="CA19" s="1137"/>
      <c r="CB19" s="1126"/>
      <c r="CC19" s="1159"/>
      <c r="CD19" s="1159"/>
      <c r="CE19" s="1159"/>
      <c r="CF19" s="1159"/>
      <c r="CG19" s="1159"/>
      <c r="CH19" s="1159"/>
      <c r="CI19" s="1159"/>
      <c r="CJ19" s="1159"/>
      <c r="CK19" s="1159"/>
      <c r="CL19" s="1159"/>
      <c r="CM19" s="1127"/>
      <c r="CN19" s="1137"/>
      <c r="CO19" s="1137"/>
      <c r="CP19" s="1140"/>
      <c r="CQ19" s="1137"/>
      <c r="CR19" s="1137"/>
      <c r="CS19" s="1137"/>
      <c r="CT19" s="379">
        <v>2016</v>
      </c>
      <c r="CU19" s="379">
        <v>2016</v>
      </c>
      <c r="CV19" s="1134">
        <v>2016</v>
      </c>
      <c r="CW19" s="1135"/>
      <c r="CX19" s="1134">
        <v>2016</v>
      </c>
      <c r="CY19" s="1135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 x14ac:dyDescent="0.25">
      <c r="A20" s="200"/>
      <c r="B20" s="1024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129"/>
      <c r="AI20" s="89" t="s">
        <v>355</v>
      </c>
      <c r="AJ20" s="1129"/>
      <c r="AK20" s="89">
        <v>1</v>
      </c>
      <c r="AL20" s="1137"/>
      <c r="AM20" s="1140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 x14ac:dyDescent="0.25">
      <c r="A21" s="252"/>
      <c r="B21" s="1025"/>
      <c r="C21" s="257" t="s">
        <v>361</v>
      </c>
      <c r="D21" s="258">
        <v>10</v>
      </c>
      <c r="E21" s="367" t="s">
        <v>58</v>
      </c>
      <c r="F21" s="259">
        <f t="shared" ref="F21:AL21" si="9">+F22+F60+F135</f>
        <v>417559260000</v>
      </c>
      <c r="G21" s="259">
        <f t="shared" si="9"/>
        <v>245000000</v>
      </c>
      <c r="H21" s="259">
        <f t="shared" si="9"/>
        <v>245000000</v>
      </c>
      <c r="I21" s="259">
        <f t="shared" si="9"/>
        <v>340000000</v>
      </c>
      <c r="J21" s="259">
        <f t="shared" si="9"/>
        <v>340000000</v>
      </c>
      <c r="K21" s="259">
        <f t="shared" si="9"/>
        <v>3626082359</v>
      </c>
      <c r="L21" s="259">
        <f t="shared" si="9"/>
        <v>3626082359</v>
      </c>
      <c r="M21" s="259">
        <f t="shared" si="9"/>
        <v>100000000</v>
      </c>
      <c r="N21" s="259">
        <f t="shared" si="9"/>
        <v>100000000</v>
      </c>
      <c r="O21" s="259">
        <f t="shared" si="9"/>
        <v>285690820</v>
      </c>
      <c r="P21" s="259">
        <f t="shared" si="9"/>
        <v>285690820</v>
      </c>
      <c r="Q21" s="259">
        <f t="shared" si="9"/>
        <v>171000000</v>
      </c>
      <c r="R21" s="259">
        <f t="shared" si="9"/>
        <v>171000000</v>
      </c>
      <c r="S21" s="259">
        <f t="shared" si="9"/>
        <v>294000000</v>
      </c>
      <c r="T21" s="259">
        <f t="shared" si="9"/>
        <v>294000000</v>
      </c>
      <c r="U21" s="259">
        <f t="shared" si="9"/>
        <v>2797278553</v>
      </c>
      <c r="V21" s="259">
        <f t="shared" si="9"/>
        <v>2797278553</v>
      </c>
      <c r="W21" s="259">
        <f t="shared" si="9"/>
        <v>7940802</v>
      </c>
      <c r="X21" s="259">
        <f t="shared" si="9"/>
        <v>7940802</v>
      </c>
      <c r="Y21" s="259">
        <f t="shared" si="9"/>
        <v>37419717132</v>
      </c>
      <c r="Z21" s="259">
        <f t="shared" si="9"/>
        <v>37419717132</v>
      </c>
      <c r="AA21" s="259">
        <f t="shared" si="9"/>
        <v>0</v>
      </c>
      <c r="AB21" s="259">
        <f t="shared" si="9"/>
        <v>0</v>
      </c>
      <c r="AC21" s="259">
        <f t="shared" si="9"/>
        <v>0</v>
      </c>
      <c r="AD21" s="259">
        <f t="shared" si="9"/>
        <v>0</v>
      </c>
      <c r="AE21" s="259">
        <f t="shared" si="9"/>
        <v>45286709666</v>
      </c>
      <c r="AF21" s="259">
        <f t="shared" si="9"/>
        <v>45286709666</v>
      </c>
      <c r="AG21" s="259">
        <f t="shared" si="9"/>
        <v>11756285551</v>
      </c>
      <c r="AH21" s="259">
        <f>+AH22+AH60+AH135</f>
        <v>30800000000</v>
      </c>
      <c r="AI21" s="259">
        <f t="shared" si="9"/>
        <v>-10956285551</v>
      </c>
      <c r="AJ21" s="259">
        <f>+AJ22+AJ60+AJ135</f>
        <v>30000000000</v>
      </c>
      <c r="AK21" s="259">
        <f t="shared" si="9"/>
        <v>436602974449</v>
      </c>
      <c r="AL21" s="259">
        <f t="shared" si="9"/>
        <v>0</v>
      </c>
      <c r="AM21" s="259">
        <f>+AM22+AM60+AM135</f>
        <v>412798721778.23999</v>
      </c>
      <c r="AN21" s="259">
        <f t="shared" ref="AN21:BS21" si="10">+AN22+AN60+AN135</f>
        <v>436602974449</v>
      </c>
      <c r="AO21" s="259">
        <f t="shared" si="10"/>
        <v>274562883361.95999</v>
      </c>
      <c r="AP21" s="259">
        <f t="shared" si="10"/>
        <v>3113205560.1199999</v>
      </c>
      <c r="AQ21" s="259">
        <f t="shared" si="10"/>
        <v>1307198084</v>
      </c>
      <c r="AR21" s="259">
        <f t="shared" si="10"/>
        <v>1775559188</v>
      </c>
      <c r="AS21" s="599">
        <f>+AS22+AS60+AS135</f>
        <v>57187816426.160004</v>
      </c>
      <c r="AT21" s="259">
        <f t="shared" si="10"/>
        <v>1001526198</v>
      </c>
      <c r="AU21" s="376">
        <f t="shared" si="10"/>
        <v>1253709408</v>
      </c>
      <c r="AV21" s="259">
        <f t="shared" si="10"/>
        <v>844991688</v>
      </c>
      <c r="AW21" s="259">
        <f t="shared" si="10"/>
        <v>4748372735</v>
      </c>
      <c r="AX21" s="259">
        <f t="shared" si="10"/>
        <v>67003459129</v>
      </c>
      <c r="AY21" s="259">
        <f t="shared" si="10"/>
        <v>0</v>
      </c>
      <c r="AZ21" s="259">
        <f t="shared" si="10"/>
        <v>0</v>
      </c>
      <c r="BA21" s="259">
        <f>+BA22+BA60+BA135</f>
        <v>412798721778.23999</v>
      </c>
      <c r="BB21" s="259">
        <f t="shared" si="10"/>
        <v>121997302208.95999</v>
      </c>
      <c r="BC21" s="259">
        <f t="shared" si="10"/>
        <v>12888801081</v>
      </c>
      <c r="BD21" s="259">
        <f t="shared" si="10"/>
        <v>14894986765.5</v>
      </c>
      <c r="BE21" s="376">
        <f t="shared" si="10"/>
        <v>12453850573.050001</v>
      </c>
      <c r="BF21" s="259">
        <f t="shared" si="10"/>
        <v>13113884266.190001</v>
      </c>
      <c r="BG21" s="259">
        <f t="shared" si="10"/>
        <v>67183919309.650002</v>
      </c>
      <c r="BH21" s="259">
        <f t="shared" si="10"/>
        <v>17190329920</v>
      </c>
      <c r="BI21" s="259">
        <f t="shared" si="10"/>
        <v>14619635145.120001</v>
      </c>
      <c r="BJ21" s="259">
        <f t="shared" si="10"/>
        <v>12688783538</v>
      </c>
      <c r="BK21" s="259">
        <f t="shared" si="10"/>
        <v>24697760892</v>
      </c>
      <c r="BL21" s="259">
        <f t="shared" si="10"/>
        <v>0</v>
      </c>
      <c r="BM21" s="259">
        <f t="shared" si="10"/>
        <v>0</v>
      </c>
      <c r="BN21" s="259">
        <f t="shared" si="10"/>
        <v>311683126103.46997</v>
      </c>
      <c r="BO21" s="259">
        <f t="shared" si="10"/>
        <v>10353710309</v>
      </c>
      <c r="BP21" s="259">
        <f t="shared" si="10"/>
        <v>28007237744.709999</v>
      </c>
      <c r="BQ21" s="259">
        <f t="shared" si="10"/>
        <v>31432841378</v>
      </c>
      <c r="BR21" s="259">
        <f t="shared" si="10"/>
        <v>28523447988.290001</v>
      </c>
      <c r="BS21" s="259">
        <f t="shared" si="10"/>
        <v>30019456321</v>
      </c>
      <c r="BT21" s="259">
        <f t="shared" ref="BT21:CR21" si="11">+BT22+BT60+BT135</f>
        <v>29456713880</v>
      </c>
      <c r="BU21" s="259">
        <f t="shared" si="11"/>
        <v>40151984841</v>
      </c>
      <c r="BV21" s="259">
        <f t="shared" si="11"/>
        <v>29930960334</v>
      </c>
      <c r="BW21" s="259">
        <f t="shared" si="11"/>
        <v>29436009720</v>
      </c>
      <c r="BX21" s="259">
        <f t="shared" si="11"/>
        <v>32016873336.650002</v>
      </c>
      <c r="BY21" s="259">
        <f t="shared" si="11"/>
        <v>0</v>
      </c>
      <c r="BZ21" s="259">
        <f t="shared" si="11"/>
        <v>0</v>
      </c>
      <c r="CA21" s="259">
        <f t="shared" si="11"/>
        <v>289829636531.65002</v>
      </c>
      <c r="CB21" s="259">
        <f t="shared" si="11"/>
        <v>7566332197</v>
      </c>
      <c r="CC21" s="259">
        <f t="shared" si="11"/>
        <v>30736539736.709999</v>
      </c>
      <c r="CD21" s="259">
        <f t="shared" si="11"/>
        <v>29770373791</v>
      </c>
      <c r="CE21" s="259">
        <f t="shared" si="11"/>
        <v>30201643927.290001</v>
      </c>
      <c r="CF21" s="259">
        <f t="shared" si="11"/>
        <v>29979545404</v>
      </c>
      <c r="CG21" s="259">
        <f t="shared" si="11"/>
        <v>29472427299</v>
      </c>
      <c r="CH21" s="259">
        <f t="shared" si="11"/>
        <v>40157656416</v>
      </c>
      <c r="CI21" s="259">
        <f t="shared" si="11"/>
        <v>29643297334</v>
      </c>
      <c r="CJ21" s="259">
        <f t="shared" si="11"/>
        <v>26495694485</v>
      </c>
      <c r="CK21" s="259">
        <f t="shared" si="11"/>
        <v>33585030449.650002</v>
      </c>
      <c r="CL21" s="259">
        <f t="shared" si="11"/>
        <v>0</v>
      </c>
      <c r="CM21" s="259">
        <f t="shared" si="11"/>
        <v>0</v>
      </c>
      <c r="CN21" s="259">
        <f t="shared" si="11"/>
        <v>287608541039.65002</v>
      </c>
      <c r="CO21" s="259">
        <f>+AN21-BA21</f>
        <v>23804252670.76001</v>
      </c>
      <c r="CP21" s="376">
        <f t="shared" si="11"/>
        <v>23804252670.759998</v>
      </c>
      <c r="CQ21" s="259">
        <f>+CQ22+CQ60+CQ135</f>
        <v>101115595674.76999</v>
      </c>
      <c r="CR21" s="259">
        <f t="shared" si="11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 x14ac:dyDescent="0.25">
      <c r="A22" s="252"/>
      <c r="B22" s="1025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12">+G23+G41+G43</f>
        <v>0</v>
      </c>
      <c r="H22" s="237">
        <f t="shared" si="12"/>
        <v>0</v>
      </c>
      <c r="I22" s="237">
        <f t="shared" si="12"/>
        <v>0</v>
      </c>
      <c r="J22" s="237">
        <f t="shared" si="12"/>
        <v>0</v>
      </c>
      <c r="K22" s="237">
        <f t="shared" si="12"/>
        <v>0</v>
      </c>
      <c r="L22" s="237">
        <f t="shared" si="12"/>
        <v>0</v>
      </c>
      <c r="M22" s="237">
        <f t="shared" si="12"/>
        <v>0</v>
      </c>
      <c r="N22" s="237">
        <f t="shared" si="12"/>
        <v>0</v>
      </c>
      <c r="O22" s="237">
        <f t="shared" si="12"/>
        <v>0</v>
      </c>
      <c r="P22" s="237">
        <f t="shared" si="12"/>
        <v>0</v>
      </c>
      <c r="Q22" s="237">
        <f t="shared" si="12"/>
        <v>100000000</v>
      </c>
      <c r="R22" s="237">
        <f t="shared" si="12"/>
        <v>100000000</v>
      </c>
      <c r="S22" s="237">
        <f t="shared" si="12"/>
        <v>0</v>
      </c>
      <c r="T22" s="237">
        <f t="shared" si="12"/>
        <v>0</v>
      </c>
      <c r="U22" s="237">
        <f t="shared" si="12"/>
        <v>2400000000</v>
      </c>
      <c r="V22" s="237">
        <f t="shared" si="12"/>
        <v>2400000000</v>
      </c>
      <c r="W22" s="237">
        <f t="shared" si="12"/>
        <v>7940802</v>
      </c>
      <c r="X22" s="237">
        <f t="shared" si="12"/>
        <v>7940802</v>
      </c>
      <c r="Y22" s="237">
        <f t="shared" si="12"/>
        <v>7329817132</v>
      </c>
      <c r="Z22" s="237">
        <f t="shared" si="12"/>
        <v>2200000000</v>
      </c>
      <c r="AA22" s="237">
        <f t="shared" si="12"/>
        <v>0</v>
      </c>
      <c r="AB22" s="237">
        <f t="shared" si="12"/>
        <v>0</v>
      </c>
      <c r="AC22" s="237">
        <f t="shared" si="12"/>
        <v>0</v>
      </c>
      <c r="AD22" s="237">
        <f t="shared" si="12"/>
        <v>0</v>
      </c>
      <c r="AE22" s="237">
        <f t="shared" si="12"/>
        <v>9837757934</v>
      </c>
      <c r="AF22" s="237">
        <f t="shared" si="12"/>
        <v>4707940802</v>
      </c>
      <c r="AG22" s="237">
        <f t="shared" si="12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12"/>
        <v>161776232368</v>
      </c>
      <c r="AL22" s="237">
        <f t="shared" si="12"/>
        <v>0</v>
      </c>
      <c r="AM22" s="237">
        <f>+AM23+AM41+AM43</f>
        <v>161677134723</v>
      </c>
      <c r="AN22" s="237">
        <f>+AN23+AN41+AN43</f>
        <v>161776232368</v>
      </c>
      <c r="AO22" s="237">
        <f t="shared" si="12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3">+AR23+AR41+AR43</f>
        <v>165266000</v>
      </c>
      <c r="AS22" s="256">
        <f t="shared" si="13"/>
        <v>0</v>
      </c>
      <c r="AT22" s="237">
        <f t="shared" si="13"/>
        <v>67783122</v>
      </c>
      <c r="AU22" s="238">
        <f t="shared" si="13"/>
        <v>259765960</v>
      </c>
      <c r="AV22" s="237">
        <f t="shared" si="13"/>
        <v>18900000</v>
      </c>
      <c r="AW22" s="237">
        <f t="shared" si="13"/>
        <v>154102600</v>
      </c>
      <c r="AX22" s="237">
        <f t="shared" si="13"/>
        <v>175880000</v>
      </c>
      <c r="AY22" s="237">
        <f t="shared" si="13"/>
        <v>0</v>
      </c>
      <c r="AZ22" s="237">
        <f t="shared" si="13"/>
        <v>0</v>
      </c>
      <c r="BA22" s="237">
        <f>+BA23+BA41+BA43</f>
        <v>161677134723</v>
      </c>
      <c r="BB22" s="237">
        <f t="shared" si="12"/>
        <v>11102669643</v>
      </c>
      <c r="BC22" s="237">
        <f t="shared" si="12"/>
        <v>11429071758</v>
      </c>
      <c r="BD22" s="237">
        <f t="shared" si="12"/>
        <v>12241725794</v>
      </c>
      <c r="BE22" s="238">
        <f t="shared" si="12"/>
        <v>11122606960.290001</v>
      </c>
      <c r="BF22" s="237">
        <v>12263321862</v>
      </c>
      <c r="BG22" s="237">
        <f t="shared" si="12"/>
        <v>11798850167</v>
      </c>
      <c r="BH22" s="237">
        <f t="shared" si="12"/>
        <v>15402640599</v>
      </c>
      <c r="BI22" s="237">
        <f t="shared" si="12"/>
        <v>11750046740</v>
      </c>
      <c r="BJ22" s="237">
        <f t="shared" si="12"/>
        <v>12127521174</v>
      </c>
      <c r="BK22" s="237">
        <f t="shared" si="12"/>
        <v>12096970577</v>
      </c>
      <c r="BL22" s="237">
        <f t="shared" si="12"/>
        <v>0</v>
      </c>
      <c r="BM22" s="237">
        <f t="shared" si="12"/>
        <v>0</v>
      </c>
      <c r="BN22" s="237">
        <f t="shared" si="12"/>
        <v>121289297678.29001</v>
      </c>
      <c r="BO22" s="237">
        <f t="shared" si="12"/>
        <v>10026732206</v>
      </c>
      <c r="BP22" s="237">
        <f t="shared" si="12"/>
        <v>10847979333</v>
      </c>
      <c r="BQ22" s="237">
        <f t="shared" si="12"/>
        <v>12331300838</v>
      </c>
      <c r="BR22" s="237">
        <f t="shared" si="12"/>
        <v>11185659974.290001</v>
      </c>
      <c r="BS22" s="237">
        <v>12402276348</v>
      </c>
      <c r="BT22" s="237">
        <f t="shared" si="12"/>
        <v>11973868523</v>
      </c>
      <c r="BU22" s="237">
        <f t="shared" si="12"/>
        <v>15482734104</v>
      </c>
      <c r="BV22" s="237">
        <f t="shared" ref="BV22:CS22" si="14">+BV23+BV41+BV43</f>
        <v>11983103944</v>
      </c>
      <c r="BW22" s="237">
        <f t="shared" si="14"/>
        <v>12097990778</v>
      </c>
      <c r="BX22" s="237">
        <f t="shared" si="14"/>
        <v>12097194325</v>
      </c>
      <c r="BY22" s="237">
        <f t="shared" si="14"/>
        <v>0</v>
      </c>
      <c r="BZ22" s="237">
        <f t="shared" si="14"/>
        <v>0</v>
      </c>
      <c r="CA22" s="237">
        <f t="shared" si="14"/>
        <v>120382712777.29001</v>
      </c>
      <c r="CB22" s="237">
        <f t="shared" si="14"/>
        <v>7353547789</v>
      </c>
      <c r="CC22" s="237">
        <f t="shared" si="14"/>
        <v>13521163750</v>
      </c>
      <c r="CD22" s="237">
        <f t="shared" si="14"/>
        <v>12331300838</v>
      </c>
      <c r="CE22" s="237">
        <f t="shared" si="14"/>
        <v>11185659974.290001</v>
      </c>
      <c r="CF22" s="237">
        <f t="shared" si="14"/>
        <v>12356148752</v>
      </c>
      <c r="CG22" s="237">
        <f t="shared" si="14"/>
        <v>11973868523</v>
      </c>
      <c r="CH22" s="237">
        <f t="shared" si="14"/>
        <v>15482734104</v>
      </c>
      <c r="CI22" s="237">
        <f t="shared" si="14"/>
        <v>11983103944</v>
      </c>
      <c r="CJ22" s="237">
        <f t="shared" si="14"/>
        <v>12079711030</v>
      </c>
      <c r="CK22" s="237">
        <f t="shared" si="14"/>
        <v>12115474073</v>
      </c>
      <c r="CL22" s="237">
        <f t="shared" si="14"/>
        <v>0</v>
      </c>
      <c r="CM22" s="237">
        <f t="shared" si="14"/>
        <v>0</v>
      </c>
      <c r="CN22" s="237">
        <f t="shared" si="14"/>
        <v>120382712777.29001</v>
      </c>
      <c r="CO22" s="237">
        <f t="shared" ref="CO22:CO82" si="15">+AN22-BA22</f>
        <v>99097645</v>
      </c>
      <c r="CP22" s="238">
        <f t="shared" si="14"/>
        <v>99097645</v>
      </c>
      <c r="CQ22" s="237">
        <f t="shared" si="14"/>
        <v>40387837044.709999</v>
      </c>
      <c r="CR22" s="237">
        <f t="shared" si="14"/>
        <v>906584901</v>
      </c>
      <c r="CS22" s="237">
        <f t="shared" si="14"/>
        <v>0</v>
      </c>
      <c r="CT22" s="271">
        <f t="shared" ref="CT22:CT85" si="16">IFERROR(BA22/AN22,0)</f>
        <v>0.99938744002410329</v>
      </c>
      <c r="CU22" s="271">
        <f t="shared" ref="CU22:CU85" si="17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 x14ac:dyDescent="0.3">
      <c r="A23" s="448"/>
      <c r="B23" s="1022"/>
      <c r="C23" s="490" t="s">
        <v>623</v>
      </c>
      <c r="D23" s="491">
        <v>10</v>
      </c>
      <c r="E23" s="492" t="s">
        <v>661</v>
      </c>
      <c r="F23" s="493">
        <f t="shared" ref="F23:AL23" si="18">+F24+F28+F30+F37+F40</f>
        <v>122684000000</v>
      </c>
      <c r="G23" s="494">
        <f t="shared" si="18"/>
        <v>0</v>
      </c>
      <c r="H23" s="493">
        <f t="shared" si="18"/>
        <v>0</v>
      </c>
      <c r="I23" s="494">
        <f t="shared" si="18"/>
        <v>0</v>
      </c>
      <c r="J23" s="493">
        <f t="shared" si="18"/>
        <v>0</v>
      </c>
      <c r="K23" s="494">
        <f t="shared" si="18"/>
        <v>0</v>
      </c>
      <c r="L23" s="493">
        <f t="shared" si="18"/>
        <v>0</v>
      </c>
      <c r="M23" s="494">
        <f t="shared" si="18"/>
        <v>0</v>
      </c>
      <c r="N23" s="493">
        <f t="shared" si="18"/>
        <v>0</v>
      </c>
      <c r="O23" s="494">
        <f t="shared" si="18"/>
        <v>0</v>
      </c>
      <c r="P23" s="493">
        <f t="shared" si="18"/>
        <v>0</v>
      </c>
      <c r="Q23" s="494">
        <f t="shared" si="18"/>
        <v>100000000</v>
      </c>
      <c r="R23" s="493">
        <f t="shared" si="18"/>
        <v>100000000</v>
      </c>
      <c r="S23" s="494">
        <f t="shared" si="18"/>
        <v>0</v>
      </c>
      <c r="T23" s="493">
        <f t="shared" si="18"/>
        <v>0</v>
      </c>
      <c r="U23" s="494">
        <f t="shared" si="18"/>
        <v>1800000000</v>
      </c>
      <c r="V23" s="493">
        <f t="shared" si="18"/>
        <v>1800000000</v>
      </c>
      <c r="W23" s="494">
        <f t="shared" si="18"/>
        <v>7195202</v>
      </c>
      <c r="X23" s="493">
        <f t="shared" si="18"/>
        <v>7940802</v>
      </c>
      <c r="Y23" s="494">
        <f t="shared" si="18"/>
        <v>5844817132</v>
      </c>
      <c r="Z23" s="493">
        <f t="shared" si="18"/>
        <v>1350000000</v>
      </c>
      <c r="AA23" s="494">
        <f t="shared" si="18"/>
        <v>0</v>
      </c>
      <c r="AB23" s="493">
        <f t="shared" si="18"/>
        <v>0</v>
      </c>
      <c r="AC23" s="494">
        <f t="shared" si="18"/>
        <v>0</v>
      </c>
      <c r="AD23" s="493">
        <f t="shared" si="18"/>
        <v>0</v>
      </c>
      <c r="AE23" s="494">
        <f t="shared" si="18"/>
        <v>7752012334</v>
      </c>
      <c r="AF23" s="493">
        <f t="shared" si="18"/>
        <v>3257940802</v>
      </c>
      <c r="AG23" s="493">
        <f t="shared" si="18"/>
        <v>0</v>
      </c>
      <c r="AH23" s="493">
        <f>+AH24+AH28+AH30+AH37+AH40</f>
        <v>0</v>
      </c>
      <c r="AI23" s="493">
        <f t="shared" si="18"/>
        <v>0</v>
      </c>
      <c r="AJ23" s="493">
        <f>+AJ24+AJ28+AJ30+AJ37+AJ40</f>
        <v>0</v>
      </c>
      <c r="AK23" s="493">
        <f t="shared" si="18"/>
        <v>118189928468</v>
      </c>
      <c r="AL23" s="493">
        <f t="shared" si="18"/>
        <v>0</v>
      </c>
      <c r="AM23" s="493">
        <f t="shared" ref="AM23:BF23" si="19">+AM24+AM28+AM30+AM37+AM40</f>
        <v>118167443266</v>
      </c>
      <c r="AN23" s="493">
        <f t="shared" si="19"/>
        <v>118189928468</v>
      </c>
      <c r="AO23" s="493">
        <f t="shared" si="19"/>
        <v>118166697666</v>
      </c>
      <c r="AP23" s="493">
        <f t="shared" si="19"/>
        <v>0</v>
      </c>
      <c r="AQ23" s="493">
        <f t="shared" si="19"/>
        <v>0</v>
      </c>
      <c r="AR23" s="493">
        <f t="shared" si="19"/>
        <v>0</v>
      </c>
      <c r="AS23" s="494">
        <f t="shared" si="19"/>
        <v>0</v>
      </c>
      <c r="AT23" s="493">
        <f t="shared" si="19"/>
        <v>0</v>
      </c>
      <c r="AU23" s="572">
        <f t="shared" si="19"/>
        <v>0</v>
      </c>
      <c r="AV23" s="496">
        <f t="shared" si="19"/>
        <v>0</v>
      </c>
      <c r="AW23" s="496">
        <f t="shared" si="19"/>
        <v>745600</v>
      </c>
      <c r="AX23" s="496">
        <f t="shared" si="19"/>
        <v>0</v>
      </c>
      <c r="AY23" s="496">
        <f t="shared" si="19"/>
        <v>0</v>
      </c>
      <c r="AZ23" s="497">
        <f t="shared" si="19"/>
        <v>0</v>
      </c>
      <c r="BA23" s="493">
        <f t="shared" si="19"/>
        <v>118167443266</v>
      </c>
      <c r="BB23" s="493">
        <f t="shared" si="19"/>
        <v>7350188955</v>
      </c>
      <c r="BC23" s="493">
        <f t="shared" si="19"/>
        <v>7990640313</v>
      </c>
      <c r="BD23" s="493">
        <f t="shared" si="19"/>
        <v>9132267035</v>
      </c>
      <c r="BE23" s="493">
        <f t="shared" si="19"/>
        <v>8203937560</v>
      </c>
      <c r="BF23" s="493">
        <f t="shared" si="19"/>
        <v>9245777900</v>
      </c>
      <c r="BG23" s="493">
        <f t="shared" ref="BG23:BM23" si="20">+BG24+BG28+BG30+BG37+BG40</f>
        <v>8809357925</v>
      </c>
      <c r="BH23" s="493">
        <f t="shared" si="20"/>
        <v>12011739929</v>
      </c>
      <c r="BI23" s="493">
        <f t="shared" si="20"/>
        <v>8662469994</v>
      </c>
      <c r="BJ23" s="493">
        <f t="shared" si="20"/>
        <v>8912458176</v>
      </c>
      <c r="BK23" s="493">
        <f t="shared" si="20"/>
        <v>8877386257</v>
      </c>
      <c r="BL23" s="493">
        <f t="shared" si="20"/>
        <v>0</v>
      </c>
      <c r="BM23" s="493">
        <f t="shared" si="20"/>
        <v>0</v>
      </c>
      <c r="BN23" s="493">
        <f t="shared" ref="BN23:CS23" si="21">+BN24+BN28+BN30+BN37+BN40</f>
        <v>89196224044</v>
      </c>
      <c r="BO23" s="495">
        <f t="shared" si="21"/>
        <v>7350188955</v>
      </c>
      <c r="BP23" s="496">
        <f t="shared" si="21"/>
        <v>7990640313</v>
      </c>
      <c r="BQ23" s="496">
        <f t="shared" si="21"/>
        <v>9132267035</v>
      </c>
      <c r="BR23" s="496">
        <f t="shared" si="21"/>
        <v>8203937560</v>
      </c>
      <c r="BS23" s="496">
        <f t="shared" si="21"/>
        <v>9245777900</v>
      </c>
      <c r="BT23" s="496">
        <f t="shared" si="21"/>
        <v>8809357925</v>
      </c>
      <c r="BU23" s="496">
        <f t="shared" si="21"/>
        <v>12011739929</v>
      </c>
      <c r="BV23" s="496">
        <f t="shared" si="21"/>
        <v>8662469994</v>
      </c>
      <c r="BW23" s="496">
        <f t="shared" si="21"/>
        <v>8912458176</v>
      </c>
      <c r="BX23" s="496">
        <f t="shared" si="21"/>
        <v>8877386257</v>
      </c>
      <c r="BY23" s="496">
        <f t="shared" si="21"/>
        <v>0</v>
      </c>
      <c r="BZ23" s="497">
        <f t="shared" si="21"/>
        <v>0</v>
      </c>
      <c r="CA23" s="493">
        <f t="shared" si="21"/>
        <v>89196224044</v>
      </c>
      <c r="CB23" s="495">
        <f t="shared" si="21"/>
        <v>7348619081</v>
      </c>
      <c r="CC23" s="496">
        <f t="shared" si="21"/>
        <v>7992210187</v>
      </c>
      <c r="CD23" s="496">
        <f t="shared" si="21"/>
        <v>9132267035</v>
      </c>
      <c r="CE23" s="496">
        <f t="shared" si="21"/>
        <v>8203937560</v>
      </c>
      <c r="CF23" s="496">
        <f t="shared" si="21"/>
        <v>9245777900</v>
      </c>
      <c r="CG23" s="496">
        <f t="shared" si="21"/>
        <v>8809357925</v>
      </c>
      <c r="CH23" s="496">
        <f t="shared" si="21"/>
        <v>12011739929</v>
      </c>
      <c r="CI23" s="496">
        <f t="shared" si="21"/>
        <v>8662469994</v>
      </c>
      <c r="CJ23" s="496">
        <f t="shared" si="21"/>
        <v>8896374828</v>
      </c>
      <c r="CK23" s="496">
        <f t="shared" si="21"/>
        <v>8893469605</v>
      </c>
      <c r="CL23" s="496">
        <f t="shared" si="21"/>
        <v>0</v>
      </c>
      <c r="CM23" s="497">
        <f t="shared" si="21"/>
        <v>0</v>
      </c>
      <c r="CN23" s="493">
        <f t="shared" si="21"/>
        <v>89196224044</v>
      </c>
      <c r="CO23" s="493">
        <f t="shared" si="15"/>
        <v>22485202</v>
      </c>
      <c r="CP23" s="572">
        <f t="shared" si="21"/>
        <v>22485202</v>
      </c>
      <c r="CQ23" s="496">
        <f t="shared" si="21"/>
        <v>28971219222</v>
      </c>
      <c r="CR23" s="496">
        <f t="shared" si="21"/>
        <v>0</v>
      </c>
      <c r="CS23" s="496">
        <f t="shared" si="21"/>
        <v>0</v>
      </c>
      <c r="CT23" s="498">
        <f t="shared" si="16"/>
        <v>0.99980975365421187</v>
      </c>
      <c r="CU23" s="499">
        <f t="shared" si="17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 x14ac:dyDescent="0.3">
      <c r="A24" s="466"/>
      <c r="B24" s="1022"/>
      <c r="C24" s="468" t="s">
        <v>607</v>
      </c>
      <c r="D24" s="469">
        <v>10</v>
      </c>
      <c r="E24" s="470" t="s">
        <v>608</v>
      </c>
      <c r="F24" s="471">
        <f t="shared" ref="F24:AL24" si="22">+SUM(F25:F27)</f>
        <v>95112000000</v>
      </c>
      <c r="G24" s="472">
        <f t="shared" si="22"/>
        <v>0</v>
      </c>
      <c r="H24" s="471">
        <f t="shared" si="22"/>
        <v>0</v>
      </c>
      <c r="I24" s="472">
        <f t="shared" si="22"/>
        <v>0</v>
      </c>
      <c r="J24" s="471">
        <f t="shared" si="22"/>
        <v>0</v>
      </c>
      <c r="K24" s="472">
        <f t="shared" si="22"/>
        <v>0</v>
      </c>
      <c r="L24" s="471">
        <f t="shared" si="22"/>
        <v>0</v>
      </c>
      <c r="M24" s="472">
        <f t="shared" si="22"/>
        <v>0</v>
      </c>
      <c r="N24" s="471">
        <f t="shared" si="22"/>
        <v>0</v>
      </c>
      <c r="O24" s="472">
        <f t="shared" si="22"/>
        <v>0</v>
      </c>
      <c r="P24" s="471">
        <f t="shared" si="22"/>
        <v>0</v>
      </c>
      <c r="Q24" s="472">
        <f t="shared" si="22"/>
        <v>0</v>
      </c>
      <c r="R24" s="471">
        <f t="shared" si="22"/>
        <v>0</v>
      </c>
      <c r="S24" s="472">
        <f t="shared" si="22"/>
        <v>0</v>
      </c>
      <c r="T24" s="471">
        <f t="shared" si="22"/>
        <v>0</v>
      </c>
      <c r="U24" s="472">
        <f t="shared" si="22"/>
        <v>1050000000</v>
      </c>
      <c r="V24" s="471">
        <f t="shared" si="22"/>
        <v>1050000000</v>
      </c>
      <c r="W24" s="472">
        <f t="shared" si="22"/>
        <v>0</v>
      </c>
      <c r="X24" s="471">
        <f t="shared" si="22"/>
        <v>0</v>
      </c>
      <c r="Y24" s="472">
        <f t="shared" si="22"/>
        <v>4539817132</v>
      </c>
      <c r="Z24" s="471">
        <f t="shared" si="22"/>
        <v>0</v>
      </c>
      <c r="AA24" s="472">
        <f t="shared" si="22"/>
        <v>0</v>
      </c>
      <c r="AB24" s="471">
        <f t="shared" si="22"/>
        <v>0</v>
      </c>
      <c r="AC24" s="472">
        <f t="shared" si="22"/>
        <v>0</v>
      </c>
      <c r="AD24" s="471">
        <f t="shared" si="22"/>
        <v>0</v>
      </c>
      <c r="AE24" s="472">
        <f t="shared" si="22"/>
        <v>5589817132</v>
      </c>
      <c r="AF24" s="471">
        <f t="shared" si="22"/>
        <v>1050000000</v>
      </c>
      <c r="AG24" s="471">
        <f t="shared" si="22"/>
        <v>0</v>
      </c>
      <c r="AH24" s="471">
        <f>+SUM(AH25:AH27)</f>
        <v>0</v>
      </c>
      <c r="AI24" s="471">
        <f t="shared" si="22"/>
        <v>0</v>
      </c>
      <c r="AJ24" s="471">
        <f>+SUM(AJ25:AJ27)</f>
        <v>0</v>
      </c>
      <c r="AK24" s="471">
        <f t="shared" si="22"/>
        <v>90572182868</v>
      </c>
      <c r="AL24" s="471">
        <f t="shared" si="22"/>
        <v>0</v>
      </c>
      <c r="AM24" s="471">
        <f t="shared" ref="AM24:BR24" si="23">+SUM(AM25:AM27)</f>
        <v>90572182868</v>
      </c>
      <c r="AN24" s="471">
        <f t="shared" si="23"/>
        <v>90572182868</v>
      </c>
      <c r="AO24" s="471">
        <f t="shared" si="23"/>
        <v>90572182868</v>
      </c>
      <c r="AP24" s="471">
        <f t="shared" si="23"/>
        <v>0</v>
      </c>
      <c r="AQ24" s="471">
        <f t="shared" si="23"/>
        <v>0</v>
      </c>
      <c r="AR24" s="471">
        <f t="shared" si="23"/>
        <v>0</v>
      </c>
      <c r="AS24" s="472">
        <f t="shared" si="23"/>
        <v>0</v>
      </c>
      <c r="AT24" s="471">
        <f t="shared" si="23"/>
        <v>0</v>
      </c>
      <c r="AU24" s="476">
        <f t="shared" si="23"/>
        <v>0</v>
      </c>
      <c r="AV24" s="474">
        <f t="shared" si="23"/>
        <v>0</v>
      </c>
      <c r="AW24" s="474">
        <f t="shared" si="23"/>
        <v>0</v>
      </c>
      <c r="AX24" s="474">
        <f t="shared" si="23"/>
        <v>0</v>
      </c>
      <c r="AY24" s="474">
        <f t="shared" si="23"/>
        <v>0</v>
      </c>
      <c r="AZ24" s="475">
        <f t="shared" si="23"/>
        <v>0</v>
      </c>
      <c r="BA24" s="471">
        <f t="shared" si="23"/>
        <v>90572182868</v>
      </c>
      <c r="BB24" s="471">
        <f t="shared" si="23"/>
        <v>6243900921</v>
      </c>
      <c r="BC24" s="471">
        <f t="shared" si="23"/>
        <v>6922947362</v>
      </c>
      <c r="BD24" s="471">
        <f t="shared" si="23"/>
        <v>7941953390</v>
      </c>
      <c r="BE24" s="476">
        <f t="shared" si="23"/>
        <v>7200703119</v>
      </c>
      <c r="BF24" s="474">
        <f t="shared" si="23"/>
        <v>7923862572</v>
      </c>
      <c r="BG24" s="474">
        <f t="shared" si="23"/>
        <v>7551652781</v>
      </c>
      <c r="BH24" s="474">
        <f t="shared" si="23"/>
        <v>7208962708</v>
      </c>
      <c r="BI24" s="474">
        <f t="shared" si="23"/>
        <v>7555768616</v>
      </c>
      <c r="BJ24" s="474">
        <f t="shared" si="23"/>
        <v>7598952349</v>
      </c>
      <c r="BK24" s="474">
        <f t="shared" si="23"/>
        <v>7481239761</v>
      </c>
      <c r="BL24" s="474">
        <f>+SUM(BL25:BL27)</f>
        <v>0</v>
      </c>
      <c r="BM24" s="475">
        <f t="shared" si="23"/>
        <v>0</v>
      </c>
      <c r="BN24" s="471">
        <f t="shared" si="23"/>
        <v>73629943579</v>
      </c>
      <c r="BO24" s="473">
        <f t="shared" si="23"/>
        <v>6243900921</v>
      </c>
      <c r="BP24" s="474">
        <f t="shared" si="23"/>
        <v>6922947362</v>
      </c>
      <c r="BQ24" s="474">
        <f t="shared" si="23"/>
        <v>7941953390</v>
      </c>
      <c r="BR24" s="474">
        <f t="shared" si="23"/>
        <v>7200703119</v>
      </c>
      <c r="BS24" s="474">
        <f t="shared" ref="BS24:CS24" si="24">+SUM(BS25:BS27)</f>
        <v>7923862572</v>
      </c>
      <c r="BT24" s="474">
        <f t="shared" si="24"/>
        <v>7551652781</v>
      </c>
      <c r="BU24" s="474">
        <f t="shared" si="24"/>
        <v>7208962708</v>
      </c>
      <c r="BV24" s="474">
        <f t="shared" si="24"/>
        <v>7555768616</v>
      </c>
      <c r="BW24" s="474">
        <f t="shared" si="24"/>
        <v>7598952349</v>
      </c>
      <c r="BX24" s="474">
        <f t="shared" si="24"/>
        <v>7481239761</v>
      </c>
      <c r="BY24" s="474">
        <f t="shared" si="24"/>
        <v>0</v>
      </c>
      <c r="BZ24" s="475">
        <f t="shared" si="24"/>
        <v>0</v>
      </c>
      <c r="CA24" s="471">
        <f t="shared" si="24"/>
        <v>73629943579</v>
      </c>
      <c r="CB24" s="473">
        <f t="shared" si="24"/>
        <v>6242331047</v>
      </c>
      <c r="CC24" s="474">
        <f t="shared" si="24"/>
        <v>6924517236</v>
      </c>
      <c r="CD24" s="474">
        <f t="shared" si="24"/>
        <v>7941953390</v>
      </c>
      <c r="CE24" s="474">
        <f t="shared" si="24"/>
        <v>7200703119</v>
      </c>
      <c r="CF24" s="474">
        <f t="shared" si="24"/>
        <v>7923862572</v>
      </c>
      <c r="CG24" s="474">
        <f t="shared" si="24"/>
        <v>7551652781</v>
      </c>
      <c r="CH24" s="474">
        <f t="shared" si="24"/>
        <v>7208962708</v>
      </c>
      <c r="CI24" s="474">
        <f t="shared" si="24"/>
        <v>7555768616</v>
      </c>
      <c r="CJ24" s="474">
        <f t="shared" si="24"/>
        <v>7586544188</v>
      </c>
      <c r="CK24" s="474">
        <f t="shared" si="24"/>
        <v>7493647922</v>
      </c>
      <c r="CL24" s="474">
        <f t="shared" si="24"/>
        <v>0</v>
      </c>
      <c r="CM24" s="475">
        <f t="shared" si="24"/>
        <v>0</v>
      </c>
      <c r="CN24" s="471">
        <f t="shared" si="24"/>
        <v>73629943579</v>
      </c>
      <c r="CO24" s="471">
        <f t="shared" si="15"/>
        <v>0</v>
      </c>
      <c r="CP24" s="476">
        <f t="shared" si="24"/>
        <v>0</v>
      </c>
      <c r="CQ24" s="474">
        <f t="shared" si="24"/>
        <v>16942239289</v>
      </c>
      <c r="CR24" s="474">
        <f t="shared" si="24"/>
        <v>0</v>
      </c>
      <c r="CS24" s="474">
        <f t="shared" si="24"/>
        <v>0</v>
      </c>
      <c r="CT24" s="477">
        <f t="shared" si="16"/>
        <v>1</v>
      </c>
      <c r="CU24" s="478">
        <f t="shared" si="17"/>
        <v>0.81294213352799904</v>
      </c>
      <c r="CV24" s="888">
        <f>+BN24/$BN$23</f>
        <v>0.82548274176582581</v>
      </c>
      <c r="CW24" s="1160">
        <f>+SUM(CV24:CV37)</f>
        <v>0.99999164090175352</v>
      </c>
      <c r="CX24" s="888">
        <f>+BK24/$BK$23</f>
        <v>0.84273000457774272</v>
      </c>
      <c r="CY24" s="1160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 x14ac:dyDescent="0.25">
      <c r="A25" s="419"/>
      <c r="B25" s="1021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5">+G25+I25+K25+M25+O25+Q25+S25+U25+W25+Y25+AA25+AC25</f>
        <v>5279817132</v>
      </c>
      <c r="AF25" s="167">
        <f t="shared" si="25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151"/>
      <c r="CX25" s="890"/>
      <c r="CY25" s="1151"/>
      <c r="CZ25" s="890">
        <f>+BK25/$BK$24</f>
        <v>0.9490447132857236</v>
      </c>
      <c r="DA25" s="1150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 t="shared" ref="DQ25:DQ26" si="26">+DC25-DP25</f>
        <v>-4389036450</v>
      </c>
      <c r="DR25" s="319">
        <v>47437431408</v>
      </c>
      <c r="DS25" s="319">
        <f t="shared" ref="DS25:DS26" si="27">+DR25-DG25</f>
        <v>-21359209706</v>
      </c>
      <c r="DT25" s="319">
        <v>47432580498</v>
      </c>
      <c r="DU25" s="319">
        <f t="shared" ref="DU25:DU26" si="28">+DT25-DI25</f>
        <v>-21364060616</v>
      </c>
      <c r="DV25" s="319">
        <v>47432580498</v>
      </c>
      <c r="DW25" s="319">
        <f t="shared" ref="DW25:DW26" si="29">+DV25-DK25</f>
        <v>-21364060616</v>
      </c>
      <c r="DX25" s="833"/>
    </row>
    <row r="26" spans="1:128" s="146" customFormat="1" ht="15.75" customHeight="1" outlineLevel="3" thickBot="1" x14ac:dyDescent="0.25">
      <c r="A26" s="419"/>
      <c r="B26" s="1021" t="str">
        <f t="shared" ref="B26:B39" si="30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5"/>
        <v>120000000</v>
      </c>
      <c r="AF26" s="167">
        <f t="shared" si="25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 t="shared" ref="AM26:AM27" si="31">+AL26+BA26</f>
        <v>5687370614</v>
      </c>
      <c r="AN26" s="167">
        <f t="shared" ref="AN26:AN42" si="32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 t="shared" ref="CO26:CO27" si="33">+AN26-BA26</f>
        <v>0</v>
      </c>
      <c r="CP26" s="196">
        <f t="shared" ref="CP26:CP27" si="34">+AN26-BA26</f>
        <v>0</v>
      </c>
      <c r="CQ26" s="172">
        <f t="shared" ref="CQ26:CQ42" si="35">+BA26-BN26</f>
        <v>1697682649</v>
      </c>
      <c r="CR26" s="172">
        <f t="shared" ref="CR26:CR27" si="36">+BN26-CA26</f>
        <v>0</v>
      </c>
      <c r="CS26" s="172">
        <f t="shared" ref="CS26:CS27" si="37">+CA26-CN26</f>
        <v>0</v>
      </c>
      <c r="CT26" s="511">
        <f t="shared" si="16"/>
        <v>1</v>
      </c>
      <c r="CU26" s="512">
        <f t="shared" si="17"/>
        <v>0.70149955678622489</v>
      </c>
      <c r="CV26" s="890"/>
      <c r="CW26" s="1151"/>
      <c r="CX26" s="890"/>
      <c r="CY26" s="1151"/>
      <c r="CZ26" s="890">
        <f>+BK26/$BK$24</f>
        <v>3.7197430357826487E-2</v>
      </c>
      <c r="DA26" s="1151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 t="shared" si="26"/>
        <v>829073706</v>
      </c>
      <c r="DR26" s="319">
        <v>3019106156</v>
      </c>
      <c r="DS26" s="319">
        <f t="shared" si="27"/>
        <v>-970581809</v>
      </c>
      <c r="DT26" s="319">
        <v>3019106156</v>
      </c>
      <c r="DU26" s="319">
        <f t="shared" si="28"/>
        <v>-970581809</v>
      </c>
      <c r="DV26" s="319">
        <v>3019106156</v>
      </c>
      <c r="DW26" s="319">
        <f t="shared" si="29"/>
        <v>-970581809</v>
      </c>
      <c r="DX26" s="833"/>
    </row>
    <row r="27" spans="1:128" s="146" customFormat="1" ht="20.25" customHeight="1" outlineLevel="3" thickBot="1" x14ac:dyDescent="0.25">
      <c r="A27" s="419"/>
      <c r="B27" s="1021" t="str">
        <f t="shared" si="30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5"/>
        <v>190000000</v>
      </c>
      <c r="AF27" s="167">
        <f t="shared" si="25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 t="shared" si="31"/>
        <v>1086561225</v>
      </c>
      <c r="AN27" s="167">
        <f t="shared" si="32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 t="shared" si="33"/>
        <v>0</v>
      </c>
      <c r="CP27" s="196">
        <f t="shared" si="34"/>
        <v>0</v>
      </c>
      <c r="CQ27" s="172">
        <f t="shared" si="35"/>
        <v>242946725</v>
      </c>
      <c r="CR27" s="172">
        <f t="shared" si="36"/>
        <v>0</v>
      </c>
      <c r="CS27" s="172">
        <f t="shared" si="37"/>
        <v>0</v>
      </c>
      <c r="CT27" s="511">
        <f t="shared" si="16"/>
        <v>1</v>
      </c>
      <c r="CU27" s="512">
        <f t="shared" si="17"/>
        <v>0.7764076985169428</v>
      </c>
      <c r="CV27" s="890"/>
      <c r="CW27" s="1151"/>
      <c r="CX27" s="890"/>
      <c r="CY27" s="1151"/>
      <c r="CZ27" s="890">
        <f>+BK27/$BK$24</f>
        <v>1.3757856356449955E-2</v>
      </c>
      <c r="DA27" s="1152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 x14ac:dyDescent="0.3">
      <c r="A28" s="466"/>
      <c r="B28" s="1022"/>
      <c r="C28" s="468" t="s">
        <v>610</v>
      </c>
      <c r="D28" s="469">
        <v>10</v>
      </c>
      <c r="E28" s="470" t="s">
        <v>609</v>
      </c>
      <c r="F28" s="471">
        <f t="shared" ref="F28:AL28" si="38">+F29</f>
        <v>1529000000</v>
      </c>
      <c r="G28" s="472">
        <f t="shared" si="38"/>
        <v>0</v>
      </c>
      <c r="H28" s="471">
        <f t="shared" si="38"/>
        <v>0</v>
      </c>
      <c r="I28" s="472">
        <f t="shared" si="38"/>
        <v>0</v>
      </c>
      <c r="J28" s="471">
        <f t="shared" si="38"/>
        <v>0</v>
      </c>
      <c r="K28" s="472">
        <f t="shared" si="38"/>
        <v>0</v>
      </c>
      <c r="L28" s="471">
        <f t="shared" si="38"/>
        <v>0</v>
      </c>
      <c r="M28" s="472">
        <f t="shared" si="38"/>
        <v>0</v>
      </c>
      <c r="N28" s="471">
        <f t="shared" si="38"/>
        <v>0</v>
      </c>
      <c r="O28" s="472">
        <f t="shared" si="38"/>
        <v>0</v>
      </c>
      <c r="P28" s="471">
        <f t="shared" si="38"/>
        <v>0</v>
      </c>
      <c r="Q28" s="472">
        <f t="shared" si="38"/>
        <v>0</v>
      </c>
      <c r="R28" s="471">
        <f t="shared" si="38"/>
        <v>0</v>
      </c>
      <c r="S28" s="193">
        <f t="shared" si="38"/>
        <v>0</v>
      </c>
      <c r="T28" s="189">
        <f t="shared" si="38"/>
        <v>0</v>
      </c>
      <c r="U28" s="472">
        <f t="shared" si="38"/>
        <v>0</v>
      </c>
      <c r="V28" s="471">
        <f t="shared" si="38"/>
        <v>0</v>
      </c>
      <c r="W28" s="472">
        <f t="shared" si="38"/>
        <v>2831202</v>
      </c>
      <c r="X28" s="471">
        <f t="shared" si="38"/>
        <v>0</v>
      </c>
      <c r="Y28" s="472">
        <f t="shared" si="38"/>
        <v>0</v>
      </c>
      <c r="Z28" s="471">
        <f t="shared" si="38"/>
        <v>100000000</v>
      </c>
      <c r="AA28" s="472">
        <f t="shared" si="38"/>
        <v>0</v>
      </c>
      <c r="AB28" s="471">
        <f t="shared" si="38"/>
        <v>0</v>
      </c>
      <c r="AC28" s="472">
        <f t="shared" si="38"/>
        <v>0</v>
      </c>
      <c r="AD28" s="471">
        <f t="shared" si="38"/>
        <v>0</v>
      </c>
      <c r="AE28" s="472">
        <f t="shared" si="38"/>
        <v>2831202</v>
      </c>
      <c r="AF28" s="471">
        <f t="shared" si="38"/>
        <v>100000000</v>
      </c>
      <c r="AG28" s="471">
        <f t="shared" si="38"/>
        <v>0</v>
      </c>
      <c r="AH28" s="471">
        <f>+AH29</f>
        <v>0</v>
      </c>
      <c r="AI28" s="471">
        <f t="shared" si="38"/>
        <v>0</v>
      </c>
      <c r="AJ28" s="471">
        <f>+AJ29</f>
        <v>0</v>
      </c>
      <c r="AK28" s="471">
        <f t="shared" si="38"/>
        <v>1626168798</v>
      </c>
      <c r="AL28" s="471">
        <f t="shared" si="38"/>
        <v>0</v>
      </c>
      <c r="AM28" s="471">
        <f t="shared" ref="AM28:BR28" si="39">+AM29</f>
        <v>1610878798</v>
      </c>
      <c r="AN28" s="471">
        <f t="shared" si="39"/>
        <v>1626168798</v>
      </c>
      <c r="AO28" s="471">
        <f t="shared" si="39"/>
        <v>1610878798</v>
      </c>
      <c r="AP28" s="471">
        <f t="shared" si="39"/>
        <v>0</v>
      </c>
      <c r="AQ28" s="471">
        <f t="shared" si="39"/>
        <v>0</v>
      </c>
      <c r="AR28" s="471">
        <f t="shared" si="39"/>
        <v>0</v>
      </c>
      <c r="AS28" s="472">
        <f t="shared" si="39"/>
        <v>0</v>
      </c>
      <c r="AT28" s="471">
        <f t="shared" si="39"/>
        <v>0</v>
      </c>
      <c r="AU28" s="476">
        <f t="shared" si="39"/>
        <v>0</v>
      </c>
      <c r="AV28" s="474">
        <f t="shared" si="39"/>
        <v>0</v>
      </c>
      <c r="AW28" s="474">
        <f t="shared" si="39"/>
        <v>0</v>
      </c>
      <c r="AX28" s="474">
        <f t="shared" si="39"/>
        <v>0</v>
      </c>
      <c r="AY28" s="474">
        <f t="shared" si="39"/>
        <v>0</v>
      </c>
      <c r="AZ28" s="475">
        <f t="shared" si="39"/>
        <v>0</v>
      </c>
      <c r="BA28" s="471">
        <f t="shared" si="39"/>
        <v>1610878798</v>
      </c>
      <c r="BB28" s="471">
        <f t="shared" si="39"/>
        <v>122984172</v>
      </c>
      <c r="BC28" s="471">
        <f t="shared" si="39"/>
        <v>126407767</v>
      </c>
      <c r="BD28" s="471">
        <f t="shared" si="39"/>
        <v>140042001</v>
      </c>
      <c r="BE28" s="476">
        <f t="shared" si="39"/>
        <v>129436378</v>
      </c>
      <c r="BF28" s="474">
        <f t="shared" si="39"/>
        <v>130612381</v>
      </c>
      <c r="BG28" s="474">
        <f t="shared" si="39"/>
        <v>132106300</v>
      </c>
      <c r="BH28" s="474">
        <f t="shared" si="39"/>
        <v>133670850</v>
      </c>
      <c r="BI28" s="474">
        <f t="shared" si="39"/>
        <v>134626187</v>
      </c>
      <c r="BJ28" s="474">
        <f t="shared" si="39"/>
        <v>133284620</v>
      </c>
      <c r="BK28" s="474">
        <f t="shared" si="39"/>
        <v>142614034</v>
      </c>
      <c r="BL28" s="474">
        <f t="shared" si="39"/>
        <v>0</v>
      </c>
      <c r="BM28" s="475">
        <f t="shared" si="39"/>
        <v>0</v>
      </c>
      <c r="BN28" s="471">
        <f t="shared" si="39"/>
        <v>1325784690</v>
      </c>
      <c r="BO28" s="473">
        <f t="shared" si="39"/>
        <v>122984172</v>
      </c>
      <c r="BP28" s="474">
        <f t="shared" si="39"/>
        <v>126407767</v>
      </c>
      <c r="BQ28" s="474">
        <f t="shared" si="39"/>
        <v>140042001</v>
      </c>
      <c r="BR28" s="474">
        <f t="shared" si="39"/>
        <v>129436378</v>
      </c>
      <c r="BS28" s="474">
        <f t="shared" ref="BS28:CS28" si="40">+BS29</f>
        <v>130612381</v>
      </c>
      <c r="BT28" s="474">
        <f t="shared" si="40"/>
        <v>132106300</v>
      </c>
      <c r="BU28" s="474">
        <f t="shared" si="40"/>
        <v>133670850</v>
      </c>
      <c r="BV28" s="474">
        <f t="shared" si="40"/>
        <v>134626187</v>
      </c>
      <c r="BW28" s="474">
        <f t="shared" si="40"/>
        <v>133284620</v>
      </c>
      <c r="BX28" s="474">
        <f t="shared" si="40"/>
        <v>142614034</v>
      </c>
      <c r="BY28" s="474">
        <f t="shared" si="40"/>
        <v>0</v>
      </c>
      <c r="BZ28" s="475">
        <f t="shared" si="40"/>
        <v>0</v>
      </c>
      <c r="CA28" s="471">
        <f t="shared" si="40"/>
        <v>1325784690</v>
      </c>
      <c r="CB28" s="473">
        <f t="shared" si="40"/>
        <v>122984172</v>
      </c>
      <c r="CC28" s="474">
        <f t="shared" si="40"/>
        <v>126407767</v>
      </c>
      <c r="CD28" s="474">
        <f t="shared" si="40"/>
        <v>140042001</v>
      </c>
      <c r="CE28" s="474">
        <f t="shared" si="40"/>
        <v>129436378</v>
      </c>
      <c r="CF28" s="474">
        <f t="shared" si="40"/>
        <v>130612381</v>
      </c>
      <c r="CG28" s="474">
        <f t="shared" si="40"/>
        <v>132106300</v>
      </c>
      <c r="CH28" s="474">
        <f t="shared" si="40"/>
        <v>133670850</v>
      </c>
      <c r="CI28" s="474">
        <f t="shared" si="40"/>
        <v>134626187</v>
      </c>
      <c r="CJ28" s="474">
        <f t="shared" si="40"/>
        <v>130131727</v>
      </c>
      <c r="CK28" s="474">
        <f t="shared" si="40"/>
        <v>145766927</v>
      </c>
      <c r="CL28" s="474">
        <f t="shared" si="40"/>
        <v>0</v>
      </c>
      <c r="CM28" s="475">
        <f t="shared" si="40"/>
        <v>0</v>
      </c>
      <c r="CN28" s="471">
        <f t="shared" si="40"/>
        <v>1325784690</v>
      </c>
      <c r="CO28" s="471">
        <f t="shared" si="15"/>
        <v>15290000</v>
      </c>
      <c r="CP28" s="476">
        <f t="shared" si="40"/>
        <v>15290000</v>
      </c>
      <c r="CQ28" s="474">
        <f t="shared" si="40"/>
        <v>285094108</v>
      </c>
      <c r="CR28" s="474">
        <f t="shared" si="40"/>
        <v>0</v>
      </c>
      <c r="CS28" s="474">
        <f t="shared" si="40"/>
        <v>0</v>
      </c>
      <c r="CT28" s="477">
        <f t="shared" si="16"/>
        <v>0.99059753205275802</v>
      </c>
      <c r="CU28" s="478">
        <f t="shared" si="17"/>
        <v>0.81528110220203598</v>
      </c>
      <c r="CV28" s="888">
        <f>+BN28/$BN$23</f>
        <v>1.4863686262615756E-2</v>
      </c>
      <c r="CW28" s="1161"/>
      <c r="CX28" s="888">
        <f>+BK28/$BK$23</f>
        <v>1.6064867503939678E-2</v>
      </c>
      <c r="CY28" s="1161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 x14ac:dyDescent="0.25">
      <c r="A29" s="444"/>
      <c r="B29" s="1021" t="str">
        <f t="shared" si="30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32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5"/>
        <v>15290000</v>
      </c>
      <c r="CP29" s="196">
        <f t="shared" ref="CP29" si="41">+AN29-BA29</f>
        <v>15290000</v>
      </c>
      <c r="CQ29" s="172">
        <f t="shared" si="35"/>
        <v>285094108</v>
      </c>
      <c r="CR29" s="172">
        <f t="shared" ref="CR29" si="42">+BN29-CA29</f>
        <v>0</v>
      </c>
      <c r="CS29" s="172">
        <f t="shared" ref="CS29" si="43">+CA29-CN29</f>
        <v>0</v>
      </c>
      <c r="CT29" s="511">
        <f t="shared" si="16"/>
        <v>0.99059753205275802</v>
      </c>
      <c r="CU29" s="512">
        <f t="shared" si="17"/>
        <v>0.81528110220203598</v>
      </c>
      <c r="CV29" s="890"/>
      <c r="CW29" s="1151"/>
      <c r="CX29" s="890"/>
      <c r="CY29" s="1151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 x14ac:dyDescent="0.3">
      <c r="A30" s="466"/>
      <c r="B30" s="1022"/>
      <c r="C30" s="468" t="s">
        <v>612</v>
      </c>
      <c r="D30" s="469">
        <v>10</v>
      </c>
      <c r="E30" s="470" t="s">
        <v>611</v>
      </c>
      <c r="F30" s="471">
        <f t="shared" ref="F30:AL30" si="44">+SUM(F31:F36)</f>
        <v>25471000000</v>
      </c>
      <c r="G30" s="472">
        <f t="shared" si="44"/>
        <v>0</v>
      </c>
      <c r="H30" s="471">
        <f t="shared" si="44"/>
        <v>0</v>
      </c>
      <c r="I30" s="472">
        <f t="shared" si="44"/>
        <v>0</v>
      </c>
      <c r="J30" s="471">
        <f t="shared" si="44"/>
        <v>0</v>
      </c>
      <c r="K30" s="472">
        <f t="shared" si="44"/>
        <v>0</v>
      </c>
      <c r="L30" s="471">
        <f t="shared" si="44"/>
        <v>0</v>
      </c>
      <c r="M30" s="472">
        <f t="shared" si="44"/>
        <v>0</v>
      </c>
      <c r="N30" s="471">
        <f t="shared" si="44"/>
        <v>0</v>
      </c>
      <c r="O30" s="472">
        <f t="shared" si="44"/>
        <v>0</v>
      </c>
      <c r="P30" s="471">
        <f t="shared" si="44"/>
        <v>0</v>
      </c>
      <c r="Q30" s="472">
        <f t="shared" si="44"/>
        <v>100000000</v>
      </c>
      <c r="R30" s="471">
        <f t="shared" si="44"/>
        <v>100000000</v>
      </c>
      <c r="S30" s="472">
        <f t="shared" si="44"/>
        <v>0</v>
      </c>
      <c r="T30" s="471">
        <f t="shared" si="44"/>
        <v>0</v>
      </c>
      <c r="U30" s="472">
        <f t="shared" si="44"/>
        <v>750000000</v>
      </c>
      <c r="V30" s="471">
        <f t="shared" si="44"/>
        <v>750000000</v>
      </c>
      <c r="W30" s="472">
        <f t="shared" si="44"/>
        <v>4364000</v>
      </c>
      <c r="X30" s="471">
        <f t="shared" si="44"/>
        <v>0</v>
      </c>
      <c r="Y30" s="472">
        <f t="shared" si="44"/>
        <v>1210000000</v>
      </c>
      <c r="Z30" s="471">
        <f t="shared" si="44"/>
        <v>500000000</v>
      </c>
      <c r="AA30" s="472">
        <f t="shared" si="44"/>
        <v>0</v>
      </c>
      <c r="AB30" s="471">
        <f t="shared" si="44"/>
        <v>0</v>
      </c>
      <c r="AC30" s="472">
        <f t="shared" si="44"/>
        <v>0</v>
      </c>
      <c r="AD30" s="471">
        <f t="shared" si="44"/>
        <v>0</v>
      </c>
      <c r="AE30" s="472">
        <f t="shared" si="44"/>
        <v>2064364000</v>
      </c>
      <c r="AF30" s="471">
        <f t="shared" si="44"/>
        <v>1350000000</v>
      </c>
      <c r="AG30" s="471">
        <f t="shared" si="44"/>
        <v>0</v>
      </c>
      <c r="AH30" s="471">
        <f>+SUM(AH31:AH36)</f>
        <v>0</v>
      </c>
      <c r="AI30" s="471">
        <f t="shared" si="44"/>
        <v>0</v>
      </c>
      <c r="AJ30" s="471">
        <f>+SUM(AJ31:AJ36)</f>
        <v>0</v>
      </c>
      <c r="AK30" s="471">
        <f t="shared" si="44"/>
        <v>24756636000</v>
      </c>
      <c r="AL30" s="471">
        <f t="shared" si="44"/>
        <v>0</v>
      </c>
      <c r="AM30" s="471">
        <f t="shared" ref="AM30:BR30" si="45">+SUM(AM31:AM36)</f>
        <v>24756636000</v>
      </c>
      <c r="AN30" s="471">
        <f t="shared" si="45"/>
        <v>24756636000</v>
      </c>
      <c r="AO30" s="471">
        <f t="shared" si="45"/>
        <v>24756636000</v>
      </c>
      <c r="AP30" s="471">
        <f t="shared" si="45"/>
        <v>0</v>
      </c>
      <c r="AQ30" s="471">
        <f t="shared" si="45"/>
        <v>0</v>
      </c>
      <c r="AR30" s="471">
        <f t="shared" si="45"/>
        <v>0</v>
      </c>
      <c r="AS30" s="472">
        <f t="shared" si="45"/>
        <v>0</v>
      </c>
      <c r="AT30" s="471">
        <f t="shared" si="45"/>
        <v>0</v>
      </c>
      <c r="AU30" s="476">
        <f t="shared" si="45"/>
        <v>0</v>
      </c>
      <c r="AV30" s="474">
        <f t="shared" si="45"/>
        <v>0</v>
      </c>
      <c r="AW30" s="474">
        <f t="shared" si="45"/>
        <v>0</v>
      </c>
      <c r="AX30" s="474">
        <f t="shared" si="45"/>
        <v>0</v>
      </c>
      <c r="AY30" s="474">
        <f t="shared" si="45"/>
        <v>0</v>
      </c>
      <c r="AZ30" s="475">
        <f t="shared" si="45"/>
        <v>0</v>
      </c>
      <c r="BA30" s="471">
        <f>+SUM(BA31:BA36)</f>
        <v>24756636000</v>
      </c>
      <c r="BB30" s="471">
        <f t="shared" si="45"/>
        <v>946268702</v>
      </c>
      <c r="BC30" s="471">
        <f t="shared" si="45"/>
        <v>884771636</v>
      </c>
      <c r="BD30" s="471">
        <f t="shared" si="45"/>
        <v>991135008</v>
      </c>
      <c r="BE30" s="476">
        <f t="shared" si="45"/>
        <v>821988891</v>
      </c>
      <c r="BF30" s="474">
        <f t="shared" si="45"/>
        <v>1155405877</v>
      </c>
      <c r="BG30" s="474">
        <f t="shared" si="45"/>
        <v>1089178720</v>
      </c>
      <c r="BH30" s="474">
        <f t="shared" si="45"/>
        <v>4625939352</v>
      </c>
      <c r="BI30" s="474">
        <f t="shared" si="45"/>
        <v>925606468</v>
      </c>
      <c r="BJ30" s="474">
        <f t="shared" si="45"/>
        <v>1048255855</v>
      </c>
      <c r="BK30" s="474">
        <f t="shared" si="45"/>
        <v>1042265732</v>
      </c>
      <c r="BL30" s="474">
        <f t="shared" si="45"/>
        <v>0</v>
      </c>
      <c r="BM30" s="475">
        <f t="shared" si="45"/>
        <v>0</v>
      </c>
      <c r="BN30" s="471">
        <f t="shared" si="45"/>
        <v>13530816241</v>
      </c>
      <c r="BO30" s="473">
        <f t="shared" si="45"/>
        <v>946268702</v>
      </c>
      <c r="BP30" s="474">
        <f t="shared" si="45"/>
        <v>884771636</v>
      </c>
      <c r="BQ30" s="474">
        <f t="shared" si="45"/>
        <v>991135008</v>
      </c>
      <c r="BR30" s="474">
        <f t="shared" si="45"/>
        <v>821988891</v>
      </c>
      <c r="BS30" s="474">
        <f t="shared" ref="BS30:CS30" si="46">+SUM(BS31:BS36)</f>
        <v>1155405877</v>
      </c>
      <c r="BT30" s="474">
        <f t="shared" si="46"/>
        <v>1089178720</v>
      </c>
      <c r="BU30" s="474">
        <f t="shared" si="46"/>
        <v>4625939352</v>
      </c>
      <c r="BV30" s="474">
        <f t="shared" si="46"/>
        <v>925606468</v>
      </c>
      <c r="BW30" s="474">
        <f t="shared" si="46"/>
        <v>1048255855</v>
      </c>
      <c r="BX30" s="474">
        <f t="shared" si="46"/>
        <v>1042265732</v>
      </c>
      <c r="BY30" s="474">
        <f t="shared" si="46"/>
        <v>0</v>
      </c>
      <c r="BZ30" s="475">
        <f t="shared" si="46"/>
        <v>0</v>
      </c>
      <c r="CA30" s="471">
        <f t="shared" si="46"/>
        <v>13530816241</v>
      </c>
      <c r="CB30" s="473">
        <f t="shared" si="46"/>
        <v>946268702</v>
      </c>
      <c r="CC30" s="474">
        <f t="shared" si="46"/>
        <v>884771636</v>
      </c>
      <c r="CD30" s="474">
        <f t="shared" si="46"/>
        <v>991135008</v>
      </c>
      <c r="CE30" s="474">
        <f t="shared" si="46"/>
        <v>821988891</v>
      </c>
      <c r="CF30" s="474">
        <f t="shared" si="46"/>
        <v>1155405877</v>
      </c>
      <c r="CG30" s="474">
        <f t="shared" si="46"/>
        <v>1089178720</v>
      </c>
      <c r="CH30" s="474">
        <f t="shared" si="46"/>
        <v>4625939352</v>
      </c>
      <c r="CI30" s="474">
        <f t="shared" si="46"/>
        <v>925606468</v>
      </c>
      <c r="CJ30" s="474">
        <f t="shared" si="46"/>
        <v>1047733561</v>
      </c>
      <c r="CK30" s="474">
        <f t="shared" si="46"/>
        <v>1042788026</v>
      </c>
      <c r="CL30" s="474">
        <f t="shared" si="46"/>
        <v>0</v>
      </c>
      <c r="CM30" s="475">
        <f t="shared" si="46"/>
        <v>0</v>
      </c>
      <c r="CN30" s="471">
        <f t="shared" si="46"/>
        <v>13530816241</v>
      </c>
      <c r="CO30" s="471">
        <f t="shared" si="15"/>
        <v>0</v>
      </c>
      <c r="CP30" s="476">
        <f t="shared" si="46"/>
        <v>0</v>
      </c>
      <c r="CQ30" s="474">
        <f t="shared" si="46"/>
        <v>11225819759</v>
      </c>
      <c r="CR30" s="474">
        <f t="shared" si="46"/>
        <v>0</v>
      </c>
      <c r="CS30" s="474">
        <f t="shared" si="46"/>
        <v>0</v>
      </c>
      <c r="CT30" s="477">
        <f t="shared" si="16"/>
        <v>1</v>
      </c>
      <c r="CU30" s="478">
        <f t="shared" si="17"/>
        <v>0.54655310362037879</v>
      </c>
      <c r="CV30" s="888">
        <f>+BN30/$BN$23</f>
        <v>0.15169718657961714</v>
      </c>
      <c r="CW30" s="1161"/>
      <c r="CX30" s="888">
        <f>+BK30/$BK$23</f>
        <v>0.11740682469213866</v>
      </c>
      <c r="CY30" s="1161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 x14ac:dyDescent="0.25">
      <c r="A31" s="461"/>
      <c r="B31" s="1021" t="str">
        <f t="shared" si="30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47">+G31+I31+K31+M31+O31+Q31+S31+U31+W31+Y31+AA31+AC31</f>
        <v>535000000</v>
      </c>
      <c r="AF31" s="167">
        <f t="shared" ref="AF31:AF36" si="48">+H31+J31+L31+N31+P31+R31+T31+V31+X31+Z31+AB31+AD31</f>
        <v>0</v>
      </c>
      <c r="AG31" s="566"/>
      <c r="AH31" s="566"/>
      <c r="AI31" s="566">
        <f t="shared" ref="AI31:AI36" si="49">+-AG31+AH31</f>
        <v>0</v>
      </c>
      <c r="AJ31" s="566"/>
      <c r="AK31" s="167">
        <f t="shared" ref="AK31:AK36" si="50">+F31-AE31+AF31+AI31</f>
        <v>3142140445</v>
      </c>
      <c r="AL31" s="167"/>
      <c r="AM31" s="167">
        <f t="shared" ref="AM31:AM40" si="51">+AL31+BA31</f>
        <v>3142140445</v>
      </c>
      <c r="AN31" s="167">
        <f t="shared" si="32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52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53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54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55">+SUM(CB31:CM31)</f>
        <v>2614109689</v>
      </c>
      <c r="CO31" s="167">
        <f t="shared" ref="CO31:CO36" si="56">+AN31-BA31</f>
        <v>0</v>
      </c>
      <c r="CP31" s="196">
        <f t="shared" ref="CP31:CP36" si="57">+AN31-BA31</f>
        <v>0</v>
      </c>
      <c r="CQ31" s="172">
        <f t="shared" si="35"/>
        <v>528030756</v>
      </c>
      <c r="CR31" s="172">
        <f t="shared" ref="CR31:CR36" si="58">+BN31-CA31</f>
        <v>0</v>
      </c>
      <c r="CS31" s="172">
        <f t="shared" ref="CS31:CS36" si="59">+CA31-CN31</f>
        <v>0</v>
      </c>
      <c r="CT31" s="511">
        <f t="shared" si="16"/>
        <v>1</v>
      </c>
      <c r="CU31" s="512">
        <f t="shared" si="17"/>
        <v>0.83195189227132083</v>
      </c>
      <c r="CV31" s="890"/>
      <c r="CW31" s="1151"/>
      <c r="CX31" s="890"/>
      <c r="CY31" s="1151"/>
      <c r="CZ31" s="890">
        <f t="shared" ref="CZ31:CZ36" si="60">+BK31/$BK$30</f>
        <v>0.27285507070667081</v>
      </c>
      <c r="DA31" s="1150">
        <f>+SUM(CZ31:CZ36)</f>
        <v>1</v>
      </c>
      <c r="DB31" s="829"/>
      <c r="DC31" s="830">
        <v>3142140445</v>
      </c>
      <c r="DD31" s="830">
        <f t="shared" ref="DD31:DD36" si="61">+DC31-AN31</f>
        <v>0</v>
      </c>
      <c r="DE31" s="830">
        <v>3142140445</v>
      </c>
      <c r="DF31" s="831">
        <f t="shared" ref="DF31:DF36" si="62">+DE31-BA31</f>
        <v>0</v>
      </c>
      <c r="DG31" s="830">
        <v>2614109689</v>
      </c>
      <c r="DH31" s="832">
        <f t="shared" ref="DH31:DH36" si="63">+DG31-BN31</f>
        <v>0</v>
      </c>
      <c r="DI31" s="830">
        <v>2614109689</v>
      </c>
      <c r="DJ31" s="831">
        <f t="shared" ref="DJ31:DJ36" si="64">+DI31-CA31</f>
        <v>0</v>
      </c>
      <c r="DK31" s="830">
        <v>2614109689</v>
      </c>
      <c r="DL31" s="831">
        <f t="shared" ref="DL31:DL36" si="65">+DK31-CN31</f>
        <v>0</v>
      </c>
      <c r="DM31" s="833"/>
      <c r="DN31" s="269"/>
      <c r="DO31" s="269"/>
      <c r="DP31" s="319">
        <v>3640369041</v>
      </c>
      <c r="DQ31" s="319">
        <f t="shared" ref="DQ31:DQ36" si="66">+DC31-DP31</f>
        <v>-498228596</v>
      </c>
      <c r="DR31" s="319">
        <v>1800768151</v>
      </c>
      <c r="DS31" s="319">
        <f t="shared" ref="DS31:DS36" si="67">+DR31-DG31</f>
        <v>-813341538</v>
      </c>
      <c r="DT31" s="319">
        <v>1800768151</v>
      </c>
      <c r="DU31" s="319">
        <f t="shared" ref="DU31:DU36" si="68">+DT31-DI31</f>
        <v>-813341538</v>
      </c>
      <c r="DV31" s="319">
        <v>1800768151</v>
      </c>
      <c r="DW31" s="319">
        <f t="shared" ref="DW31:DW36" si="69">+DV31-DK31</f>
        <v>-813341538</v>
      </c>
      <c r="DX31" s="833"/>
    </row>
    <row r="32" spans="1:128" s="146" customFormat="1" ht="18" customHeight="1" outlineLevel="3" thickBot="1" x14ac:dyDescent="0.25">
      <c r="A32" s="461"/>
      <c r="B32" s="1021" t="str">
        <f t="shared" si="30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47"/>
        <v>85000000</v>
      </c>
      <c r="AF32" s="167">
        <f t="shared" si="48"/>
        <v>100000000</v>
      </c>
      <c r="AG32" s="566"/>
      <c r="AH32" s="566"/>
      <c r="AI32" s="566">
        <f t="shared" si="49"/>
        <v>0</v>
      </c>
      <c r="AJ32" s="566"/>
      <c r="AK32" s="167">
        <f t="shared" si="50"/>
        <v>3777972785</v>
      </c>
      <c r="AL32" s="167"/>
      <c r="AM32" s="167">
        <f t="shared" si="51"/>
        <v>3777972785</v>
      </c>
      <c r="AN32" s="167">
        <f t="shared" si="32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52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53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54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55"/>
        <v>3754764849</v>
      </c>
      <c r="CO32" s="167">
        <f t="shared" si="56"/>
        <v>0</v>
      </c>
      <c r="CP32" s="196">
        <f t="shared" si="57"/>
        <v>0</v>
      </c>
      <c r="CQ32" s="172">
        <f t="shared" si="35"/>
        <v>23207936</v>
      </c>
      <c r="CR32" s="172">
        <f t="shared" si="58"/>
        <v>0</v>
      </c>
      <c r="CS32" s="172">
        <f t="shared" si="59"/>
        <v>0</v>
      </c>
      <c r="CT32" s="511">
        <f t="shared" si="16"/>
        <v>1</v>
      </c>
      <c r="CU32" s="512">
        <f t="shared" si="17"/>
        <v>0.99385703992041863</v>
      </c>
      <c r="CV32" s="890"/>
      <c r="CW32" s="1151"/>
      <c r="CX32" s="890"/>
      <c r="CY32" s="1151"/>
      <c r="CZ32" s="890">
        <f t="shared" si="60"/>
        <v>2.3336754968741502E-3</v>
      </c>
      <c r="DA32" s="1151"/>
      <c r="DB32" s="829"/>
      <c r="DC32" s="830">
        <v>3777972785</v>
      </c>
      <c r="DD32" s="830">
        <f t="shared" si="61"/>
        <v>0</v>
      </c>
      <c r="DE32" s="830">
        <v>3777972785</v>
      </c>
      <c r="DF32" s="831">
        <f t="shared" si="62"/>
        <v>0</v>
      </c>
      <c r="DG32" s="830">
        <v>3754764849</v>
      </c>
      <c r="DH32" s="832">
        <f t="shared" si="63"/>
        <v>0</v>
      </c>
      <c r="DI32" s="830">
        <v>3754764849</v>
      </c>
      <c r="DJ32" s="831">
        <f t="shared" si="64"/>
        <v>0</v>
      </c>
      <c r="DK32" s="830">
        <v>3754764849</v>
      </c>
      <c r="DL32" s="831">
        <f t="shared" si="65"/>
        <v>0</v>
      </c>
      <c r="DM32" s="833"/>
      <c r="DN32" s="269"/>
      <c r="DO32" s="269"/>
      <c r="DP32" s="319">
        <v>3825343057</v>
      </c>
      <c r="DQ32" s="319">
        <f t="shared" si="66"/>
        <v>-47370272</v>
      </c>
      <c r="DR32" s="319">
        <v>3752094911</v>
      </c>
      <c r="DS32" s="319">
        <f t="shared" si="67"/>
        <v>-2669938</v>
      </c>
      <c r="DT32" s="319">
        <v>3752094911</v>
      </c>
      <c r="DU32" s="319">
        <f t="shared" si="68"/>
        <v>-2669938</v>
      </c>
      <c r="DV32" s="319">
        <v>3752094911</v>
      </c>
      <c r="DW32" s="319">
        <f t="shared" si="69"/>
        <v>-2669938</v>
      </c>
      <c r="DX32" s="833"/>
    </row>
    <row r="33" spans="1:128" s="146" customFormat="1" ht="18" customHeight="1" outlineLevel="3" thickBot="1" x14ac:dyDescent="0.25">
      <c r="A33" s="461"/>
      <c r="B33" s="1021" t="str">
        <f t="shared" si="30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47"/>
        <v>80000000</v>
      </c>
      <c r="AF33" s="167">
        <f t="shared" si="48"/>
        <v>500000000</v>
      </c>
      <c r="AG33" s="566"/>
      <c r="AH33" s="566"/>
      <c r="AI33" s="566">
        <f t="shared" si="49"/>
        <v>0</v>
      </c>
      <c r="AJ33" s="566"/>
      <c r="AK33" s="167">
        <f t="shared" si="50"/>
        <v>4162865456</v>
      </c>
      <c r="AL33" s="167"/>
      <c r="AM33" s="167">
        <f t="shared" si="51"/>
        <v>4162865456</v>
      </c>
      <c r="AN33" s="167">
        <f t="shared" si="32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52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53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54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55"/>
        <v>3054554127</v>
      </c>
      <c r="CO33" s="167">
        <f t="shared" si="56"/>
        <v>0</v>
      </c>
      <c r="CP33" s="196">
        <f t="shared" si="57"/>
        <v>0</v>
      </c>
      <c r="CQ33" s="172">
        <f t="shared" si="35"/>
        <v>1108311329</v>
      </c>
      <c r="CR33" s="172">
        <f t="shared" si="58"/>
        <v>0</v>
      </c>
      <c r="CS33" s="172">
        <f t="shared" si="59"/>
        <v>0</v>
      </c>
      <c r="CT33" s="511">
        <f t="shared" si="16"/>
        <v>1</v>
      </c>
      <c r="CU33" s="512">
        <f t="shared" si="17"/>
        <v>0.73376239498622897</v>
      </c>
      <c r="CV33" s="890"/>
      <c r="CW33" s="1151"/>
      <c r="CX33" s="890"/>
      <c r="CY33" s="1151"/>
      <c r="CZ33" s="890">
        <f t="shared" si="60"/>
        <v>0.30923968245748679</v>
      </c>
      <c r="DA33" s="1151"/>
      <c r="DB33" s="829"/>
      <c r="DC33" s="830">
        <v>4162865456</v>
      </c>
      <c r="DD33" s="830">
        <f t="shared" si="61"/>
        <v>0</v>
      </c>
      <c r="DE33" s="830">
        <v>4162865456</v>
      </c>
      <c r="DF33" s="831">
        <f t="shared" si="62"/>
        <v>0</v>
      </c>
      <c r="DG33" s="830">
        <v>3054554127</v>
      </c>
      <c r="DH33" s="832">
        <f t="shared" si="63"/>
        <v>0</v>
      </c>
      <c r="DI33" s="830">
        <v>3054554127</v>
      </c>
      <c r="DJ33" s="831">
        <f t="shared" si="64"/>
        <v>0</v>
      </c>
      <c r="DK33" s="830">
        <v>3054554127</v>
      </c>
      <c r="DL33" s="831">
        <f t="shared" si="65"/>
        <v>0</v>
      </c>
      <c r="DM33" s="834"/>
      <c r="DN33" s="269"/>
      <c r="DO33" s="269"/>
      <c r="DP33" s="319">
        <v>3705436801</v>
      </c>
      <c r="DQ33" s="319">
        <f t="shared" si="66"/>
        <v>457428655</v>
      </c>
      <c r="DR33" s="319">
        <v>2164824759</v>
      </c>
      <c r="DS33" s="319">
        <f t="shared" si="67"/>
        <v>-889729368</v>
      </c>
      <c r="DT33" s="319">
        <v>2164824759</v>
      </c>
      <c r="DU33" s="319">
        <f t="shared" si="68"/>
        <v>-889729368</v>
      </c>
      <c r="DV33" s="319">
        <v>2164824759</v>
      </c>
      <c r="DW33" s="319">
        <f t="shared" si="69"/>
        <v>-889729368</v>
      </c>
      <c r="DX33" s="833"/>
    </row>
    <row r="34" spans="1:128" s="146" customFormat="1" ht="18" customHeight="1" outlineLevel="3" thickBot="1" x14ac:dyDescent="0.25">
      <c r="A34" s="461"/>
      <c r="B34" s="1021" t="str">
        <f t="shared" si="30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47"/>
        <v>840000000</v>
      </c>
      <c r="AF34" s="167">
        <f t="shared" si="48"/>
        <v>450000000</v>
      </c>
      <c r="AG34" s="566"/>
      <c r="AH34" s="566"/>
      <c r="AI34" s="566">
        <f t="shared" si="49"/>
        <v>0</v>
      </c>
      <c r="AJ34" s="566"/>
      <c r="AK34" s="167">
        <f t="shared" si="50"/>
        <v>8837627022</v>
      </c>
      <c r="AL34" s="167"/>
      <c r="AM34" s="167">
        <f t="shared" si="51"/>
        <v>8837627022</v>
      </c>
      <c r="AN34" s="167">
        <f t="shared" si="32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52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53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54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55"/>
        <v>243135346</v>
      </c>
      <c r="CO34" s="167">
        <f t="shared" si="56"/>
        <v>0</v>
      </c>
      <c r="CP34" s="196">
        <f t="shared" si="57"/>
        <v>0</v>
      </c>
      <c r="CQ34" s="172">
        <f t="shared" si="35"/>
        <v>8594491676</v>
      </c>
      <c r="CR34" s="172">
        <f t="shared" si="58"/>
        <v>0</v>
      </c>
      <c r="CS34" s="172">
        <f t="shared" si="59"/>
        <v>0</v>
      </c>
      <c r="CT34" s="511">
        <f t="shared" si="16"/>
        <v>1</v>
      </c>
      <c r="CU34" s="512">
        <f t="shared" si="17"/>
        <v>2.751138347372542E-2</v>
      </c>
      <c r="CV34" s="890"/>
      <c r="CW34" s="1151"/>
      <c r="CX34" s="890"/>
      <c r="CY34" s="1151"/>
      <c r="CZ34" s="890">
        <f t="shared" si="60"/>
        <v>0.10998372821874566</v>
      </c>
      <c r="DA34" s="1151"/>
      <c r="DB34" s="829"/>
      <c r="DC34" s="830">
        <v>8837627022</v>
      </c>
      <c r="DD34" s="830">
        <f t="shared" si="61"/>
        <v>0</v>
      </c>
      <c r="DE34" s="830">
        <v>8837627022</v>
      </c>
      <c r="DF34" s="831">
        <f t="shared" si="62"/>
        <v>0</v>
      </c>
      <c r="DG34" s="830">
        <v>243135346</v>
      </c>
      <c r="DH34" s="832">
        <f t="shared" si="63"/>
        <v>0</v>
      </c>
      <c r="DI34" s="830">
        <v>243135346</v>
      </c>
      <c r="DJ34" s="831">
        <f t="shared" si="64"/>
        <v>0</v>
      </c>
      <c r="DK34" s="830">
        <v>243135346</v>
      </c>
      <c r="DL34" s="831">
        <f t="shared" si="65"/>
        <v>0</v>
      </c>
      <c r="DM34" s="833"/>
      <c r="DN34" s="268"/>
      <c r="DO34" s="268"/>
      <c r="DP34" s="319">
        <v>9035350752</v>
      </c>
      <c r="DQ34" s="319">
        <f t="shared" si="66"/>
        <v>-197723730</v>
      </c>
      <c r="DR34" s="319">
        <v>45124406</v>
      </c>
      <c r="DS34" s="319">
        <f t="shared" si="67"/>
        <v>-198010940</v>
      </c>
      <c r="DT34" s="319">
        <v>45124406</v>
      </c>
      <c r="DU34" s="319">
        <f t="shared" si="68"/>
        <v>-198010940</v>
      </c>
      <c r="DV34" s="319">
        <v>45124406</v>
      </c>
      <c r="DW34" s="319">
        <f t="shared" si="69"/>
        <v>-198010940</v>
      </c>
      <c r="DX34" s="833"/>
    </row>
    <row r="35" spans="1:128" s="146" customFormat="1" ht="18" customHeight="1" outlineLevel="3" thickBot="1" x14ac:dyDescent="0.25">
      <c r="A35" s="461"/>
      <c r="B35" s="1021" t="str">
        <f t="shared" si="30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47"/>
        <v>94364000</v>
      </c>
      <c r="AF35" s="167">
        <f t="shared" si="48"/>
        <v>300000000</v>
      </c>
      <c r="AG35" s="566"/>
      <c r="AH35" s="566"/>
      <c r="AI35" s="566">
        <f t="shared" si="49"/>
        <v>0</v>
      </c>
      <c r="AJ35" s="566"/>
      <c r="AK35" s="167">
        <f t="shared" si="50"/>
        <v>2852786777</v>
      </c>
      <c r="AL35" s="167"/>
      <c r="AM35" s="167">
        <f t="shared" si="51"/>
        <v>2852786777</v>
      </c>
      <c r="AN35" s="167">
        <f t="shared" si="32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52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53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54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55"/>
        <v>2197403284</v>
      </c>
      <c r="CO35" s="167">
        <f t="shared" si="56"/>
        <v>0</v>
      </c>
      <c r="CP35" s="196">
        <f t="shared" si="57"/>
        <v>0</v>
      </c>
      <c r="CQ35" s="172">
        <f t="shared" si="35"/>
        <v>655383493</v>
      </c>
      <c r="CR35" s="172">
        <f t="shared" si="58"/>
        <v>0</v>
      </c>
      <c r="CS35" s="172">
        <f t="shared" si="59"/>
        <v>0</v>
      </c>
      <c r="CT35" s="511">
        <f t="shared" si="16"/>
        <v>1</v>
      </c>
      <c r="CU35" s="512">
        <f t="shared" si="17"/>
        <v>0.77026551781440766</v>
      </c>
      <c r="CV35" s="890"/>
      <c r="CW35" s="1151"/>
      <c r="CX35" s="890"/>
      <c r="CY35" s="1151"/>
      <c r="CZ35" s="890">
        <f t="shared" si="60"/>
        <v>0.14044203076610409</v>
      </c>
      <c r="DA35" s="1151"/>
      <c r="DB35" s="829"/>
      <c r="DC35" s="830">
        <v>2852786777</v>
      </c>
      <c r="DD35" s="830">
        <f t="shared" si="61"/>
        <v>0</v>
      </c>
      <c r="DE35" s="830">
        <v>2852786777</v>
      </c>
      <c r="DF35" s="831">
        <f t="shared" si="62"/>
        <v>0</v>
      </c>
      <c r="DG35" s="830">
        <v>2197403284</v>
      </c>
      <c r="DH35" s="832">
        <f t="shared" si="63"/>
        <v>0</v>
      </c>
      <c r="DI35" s="830">
        <v>2197403284</v>
      </c>
      <c r="DJ35" s="831">
        <f t="shared" si="64"/>
        <v>0</v>
      </c>
      <c r="DK35" s="830">
        <v>2197403284</v>
      </c>
      <c r="DL35" s="831">
        <f t="shared" si="65"/>
        <v>0</v>
      </c>
      <c r="DM35" s="833"/>
      <c r="DN35" s="269"/>
      <c r="DO35" s="269"/>
      <c r="DP35" s="319">
        <v>2616315269</v>
      </c>
      <c r="DQ35" s="319">
        <f t="shared" si="66"/>
        <v>236471508</v>
      </c>
      <c r="DR35" s="319">
        <v>1598222626</v>
      </c>
      <c r="DS35" s="319">
        <f t="shared" si="67"/>
        <v>-599180658</v>
      </c>
      <c r="DT35" s="319">
        <v>1598222626</v>
      </c>
      <c r="DU35" s="319">
        <f t="shared" si="68"/>
        <v>-599180658</v>
      </c>
      <c r="DV35" s="319">
        <v>1598222626</v>
      </c>
      <c r="DW35" s="319">
        <f t="shared" si="69"/>
        <v>-599180658</v>
      </c>
      <c r="DX35" s="833"/>
    </row>
    <row r="36" spans="1:128" s="146" customFormat="1" ht="18" customHeight="1" outlineLevel="3" thickBot="1" x14ac:dyDescent="0.25">
      <c r="A36" s="461"/>
      <c r="B36" s="1021" t="str">
        <f t="shared" si="30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47"/>
        <v>430000000</v>
      </c>
      <c r="AF36" s="167">
        <f t="shared" si="48"/>
        <v>0</v>
      </c>
      <c r="AG36" s="566"/>
      <c r="AH36" s="566"/>
      <c r="AI36" s="566">
        <f t="shared" si="49"/>
        <v>0</v>
      </c>
      <c r="AJ36" s="566"/>
      <c r="AK36" s="167">
        <f t="shared" si="50"/>
        <v>1983243515</v>
      </c>
      <c r="AL36" s="167"/>
      <c r="AM36" s="167">
        <f t="shared" si="51"/>
        <v>1983243515</v>
      </c>
      <c r="AN36" s="167">
        <f t="shared" si="32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52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53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54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55"/>
        <v>1666848946</v>
      </c>
      <c r="CO36" s="167">
        <f t="shared" si="56"/>
        <v>0</v>
      </c>
      <c r="CP36" s="196">
        <f t="shared" si="57"/>
        <v>0</v>
      </c>
      <c r="CQ36" s="172">
        <f t="shared" si="35"/>
        <v>316394569</v>
      </c>
      <c r="CR36" s="172">
        <f t="shared" si="58"/>
        <v>0</v>
      </c>
      <c r="CS36" s="172">
        <f t="shared" si="59"/>
        <v>0</v>
      </c>
      <c r="CT36" s="511">
        <f t="shared" si="16"/>
        <v>1</v>
      </c>
      <c r="CU36" s="512">
        <f t="shared" si="17"/>
        <v>0.84046610181402759</v>
      </c>
      <c r="CV36" s="890"/>
      <c r="CW36" s="1151"/>
      <c r="CX36" s="890"/>
      <c r="CY36" s="1151"/>
      <c r="CZ36" s="890">
        <f t="shared" si="60"/>
        <v>0.16514581235411854</v>
      </c>
      <c r="DA36" s="1152"/>
      <c r="DB36" s="829"/>
      <c r="DC36" s="830">
        <v>1983243515</v>
      </c>
      <c r="DD36" s="830">
        <f t="shared" si="61"/>
        <v>0</v>
      </c>
      <c r="DE36" s="830">
        <v>1983243515</v>
      </c>
      <c r="DF36" s="831">
        <f t="shared" si="62"/>
        <v>0</v>
      </c>
      <c r="DG36" s="830">
        <v>1666848946</v>
      </c>
      <c r="DH36" s="832">
        <f t="shared" si="63"/>
        <v>0</v>
      </c>
      <c r="DI36" s="830">
        <v>1666848946</v>
      </c>
      <c r="DJ36" s="831">
        <f t="shared" si="64"/>
        <v>0</v>
      </c>
      <c r="DK36" s="830">
        <v>1666848946</v>
      </c>
      <c r="DL36" s="831">
        <f t="shared" si="65"/>
        <v>0</v>
      </c>
      <c r="DM36" s="833"/>
      <c r="DN36" s="268"/>
      <c r="DO36" s="268"/>
      <c r="DP36" s="319">
        <v>2389111080</v>
      </c>
      <c r="DQ36" s="319">
        <f t="shared" si="66"/>
        <v>-405867565</v>
      </c>
      <c r="DR36" s="319">
        <v>1153653333</v>
      </c>
      <c r="DS36" s="319">
        <f t="shared" si="67"/>
        <v>-513195613</v>
      </c>
      <c r="DT36" s="319">
        <v>1153653333</v>
      </c>
      <c r="DU36" s="319">
        <f t="shared" si="68"/>
        <v>-513195613</v>
      </c>
      <c r="DV36" s="319">
        <v>1153653333</v>
      </c>
      <c r="DW36" s="319">
        <f t="shared" si="69"/>
        <v>-513195613</v>
      </c>
      <c r="DX36" s="833"/>
    </row>
    <row r="37" spans="1:128" s="180" customFormat="1" ht="36" customHeight="1" outlineLevel="2" thickBot="1" x14ac:dyDescent="0.3">
      <c r="A37" s="466"/>
      <c r="B37" s="1022"/>
      <c r="C37" s="468" t="s">
        <v>614</v>
      </c>
      <c r="D37" s="469">
        <v>10</v>
      </c>
      <c r="E37" s="620" t="s">
        <v>613</v>
      </c>
      <c r="F37" s="471">
        <f t="shared" ref="F37:AQ37" si="70">+SUM(F38:F39)</f>
        <v>572000000</v>
      </c>
      <c r="G37" s="472">
        <f t="shared" si="70"/>
        <v>0</v>
      </c>
      <c r="H37" s="471">
        <f t="shared" si="70"/>
        <v>0</v>
      </c>
      <c r="I37" s="472">
        <f t="shared" si="70"/>
        <v>0</v>
      </c>
      <c r="J37" s="471">
        <f t="shared" si="70"/>
        <v>0</v>
      </c>
      <c r="K37" s="472">
        <f t="shared" si="70"/>
        <v>0</v>
      </c>
      <c r="L37" s="471">
        <f t="shared" si="70"/>
        <v>0</v>
      </c>
      <c r="M37" s="472">
        <f t="shared" si="70"/>
        <v>0</v>
      </c>
      <c r="N37" s="471">
        <f t="shared" si="70"/>
        <v>0</v>
      </c>
      <c r="O37" s="472">
        <f t="shared" si="70"/>
        <v>0</v>
      </c>
      <c r="P37" s="471">
        <f t="shared" si="70"/>
        <v>0</v>
      </c>
      <c r="Q37" s="472">
        <f t="shared" si="70"/>
        <v>0</v>
      </c>
      <c r="R37" s="471">
        <f t="shared" si="70"/>
        <v>0</v>
      </c>
      <c r="S37" s="472">
        <f t="shared" si="70"/>
        <v>0</v>
      </c>
      <c r="T37" s="471">
        <f t="shared" si="70"/>
        <v>0</v>
      </c>
      <c r="U37" s="472">
        <f t="shared" si="70"/>
        <v>0</v>
      </c>
      <c r="V37" s="471">
        <f t="shared" si="70"/>
        <v>0</v>
      </c>
      <c r="W37" s="472">
        <f t="shared" si="70"/>
        <v>0</v>
      </c>
      <c r="X37" s="471">
        <f t="shared" si="70"/>
        <v>0</v>
      </c>
      <c r="Y37" s="472">
        <f t="shared" si="70"/>
        <v>95000000</v>
      </c>
      <c r="Z37" s="471">
        <f t="shared" si="70"/>
        <v>750000000</v>
      </c>
      <c r="AA37" s="472">
        <f t="shared" si="70"/>
        <v>0</v>
      </c>
      <c r="AB37" s="471">
        <f t="shared" si="70"/>
        <v>0</v>
      </c>
      <c r="AC37" s="472">
        <f t="shared" si="70"/>
        <v>0</v>
      </c>
      <c r="AD37" s="471">
        <f t="shared" si="70"/>
        <v>0</v>
      </c>
      <c r="AE37" s="472">
        <f t="shared" si="70"/>
        <v>95000000</v>
      </c>
      <c r="AF37" s="471">
        <f t="shared" si="70"/>
        <v>750000000</v>
      </c>
      <c r="AG37" s="471">
        <f t="shared" si="70"/>
        <v>0</v>
      </c>
      <c r="AH37" s="471">
        <f>+SUM(AH38:AH39)</f>
        <v>0</v>
      </c>
      <c r="AI37" s="471">
        <f t="shared" si="70"/>
        <v>0</v>
      </c>
      <c r="AJ37" s="471">
        <f>+SUM(AJ38:AJ39)</f>
        <v>0</v>
      </c>
      <c r="AK37" s="471">
        <f t="shared" si="70"/>
        <v>1227000000</v>
      </c>
      <c r="AL37" s="471">
        <f t="shared" si="70"/>
        <v>0</v>
      </c>
      <c r="AM37" s="471">
        <f t="shared" si="70"/>
        <v>1227000000</v>
      </c>
      <c r="AN37" s="471">
        <f t="shared" si="70"/>
        <v>1227000000</v>
      </c>
      <c r="AO37" s="471">
        <f t="shared" si="70"/>
        <v>1227000000</v>
      </c>
      <c r="AP37" s="471">
        <f t="shared" si="70"/>
        <v>0</v>
      </c>
      <c r="AQ37" s="471">
        <f t="shared" si="70"/>
        <v>0</v>
      </c>
      <c r="AR37" s="471">
        <v>0</v>
      </c>
      <c r="AS37" s="472">
        <f t="shared" ref="AS37:BX37" si="71">+SUM(AS38:AS39)</f>
        <v>0</v>
      </c>
      <c r="AT37" s="471">
        <f t="shared" si="71"/>
        <v>0</v>
      </c>
      <c r="AU37" s="476">
        <f t="shared" si="71"/>
        <v>0</v>
      </c>
      <c r="AV37" s="474">
        <f t="shared" si="71"/>
        <v>0</v>
      </c>
      <c r="AW37" s="474">
        <f t="shared" si="71"/>
        <v>0</v>
      </c>
      <c r="AX37" s="474">
        <f t="shared" si="71"/>
        <v>0</v>
      </c>
      <c r="AY37" s="474">
        <f t="shared" si="71"/>
        <v>0</v>
      </c>
      <c r="AZ37" s="475">
        <f t="shared" si="71"/>
        <v>0</v>
      </c>
      <c r="BA37" s="471">
        <f>+SUM(BA38:BA39)</f>
        <v>1227000000</v>
      </c>
      <c r="BB37" s="471">
        <f t="shared" si="71"/>
        <v>37035160</v>
      </c>
      <c r="BC37" s="471">
        <f t="shared" si="71"/>
        <v>56513548</v>
      </c>
      <c r="BD37" s="471">
        <f t="shared" si="71"/>
        <v>59136636</v>
      </c>
      <c r="BE37" s="476">
        <f t="shared" si="71"/>
        <v>51809172</v>
      </c>
      <c r="BF37" s="474">
        <f t="shared" si="71"/>
        <v>35897070</v>
      </c>
      <c r="BG37" s="474">
        <f t="shared" si="71"/>
        <v>36420124</v>
      </c>
      <c r="BH37" s="474">
        <f t="shared" si="71"/>
        <v>43167019</v>
      </c>
      <c r="BI37" s="474">
        <f t="shared" si="71"/>
        <v>46468723</v>
      </c>
      <c r="BJ37" s="474">
        <f t="shared" si="71"/>
        <v>131219752</v>
      </c>
      <c r="BK37" s="474">
        <f t="shared" si="71"/>
        <v>211266730</v>
      </c>
      <c r="BL37" s="474">
        <f t="shared" si="71"/>
        <v>0</v>
      </c>
      <c r="BM37" s="475">
        <f t="shared" si="71"/>
        <v>0</v>
      </c>
      <c r="BN37" s="471">
        <f t="shared" si="71"/>
        <v>708933934</v>
      </c>
      <c r="BO37" s="473">
        <f t="shared" si="71"/>
        <v>37035160</v>
      </c>
      <c r="BP37" s="474">
        <f t="shared" si="71"/>
        <v>56513548</v>
      </c>
      <c r="BQ37" s="474">
        <f t="shared" si="71"/>
        <v>59136636</v>
      </c>
      <c r="BR37" s="474">
        <f t="shared" si="71"/>
        <v>51809172</v>
      </c>
      <c r="BS37" s="474">
        <f t="shared" si="71"/>
        <v>35897070</v>
      </c>
      <c r="BT37" s="474">
        <f t="shared" si="71"/>
        <v>36420124</v>
      </c>
      <c r="BU37" s="474">
        <f t="shared" si="71"/>
        <v>43167019</v>
      </c>
      <c r="BV37" s="474">
        <f t="shared" si="71"/>
        <v>46468723</v>
      </c>
      <c r="BW37" s="474">
        <f t="shared" si="71"/>
        <v>131219752</v>
      </c>
      <c r="BX37" s="474">
        <f t="shared" si="71"/>
        <v>211266730</v>
      </c>
      <c r="BY37" s="474">
        <f t="shared" ref="BY37:CS37" si="72">+SUM(BY38:BY39)</f>
        <v>0</v>
      </c>
      <c r="BZ37" s="475">
        <f t="shared" si="72"/>
        <v>0</v>
      </c>
      <c r="CA37" s="471">
        <f t="shared" si="72"/>
        <v>708933934</v>
      </c>
      <c r="CB37" s="473">
        <f t="shared" si="72"/>
        <v>37035160</v>
      </c>
      <c r="CC37" s="474">
        <f t="shared" si="72"/>
        <v>56513548</v>
      </c>
      <c r="CD37" s="474">
        <f t="shared" si="72"/>
        <v>59136636</v>
      </c>
      <c r="CE37" s="474">
        <f t="shared" si="72"/>
        <v>51809172</v>
      </c>
      <c r="CF37" s="474">
        <f t="shared" si="72"/>
        <v>35897070</v>
      </c>
      <c r="CG37" s="474">
        <f t="shared" si="72"/>
        <v>36420124</v>
      </c>
      <c r="CH37" s="474">
        <f t="shared" si="72"/>
        <v>43167019</v>
      </c>
      <c r="CI37" s="474">
        <f t="shared" si="72"/>
        <v>46468723</v>
      </c>
      <c r="CJ37" s="474">
        <f t="shared" si="72"/>
        <v>131219752</v>
      </c>
      <c r="CK37" s="474">
        <f t="shared" si="72"/>
        <v>211266730</v>
      </c>
      <c r="CL37" s="474">
        <f t="shared" si="72"/>
        <v>0</v>
      </c>
      <c r="CM37" s="475">
        <f t="shared" si="72"/>
        <v>0</v>
      </c>
      <c r="CN37" s="471">
        <f t="shared" si="72"/>
        <v>708933934</v>
      </c>
      <c r="CO37" s="471">
        <f t="shared" si="15"/>
        <v>0</v>
      </c>
      <c r="CP37" s="476">
        <f t="shared" si="72"/>
        <v>0</v>
      </c>
      <c r="CQ37" s="474">
        <f t="shared" si="72"/>
        <v>518066066</v>
      </c>
      <c r="CR37" s="474">
        <f t="shared" si="72"/>
        <v>0</v>
      </c>
      <c r="CS37" s="474">
        <f t="shared" si="72"/>
        <v>0</v>
      </c>
      <c r="CT37" s="477">
        <f t="shared" si="16"/>
        <v>1</v>
      </c>
      <c r="CU37" s="478">
        <f t="shared" si="17"/>
        <v>0.57777826731866344</v>
      </c>
      <c r="CV37" s="888">
        <f>+BN37/$BN$23</f>
        <v>7.9480262936947512E-3</v>
      </c>
      <c r="CW37" s="1162"/>
      <c r="CX37" s="888">
        <f>+BK37/$BK$23</f>
        <v>2.3798303226178975E-2</v>
      </c>
      <c r="CY37" s="1162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 x14ac:dyDescent="0.3">
      <c r="A38" s="461"/>
      <c r="B38" s="1021" t="str">
        <f t="shared" si="30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73">+G38+I38+K38+M38+O38+Q38+S38+U38+W38+Y38+AA38+AC38</f>
        <v>45000000</v>
      </c>
      <c r="AF38" s="167">
        <f t="shared" si="73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51"/>
        <v>321334427</v>
      </c>
      <c r="AN38" s="167">
        <f t="shared" si="32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 t="shared" ref="BA38:BA42" si="74"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5"/>
        <v>0</v>
      </c>
      <c r="CP38" s="196">
        <f t="shared" ref="CP38:CP40" si="75">+AN38-BA38</f>
        <v>0</v>
      </c>
      <c r="CQ38" s="172">
        <f t="shared" si="35"/>
        <v>96921281</v>
      </c>
      <c r="CR38" s="172">
        <f t="shared" ref="CR38:CR40" si="76">+BN38-CA38</f>
        <v>0</v>
      </c>
      <c r="CS38" s="172">
        <f t="shared" ref="CS38:CS40" si="77">+CA38-CN38</f>
        <v>0</v>
      </c>
      <c r="CT38" s="511">
        <f t="shared" si="16"/>
        <v>1</v>
      </c>
      <c r="CU38" s="512">
        <f t="shared" si="17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150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 x14ac:dyDescent="0.3">
      <c r="A39" s="461"/>
      <c r="B39" s="1021" t="str">
        <f t="shared" si="30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73"/>
        <v>50000000</v>
      </c>
      <c r="AF39" s="167">
        <f t="shared" si="73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51"/>
        <v>905665573</v>
      </c>
      <c r="AN39" s="167">
        <f t="shared" si="32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 t="shared" si="74"/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5"/>
        <v>0</v>
      </c>
      <c r="CP39" s="196">
        <f t="shared" si="75"/>
        <v>0</v>
      </c>
      <c r="CQ39" s="172">
        <f t="shared" si="35"/>
        <v>421144785</v>
      </c>
      <c r="CR39" s="172">
        <f t="shared" si="76"/>
        <v>0</v>
      </c>
      <c r="CS39" s="172">
        <f t="shared" si="77"/>
        <v>0</v>
      </c>
      <c r="CT39" s="511">
        <f t="shared" si="16"/>
        <v>1</v>
      </c>
      <c r="CU39" s="512">
        <f t="shared" si="17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152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 x14ac:dyDescent="0.3">
      <c r="A40" s="466"/>
      <c r="B40" s="1022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73"/>
        <v>0</v>
      </c>
      <c r="AF40" s="520">
        <f t="shared" si="73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51"/>
        <v>745600</v>
      </c>
      <c r="AN40" s="167">
        <f t="shared" si="32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5"/>
        <v>7195202</v>
      </c>
      <c r="CP40" s="196">
        <f t="shared" si="75"/>
        <v>7195202</v>
      </c>
      <c r="CQ40" s="172">
        <f t="shared" si="35"/>
        <v>0</v>
      </c>
      <c r="CR40" s="172">
        <f t="shared" si="76"/>
        <v>0</v>
      </c>
      <c r="CS40" s="172">
        <f t="shared" si="77"/>
        <v>0</v>
      </c>
      <c r="CT40" s="511">
        <f t="shared" si="16"/>
        <v>9.3894798031735338E-2</v>
      </c>
      <c r="CU40" s="525">
        <f t="shared" si="17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 x14ac:dyDescent="0.3">
      <c r="A41" s="448"/>
      <c r="B41" s="1022"/>
      <c r="C41" s="450" t="s">
        <v>615</v>
      </c>
      <c r="D41" s="451" t="s">
        <v>417</v>
      </c>
      <c r="E41" s="452" t="s">
        <v>616</v>
      </c>
      <c r="F41" s="453">
        <f t="shared" ref="F41:AL41" si="78">+F42</f>
        <v>2903210000</v>
      </c>
      <c r="G41" s="454">
        <f t="shared" si="78"/>
        <v>0</v>
      </c>
      <c r="H41" s="453">
        <f t="shared" si="78"/>
        <v>0</v>
      </c>
      <c r="I41" s="454">
        <f t="shared" si="78"/>
        <v>0</v>
      </c>
      <c r="J41" s="453">
        <f t="shared" si="78"/>
        <v>0</v>
      </c>
      <c r="K41" s="454">
        <f t="shared" si="78"/>
        <v>0</v>
      </c>
      <c r="L41" s="453">
        <f t="shared" si="78"/>
        <v>0</v>
      </c>
      <c r="M41" s="454">
        <f t="shared" si="78"/>
        <v>0</v>
      </c>
      <c r="N41" s="453">
        <f t="shared" si="78"/>
        <v>0</v>
      </c>
      <c r="O41" s="454">
        <f t="shared" si="78"/>
        <v>0</v>
      </c>
      <c r="P41" s="453">
        <f t="shared" si="78"/>
        <v>0</v>
      </c>
      <c r="Q41" s="454">
        <f t="shared" si="78"/>
        <v>0</v>
      </c>
      <c r="R41" s="453">
        <f t="shared" si="78"/>
        <v>0</v>
      </c>
      <c r="S41" s="454">
        <f t="shared" si="78"/>
        <v>0</v>
      </c>
      <c r="T41" s="453">
        <f t="shared" si="78"/>
        <v>0</v>
      </c>
      <c r="U41" s="454">
        <f t="shared" si="78"/>
        <v>0</v>
      </c>
      <c r="V41" s="453">
        <f t="shared" si="78"/>
        <v>0</v>
      </c>
      <c r="W41" s="454">
        <f t="shared" si="78"/>
        <v>0</v>
      </c>
      <c r="X41" s="453">
        <f t="shared" si="78"/>
        <v>0</v>
      </c>
      <c r="Y41" s="454">
        <f t="shared" si="78"/>
        <v>0</v>
      </c>
      <c r="Z41" s="453">
        <f t="shared" si="78"/>
        <v>0</v>
      </c>
      <c r="AA41" s="454">
        <f t="shared" si="78"/>
        <v>0</v>
      </c>
      <c r="AB41" s="453">
        <f t="shared" si="78"/>
        <v>0</v>
      </c>
      <c r="AC41" s="454">
        <f t="shared" si="78"/>
        <v>0</v>
      </c>
      <c r="AD41" s="453">
        <f t="shared" si="78"/>
        <v>0</v>
      </c>
      <c r="AE41" s="454">
        <f t="shared" si="78"/>
        <v>0</v>
      </c>
      <c r="AF41" s="453">
        <f t="shared" si="78"/>
        <v>0</v>
      </c>
      <c r="AG41" s="453">
        <f t="shared" si="78"/>
        <v>145160500</v>
      </c>
      <c r="AH41" s="453">
        <f>+AH42</f>
        <v>0</v>
      </c>
      <c r="AI41" s="453">
        <f t="shared" si="78"/>
        <v>-145160500</v>
      </c>
      <c r="AJ41" s="453">
        <f>+AJ42</f>
        <v>0</v>
      </c>
      <c r="AK41" s="453">
        <f t="shared" si="78"/>
        <v>2758049500</v>
      </c>
      <c r="AL41" s="453">
        <f t="shared" si="78"/>
        <v>0</v>
      </c>
      <c r="AM41" s="453">
        <f t="shared" ref="AM41:BR41" si="79">+AM42</f>
        <v>2691109089</v>
      </c>
      <c r="AN41" s="453">
        <f t="shared" si="79"/>
        <v>2758049500</v>
      </c>
      <c r="AO41" s="453">
        <f t="shared" si="79"/>
        <v>1768023674</v>
      </c>
      <c r="AP41" s="453">
        <f t="shared" si="79"/>
        <v>82133333</v>
      </c>
      <c r="AQ41" s="453">
        <f t="shared" si="79"/>
        <v>0</v>
      </c>
      <c r="AR41" s="453">
        <f t="shared" si="79"/>
        <v>165266000</v>
      </c>
      <c r="AS41" s="454">
        <f t="shared" si="79"/>
        <v>0</v>
      </c>
      <c r="AT41" s="453">
        <f t="shared" si="79"/>
        <v>67783122</v>
      </c>
      <c r="AU41" s="458">
        <f t="shared" si="79"/>
        <v>259765960</v>
      </c>
      <c r="AV41" s="456">
        <f t="shared" si="79"/>
        <v>18900000</v>
      </c>
      <c r="AW41" s="456">
        <f t="shared" si="79"/>
        <v>153357000</v>
      </c>
      <c r="AX41" s="456">
        <f t="shared" si="79"/>
        <v>175880000</v>
      </c>
      <c r="AY41" s="456">
        <f t="shared" si="79"/>
        <v>0</v>
      </c>
      <c r="AZ41" s="457">
        <f t="shared" si="79"/>
        <v>0</v>
      </c>
      <c r="BA41" s="453">
        <f t="shared" si="79"/>
        <v>2691109089</v>
      </c>
      <c r="BB41" s="453">
        <f t="shared" si="79"/>
        <v>1075937437</v>
      </c>
      <c r="BC41" s="453">
        <f t="shared" si="79"/>
        <v>592457398</v>
      </c>
      <c r="BD41" s="453">
        <f t="shared" si="79"/>
        <v>108600000</v>
      </c>
      <c r="BE41" s="458">
        <f t="shared" si="79"/>
        <v>68666667</v>
      </c>
      <c r="BF41" s="456">
        <f t="shared" si="79"/>
        <v>47666000</v>
      </c>
      <c r="BG41" s="456">
        <f t="shared" si="79"/>
        <v>26080000</v>
      </c>
      <c r="BH41" s="456">
        <f t="shared" si="79"/>
        <v>56741455</v>
      </c>
      <c r="BI41" s="456">
        <f t="shared" si="79"/>
        <v>53355000</v>
      </c>
      <c r="BJ41" s="456">
        <f t="shared" si="79"/>
        <v>167277000</v>
      </c>
      <c r="BK41" s="456">
        <f t="shared" si="79"/>
        <v>137786667</v>
      </c>
      <c r="BL41" s="456">
        <f t="shared" si="79"/>
        <v>0</v>
      </c>
      <c r="BM41" s="457">
        <f t="shared" si="79"/>
        <v>0</v>
      </c>
      <c r="BN41" s="453">
        <f t="shared" si="79"/>
        <v>2334567624</v>
      </c>
      <c r="BO41" s="455">
        <f t="shared" si="79"/>
        <v>0</v>
      </c>
      <c r="BP41" s="456">
        <f t="shared" si="79"/>
        <v>11364973</v>
      </c>
      <c r="BQ41" s="456">
        <f t="shared" si="79"/>
        <v>198175044</v>
      </c>
      <c r="BR41" s="456">
        <f t="shared" si="79"/>
        <v>131719681</v>
      </c>
      <c r="BS41" s="456">
        <f t="shared" ref="BS41:CS41" si="80">+BS42</f>
        <v>186620486</v>
      </c>
      <c r="BT41" s="456">
        <f t="shared" si="80"/>
        <v>201098356</v>
      </c>
      <c r="BU41" s="456">
        <f t="shared" si="80"/>
        <v>136834960</v>
      </c>
      <c r="BV41" s="456">
        <f t="shared" si="80"/>
        <v>286412204</v>
      </c>
      <c r="BW41" s="456">
        <f t="shared" si="80"/>
        <v>137746604</v>
      </c>
      <c r="BX41" s="456">
        <f t="shared" si="80"/>
        <v>138010415</v>
      </c>
      <c r="BY41" s="456">
        <f t="shared" si="80"/>
        <v>0</v>
      </c>
      <c r="BZ41" s="457">
        <f t="shared" si="80"/>
        <v>0</v>
      </c>
      <c r="CA41" s="453">
        <f t="shared" si="80"/>
        <v>1427982723</v>
      </c>
      <c r="CB41" s="455">
        <f t="shared" si="80"/>
        <v>0</v>
      </c>
      <c r="CC41" s="456">
        <f t="shared" si="80"/>
        <v>11364973</v>
      </c>
      <c r="CD41" s="456">
        <f t="shared" si="80"/>
        <v>198175044</v>
      </c>
      <c r="CE41" s="456">
        <f t="shared" si="80"/>
        <v>131719681</v>
      </c>
      <c r="CF41" s="456">
        <f t="shared" si="80"/>
        <v>186620486</v>
      </c>
      <c r="CG41" s="456">
        <f t="shared" si="80"/>
        <v>201098356</v>
      </c>
      <c r="CH41" s="456">
        <f t="shared" si="80"/>
        <v>136834960</v>
      </c>
      <c r="CI41" s="456">
        <f t="shared" si="80"/>
        <v>286412204</v>
      </c>
      <c r="CJ41" s="456">
        <f t="shared" si="80"/>
        <v>137746604</v>
      </c>
      <c r="CK41" s="456">
        <f t="shared" si="80"/>
        <v>138010415</v>
      </c>
      <c r="CL41" s="456">
        <f t="shared" si="80"/>
        <v>0</v>
      </c>
      <c r="CM41" s="457">
        <f t="shared" si="80"/>
        <v>0</v>
      </c>
      <c r="CN41" s="453">
        <f t="shared" si="80"/>
        <v>1427982723</v>
      </c>
      <c r="CO41" s="453">
        <f t="shared" si="15"/>
        <v>66940411</v>
      </c>
      <c r="CP41" s="458">
        <f t="shared" si="80"/>
        <v>66940411</v>
      </c>
      <c r="CQ41" s="456">
        <f t="shared" si="80"/>
        <v>356541465</v>
      </c>
      <c r="CR41" s="456">
        <f t="shared" si="80"/>
        <v>906584901</v>
      </c>
      <c r="CS41" s="456">
        <f t="shared" si="80"/>
        <v>0</v>
      </c>
      <c r="CT41" s="459">
        <f t="shared" si="16"/>
        <v>0.9757290755659026</v>
      </c>
      <c r="CU41" s="460">
        <f t="shared" si="17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 x14ac:dyDescent="0.3">
      <c r="A42" s="461"/>
      <c r="B42" s="1021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 t="shared" ref="AM42" si="81">+AL42+BA42</f>
        <v>2691109089</v>
      </c>
      <c r="AN42" s="167">
        <f t="shared" si="32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 t="shared" si="74"/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 t="shared" ref="CO42" si="82">+AN42-BA42</f>
        <v>66940411</v>
      </c>
      <c r="CP42" s="196">
        <f t="shared" ref="CP42" si="83">+AN42-BA42</f>
        <v>66940411</v>
      </c>
      <c r="CQ42" s="172">
        <f t="shared" si="35"/>
        <v>356541465</v>
      </c>
      <c r="CR42" s="172">
        <f t="shared" ref="CR42" si="84">+BN42-CA42</f>
        <v>906584901</v>
      </c>
      <c r="CS42" s="172">
        <f t="shared" ref="CS42" si="85">+CA42-CN42</f>
        <v>0</v>
      </c>
      <c r="CT42" s="511">
        <f t="shared" si="16"/>
        <v>0.9757290755659026</v>
      </c>
      <c r="CU42" s="512">
        <f t="shared" si="17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 x14ac:dyDescent="0.3">
      <c r="A43" s="448"/>
      <c r="B43" s="1022"/>
      <c r="C43" s="450" t="s">
        <v>617</v>
      </c>
      <c r="D43" s="451" t="s">
        <v>417</v>
      </c>
      <c r="E43" s="619" t="s">
        <v>618</v>
      </c>
      <c r="F43" s="453">
        <f t="shared" ref="F43" si="86">+F44+F50+SUM(F55:F58)</f>
        <v>41464000000</v>
      </c>
      <c r="G43" s="453">
        <f t="shared" ref="G43:BS43" si="87">+G44+G50+SUM(G55:G58)</f>
        <v>0</v>
      </c>
      <c r="H43" s="453">
        <f t="shared" si="87"/>
        <v>0</v>
      </c>
      <c r="I43" s="453">
        <f t="shared" si="87"/>
        <v>0</v>
      </c>
      <c r="J43" s="453">
        <f t="shared" si="87"/>
        <v>0</v>
      </c>
      <c r="K43" s="453">
        <f t="shared" si="87"/>
        <v>0</v>
      </c>
      <c r="L43" s="453">
        <f t="shared" si="87"/>
        <v>0</v>
      </c>
      <c r="M43" s="453">
        <f t="shared" si="87"/>
        <v>0</v>
      </c>
      <c r="N43" s="453">
        <f t="shared" si="87"/>
        <v>0</v>
      </c>
      <c r="O43" s="453">
        <f t="shared" si="87"/>
        <v>0</v>
      </c>
      <c r="P43" s="453">
        <f t="shared" si="87"/>
        <v>0</v>
      </c>
      <c r="Q43" s="453">
        <f t="shared" si="87"/>
        <v>0</v>
      </c>
      <c r="R43" s="453">
        <f t="shared" si="87"/>
        <v>0</v>
      </c>
      <c r="S43" s="453">
        <f t="shared" si="87"/>
        <v>0</v>
      </c>
      <c r="T43" s="453">
        <f t="shared" si="87"/>
        <v>0</v>
      </c>
      <c r="U43" s="453">
        <f t="shared" si="87"/>
        <v>600000000</v>
      </c>
      <c r="V43" s="453">
        <f t="shared" si="87"/>
        <v>600000000</v>
      </c>
      <c r="W43" s="453">
        <f t="shared" si="87"/>
        <v>745600</v>
      </c>
      <c r="X43" s="453">
        <f t="shared" si="87"/>
        <v>0</v>
      </c>
      <c r="Y43" s="453">
        <f t="shared" si="87"/>
        <v>1485000000</v>
      </c>
      <c r="Z43" s="453">
        <f t="shared" si="87"/>
        <v>850000000</v>
      </c>
      <c r="AA43" s="453">
        <f t="shared" si="87"/>
        <v>0</v>
      </c>
      <c r="AB43" s="453">
        <f t="shared" si="87"/>
        <v>0</v>
      </c>
      <c r="AC43" s="453">
        <f t="shared" si="87"/>
        <v>0</v>
      </c>
      <c r="AD43" s="453">
        <f t="shared" si="87"/>
        <v>0</v>
      </c>
      <c r="AE43" s="453">
        <f t="shared" si="87"/>
        <v>2085745600</v>
      </c>
      <c r="AF43" s="453">
        <f t="shared" si="87"/>
        <v>1450000000</v>
      </c>
      <c r="AG43" s="453">
        <f t="shared" si="87"/>
        <v>0</v>
      </c>
      <c r="AH43" s="453">
        <f>+AH44+AH50+SUM(AH55:AH58)</f>
        <v>0</v>
      </c>
      <c r="AI43" s="453">
        <f t="shared" si="87"/>
        <v>0</v>
      </c>
      <c r="AJ43" s="453">
        <f>+AJ44+AJ50+SUM(AJ55:AJ58)</f>
        <v>0</v>
      </c>
      <c r="AK43" s="453">
        <f t="shared" si="87"/>
        <v>40828254400</v>
      </c>
      <c r="AL43" s="453">
        <f t="shared" si="87"/>
        <v>0</v>
      </c>
      <c r="AM43" s="453">
        <f t="shared" si="87"/>
        <v>40818582368</v>
      </c>
      <c r="AN43" s="453">
        <f t="shared" si="87"/>
        <v>40828254400</v>
      </c>
      <c r="AO43" s="453">
        <f t="shared" si="87"/>
        <v>40818582368</v>
      </c>
      <c r="AP43" s="453">
        <f t="shared" si="87"/>
        <v>0</v>
      </c>
      <c r="AQ43" s="453">
        <f t="shared" si="87"/>
        <v>0</v>
      </c>
      <c r="AR43" s="453">
        <f t="shared" si="87"/>
        <v>0</v>
      </c>
      <c r="AS43" s="453">
        <f t="shared" si="87"/>
        <v>0</v>
      </c>
      <c r="AT43" s="453">
        <f t="shared" si="87"/>
        <v>0</v>
      </c>
      <c r="AU43" s="453">
        <f t="shared" si="87"/>
        <v>0</v>
      </c>
      <c r="AV43" s="453">
        <f t="shared" si="87"/>
        <v>0</v>
      </c>
      <c r="AW43" s="453">
        <f t="shared" si="87"/>
        <v>0</v>
      </c>
      <c r="AX43" s="453">
        <f t="shared" si="87"/>
        <v>0</v>
      </c>
      <c r="AY43" s="453">
        <f t="shared" si="87"/>
        <v>0</v>
      </c>
      <c r="AZ43" s="453">
        <f t="shared" si="87"/>
        <v>0</v>
      </c>
      <c r="BA43" s="453">
        <f t="shared" si="87"/>
        <v>40818582368</v>
      </c>
      <c r="BB43" s="453">
        <f t="shared" si="87"/>
        <v>2676543251</v>
      </c>
      <c r="BC43" s="453">
        <f t="shared" si="87"/>
        <v>2845974047</v>
      </c>
      <c r="BD43" s="453">
        <f t="shared" si="87"/>
        <v>3000858759</v>
      </c>
      <c r="BE43" s="453">
        <f t="shared" si="87"/>
        <v>2850002733.29</v>
      </c>
      <c r="BF43" s="453">
        <f t="shared" si="87"/>
        <v>2923750366</v>
      </c>
      <c r="BG43" s="453">
        <f t="shared" si="87"/>
        <v>2963412242</v>
      </c>
      <c r="BH43" s="453">
        <f t="shared" si="87"/>
        <v>3334159215</v>
      </c>
      <c r="BI43" s="453">
        <f t="shared" si="87"/>
        <v>3034221746</v>
      </c>
      <c r="BJ43" s="453">
        <f t="shared" si="87"/>
        <v>3047785998</v>
      </c>
      <c r="BK43" s="453">
        <f t="shared" si="87"/>
        <v>3081797653</v>
      </c>
      <c r="BL43" s="453">
        <f t="shared" si="87"/>
        <v>0</v>
      </c>
      <c r="BM43" s="453">
        <f t="shared" si="87"/>
        <v>0</v>
      </c>
      <c r="BN43" s="453">
        <f t="shared" si="87"/>
        <v>29758506010.290001</v>
      </c>
      <c r="BO43" s="453">
        <f t="shared" si="87"/>
        <v>2676543251</v>
      </c>
      <c r="BP43" s="453">
        <f t="shared" si="87"/>
        <v>2845974047</v>
      </c>
      <c r="BQ43" s="453">
        <f t="shared" si="87"/>
        <v>3000858759</v>
      </c>
      <c r="BR43" s="453">
        <f t="shared" si="87"/>
        <v>2850002733.29</v>
      </c>
      <c r="BS43" s="453">
        <f t="shared" si="87"/>
        <v>2923750366</v>
      </c>
      <c r="BT43" s="453">
        <f t="shared" ref="BT43:CS43" si="88">+BT44+BT50+SUM(BT55:BT58)</f>
        <v>2963412242</v>
      </c>
      <c r="BU43" s="453">
        <f t="shared" si="88"/>
        <v>3334159215</v>
      </c>
      <c r="BV43" s="453">
        <f t="shared" si="88"/>
        <v>3034221746</v>
      </c>
      <c r="BW43" s="453">
        <f t="shared" si="88"/>
        <v>3047785998</v>
      </c>
      <c r="BX43" s="453">
        <f t="shared" si="88"/>
        <v>3081797653</v>
      </c>
      <c r="BY43" s="453">
        <f t="shared" si="88"/>
        <v>0</v>
      </c>
      <c r="BZ43" s="453">
        <f t="shared" si="88"/>
        <v>0</v>
      </c>
      <c r="CA43" s="453">
        <f t="shared" si="88"/>
        <v>29758506010.290001</v>
      </c>
      <c r="CB43" s="453">
        <f t="shared" si="88"/>
        <v>4928708</v>
      </c>
      <c r="CC43" s="453">
        <f t="shared" si="88"/>
        <v>5517588590</v>
      </c>
      <c r="CD43" s="453">
        <f t="shared" si="88"/>
        <v>3000858759</v>
      </c>
      <c r="CE43" s="453">
        <f t="shared" si="88"/>
        <v>2850002733.29</v>
      </c>
      <c r="CF43" s="453">
        <f t="shared" si="88"/>
        <v>2923750366</v>
      </c>
      <c r="CG43" s="453">
        <f t="shared" si="88"/>
        <v>2963412242</v>
      </c>
      <c r="CH43" s="453">
        <f t="shared" si="88"/>
        <v>3334159215</v>
      </c>
      <c r="CI43" s="453">
        <f t="shared" si="88"/>
        <v>3034221746</v>
      </c>
      <c r="CJ43" s="453">
        <f t="shared" si="88"/>
        <v>3045589598</v>
      </c>
      <c r="CK43" s="453">
        <f t="shared" si="88"/>
        <v>3083994053</v>
      </c>
      <c r="CL43" s="453">
        <f t="shared" si="88"/>
        <v>0</v>
      </c>
      <c r="CM43" s="453">
        <f t="shared" si="88"/>
        <v>0</v>
      </c>
      <c r="CN43" s="453">
        <f t="shared" si="88"/>
        <v>29758506010.290001</v>
      </c>
      <c r="CO43" s="453">
        <f t="shared" si="88"/>
        <v>9672032</v>
      </c>
      <c r="CP43" s="453">
        <f t="shared" si="88"/>
        <v>9672032</v>
      </c>
      <c r="CQ43" s="453">
        <f t="shared" si="88"/>
        <v>11060076357.709999</v>
      </c>
      <c r="CR43" s="453">
        <f t="shared" si="88"/>
        <v>0</v>
      </c>
      <c r="CS43" s="453">
        <f t="shared" si="88"/>
        <v>0</v>
      </c>
      <c r="CT43" s="459">
        <f t="shared" si="16"/>
        <v>0.99976310444465144</v>
      </c>
      <c r="CU43" s="460">
        <f t="shared" si="17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 x14ac:dyDescent="0.3">
      <c r="A44" s="466"/>
      <c r="B44" s="1022"/>
      <c r="C44" s="468" t="s">
        <v>619</v>
      </c>
      <c r="D44" s="469" t="s">
        <v>417</v>
      </c>
      <c r="E44" s="470" t="s">
        <v>620</v>
      </c>
      <c r="F44" s="471">
        <f t="shared" ref="F44" si="89">+SUM(F45:F49)</f>
        <v>22033969600</v>
      </c>
      <c r="G44" s="471">
        <f t="shared" ref="G44:BS44" si="90">+SUM(G45:G49)</f>
        <v>0</v>
      </c>
      <c r="H44" s="471">
        <f t="shared" si="90"/>
        <v>0</v>
      </c>
      <c r="I44" s="471">
        <f t="shared" si="90"/>
        <v>0</v>
      </c>
      <c r="J44" s="471">
        <f t="shared" si="90"/>
        <v>0</v>
      </c>
      <c r="K44" s="471">
        <f t="shared" si="90"/>
        <v>0</v>
      </c>
      <c r="L44" s="471">
        <f t="shared" si="90"/>
        <v>0</v>
      </c>
      <c r="M44" s="471">
        <f t="shared" si="90"/>
        <v>0</v>
      </c>
      <c r="N44" s="471">
        <f t="shared" si="90"/>
        <v>0</v>
      </c>
      <c r="O44" s="471">
        <f t="shared" si="90"/>
        <v>0</v>
      </c>
      <c r="P44" s="471">
        <f t="shared" si="90"/>
        <v>0</v>
      </c>
      <c r="Q44" s="471">
        <f t="shared" si="90"/>
        <v>0</v>
      </c>
      <c r="R44" s="471">
        <f t="shared" si="90"/>
        <v>0</v>
      </c>
      <c r="S44" s="471">
        <f t="shared" si="90"/>
        <v>0</v>
      </c>
      <c r="T44" s="471">
        <f t="shared" si="90"/>
        <v>0</v>
      </c>
      <c r="U44" s="471">
        <f t="shared" si="90"/>
        <v>200000000</v>
      </c>
      <c r="V44" s="471">
        <f t="shared" si="90"/>
        <v>200000000</v>
      </c>
      <c r="W44" s="471">
        <f t="shared" si="90"/>
        <v>745600</v>
      </c>
      <c r="X44" s="471">
        <f t="shared" si="90"/>
        <v>0</v>
      </c>
      <c r="Y44" s="471">
        <f t="shared" si="90"/>
        <v>660000000</v>
      </c>
      <c r="Z44" s="471">
        <f t="shared" si="90"/>
        <v>600000000</v>
      </c>
      <c r="AA44" s="471">
        <f t="shared" si="90"/>
        <v>0</v>
      </c>
      <c r="AB44" s="471">
        <f t="shared" si="90"/>
        <v>0</v>
      </c>
      <c r="AC44" s="471">
        <f t="shared" si="90"/>
        <v>0</v>
      </c>
      <c r="AD44" s="471">
        <f t="shared" si="90"/>
        <v>0</v>
      </c>
      <c r="AE44" s="471">
        <f t="shared" si="90"/>
        <v>860745600</v>
      </c>
      <c r="AF44" s="471">
        <f t="shared" si="90"/>
        <v>800000000</v>
      </c>
      <c r="AG44" s="471">
        <f t="shared" si="90"/>
        <v>0</v>
      </c>
      <c r="AH44" s="471">
        <f>+SUM(AH45:AH49)</f>
        <v>0</v>
      </c>
      <c r="AI44" s="471">
        <f t="shared" si="90"/>
        <v>0</v>
      </c>
      <c r="AJ44" s="471">
        <f>+SUM(AJ45:AJ49)</f>
        <v>0</v>
      </c>
      <c r="AK44" s="471">
        <f t="shared" si="90"/>
        <v>21973224000</v>
      </c>
      <c r="AL44" s="471">
        <f t="shared" si="90"/>
        <v>0</v>
      </c>
      <c r="AM44" s="471">
        <f t="shared" si="90"/>
        <v>21963551968</v>
      </c>
      <c r="AN44" s="471">
        <f t="shared" si="90"/>
        <v>21973224000</v>
      </c>
      <c r="AO44" s="471">
        <f t="shared" si="90"/>
        <v>21963551968</v>
      </c>
      <c r="AP44" s="471">
        <f t="shared" si="90"/>
        <v>0</v>
      </c>
      <c r="AQ44" s="471">
        <f t="shared" si="90"/>
        <v>0</v>
      </c>
      <c r="AR44" s="471">
        <f t="shared" si="90"/>
        <v>0</v>
      </c>
      <c r="AS44" s="471">
        <f t="shared" si="90"/>
        <v>0</v>
      </c>
      <c r="AT44" s="471">
        <f t="shared" si="90"/>
        <v>0</v>
      </c>
      <c r="AU44" s="471">
        <f t="shared" si="90"/>
        <v>0</v>
      </c>
      <c r="AV44" s="471">
        <f t="shared" si="90"/>
        <v>0</v>
      </c>
      <c r="AW44" s="471">
        <f t="shared" si="90"/>
        <v>0</v>
      </c>
      <c r="AX44" s="471">
        <f t="shared" si="90"/>
        <v>0</v>
      </c>
      <c r="AY44" s="471">
        <f t="shared" si="90"/>
        <v>0</v>
      </c>
      <c r="AZ44" s="471">
        <f t="shared" si="90"/>
        <v>0</v>
      </c>
      <c r="BA44" s="471">
        <f t="shared" si="90"/>
        <v>21963551968</v>
      </c>
      <c r="BB44" s="471">
        <f t="shared" si="90"/>
        <v>1356957988</v>
      </c>
      <c r="BC44" s="471">
        <f t="shared" si="90"/>
        <v>1460909930</v>
      </c>
      <c r="BD44" s="471">
        <f t="shared" si="90"/>
        <v>1533731687</v>
      </c>
      <c r="BE44" s="471">
        <f t="shared" si="90"/>
        <v>1441715060.29</v>
      </c>
      <c r="BF44" s="471">
        <f t="shared" si="90"/>
        <v>1477144984</v>
      </c>
      <c r="BG44" s="471">
        <f t="shared" si="90"/>
        <v>1493842032</v>
      </c>
      <c r="BH44" s="471">
        <f t="shared" si="90"/>
        <v>1657952898</v>
      </c>
      <c r="BI44" s="471">
        <f t="shared" si="90"/>
        <v>1527327683</v>
      </c>
      <c r="BJ44" s="471">
        <f t="shared" si="90"/>
        <v>1533348974</v>
      </c>
      <c r="BK44" s="471">
        <f t="shared" si="90"/>
        <v>1576691756</v>
      </c>
      <c r="BL44" s="471">
        <f t="shared" si="90"/>
        <v>0</v>
      </c>
      <c r="BM44" s="471">
        <f t="shared" si="90"/>
        <v>0</v>
      </c>
      <c r="BN44" s="471">
        <f t="shared" si="90"/>
        <v>15059622992.290001</v>
      </c>
      <c r="BO44" s="471">
        <f t="shared" si="90"/>
        <v>1356957988</v>
      </c>
      <c r="BP44" s="471">
        <f t="shared" si="90"/>
        <v>1460909930</v>
      </c>
      <c r="BQ44" s="471">
        <f t="shared" si="90"/>
        <v>1533731687</v>
      </c>
      <c r="BR44" s="471">
        <f t="shared" si="90"/>
        <v>1441715060.29</v>
      </c>
      <c r="BS44" s="471">
        <f t="shared" si="90"/>
        <v>1477144984</v>
      </c>
      <c r="BT44" s="471">
        <f t="shared" ref="BT44:CS44" si="91">+SUM(BT45:BT49)</f>
        <v>1493842032</v>
      </c>
      <c r="BU44" s="471">
        <f t="shared" si="91"/>
        <v>1657952898</v>
      </c>
      <c r="BV44" s="471">
        <f t="shared" si="91"/>
        <v>1527327683</v>
      </c>
      <c r="BW44" s="471">
        <f t="shared" si="91"/>
        <v>1533348974</v>
      </c>
      <c r="BX44" s="471">
        <f t="shared" si="91"/>
        <v>1576691756</v>
      </c>
      <c r="BY44" s="471">
        <f t="shared" si="91"/>
        <v>0</v>
      </c>
      <c r="BZ44" s="471">
        <f t="shared" si="91"/>
        <v>0</v>
      </c>
      <c r="CA44" s="471">
        <f t="shared" si="91"/>
        <v>15059622992.290001</v>
      </c>
      <c r="CB44" s="471">
        <f t="shared" si="91"/>
        <v>4928708</v>
      </c>
      <c r="CC44" s="471">
        <f t="shared" si="91"/>
        <v>2812939210</v>
      </c>
      <c r="CD44" s="471">
        <f t="shared" si="91"/>
        <v>1533731687</v>
      </c>
      <c r="CE44" s="471">
        <f t="shared" si="91"/>
        <v>1441715060.29</v>
      </c>
      <c r="CF44" s="471">
        <f t="shared" si="91"/>
        <v>1477144984</v>
      </c>
      <c r="CG44" s="471">
        <f t="shared" si="91"/>
        <v>1493842032</v>
      </c>
      <c r="CH44" s="471">
        <f t="shared" si="91"/>
        <v>1657952898</v>
      </c>
      <c r="CI44" s="471">
        <f t="shared" si="91"/>
        <v>1527327683</v>
      </c>
      <c r="CJ44" s="471">
        <f t="shared" si="91"/>
        <v>1532395674</v>
      </c>
      <c r="CK44" s="471">
        <f t="shared" si="91"/>
        <v>1577645056</v>
      </c>
      <c r="CL44" s="471">
        <f t="shared" si="91"/>
        <v>0</v>
      </c>
      <c r="CM44" s="471">
        <f t="shared" si="91"/>
        <v>0</v>
      </c>
      <c r="CN44" s="471">
        <f t="shared" si="91"/>
        <v>15059622992.290001</v>
      </c>
      <c r="CO44" s="471">
        <f t="shared" si="91"/>
        <v>9672032</v>
      </c>
      <c r="CP44" s="471">
        <f t="shared" si="91"/>
        <v>9672032</v>
      </c>
      <c r="CQ44" s="471">
        <f t="shared" si="91"/>
        <v>6903928975.71</v>
      </c>
      <c r="CR44" s="471">
        <f t="shared" si="91"/>
        <v>0</v>
      </c>
      <c r="CS44" s="471">
        <f t="shared" si="91"/>
        <v>0</v>
      </c>
      <c r="CT44" s="477">
        <f t="shared" si="16"/>
        <v>0.99955982645059283</v>
      </c>
      <c r="CU44" s="478">
        <f t="shared" si="17"/>
        <v>0.68536246625847896</v>
      </c>
      <c r="CV44" s="888">
        <f>+BN44/$BN$43</f>
        <v>0.50606112373660939</v>
      </c>
      <c r="CW44" s="1163">
        <v>1</v>
      </c>
      <c r="CX44" s="888">
        <f>+BK44/$BK$43</f>
        <v>0.51161430227748961</v>
      </c>
      <c r="CY44" s="1163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 x14ac:dyDescent="0.25">
      <c r="A45" s="461"/>
      <c r="B45" s="1021" t="str">
        <f t="shared" ref="B45:B54" si="92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93">+G45+I45+K45+M45+O45+Q45+S45+U45+W45+Y45+AA45+AC45</f>
        <v>150000000</v>
      </c>
      <c r="AF45" s="167">
        <f t="shared" si="93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 t="shared" ref="AM45:AM47" si="94">+AL45+BA45</f>
        <v>4247370203</v>
      </c>
      <c r="AN45" s="167">
        <f t="shared" ref="AN45:AN58" si="95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5"/>
        <v>0</v>
      </c>
      <c r="CP45" s="196">
        <f t="shared" ref="CP45:CP49" si="96">+AN45-BA45</f>
        <v>0</v>
      </c>
      <c r="CQ45" s="172">
        <f t="shared" ref="CQ45:CQ58" si="97">+BA45-BN45</f>
        <v>905084255</v>
      </c>
      <c r="CR45" s="172">
        <f t="shared" ref="CR45:CR49" si="98">+BN45-CA45</f>
        <v>0</v>
      </c>
      <c r="CS45" s="172">
        <f t="shared" ref="CS45:CS49" si="99">+CA45-CN45</f>
        <v>0</v>
      </c>
      <c r="CT45" s="511">
        <f t="shared" si="16"/>
        <v>1</v>
      </c>
      <c r="CU45" s="512">
        <f t="shared" si="17"/>
        <v>0.78690714212744595</v>
      </c>
      <c r="CV45" s="893"/>
      <c r="CW45" s="1164"/>
      <c r="CX45" s="893"/>
      <c r="CY45" s="1164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 x14ac:dyDescent="0.25">
      <c r="A46" s="461"/>
      <c r="B46" s="1021" t="str">
        <f t="shared" si="92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93"/>
        <v>20000000</v>
      </c>
      <c r="AF46" s="167">
        <f t="shared" si="93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 t="shared" si="94"/>
        <v>3387531121</v>
      </c>
      <c r="AN46" s="167">
        <f t="shared" si="95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5"/>
        <v>9672032</v>
      </c>
      <c r="CP46" s="196">
        <f t="shared" si="96"/>
        <v>9672032</v>
      </c>
      <c r="CQ46" s="172">
        <f t="shared" si="97"/>
        <v>3275234458</v>
      </c>
      <c r="CR46" s="172">
        <f t="shared" si="98"/>
        <v>0</v>
      </c>
      <c r="CS46" s="172">
        <f t="shared" si="99"/>
        <v>0</v>
      </c>
      <c r="CT46" s="511">
        <f t="shared" si="16"/>
        <v>0.99715294271069455</v>
      </c>
      <c r="CU46" s="512">
        <f t="shared" si="17"/>
        <v>3.3055621916762069E-2</v>
      </c>
      <c r="CV46" s="893"/>
      <c r="CW46" s="1164"/>
      <c r="CX46" s="893"/>
      <c r="CY46" s="1164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 x14ac:dyDescent="0.25">
      <c r="A47" s="461"/>
      <c r="B47" s="1021" t="str">
        <f t="shared" si="92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93"/>
        <v>320000000</v>
      </c>
      <c r="AF47" s="167">
        <f t="shared" si="93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 t="shared" si="94"/>
        <v>5118480408</v>
      </c>
      <c r="AN47" s="167">
        <f t="shared" si="95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5"/>
        <v>0</v>
      </c>
      <c r="CP47" s="196">
        <f t="shared" si="96"/>
        <v>0</v>
      </c>
      <c r="CQ47" s="172">
        <f t="shared" si="97"/>
        <v>981045634</v>
      </c>
      <c r="CR47" s="172">
        <f t="shared" si="98"/>
        <v>0</v>
      </c>
      <c r="CS47" s="172">
        <f t="shared" si="99"/>
        <v>0</v>
      </c>
      <c r="CT47" s="511">
        <f t="shared" si="16"/>
        <v>1</v>
      </c>
      <c r="CU47" s="512">
        <f t="shared" si="17"/>
        <v>0.80833263863496263</v>
      </c>
      <c r="CV47" s="893"/>
      <c r="CW47" s="1164"/>
      <c r="CX47" s="893"/>
      <c r="CY47" s="1164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 x14ac:dyDescent="0.25">
      <c r="A48" s="461"/>
      <c r="B48" s="1021" t="str">
        <f t="shared" si="92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93"/>
        <v>300745600</v>
      </c>
      <c r="AF48" s="167">
        <f t="shared" si="93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100">+AL48+BA48</f>
        <v>8151842568</v>
      </c>
      <c r="AN48" s="167">
        <f t="shared" si="95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5"/>
        <v>0</v>
      </c>
      <c r="CP48" s="196">
        <f t="shared" si="96"/>
        <v>0</v>
      </c>
      <c r="CQ48" s="172">
        <f t="shared" si="97"/>
        <v>1537682505.71</v>
      </c>
      <c r="CR48" s="172">
        <f t="shared" si="98"/>
        <v>0</v>
      </c>
      <c r="CS48" s="172">
        <f t="shared" si="99"/>
        <v>0</v>
      </c>
      <c r="CT48" s="511">
        <f t="shared" si="16"/>
        <v>1</v>
      </c>
      <c r="CU48" s="512">
        <f t="shared" si="17"/>
        <v>0.81136994576586141</v>
      </c>
      <c r="CV48" s="893"/>
      <c r="CW48" s="1164"/>
      <c r="CX48" s="893"/>
      <c r="CY48" s="1164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 x14ac:dyDescent="0.3">
      <c r="A49" s="461"/>
      <c r="B49" s="1021" t="str">
        <f t="shared" si="92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93"/>
        <v>70000000</v>
      </c>
      <c r="AF49" s="167">
        <f t="shared" si="93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100"/>
        <v>1058327668</v>
      </c>
      <c r="AN49" s="167">
        <f t="shared" si="95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5"/>
        <v>0</v>
      </c>
      <c r="CP49" s="196">
        <f t="shared" si="96"/>
        <v>0</v>
      </c>
      <c r="CQ49" s="172">
        <f t="shared" si="97"/>
        <v>204882123</v>
      </c>
      <c r="CR49" s="172">
        <f t="shared" si="98"/>
        <v>0</v>
      </c>
      <c r="CS49" s="172">
        <f t="shared" si="99"/>
        <v>0</v>
      </c>
      <c r="CT49" s="511">
        <f t="shared" si="16"/>
        <v>1</v>
      </c>
      <c r="CU49" s="512">
        <f t="shared" si="17"/>
        <v>0.80640955613757992</v>
      </c>
      <c r="CV49" s="893"/>
      <c r="CW49" s="1164"/>
      <c r="CX49" s="893"/>
      <c r="CY49" s="1164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 x14ac:dyDescent="0.3">
      <c r="A50" s="466"/>
      <c r="B50" s="1022"/>
      <c r="C50" s="468" t="s">
        <v>621</v>
      </c>
      <c r="D50" s="469" t="s">
        <v>417</v>
      </c>
      <c r="E50" s="470" t="s">
        <v>622</v>
      </c>
      <c r="F50" s="471">
        <f t="shared" ref="F50:BR50" si="101">+SUM(F51:F54)</f>
        <v>13984872539</v>
      </c>
      <c r="G50" s="471">
        <f t="shared" si="101"/>
        <v>0</v>
      </c>
      <c r="H50" s="471">
        <f t="shared" si="101"/>
        <v>0</v>
      </c>
      <c r="I50" s="471">
        <f t="shared" si="101"/>
        <v>0</v>
      </c>
      <c r="J50" s="471">
        <f t="shared" si="101"/>
        <v>0</v>
      </c>
      <c r="K50" s="471">
        <f t="shared" si="101"/>
        <v>0</v>
      </c>
      <c r="L50" s="471">
        <f t="shared" si="101"/>
        <v>0</v>
      </c>
      <c r="M50" s="471">
        <f t="shared" si="101"/>
        <v>0</v>
      </c>
      <c r="N50" s="471">
        <f t="shared" si="101"/>
        <v>0</v>
      </c>
      <c r="O50" s="471">
        <f t="shared" si="101"/>
        <v>0</v>
      </c>
      <c r="P50" s="471">
        <f t="shared" si="101"/>
        <v>0</v>
      </c>
      <c r="Q50" s="471">
        <f t="shared" si="101"/>
        <v>0</v>
      </c>
      <c r="R50" s="471">
        <f t="shared" si="101"/>
        <v>0</v>
      </c>
      <c r="S50" s="471">
        <f t="shared" si="101"/>
        <v>0</v>
      </c>
      <c r="T50" s="471">
        <f t="shared" si="101"/>
        <v>0</v>
      </c>
      <c r="U50" s="471">
        <f t="shared" si="101"/>
        <v>400000000</v>
      </c>
      <c r="V50" s="471">
        <f t="shared" si="101"/>
        <v>100000000</v>
      </c>
      <c r="W50" s="471">
        <f t="shared" si="101"/>
        <v>0</v>
      </c>
      <c r="X50" s="471">
        <f t="shared" si="101"/>
        <v>0</v>
      </c>
      <c r="Y50" s="471">
        <f t="shared" si="101"/>
        <v>435000000</v>
      </c>
      <c r="Z50" s="471">
        <f t="shared" si="101"/>
        <v>250000000</v>
      </c>
      <c r="AA50" s="471">
        <f t="shared" si="101"/>
        <v>0</v>
      </c>
      <c r="AB50" s="471">
        <f t="shared" si="101"/>
        <v>0</v>
      </c>
      <c r="AC50" s="471">
        <f t="shared" si="101"/>
        <v>0</v>
      </c>
      <c r="AD50" s="471">
        <f t="shared" si="101"/>
        <v>0</v>
      </c>
      <c r="AE50" s="471">
        <f t="shared" si="101"/>
        <v>835000000</v>
      </c>
      <c r="AF50" s="471">
        <f t="shared" si="101"/>
        <v>350000000</v>
      </c>
      <c r="AG50" s="471">
        <f t="shared" si="101"/>
        <v>0</v>
      </c>
      <c r="AH50" s="471">
        <f>+SUM(AH51:AH54)</f>
        <v>0</v>
      </c>
      <c r="AI50" s="471">
        <f t="shared" si="101"/>
        <v>0</v>
      </c>
      <c r="AJ50" s="471">
        <f>+SUM(AJ51:AJ54)</f>
        <v>0</v>
      </c>
      <c r="AK50" s="471">
        <f t="shared" si="101"/>
        <v>13499872539</v>
      </c>
      <c r="AL50" s="471">
        <f t="shared" si="101"/>
        <v>0</v>
      </c>
      <c r="AM50" s="471">
        <f t="shared" si="101"/>
        <v>13499872539</v>
      </c>
      <c r="AN50" s="471">
        <f t="shared" si="101"/>
        <v>13499872539</v>
      </c>
      <c r="AO50" s="471">
        <f t="shared" si="101"/>
        <v>13499872539</v>
      </c>
      <c r="AP50" s="471">
        <f t="shared" si="101"/>
        <v>0</v>
      </c>
      <c r="AQ50" s="471">
        <f t="shared" si="101"/>
        <v>0</v>
      </c>
      <c r="AR50" s="471">
        <f t="shared" si="101"/>
        <v>0</v>
      </c>
      <c r="AS50" s="471">
        <f t="shared" si="101"/>
        <v>0</v>
      </c>
      <c r="AT50" s="471">
        <f t="shared" si="101"/>
        <v>0</v>
      </c>
      <c r="AU50" s="471">
        <f t="shared" si="101"/>
        <v>0</v>
      </c>
      <c r="AV50" s="471">
        <f t="shared" si="101"/>
        <v>0</v>
      </c>
      <c r="AW50" s="471">
        <f t="shared" si="101"/>
        <v>0</v>
      </c>
      <c r="AX50" s="471">
        <f t="shared" si="101"/>
        <v>0</v>
      </c>
      <c r="AY50" s="471">
        <f t="shared" si="101"/>
        <v>0</v>
      </c>
      <c r="AZ50" s="471">
        <f t="shared" si="101"/>
        <v>0</v>
      </c>
      <c r="BA50" s="471">
        <f t="shared" si="101"/>
        <v>13499872539</v>
      </c>
      <c r="BB50" s="471">
        <f t="shared" si="101"/>
        <v>965380263</v>
      </c>
      <c r="BC50" s="471">
        <f t="shared" si="101"/>
        <v>997835017</v>
      </c>
      <c r="BD50" s="471">
        <f t="shared" si="101"/>
        <v>1028488172</v>
      </c>
      <c r="BE50" s="471">
        <f t="shared" si="101"/>
        <v>1011199273</v>
      </c>
      <c r="BF50" s="471">
        <f t="shared" si="101"/>
        <v>997892082</v>
      </c>
      <c r="BG50" s="471">
        <f t="shared" si="101"/>
        <v>1044343910</v>
      </c>
      <c r="BH50" s="471">
        <f t="shared" si="101"/>
        <v>1091226717</v>
      </c>
      <c r="BI50" s="471">
        <f t="shared" si="101"/>
        <v>1090109163</v>
      </c>
      <c r="BJ50" s="471">
        <f t="shared" si="101"/>
        <v>1088170024</v>
      </c>
      <c r="BK50" s="471">
        <f t="shared" si="101"/>
        <v>1082746197</v>
      </c>
      <c r="BL50" s="471">
        <f t="shared" si="101"/>
        <v>0</v>
      </c>
      <c r="BM50" s="471">
        <f t="shared" si="101"/>
        <v>0</v>
      </c>
      <c r="BN50" s="471">
        <f t="shared" si="101"/>
        <v>10397390818</v>
      </c>
      <c r="BO50" s="471">
        <f t="shared" si="101"/>
        <v>965380263</v>
      </c>
      <c r="BP50" s="471">
        <f t="shared" si="101"/>
        <v>997835017</v>
      </c>
      <c r="BQ50" s="471">
        <f t="shared" si="101"/>
        <v>1028488172</v>
      </c>
      <c r="BR50" s="471">
        <f t="shared" si="101"/>
        <v>1011199273</v>
      </c>
      <c r="BS50" s="471">
        <f t="shared" ref="BS50:CS50" si="102">+SUM(BS51:BS54)</f>
        <v>997892082</v>
      </c>
      <c r="BT50" s="471">
        <f t="shared" si="102"/>
        <v>1044343910</v>
      </c>
      <c r="BU50" s="471">
        <f t="shared" si="102"/>
        <v>1091226717</v>
      </c>
      <c r="BV50" s="471">
        <f t="shared" si="102"/>
        <v>1090109163</v>
      </c>
      <c r="BW50" s="471">
        <f t="shared" si="102"/>
        <v>1088170024</v>
      </c>
      <c r="BX50" s="471">
        <f t="shared" si="102"/>
        <v>1082746197</v>
      </c>
      <c r="BY50" s="471">
        <f t="shared" si="102"/>
        <v>0</v>
      </c>
      <c r="BZ50" s="471">
        <f t="shared" si="102"/>
        <v>0</v>
      </c>
      <c r="CA50" s="471">
        <f t="shared" si="102"/>
        <v>10397390818</v>
      </c>
      <c r="CB50" s="471">
        <f t="shared" si="102"/>
        <v>0</v>
      </c>
      <c r="CC50" s="471">
        <f t="shared" si="102"/>
        <v>1963215280</v>
      </c>
      <c r="CD50" s="471">
        <f t="shared" si="102"/>
        <v>1028488172</v>
      </c>
      <c r="CE50" s="471">
        <f t="shared" si="102"/>
        <v>1011199273</v>
      </c>
      <c r="CF50" s="471">
        <f t="shared" si="102"/>
        <v>997892082</v>
      </c>
      <c r="CG50" s="471">
        <f t="shared" si="102"/>
        <v>1044343910</v>
      </c>
      <c r="CH50" s="471">
        <f t="shared" si="102"/>
        <v>1091226717</v>
      </c>
      <c r="CI50" s="471">
        <f t="shared" si="102"/>
        <v>1090109163</v>
      </c>
      <c r="CJ50" s="471">
        <f t="shared" si="102"/>
        <v>1087281224</v>
      </c>
      <c r="CK50" s="471">
        <f t="shared" si="102"/>
        <v>1083634997</v>
      </c>
      <c r="CL50" s="471">
        <f t="shared" si="102"/>
        <v>0</v>
      </c>
      <c r="CM50" s="471">
        <f t="shared" si="102"/>
        <v>0</v>
      </c>
      <c r="CN50" s="471">
        <f t="shared" si="102"/>
        <v>10397390818</v>
      </c>
      <c r="CO50" s="471">
        <f t="shared" si="102"/>
        <v>0</v>
      </c>
      <c r="CP50" s="471">
        <f t="shared" si="102"/>
        <v>0</v>
      </c>
      <c r="CQ50" s="471">
        <f t="shared" si="102"/>
        <v>3102481721</v>
      </c>
      <c r="CR50" s="471">
        <f t="shared" si="102"/>
        <v>0</v>
      </c>
      <c r="CS50" s="471">
        <f t="shared" si="102"/>
        <v>0</v>
      </c>
      <c r="CT50" s="477">
        <f t="shared" si="16"/>
        <v>1</v>
      </c>
      <c r="CU50" s="478">
        <f t="shared" si="17"/>
        <v>0.77018436936814105</v>
      </c>
      <c r="CV50" s="888">
        <f>+BN50/$BN$43</f>
        <v>0.34939223139779779</v>
      </c>
      <c r="CW50" s="1165"/>
      <c r="CX50" s="888">
        <f>+BK50/$BK$43</f>
        <v>0.35133591459062613</v>
      </c>
      <c r="CY50" s="1165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 x14ac:dyDescent="0.25">
      <c r="A51" s="461"/>
      <c r="B51" s="1021" t="str">
        <f t="shared" si="92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103">+G51+I51+K51+M51+O51+Q51+S51+U51+W51+Y51+AA51+AC51</f>
        <v>30000000</v>
      </c>
      <c r="AF51" s="167">
        <f t="shared" ref="AF51:AF58" si="104">+H51+J51+L51+N51+P51+R51+T51+V51+X51+Z51+AB51+AD51</f>
        <v>60000000</v>
      </c>
      <c r="AG51" s="566"/>
      <c r="AH51" s="566"/>
      <c r="AI51" s="566"/>
      <c r="AJ51" s="566"/>
      <c r="AK51" s="167">
        <f t="shared" ref="AK51:AK58" si="105">+F51-AE51+AF51+AI51</f>
        <v>148627109</v>
      </c>
      <c r="AL51" s="167"/>
      <c r="AM51" s="167">
        <f t="shared" si="100"/>
        <v>148627109</v>
      </c>
      <c r="AN51" s="167">
        <f t="shared" si="95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10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10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10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109">+SUM(CB51:CM51)</f>
        <v>98732900</v>
      </c>
      <c r="CO51" s="167">
        <f t="shared" si="15"/>
        <v>0</v>
      </c>
      <c r="CP51" s="196">
        <f t="shared" ref="CP51:CP58" si="110">+AN51-BA51</f>
        <v>0</v>
      </c>
      <c r="CQ51" s="172">
        <f t="shared" si="97"/>
        <v>49894209</v>
      </c>
      <c r="CR51" s="172">
        <f t="shared" ref="CR51:CR58" si="111">+BN51-CA51</f>
        <v>0</v>
      </c>
      <c r="CS51" s="172">
        <f t="shared" ref="CS51:CS58" si="112">+CA51-CN51</f>
        <v>0</v>
      </c>
      <c r="CT51" s="511">
        <f t="shared" si="16"/>
        <v>1</v>
      </c>
      <c r="CU51" s="512">
        <f t="shared" si="17"/>
        <v>0.66429940449154534</v>
      </c>
      <c r="CV51" s="893"/>
      <c r="CW51" s="1164"/>
      <c r="CX51" s="893"/>
      <c r="CY51" s="1164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113">+DC51-AN51</f>
        <v>0</v>
      </c>
      <c r="DE51" s="830">
        <v>148627109</v>
      </c>
      <c r="DF51" s="831">
        <f t="shared" ref="DF51:DF58" si="114">+DE51-BA51</f>
        <v>0</v>
      </c>
      <c r="DG51" s="830">
        <v>98732900</v>
      </c>
      <c r="DH51" s="832">
        <f t="shared" ref="DH51:DH58" si="115">+DG51-BN51</f>
        <v>0</v>
      </c>
      <c r="DI51" s="830">
        <v>98732900</v>
      </c>
      <c r="DJ51" s="831">
        <f t="shared" ref="DJ51:DJ58" si="116">+DI51-CA51</f>
        <v>0</v>
      </c>
      <c r="DK51" s="830">
        <v>98732900</v>
      </c>
      <c r="DL51" s="831">
        <f t="shared" ref="DL51:DL58" si="117">+DK51-CN51</f>
        <v>0</v>
      </c>
      <c r="DM51" s="833"/>
      <c r="DN51" s="269"/>
      <c r="DO51" s="269"/>
      <c r="DP51" s="319">
        <v>117440838</v>
      </c>
      <c r="DQ51" s="319">
        <f t="shared" ref="DQ51:DQ58" si="118">+DC51-DP51</f>
        <v>31186271</v>
      </c>
      <c r="DR51" s="319">
        <v>70843900</v>
      </c>
      <c r="DS51" s="319">
        <f t="shared" ref="DS51:DS58" si="119">+DR51-DG51</f>
        <v>-27889000</v>
      </c>
      <c r="DT51" s="319">
        <v>70843900</v>
      </c>
      <c r="DU51" s="319">
        <f t="shared" ref="DU51:DU58" si="120">+DT51-DI51</f>
        <v>-27889000</v>
      </c>
      <c r="DV51" s="319">
        <v>70843900</v>
      </c>
      <c r="DW51" s="319">
        <f t="shared" ref="DW51:DW58" si="121">+DV51-DK51</f>
        <v>-27889000</v>
      </c>
      <c r="DX51" s="833"/>
    </row>
    <row r="52" spans="1:128" s="146" customFormat="1" ht="18" customHeight="1" outlineLevel="3" thickBot="1" x14ac:dyDescent="0.25">
      <c r="A52" s="461"/>
      <c r="B52" s="1021" t="str">
        <f t="shared" si="92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103"/>
        <v>570000000</v>
      </c>
      <c r="AF52" s="167">
        <f t="shared" si="104"/>
        <v>0</v>
      </c>
      <c r="AG52" s="566"/>
      <c r="AH52" s="569"/>
      <c r="AI52" s="566">
        <f t="shared" ref="AI52:AI58" si="122">+-AG52+AH52</f>
        <v>0</v>
      </c>
      <c r="AJ52" s="569"/>
      <c r="AK52" s="167">
        <f t="shared" si="105"/>
        <v>6543597377</v>
      </c>
      <c r="AL52" s="167"/>
      <c r="AM52" s="167">
        <f t="shared" si="100"/>
        <v>6543597377</v>
      </c>
      <c r="AN52" s="167">
        <f t="shared" si="95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10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10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10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109"/>
        <v>4811560283</v>
      </c>
      <c r="CO52" s="167">
        <f t="shared" si="15"/>
        <v>0</v>
      </c>
      <c r="CP52" s="196">
        <f t="shared" si="110"/>
        <v>0</v>
      </c>
      <c r="CQ52" s="172">
        <f t="shared" si="97"/>
        <v>1732037094</v>
      </c>
      <c r="CR52" s="172">
        <f t="shared" si="111"/>
        <v>0</v>
      </c>
      <c r="CS52" s="172">
        <f t="shared" si="112"/>
        <v>0</v>
      </c>
      <c r="CT52" s="511">
        <f t="shared" si="16"/>
        <v>1</v>
      </c>
      <c r="CU52" s="512">
        <f t="shared" si="17"/>
        <v>0.73530811964563814</v>
      </c>
      <c r="CV52" s="893"/>
      <c r="CW52" s="1164"/>
      <c r="CX52" s="893"/>
      <c r="CY52" s="1164"/>
      <c r="CZ52" s="890">
        <f>+BK52/$BK$50</f>
        <v>0.47208525729876105</v>
      </c>
      <c r="DA52" s="894"/>
      <c r="DB52" s="829"/>
      <c r="DC52" s="830">
        <v>6543597377</v>
      </c>
      <c r="DD52" s="830">
        <f t="shared" si="113"/>
        <v>0</v>
      </c>
      <c r="DE52" s="830">
        <v>6543597377</v>
      </c>
      <c r="DF52" s="831">
        <f t="shared" si="114"/>
        <v>0</v>
      </c>
      <c r="DG52" s="830">
        <v>4811560283</v>
      </c>
      <c r="DH52" s="832">
        <f t="shared" si="115"/>
        <v>0</v>
      </c>
      <c r="DI52" s="830">
        <v>4811560283</v>
      </c>
      <c r="DJ52" s="831">
        <f t="shared" si="116"/>
        <v>0</v>
      </c>
      <c r="DK52" s="830">
        <v>4811560283</v>
      </c>
      <c r="DL52" s="831">
        <f t="shared" si="117"/>
        <v>0</v>
      </c>
      <c r="DM52" s="833"/>
      <c r="DN52" s="269"/>
      <c r="DO52" s="269"/>
      <c r="DP52" s="319">
        <v>7042461403</v>
      </c>
      <c r="DQ52" s="319">
        <f t="shared" si="118"/>
        <v>-498864026</v>
      </c>
      <c r="DR52" s="319">
        <v>3276766539</v>
      </c>
      <c r="DS52" s="319">
        <f t="shared" si="119"/>
        <v>-1534793744</v>
      </c>
      <c r="DT52" s="319">
        <v>3276766539</v>
      </c>
      <c r="DU52" s="319">
        <f t="shared" si="120"/>
        <v>-1534793744</v>
      </c>
      <c r="DV52" s="319">
        <v>3276766539</v>
      </c>
      <c r="DW52" s="319">
        <f t="shared" si="121"/>
        <v>-1534793744</v>
      </c>
      <c r="DX52" s="833"/>
    </row>
    <row r="53" spans="1:128" s="146" customFormat="1" ht="18" customHeight="1" outlineLevel="3" thickBot="1" x14ac:dyDescent="0.25">
      <c r="A53" s="461"/>
      <c r="B53" s="1021" t="str">
        <f t="shared" si="92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103"/>
        <v>220000000</v>
      </c>
      <c r="AF53" s="167">
        <f t="shared" si="104"/>
        <v>250000000</v>
      </c>
      <c r="AG53" s="566"/>
      <c r="AH53" s="566"/>
      <c r="AI53" s="566">
        <f t="shared" si="122"/>
        <v>0</v>
      </c>
      <c r="AJ53" s="566"/>
      <c r="AK53" s="167">
        <f t="shared" si="105"/>
        <v>6718291834</v>
      </c>
      <c r="AL53" s="167"/>
      <c r="AM53" s="167">
        <f t="shared" si="100"/>
        <v>6718291834</v>
      </c>
      <c r="AN53" s="167">
        <f t="shared" si="95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10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10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10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109"/>
        <v>5424335760</v>
      </c>
      <c r="CO53" s="167">
        <f t="shared" si="15"/>
        <v>0</v>
      </c>
      <c r="CP53" s="196">
        <f t="shared" si="110"/>
        <v>0</v>
      </c>
      <c r="CQ53" s="172">
        <f t="shared" si="97"/>
        <v>1293956074</v>
      </c>
      <c r="CR53" s="172">
        <f t="shared" si="111"/>
        <v>0</v>
      </c>
      <c r="CS53" s="172">
        <f t="shared" si="112"/>
        <v>0</v>
      </c>
      <c r="CT53" s="511">
        <f t="shared" si="16"/>
        <v>1</v>
      </c>
      <c r="CU53" s="512">
        <f t="shared" si="17"/>
        <v>0.80739805504554985</v>
      </c>
      <c r="CV53" s="893"/>
      <c r="CW53" s="1164"/>
      <c r="CX53" s="893"/>
      <c r="CY53" s="1164"/>
      <c r="CZ53" s="890">
        <f>+BK53/$BK$50</f>
        <v>0.51321896261529887</v>
      </c>
      <c r="DA53" s="894"/>
      <c r="DB53" s="829"/>
      <c r="DC53" s="830">
        <v>6718291834</v>
      </c>
      <c r="DD53" s="830">
        <f t="shared" si="113"/>
        <v>0</v>
      </c>
      <c r="DE53" s="830">
        <v>6718291834</v>
      </c>
      <c r="DF53" s="831">
        <f t="shared" si="114"/>
        <v>0</v>
      </c>
      <c r="DG53" s="830">
        <v>5424335760</v>
      </c>
      <c r="DH53" s="832">
        <f t="shared" si="115"/>
        <v>0</v>
      </c>
      <c r="DI53" s="830">
        <v>5424335760</v>
      </c>
      <c r="DJ53" s="831">
        <f t="shared" si="116"/>
        <v>0</v>
      </c>
      <c r="DK53" s="830">
        <v>5424335760</v>
      </c>
      <c r="DL53" s="831">
        <f t="shared" si="117"/>
        <v>0</v>
      </c>
      <c r="DM53" s="833"/>
      <c r="DN53" s="268"/>
      <c r="DO53" s="172"/>
      <c r="DP53" s="319">
        <v>6621408916</v>
      </c>
      <c r="DQ53" s="319">
        <f t="shared" si="118"/>
        <v>96882918</v>
      </c>
      <c r="DR53" s="319">
        <v>3747211545</v>
      </c>
      <c r="DS53" s="319">
        <f t="shared" si="119"/>
        <v>-1677124215</v>
      </c>
      <c r="DT53" s="319">
        <v>3747211545</v>
      </c>
      <c r="DU53" s="319">
        <f t="shared" si="120"/>
        <v>-1677124215</v>
      </c>
      <c r="DV53" s="319">
        <v>3747211545</v>
      </c>
      <c r="DW53" s="319">
        <f t="shared" si="121"/>
        <v>-1677124215</v>
      </c>
      <c r="DX53" s="833"/>
    </row>
    <row r="54" spans="1:128" s="146" customFormat="1" ht="18" customHeight="1" outlineLevel="3" thickBot="1" x14ac:dyDescent="0.3">
      <c r="A54" s="461"/>
      <c r="B54" s="1021" t="str">
        <f t="shared" si="92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103"/>
        <v>15000000</v>
      </c>
      <c r="AF54" s="167">
        <f t="shared" si="104"/>
        <v>40000000</v>
      </c>
      <c r="AG54" s="566"/>
      <c r="AH54" s="569"/>
      <c r="AI54" s="566">
        <f t="shared" si="122"/>
        <v>0</v>
      </c>
      <c r="AJ54" s="569"/>
      <c r="AK54" s="167">
        <f t="shared" si="105"/>
        <v>89356219</v>
      </c>
      <c r="AL54" s="167"/>
      <c r="AM54" s="167">
        <f t="shared" si="100"/>
        <v>89356219</v>
      </c>
      <c r="AN54" s="167">
        <f t="shared" si="95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10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10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10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109"/>
        <v>62761875</v>
      </c>
      <c r="CO54" s="167">
        <f t="shared" si="15"/>
        <v>0</v>
      </c>
      <c r="CP54" s="196">
        <f t="shared" si="110"/>
        <v>0</v>
      </c>
      <c r="CQ54" s="172">
        <f t="shared" si="97"/>
        <v>26594344</v>
      </c>
      <c r="CR54" s="172">
        <f t="shared" si="111"/>
        <v>0</v>
      </c>
      <c r="CS54" s="172">
        <f t="shared" si="112"/>
        <v>0</v>
      </c>
      <c r="CT54" s="536">
        <f t="shared" si="16"/>
        <v>1</v>
      </c>
      <c r="CU54" s="537">
        <f t="shared" si="17"/>
        <v>0.70237836495745187</v>
      </c>
      <c r="CV54" s="895"/>
      <c r="CW54" s="1164"/>
      <c r="CX54" s="895"/>
      <c r="CY54" s="1164"/>
      <c r="CZ54" s="890">
        <f>+BK54/$BK$50</f>
        <v>6.1972972231090643E-3</v>
      </c>
      <c r="DA54" s="894"/>
      <c r="DB54" s="837"/>
      <c r="DC54" s="830">
        <v>89356219</v>
      </c>
      <c r="DD54" s="830">
        <f t="shared" si="113"/>
        <v>0</v>
      </c>
      <c r="DE54" s="830">
        <v>89356219</v>
      </c>
      <c r="DF54" s="831">
        <f t="shared" si="114"/>
        <v>0</v>
      </c>
      <c r="DG54" s="830">
        <v>62761875</v>
      </c>
      <c r="DH54" s="832">
        <f t="shared" si="115"/>
        <v>0</v>
      </c>
      <c r="DI54" s="830">
        <v>62761875</v>
      </c>
      <c r="DJ54" s="831">
        <f t="shared" si="116"/>
        <v>0</v>
      </c>
      <c r="DK54" s="830">
        <v>62761875</v>
      </c>
      <c r="DL54" s="831">
        <f t="shared" si="117"/>
        <v>0</v>
      </c>
      <c r="DM54" s="833"/>
      <c r="DN54" s="269"/>
      <c r="DO54" s="269"/>
      <c r="DP54" s="319">
        <v>63712657</v>
      </c>
      <c r="DQ54" s="319">
        <f t="shared" si="118"/>
        <v>25643562</v>
      </c>
      <c r="DR54" s="319">
        <v>42718875</v>
      </c>
      <c r="DS54" s="319">
        <f t="shared" si="119"/>
        <v>-20043000</v>
      </c>
      <c r="DT54" s="319">
        <v>42718875</v>
      </c>
      <c r="DU54" s="319">
        <f t="shared" si="120"/>
        <v>-20043000</v>
      </c>
      <c r="DV54" s="319">
        <v>42718875</v>
      </c>
      <c r="DW54" s="319">
        <f t="shared" si="121"/>
        <v>-20043000</v>
      </c>
      <c r="DX54" s="833"/>
    </row>
    <row r="55" spans="1:128" s="180" customFormat="1" ht="20.25" customHeight="1" outlineLevel="2" thickBot="1" x14ac:dyDescent="0.3">
      <c r="A55" s="466"/>
      <c r="B55" s="1021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103"/>
        <v>80000000</v>
      </c>
      <c r="AF55" s="517">
        <f t="shared" si="104"/>
        <v>20000000</v>
      </c>
      <c r="AG55" s="568"/>
      <c r="AH55" s="568"/>
      <c r="AI55" s="566">
        <f t="shared" si="122"/>
        <v>0</v>
      </c>
      <c r="AJ55" s="568"/>
      <c r="AK55" s="167">
        <f t="shared" si="105"/>
        <v>3207076847</v>
      </c>
      <c r="AL55" s="517"/>
      <c r="AM55" s="517">
        <f t="shared" si="100"/>
        <v>3207076847</v>
      </c>
      <c r="AN55" s="517">
        <f t="shared" si="95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10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10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10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109"/>
        <v>2581005100</v>
      </c>
      <c r="CO55" s="167">
        <f t="shared" si="15"/>
        <v>0</v>
      </c>
      <c r="CP55" s="558">
        <f t="shared" si="110"/>
        <v>0</v>
      </c>
      <c r="CQ55" s="523">
        <f t="shared" si="97"/>
        <v>626071747</v>
      </c>
      <c r="CR55" s="523">
        <f t="shared" si="111"/>
        <v>0</v>
      </c>
      <c r="CS55" s="523">
        <f t="shared" si="112"/>
        <v>0</v>
      </c>
      <c r="CT55" s="538">
        <f t="shared" si="16"/>
        <v>1</v>
      </c>
      <c r="CU55" s="525">
        <f t="shared" si="17"/>
        <v>0.80478430144708035</v>
      </c>
      <c r="CV55" s="890">
        <f>+BN55/$BN$43</f>
        <v>8.6731675948635692E-2</v>
      </c>
      <c r="CW55" s="1164"/>
      <c r="CX55" s="890">
        <f>+BK55/$BK$43</f>
        <v>8.2233627426284497E-2</v>
      </c>
      <c r="CY55" s="1164"/>
      <c r="CZ55" s="891"/>
      <c r="DA55" s="884"/>
      <c r="DB55" s="835"/>
      <c r="DC55" s="830">
        <v>3207076847</v>
      </c>
      <c r="DD55" s="830">
        <f t="shared" si="113"/>
        <v>0</v>
      </c>
      <c r="DE55" s="830">
        <v>3207076847</v>
      </c>
      <c r="DF55" s="831">
        <f t="shared" si="114"/>
        <v>0</v>
      </c>
      <c r="DG55" s="830">
        <v>2581005100</v>
      </c>
      <c r="DH55" s="832">
        <f t="shared" si="115"/>
        <v>0</v>
      </c>
      <c r="DI55" s="830">
        <v>2581005100</v>
      </c>
      <c r="DJ55" s="831">
        <f t="shared" si="116"/>
        <v>0</v>
      </c>
      <c r="DK55" s="830">
        <v>2581005100</v>
      </c>
      <c r="DL55" s="831">
        <f t="shared" si="117"/>
        <v>0</v>
      </c>
      <c r="DM55" s="836"/>
      <c r="DN55" s="178"/>
      <c r="DO55" s="178"/>
      <c r="DP55" s="319">
        <v>3234406079</v>
      </c>
      <c r="DQ55" s="319">
        <f t="shared" si="118"/>
        <v>-27329232</v>
      </c>
      <c r="DR55" s="319">
        <v>1821721500</v>
      </c>
      <c r="DS55" s="319">
        <f t="shared" si="119"/>
        <v>-759283600</v>
      </c>
      <c r="DT55" s="319">
        <v>1821721500</v>
      </c>
      <c r="DU55" s="319">
        <f t="shared" si="120"/>
        <v>-759283600</v>
      </c>
      <c r="DV55" s="319">
        <v>1821721500</v>
      </c>
      <c r="DW55" s="319">
        <f t="shared" si="121"/>
        <v>-759283600</v>
      </c>
      <c r="DX55" s="836"/>
    </row>
    <row r="56" spans="1:128" s="180" customFormat="1" ht="20.25" customHeight="1" outlineLevel="2" thickBot="1" x14ac:dyDescent="0.3">
      <c r="A56" s="466"/>
      <c r="B56" s="1021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103"/>
        <v>80000000</v>
      </c>
      <c r="AF56" s="517">
        <f t="shared" si="104"/>
        <v>70000000</v>
      </c>
      <c r="AG56" s="568"/>
      <c r="AH56" s="568"/>
      <c r="AI56" s="566">
        <f t="shared" si="122"/>
        <v>0</v>
      </c>
      <c r="AJ56" s="568"/>
      <c r="AK56" s="167">
        <f t="shared" si="105"/>
        <v>534630552</v>
      </c>
      <c r="AL56" s="517"/>
      <c r="AM56" s="517">
        <f t="shared" si="100"/>
        <v>534630552</v>
      </c>
      <c r="AN56" s="517">
        <f t="shared" si="95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10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10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10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109"/>
        <v>430129600</v>
      </c>
      <c r="CO56" s="167">
        <f t="shared" si="15"/>
        <v>0</v>
      </c>
      <c r="CP56" s="558">
        <f t="shared" si="110"/>
        <v>0</v>
      </c>
      <c r="CQ56" s="523">
        <f t="shared" si="97"/>
        <v>104500952</v>
      </c>
      <c r="CR56" s="523">
        <f t="shared" si="111"/>
        <v>0</v>
      </c>
      <c r="CS56" s="523">
        <f t="shared" si="112"/>
        <v>0</v>
      </c>
      <c r="CT56" s="538">
        <f t="shared" si="16"/>
        <v>1</v>
      </c>
      <c r="CU56" s="525">
        <f t="shared" si="17"/>
        <v>0.804536138817596</v>
      </c>
      <c r="CV56" s="890">
        <f>+BN56/$BN$43</f>
        <v>1.4454005179267678E-2</v>
      </c>
      <c r="CW56" s="1164"/>
      <c r="CX56" s="890">
        <f>+BK56/$BK$43</f>
        <v>1.3704111935735841E-2</v>
      </c>
      <c r="CY56" s="1164"/>
      <c r="CZ56" s="891"/>
      <c r="DA56" s="884"/>
      <c r="DB56" s="835"/>
      <c r="DC56" s="830">
        <v>534630552</v>
      </c>
      <c r="DD56" s="830">
        <f t="shared" si="113"/>
        <v>0</v>
      </c>
      <c r="DE56" s="830">
        <v>534630552</v>
      </c>
      <c r="DF56" s="831">
        <f t="shared" si="114"/>
        <v>0</v>
      </c>
      <c r="DG56" s="830">
        <v>430129600</v>
      </c>
      <c r="DH56" s="832">
        <f t="shared" si="115"/>
        <v>0</v>
      </c>
      <c r="DI56" s="830">
        <v>430129600</v>
      </c>
      <c r="DJ56" s="831">
        <f t="shared" si="116"/>
        <v>0</v>
      </c>
      <c r="DK56" s="830">
        <v>430129600</v>
      </c>
      <c r="DL56" s="831">
        <f t="shared" si="117"/>
        <v>0</v>
      </c>
      <c r="DM56" s="836"/>
      <c r="DN56" s="178"/>
      <c r="DO56" s="178"/>
      <c r="DP56" s="319">
        <v>539184246</v>
      </c>
      <c r="DQ56" s="319">
        <f t="shared" si="118"/>
        <v>-4553694</v>
      </c>
      <c r="DR56" s="319">
        <v>303597100</v>
      </c>
      <c r="DS56" s="319">
        <f t="shared" si="119"/>
        <v>-126532500</v>
      </c>
      <c r="DT56" s="319">
        <v>303597100</v>
      </c>
      <c r="DU56" s="319">
        <f t="shared" si="120"/>
        <v>-126532500</v>
      </c>
      <c r="DV56" s="319">
        <v>303597100</v>
      </c>
      <c r="DW56" s="319">
        <f t="shared" si="121"/>
        <v>-126532500</v>
      </c>
      <c r="DX56" s="836"/>
    </row>
    <row r="57" spans="1:128" s="180" customFormat="1" ht="20.25" customHeight="1" outlineLevel="2" thickBot="1" x14ac:dyDescent="0.3">
      <c r="A57" s="466"/>
      <c r="B57" s="1021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103"/>
        <v>80000000</v>
      </c>
      <c r="AF57" s="517">
        <f t="shared" si="104"/>
        <v>70000000</v>
      </c>
      <c r="AG57" s="568"/>
      <c r="AH57" s="568"/>
      <c r="AI57" s="566">
        <f t="shared" si="122"/>
        <v>0</v>
      </c>
      <c r="AJ57" s="568"/>
      <c r="AK57" s="167">
        <f t="shared" si="105"/>
        <v>534630583</v>
      </c>
      <c r="AL57" s="517"/>
      <c r="AM57" s="517">
        <f t="shared" si="100"/>
        <v>534630583</v>
      </c>
      <c r="AN57" s="517">
        <f t="shared" si="95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10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10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10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109"/>
        <v>430129600</v>
      </c>
      <c r="CO57" s="167">
        <f t="shared" si="15"/>
        <v>0</v>
      </c>
      <c r="CP57" s="558">
        <f t="shared" si="110"/>
        <v>0</v>
      </c>
      <c r="CQ57" s="523">
        <f t="shared" si="97"/>
        <v>104500983</v>
      </c>
      <c r="CR57" s="523">
        <f t="shared" si="111"/>
        <v>0</v>
      </c>
      <c r="CS57" s="523">
        <f t="shared" si="112"/>
        <v>0</v>
      </c>
      <c r="CT57" s="538">
        <f t="shared" si="16"/>
        <v>1</v>
      </c>
      <c r="CU57" s="525">
        <f t="shared" si="17"/>
        <v>0.80453609216740229</v>
      </c>
      <c r="CV57" s="890">
        <f>+BN57/$BN$43</f>
        <v>1.4454005179267678E-2</v>
      </c>
      <c r="CW57" s="1164"/>
      <c r="CX57" s="890">
        <f>+BK57/$BK$43</f>
        <v>1.3704111935735841E-2</v>
      </c>
      <c r="CY57" s="1164"/>
      <c r="CZ57" s="891"/>
      <c r="DA57" s="884"/>
      <c r="DB57" s="835"/>
      <c r="DC57" s="830">
        <v>534630583</v>
      </c>
      <c r="DD57" s="830">
        <f t="shared" si="113"/>
        <v>0</v>
      </c>
      <c r="DE57" s="830">
        <v>534630583</v>
      </c>
      <c r="DF57" s="831">
        <f t="shared" si="114"/>
        <v>0</v>
      </c>
      <c r="DG57" s="830">
        <v>430129600</v>
      </c>
      <c r="DH57" s="832">
        <f t="shared" si="115"/>
        <v>0</v>
      </c>
      <c r="DI57" s="830">
        <v>430129600</v>
      </c>
      <c r="DJ57" s="831">
        <f t="shared" si="116"/>
        <v>0</v>
      </c>
      <c r="DK57" s="830">
        <v>430129600</v>
      </c>
      <c r="DL57" s="831">
        <f t="shared" si="117"/>
        <v>0</v>
      </c>
      <c r="DM57" s="836"/>
      <c r="DN57" s="178"/>
      <c r="DO57" s="178"/>
      <c r="DP57" s="319">
        <v>539184277</v>
      </c>
      <c r="DQ57" s="319">
        <f t="shared" si="118"/>
        <v>-4553694</v>
      </c>
      <c r="DR57" s="319">
        <v>303597100</v>
      </c>
      <c r="DS57" s="319">
        <f t="shared" si="119"/>
        <v>-126532500</v>
      </c>
      <c r="DT57" s="319">
        <v>303597100</v>
      </c>
      <c r="DU57" s="319">
        <f t="shared" si="120"/>
        <v>-126532500</v>
      </c>
      <c r="DV57" s="319">
        <v>303597100</v>
      </c>
      <c r="DW57" s="319">
        <f t="shared" si="121"/>
        <v>-126532500</v>
      </c>
      <c r="DX57" s="836"/>
    </row>
    <row r="58" spans="1:128" s="180" customFormat="1" ht="20.25" customHeight="1" outlineLevel="2" thickBot="1" x14ac:dyDescent="0.3">
      <c r="A58" s="466"/>
      <c r="B58" s="1021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103"/>
        <v>150000000</v>
      </c>
      <c r="AF58" s="530">
        <f t="shared" si="104"/>
        <v>140000000</v>
      </c>
      <c r="AG58" s="570"/>
      <c r="AH58" s="570"/>
      <c r="AI58" s="567">
        <f t="shared" si="122"/>
        <v>0</v>
      </c>
      <c r="AJ58" s="570"/>
      <c r="AK58" s="266">
        <f t="shared" si="105"/>
        <v>1078819879</v>
      </c>
      <c r="AL58" s="530"/>
      <c r="AM58" s="530">
        <f t="shared" si="100"/>
        <v>1078819879</v>
      </c>
      <c r="AN58" s="530">
        <f t="shared" si="95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10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10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10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109"/>
        <v>860227900</v>
      </c>
      <c r="CO58" s="266">
        <f t="shared" si="15"/>
        <v>0</v>
      </c>
      <c r="CP58" s="571">
        <f t="shared" si="110"/>
        <v>0</v>
      </c>
      <c r="CQ58" s="534">
        <f t="shared" si="97"/>
        <v>218591979</v>
      </c>
      <c r="CR58" s="534">
        <f t="shared" si="111"/>
        <v>0</v>
      </c>
      <c r="CS58" s="534">
        <f t="shared" si="112"/>
        <v>0</v>
      </c>
      <c r="CT58" s="539">
        <f t="shared" si="16"/>
        <v>1</v>
      </c>
      <c r="CU58" s="540">
        <f t="shared" si="17"/>
        <v>0.79737861411802924</v>
      </c>
      <c r="CV58" s="890">
        <f>+BN58/$BN$43</f>
        <v>2.890695855842183E-2</v>
      </c>
      <c r="CW58" s="1166"/>
      <c r="CX58" s="890">
        <f>+BK58/$BK$43</f>
        <v>2.740793183412811E-2</v>
      </c>
      <c r="CY58" s="1166"/>
      <c r="CZ58" s="891"/>
      <c r="DA58" s="884"/>
      <c r="DB58" s="835"/>
      <c r="DC58" s="830">
        <v>1078819879</v>
      </c>
      <c r="DD58" s="830">
        <f t="shared" si="113"/>
        <v>0</v>
      </c>
      <c r="DE58" s="830">
        <v>1078819879</v>
      </c>
      <c r="DF58" s="831">
        <f t="shared" si="114"/>
        <v>0</v>
      </c>
      <c r="DG58" s="830">
        <v>860227900</v>
      </c>
      <c r="DH58" s="832">
        <f t="shared" si="115"/>
        <v>0</v>
      </c>
      <c r="DI58" s="830">
        <v>860227900</v>
      </c>
      <c r="DJ58" s="831">
        <f t="shared" si="116"/>
        <v>0</v>
      </c>
      <c r="DK58" s="830">
        <v>860227900</v>
      </c>
      <c r="DL58" s="831">
        <f t="shared" si="117"/>
        <v>0</v>
      </c>
      <c r="DM58" s="836"/>
      <c r="DN58" s="178"/>
      <c r="DO58" s="178"/>
      <c r="DP58" s="319">
        <v>1077931680</v>
      </c>
      <c r="DQ58" s="319">
        <f t="shared" si="118"/>
        <v>888199</v>
      </c>
      <c r="DR58" s="319">
        <v>607164900</v>
      </c>
      <c r="DS58" s="319">
        <f t="shared" si="119"/>
        <v>-253063000</v>
      </c>
      <c r="DT58" s="319">
        <v>607164900</v>
      </c>
      <c r="DU58" s="319">
        <f t="shared" si="120"/>
        <v>-253063000</v>
      </c>
      <c r="DV58" s="319">
        <v>607164900</v>
      </c>
      <c r="DW58" s="319">
        <f t="shared" si="121"/>
        <v>-253063000</v>
      </c>
      <c r="DX58" s="836"/>
    </row>
    <row r="59" spans="1:128" s="157" customFormat="1" ht="18.75" thickBot="1" x14ac:dyDescent="0.25">
      <c r="A59" s="146"/>
      <c r="B59" s="1021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 x14ac:dyDescent="0.3">
      <c r="A60" s="252"/>
      <c r="B60" s="1025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123">+H61+H70</f>
        <v>245000000</v>
      </c>
      <c r="I60" s="238">
        <f t="shared" si="123"/>
        <v>340000000</v>
      </c>
      <c r="J60" s="256">
        <f t="shared" si="123"/>
        <v>340000000</v>
      </c>
      <c r="K60" s="237">
        <f t="shared" si="123"/>
        <v>22295692</v>
      </c>
      <c r="L60" s="261">
        <f>+L61+L70</f>
        <v>2882295692</v>
      </c>
      <c r="M60" s="237">
        <f t="shared" si="123"/>
        <v>100000000</v>
      </c>
      <c r="N60" s="261">
        <f t="shared" si="123"/>
        <v>100000000</v>
      </c>
      <c r="O60" s="237">
        <f t="shared" si="123"/>
        <v>285690820</v>
      </c>
      <c r="P60" s="238">
        <f t="shared" si="123"/>
        <v>285690820</v>
      </c>
      <c r="Q60" s="261">
        <f t="shared" si="123"/>
        <v>71000000</v>
      </c>
      <c r="R60" s="237">
        <f t="shared" si="123"/>
        <v>71000000</v>
      </c>
      <c r="S60" s="238">
        <f t="shared" si="123"/>
        <v>294000000</v>
      </c>
      <c r="T60" s="237">
        <f t="shared" si="123"/>
        <v>294000000</v>
      </c>
      <c r="U60" s="237">
        <f t="shared" si="123"/>
        <v>397278553</v>
      </c>
      <c r="V60" s="237">
        <f t="shared" si="123"/>
        <v>397278553</v>
      </c>
      <c r="W60" s="237">
        <f t="shared" si="123"/>
        <v>0</v>
      </c>
      <c r="X60" s="237">
        <f t="shared" si="123"/>
        <v>0</v>
      </c>
      <c r="Y60" s="237">
        <f t="shared" si="123"/>
        <v>89900000</v>
      </c>
      <c r="Z60" s="237">
        <f t="shared" si="123"/>
        <v>89900000</v>
      </c>
      <c r="AA60" s="237">
        <f t="shared" si="123"/>
        <v>0</v>
      </c>
      <c r="AB60" s="237">
        <f t="shared" si="123"/>
        <v>0</v>
      </c>
      <c r="AC60" s="237">
        <f t="shared" si="123"/>
        <v>0</v>
      </c>
      <c r="AD60" s="256">
        <f t="shared" si="123"/>
        <v>0</v>
      </c>
      <c r="AE60" s="237">
        <f t="shared" si="123"/>
        <v>1845165065</v>
      </c>
      <c r="AF60" s="237">
        <f t="shared" si="123"/>
        <v>4705165065</v>
      </c>
      <c r="AG60" s="238">
        <f t="shared" si="12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123"/>
        <v>15187497500</v>
      </c>
      <c r="AL60" s="237">
        <f t="shared" si="123"/>
        <v>0</v>
      </c>
      <c r="AM60" s="237">
        <f t="shared" si="123"/>
        <v>14343370117.24</v>
      </c>
      <c r="AN60" s="237">
        <f>+AN61+AN70</f>
        <v>15187497500</v>
      </c>
      <c r="AO60" s="237">
        <f t="shared" si="123"/>
        <v>8788389039.9599991</v>
      </c>
      <c r="AP60" s="256">
        <f t="shared" si="123"/>
        <v>943497427.12</v>
      </c>
      <c r="AQ60" s="237">
        <f t="shared" si="123"/>
        <v>824667096</v>
      </c>
      <c r="AR60" s="237">
        <f t="shared" si="123"/>
        <v>914200382</v>
      </c>
      <c r="AS60" s="237">
        <f t="shared" si="123"/>
        <v>1135989387.1599998</v>
      </c>
      <c r="AT60" s="237">
        <f t="shared" si="123"/>
        <v>529614309</v>
      </c>
      <c r="AU60" s="237">
        <f t="shared" si="123"/>
        <v>225290646</v>
      </c>
      <c r="AV60" s="237">
        <f t="shared" si="123"/>
        <v>647979084</v>
      </c>
      <c r="AW60" s="237">
        <f t="shared" si="123"/>
        <v>207674210</v>
      </c>
      <c r="AX60" s="237">
        <f t="shared" si="123"/>
        <v>126068536</v>
      </c>
      <c r="AY60" s="237">
        <f t="shared" si="123"/>
        <v>0</v>
      </c>
      <c r="AZ60" s="237">
        <f t="shared" si="123"/>
        <v>0</v>
      </c>
      <c r="BA60" s="237">
        <f t="shared" ref="BA60" si="124">+BA61+BA70</f>
        <v>14343370117.24</v>
      </c>
      <c r="BB60" s="238">
        <f t="shared" si="123"/>
        <v>6743801348.96</v>
      </c>
      <c r="BC60" s="261">
        <f t="shared" si="123"/>
        <v>670727036</v>
      </c>
      <c r="BD60" s="237">
        <f t="shared" si="123"/>
        <v>761249625.5</v>
      </c>
      <c r="BE60" s="238">
        <f t="shared" si="123"/>
        <v>899466752.75999999</v>
      </c>
      <c r="BF60" s="237">
        <f>+BF61+BF70</f>
        <v>402626019.19</v>
      </c>
      <c r="BG60" s="237">
        <f t="shared" si="123"/>
        <v>682119015.64999998</v>
      </c>
      <c r="BH60" s="237">
        <f t="shared" si="123"/>
        <v>1299815236</v>
      </c>
      <c r="BI60" s="237">
        <f t="shared" si="123"/>
        <v>524947303.12</v>
      </c>
      <c r="BJ60" s="237">
        <f t="shared" si="123"/>
        <v>382093187</v>
      </c>
      <c r="BK60" s="237">
        <f t="shared" si="123"/>
        <v>759038228</v>
      </c>
      <c r="BL60" s="237">
        <f t="shared" si="123"/>
        <v>0</v>
      </c>
      <c r="BM60" s="256">
        <f t="shared" si="123"/>
        <v>0</v>
      </c>
      <c r="BN60" s="237">
        <f t="shared" si="123"/>
        <v>13125883752.18</v>
      </c>
      <c r="BO60" s="238">
        <f t="shared" si="123"/>
        <v>273019843</v>
      </c>
      <c r="BP60" s="261">
        <f t="shared" si="123"/>
        <v>561042440.71000004</v>
      </c>
      <c r="BQ60" s="237">
        <f t="shared" si="123"/>
        <v>1136267087.5</v>
      </c>
      <c r="BR60" s="238">
        <f t="shared" si="123"/>
        <v>875005908</v>
      </c>
      <c r="BS60" s="237">
        <f t="shared" si="123"/>
        <v>961094605</v>
      </c>
      <c r="BT60" s="237">
        <f t="shared" si="123"/>
        <v>1203224790</v>
      </c>
      <c r="BU60" s="237">
        <f t="shared" si="123"/>
        <v>1101112967</v>
      </c>
      <c r="BV60" s="237">
        <f t="shared" ref="BV60:CA60" si="125">+BV61+BV70</f>
        <v>1121202562</v>
      </c>
      <c r="BW60" s="237">
        <f t="shared" si="125"/>
        <v>1106214635</v>
      </c>
      <c r="BX60" s="237">
        <f t="shared" si="125"/>
        <v>1061346158.65</v>
      </c>
      <c r="BY60" s="237">
        <f t="shared" si="125"/>
        <v>0</v>
      </c>
      <c r="BZ60" s="256">
        <f t="shared" si="125"/>
        <v>0</v>
      </c>
      <c r="CA60" s="237">
        <f t="shared" si="125"/>
        <v>9665135564.8600006</v>
      </c>
      <c r="CB60" s="238">
        <f t="shared" ref="CB60:CS60" si="126">+CB61+CB70</f>
        <v>209384408</v>
      </c>
      <c r="CC60" s="238">
        <f t="shared" si="126"/>
        <v>603194383.71000004</v>
      </c>
      <c r="CD60" s="237">
        <f t="shared" si="126"/>
        <v>1154102268.5</v>
      </c>
      <c r="CE60" s="237">
        <f t="shared" si="126"/>
        <v>852453270</v>
      </c>
      <c r="CF60" s="237">
        <f t="shared" si="126"/>
        <v>952440977</v>
      </c>
      <c r="CG60" s="237">
        <f t="shared" si="126"/>
        <v>1238079367</v>
      </c>
      <c r="CH60" s="237">
        <f t="shared" si="126"/>
        <v>1101112967</v>
      </c>
      <c r="CI60" s="237">
        <f t="shared" si="126"/>
        <v>1121202562</v>
      </c>
      <c r="CJ60" s="237">
        <f t="shared" si="126"/>
        <v>1101547427</v>
      </c>
      <c r="CK60" s="237">
        <f t="shared" si="126"/>
        <v>1325466041.6500001</v>
      </c>
      <c r="CL60" s="237">
        <f t="shared" si="126"/>
        <v>0</v>
      </c>
      <c r="CM60" s="237">
        <f t="shared" si="126"/>
        <v>0</v>
      </c>
      <c r="CN60" s="237">
        <f t="shared" si="126"/>
        <v>9658983671.8600006</v>
      </c>
      <c r="CO60" s="238">
        <f t="shared" si="15"/>
        <v>844127382.76000023</v>
      </c>
      <c r="CP60" s="238">
        <f t="shared" si="126"/>
        <v>844127382.75999999</v>
      </c>
      <c r="CQ60" s="238">
        <f t="shared" si="126"/>
        <v>1217486365.0599999</v>
      </c>
      <c r="CR60" s="238">
        <f t="shared" si="126"/>
        <v>3460403278.3200002</v>
      </c>
      <c r="CS60" s="238">
        <f t="shared" si="126"/>
        <v>6151893</v>
      </c>
      <c r="CT60" s="251">
        <f t="shared" si="16"/>
        <v>0.94441958704783324</v>
      </c>
      <c r="CU60" s="251">
        <f t="shared" si="17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 x14ac:dyDescent="0.3">
      <c r="A61" s="622"/>
      <c r="B61" s="1022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127">+G62+G67</f>
        <v>0</v>
      </c>
      <c r="H61" s="629">
        <f t="shared" si="127"/>
        <v>0</v>
      </c>
      <c r="I61" s="627">
        <f t="shared" si="127"/>
        <v>0</v>
      </c>
      <c r="J61" s="628">
        <f t="shared" si="127"/>
        <v>0</v>
      </c>
      <c r="K61" s="629">
        <f t="shared" si="127"/>
        <v>0</v>
      </c>
      <c r="L61" s="630">
        <f t="shared" si="127"/>
        <v>100000000</v>
      </c>
      <c r="M61" s="629">
        <f t="shared" si="127"/>
        <v>5000000</v>
      </c>
      <c r="N61" s="630">
        <f t="shared" si="127"/>
        <v>5000000</v>
      </c>
      <c r="O61" s="629">
        <f t="shared" si="127"/>
        <v>13690820</v>
      </c>
      <c r="P61" s="627">
        <f t="shared" si="127"/>
        <v>49690820</v>
      </c>
      <c r="Q61" s="630">
        <f t="shared" si="127"/>
        <v>0</v>
      </c>
      <c r="R61" s="629">
        <f t="shared" si="127"/>
        <v>0</v>
      </c>
      <c r="S61" s="627">
        <f t="shared" si="127"/>
        <v>1000000</v>
      </c>
      <c r="T61" s="629">
        <f t="shared" si="127"/>
        <v>1000000</v>
      </c>
      <c r="U61" s="629">
        <f t="shared" si="127"/>
        <v>0</v>
      </c>
      <c r="V61" s="629">
        <f t="shared" si="127"/>
        <v>0</v>
      </c>
      <c r="W61" s="629">
        <f t="shared" si="127"/>
        <v>0</v>
      </c>
      <c r="X61" s="629">
        <f t="shared" si="127"/>
        <v>0</v>
      </c>
      <c r="Y61" s="629">
        <f t="shared" si="127"/>
        <v>0</v>
      </c>
      <c r="Z61" s="629">
        <f t="shared" si="127"/>
        <v>0</v>
      </c>
      <c r="AA61" s="629">
        <f t="shared" si="127"/>
        <v>0</v>
      </c>
      <c r="AB61" s="629">
        <f t="shared" si="127"/>
        <v>0</v>
      </c>
      <c r="AC61" s="629">
        <f t="shared" si="127"/>
        <v>0</v>
      </c>
      <c r="AD61" s="628">
        <f t="shared" si="127"/>
        <v>0</v>
      </c>
      <c r="AE61" s="629">
        <f t="shared" si="127"/>
        <v>19690820</v>
      </c>
      <c r="AF61" s="629">
        <f t="shared" si="127"/>
        <v>155690820</v>
      </c>
      <c r="AG61" s="627">
        <f t="shared" si="127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127"/>
        <v>334000000</v>
      </c>
      <c r="AL61" s="629">
        <f t="shared" si="127"/>
        <v>0</v>
      </c>
      <c r="AM61" s="629">
        <f t="shared" si="127"/>
        <v>319924179</v>
      </c>
      <c r="AN61" s="629">
        <f>+AN62+AN67</f>
        <v>334000000</v>
      </c>
      <c r="AO61" s="629">
        <f t="shared" si="127"/>
        <v>43445462</v>
      </c>
      <c r="AP61" s="630">
        <f t="shared" si="127"/>
        <v>54011102</v>
      </c>
      <c r="AQ61" s="629">
        <f t="shared" si="127"/>
        <v>118063946</v>
      </c>
      <c r="AR61" s="629">
        <f t="shared" si="127"/>
        <v>1975300</v>
      </c>
      <c r="AS61" s="629">
        <f t="shared" si="127"/>
        <v>15875986</v>
      </c>
      <c r="AT61" s="629">
        <f t="shared" si="127"/>
        <v>86186463</v>
      </c>
      <c r="AU61" s="629">
        <f t="shared" si="127"/>
        <v>0</v>
      </c>
      <c r="AV61" s="629">
        <f t="shared" si="127"/>
        <v>0</v>
      </c>
      <c r="AW61" s="629">
        <f t="shared" si="127"/>
        <v>0</v>
      </c>
      <c r="AX61" s="629">
        <f t="shared" si="127"/>
        <v>365920</v>
      </c>
      <c r="AY61" s="629">
        <f t="shared" si="127"/>
        <v>0</v>
      </c>
      <c r="AZ61" s="629">
        <f t="shared" si="127"/>
        <v>0</v>
      </c>
      <c r="BA61" s="629">
        <f t="shared" ref="BA61" si="128">+BA62+BA67</f>
        <v>319924179</v>
      </c>
      <c r="BB61" s="627">
        <f t="shared" si="127"/>
        <v>43445462</v>
      </c>
      <c r="BC61" s="630">
        <f t="shared" si="127"/>
        <v>54011102</v>
      </c>
      <c r="BD61" s="629">
        <f t="shared" si="127"/>
        <v>117240343</v>
      </c>
      <c r="BE61" s="627">
        <f t="shared" si="127"/>
        <v>1975300</v>
      </c>
      <c r="BF61" s="629">
        <f t="shared" si="127"/>
        <v>15875986</v>
      </c>
      <c r="BG61" s="629">
        <f t="shared" si="127"/>
        <v>86186463</v>
      </c>
      <c r="BH61" s="629">
        <f t="shared" si="127"/>
        <v>0</v>
      </c>
      <c r="BI61" s="629">
        <f t="shared" si="127"/>
        <v>0</v>
      </c>
      <c r="BJ61" s="629">
        <f t="shared" si="127"/>
        <v>0</v>
      </c>
      <c r="BK61" s="629">
        <f t="shared" si="127"/>
        <v>365920</v>
      </c>
      <c r="BL61" s="629">
        <f t="shared" si="127"/>
        <v>0</v>
      </c>
      <c r="BM61" s="628">
        <f t="shared" si="127"/>
        <v>0</v>
      </c>
      <c r="BN61" s="629">
        <f t="shared" si="127"/>
        <v>319100576</v>
      </c>
      <c r="BO61" s="627">
        <f t="shared" si="127"/>
        <v>23242780</v>
      </c>
      <c r="BP61" s="630">
        <f t="shared" si="127"/>
        <v>74213784</v>
      </c>
      <c r="BQ61" s="629">
        <f t="shared" si="127"/>
        <v>117240343</v>
      </c>
      <c r="BR61" s="627">
        <f t="shared" si="127"/>
        <v>1975300</v>
      </c>
      <c r="BS61" s="629">
        <f t="shared" si="127"/>
        <v>15875986</v>
      </c>
      <c r="BT61" s="629">
        <f t="shared" si="127"/>
        <v>86186463</v>
      </c>
      <c r="BU61" s="629">
        <f t="shared" si="127"/>
        <v>0</v>
      </c>
      <c r="BV61" s="629">
        <f t="shared" ref="BV61:CS61" si="129">+BV62+BV67</f>
        <v>0</v>
      </c>
      <c r="BW61" s="629">
        <f t="shared" si="129"/>
        <v>0</v>
      </c>
      <c r="BX61" s="629">
        <f t="shared" si="129"/>
        <v>365920</v>
      </c>
      <c r="BY61" s="629">
        <f t="shared" si="129"/>
        <v>0</v>
      </c>
      <c r="BZ61" s="628">
        <f t="shared" si="129"/>
        <v>0</v>
      </c>
      <c r="CA61" s="629">
        <f t="shared" si="129"/>
        <v>319100576</v>
      </c>
      <c r="CB61" s="627">
        <f t="shared" si="129"/>
        <v>1277880</v>
      </c>
      <c r="CC61" s="627">
        <f t="shared" si="129"/>
        <v>96178684</v>
      </c>
      <c r="CD61" s="629">
        <f t="shared" si="129"/>
        <v>117240343</v>
      </c>
      <c r="CE61" s="629">
        <f t="shared" si="129"/>
        <v>1975300</v>
      </c>
      <c r="CF61" s="629">
        <f t="shared" si="129"/>
        <v>15875986</v>
      </c>
      <c r="CG61" s="629">
        <f t="shared" si="129"/>
        <v>86186463</v>
      </c>
      <c r="CH61" s="629">
        <f t="shared" si="129"/>
        <v>0</v>
      </c>
      <c r="CI61" s="629">
        <f t="shared" si="129"/>
        <v>0</v>
      </c>
      <c r="CJ61" s="629">
        <f t="shared" si="129"/>
        <v>0</v>
      </c>
      <c r="CK61" s="629">
        <f t="shared" si="129"/>
        <v>365920</v>
      </c>
      <c r="CL61" s="629">
        <f t="shared" si="129"/>
        <v>0</v>
      </c>
      <c r="CM61" s="629">
        <f t="shared" si="129"/>
        <v>0</v>
      </c>
      <c r="CN61" s="629">
        <f t="shared" si="129"/>
        <v>319100576</v>
      </c>
      <c r="CO61" s="627">
        <f t="shared" si="15"/>
        <v>14075821</v>
      </c>
      <c r="CP61" s="627">
        <f t="shared" si="129"/>
        <v>14075821</v>
      </c>
      <c r="CQ61" s="627">
        <f t="shared" si="129"/>
        <v>823603</v>
      </c>
      <c r="CR61" s="627">
        <f t="shared" si="129"/>
        <v>0</v>
      </c>
      <c r="CS61" s="627">
        <f t="shared" si="129"/>
        <v>0</v>
      </c>
      <c r="CT61" s="631">
        <f t="shared" si="16"/>
        <v>0.95785682335329336</v>
      </c>
      <c r="CU61" s="632">
        <f t="shared" si="17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 x14ac:dyDescent="0.3">
      <c r="A62" s="654"/>
      <c r="B62" s="1022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130">+SUM(G63:G66)</f>
        <v>0</v>
      </c>
      <c r="H62" s="661">
        <f t="shared" si="130"/>
        <v>0</v>
      </c>
      <c r="I62" s="659">
        <f t="shared" si="130"/>
        <v>0</v>
      </c>
      <c r="J62" s="660">
        <f t="shared" si="130"/>
        <v>0</v>
      </c>
      <c r="K62" s="661">
        <f t="shared" si="130"/>
        <v>0</v>
      </c>
      <c r="L62" s="662">
        <f t="shared" si="130"/>
        <v>100000000</v>
      </c>
      <c r="M62" s="661">
        <f t="shared" si="130"/>
        <v>5000000</v>
      </c>
      <c r="N62" s="662">
        <f t="shared" si="130"/>
        <v>5000000</v>
      </c>
      <c r="O62" s="661">
        <f t="shared" si="130"/>
        <v>7500233</v>
      </c>
      <c r="P62" s="659">
        <f t="shared" si="130"/>
        <v>49690820</v>
      </c>
      <c r="Q62" s="662">
        <f t="shared" si="130"/>
        <v>0</v>
      </c>
      <c r="R62" s="661">
        <f t="shared" si="130"/>
        <v>0</v>
      </c>
      <c r="S62" s="659">
        <f t="shared" si="130"/>
        <v>1000000</v>
      </c>
      <c r="T62" s="661">
        <f t="shared" si="130"/>
        <v>1000000</v>
      </c>
      <c r="U62" s="661">
        <f t="shared" si="130"/>
        <v>0</v>
      </c>
      <c r="V62" s="661">
        <f t="shared" si="130"/>
        <v>0</v>
      </c>
      <c r="W62" s="661">
        <f t="shared" si="130"/>
        <v>0</v>
      </c>
      <c r="X62" s="661">
        <f t="shared" si="130"/>
        <v>0</v>
      </c>
      <c r="Y62" s="661">
        <f t="shared" si="130"/>
        <v>0</v>
      </c>
      <c r="Z62" s="661">
        <f t="shared" si="130"/>
        <v>0</v>
      </c>
      <c r="AA62" s="661">
        <f t="shared" si="130"/>
        <v>0</v>
      </c>
      <c r="AB62" s="661">
        <f t="shared" si="130"/>
        <v>0</v>
      </c>
      <c r="AC62" s="661">
        <f t="shared" si="130"/>
        <v>0</v>
      </c>
      <c r="AD62" s="660">
        <f t="shared" si="130"/>
        <v>0</v>
      </c>
      <c r="AE62" s="661">
        <f t="shared" si="130"/>
        <v>13500233</v>
      </c>
      <c r="AF62" s="661">
        <f t="shared" si="130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130"/>
        <v>334000000</v>
      </c>
      <c r="AL62" s="661">
        <f t="shared" si="130"/>
        <v>0</v>
      </c>
      <c r="AM62" s="661">
        <f t="shared" si="130"/>
        <v>319924179</v>
      </c>
      <c r="AN62" s="661">
        <f>+SUM(AN63:AN66)</f>
        <v>334000000</v>
      </c>
      <c r="AO62" s="661">
        <f t="shared" si="130"/>
        <v>43445462</v>
      </c>
      <c r="AP62" s="662">
        <f t="shared" si="130"/>
        <v>54011102</v>
      </c>
      <c r="AQ62" s="661">
        <f t="shared" si="130"/>
        <v>118063946</v>
      </c>
      <c r="AR62" s="661">
        <f t="shared" si="130"/>
        <v>1975300</v>
      </c>
      <c r="AS62" s="661">
        <f t="shared" si="130"/>
        <v>15875986</v>
      </c>
      <c r="AT62" s="661">
        <f t="shared" si="130"/>
        <v>86186463</v>
      </c>
      <c r="AU62" s="661">
        <f t="shared" si="130"/>
        <v>0</v>
      </c>
      <c r="AV62" s="661">
        <f t="shared" si="130"/>
        <v>0</v>
      </c>
      <c r="AW62" s="661">
        <f t="shared" si="130"/>
        <v>0</v>
      </c>
      <c r="AX62" s="661">
        <f t="shared" si="130"/>
        <v>365920</v>
      </c>
      <c r="AY62" s="661">
        <f t="shared" si="130"/>
        <v>0</v>
      </c>
      <c r="AZ62" s="661">
        <f t="shared" si="130"/>
        <v>0</v>
      </c>
      <c r="BA62" s="661">
        <f t="shared" si="130"/>
        <v>319924179</v>
      </c>
      <c r="BB62" s="659">
        <f t="shared" si="130"/>
        <v>43445462</v>
      </c>
      <c r="BC62" s="662">
        <f t="shared" si="130"/>
        <v>54011102</v>
      </c>
      <c r="BD62" s="661">
        <f t="shared" si="130"/>
        <v>117240343</v>
      </c>
      <c r="BE62" s="659">
        <f t="shared" si="130"/>
        <v>1975300</v>
      </c>
      <c r="BF62" s="661">
        <f t="shared" si="130"/>
        <v>15875986</v>
      </c>
      <c r="BG62" s="661">
        <f t="shared" si="130"/>
        <v>86186463</v>
      </c>
      <c r="BH62" s="661">
        <f t="shared" si="130"/>
        <v>0</v>
      </c>
      <c r="BI62" s="661">
        <f t="shared" si="130"/>
        <v>0</v>
      </c>
      <c r="BJ62" s="661">
        <f t="shared" si="130"/>
        <v>0</v>
      </c>
      <c r="BK62" s="661">
        <f t="shared" si="130"/>
        <v>365920</v>
      </c>
      <c r="BL62" s="661">
        <f t="shared" si="130"/>
        <v>0</v>
      </c>
      <c r="BM62" s="660">
        <f t="shared" si="130"/>
        <v>0</v>
      </c>
      <c r="BN62" s="661">
        <f t="shared" si="130"/>
        <v>319100576</v>
      </c>
      <c r="BO62" s="659">
        <f t="shared" si="130"/>
        <v>23242780</v>
      </c>
      <c r="BP62" s="662">
        <f t="shared" si="130"/>
        <v>74213784</v>
      </c>
      <c r="BQ62" s="661">
        <f t="shared" si="130"/>
        <v>117240343</v>
      </c>
      <c r="BR62" s="659">
        <f t="shared" si="130"/>
        <v>1975300</v>
      </c>
      <c r="BS62" s="661">
        <f t="shared" si="130"/>
        <v>15875986</v>
      </c>
      <c r="BT62" s="661">
        <f t="shared" si="130"/>
        <v>86186463</v>
      </c>
      <c r="BU62" s="661">
        <f t="shared" si="130"/>
        <v>0</v>
      </c>
      <c r="BV62" s="661">
        <f t="shared" ref="BV62:CS62" si="131">+SUM(BV63:BV66)</f>
        <v>0</v>
      </c>
      <c r="BW62" s="661">
        <f t="shared" si="131"/>
        <v>0</v>
      </c>
      <c r="BX62" s="661">
        <f t="shared" si="131"/>
        <v>365920</v>
      </c>
      <c r="BY62" s="661">
        <f t="shared" si="131"/>
        <v>0</v>
      </c>
      <c r="BZ62" s="660">
        <f t="shared" si="131"/>
        <v>0</v>
      </c>
      <c r="CA62" s="661">
        <f t="shared" si="131"/>
        <v>319100576</v>
      </c>
      <c r="CB62" s="659">
        <f t="shared" si="131"/>
        <v>1277880</v>
      </c>
      <c r="CC62" s="659">
        <f t="shared" si="131"/>
        <v>96178684</v>
      </c>
      <c r="CD62" s="661">
        <f t="shared" si="131"/>
        <v>117240343</v>
      </c>
      <c r="CE62" s="661">
        <f t="shared" si="131"/>
        <v>1975300</v>
      </c>
      <c r="CF62" s="661">
        <f t="shared" si="131"/>
        <v>15875986</v>
      </c>
      <c r="CG62" s="661">
        <f t="shared" si="131"/>
        <v>86186463</v>
      </c>
      <c r="CH62" s="661">
        <f t="shared" si="131"/>
        <v>0</v>
      </c>
      <c r="CI62" s="661">
        <f t="shared" si="131"/>
        <v>0</v>
      </c>
      <c r="CJ62" s="661">
        <f t="shared" si="131"/>
        <v>0</v>
      </c>
      <c r="CK62" s="661">
        <f t="shared" si="131"/>
        <v>365920</v>
      </c>
      <c r="CL62" s="661">
        <f t="shared" si="131"/>
        <v>0</v>
      </c>
      <c r="CM62" s="661">
        <f t="shared" si="131"/>
        <v>0</v>
      </c>
      <c r="CN62" s="661">
        <f t="shared" si="131"/>
        <v>319100576</v>
      </c>
      <c r="CO62" s="659">
        <f t="shared" si="15"/>
        <v>14075821</v>
      </c>
      <c r="CP62" s="659">
        <f t="shared" si="131"/>
        <v>14075821</v>
      </c>
      <c r="CQ62" s="659">
        <f t="shared" si="131"/>
        <v>823603</v>
      </c>
      <c r="CR62" s="659">
        <f t="shared" si="131"/>
        <v>0</v>
      </c>
      <c r="CS62" s="659">
        <f t="shared" si="131"/>
        <v>0</v>
      </c>
      <c r="CT62" s="663">
        <f t="shared" si="16"/>
        <v>0.95785682335329336</v>
      </c>
      <c r="CU62" s="664">
        <f t="shared" si="17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 x14ac:dyDescent="0.2">
      <c r="A63" s="146"/>
      <c r="B63" s="1021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32">+G63+I63+K63+M63+O63+Q63+S63+U63+W63+Y63+AA63+AC63</f>
        <v>0</v>
      </c>
      <c r="AF63" s="160">
        <f t="shared" si="132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 t="shared" ref="CO63:CO66" si="133">+AN63-BA63</f>
        <v>0</v>
      </c>
      <c r="CP63" s="163">
        <f t="shared" ref="CP63:CP66" si="134">+AN63-BA63</f>
        <v>0</v>
      </c>
      <c r="CQ63" s="163">
        <f t="shared" ref="CQ63:CQ66" si="135">+BA63-BN63</f>
        <v>0</v>
      </c>
      <c r="CR63" s="163">
        <f t="shared" ref="CR63:CR66" si="136">+BN63-CA63</f>
        <v>0</v>
      </c>
      <c r="CS63" s="163">
        <f t="shared" ref="CS63:CS66" si="137">+CA63-CN63</f>
        <v>0</v>
      </c>
      <c r="CT63" s="272">
        <f t="shared" si="16"/>
        <v>1</v>
      </c>
      <c r="CU63" s="273">
        <f t="shared" si="17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 t="shared" ref="DQ63:DQ66" si="138">+DC63-DP63</f>
        <v>0</v>
      </c>
      <c r="DR63" s="319">
        <v>6375300</v>
      </c>
      <c r="DS63" s="319">
        <f t="shared" ref="DS63:DS66" si="139">+DR63-DG63</f>
        <v>0</v>
      </c>
      <c r="DT63" s="319">
        <v>6375300</v>
      </c>
      <c r="DU63" s="319">
        <f t="shared" ref="DU63:DU66" si="140">+DT63-DI63</f>
        <v>0</v>
      </c>
      <c r="DV63" s="319">
        <v>6375300</v>
      </c>
      <c r="DW63" s="319">
        <f t="shared" ref="DW63:DW66" si="141">+DV63-DK63</f>
        <v>0</v>
      </c>
      <c r="DX63" s="841"/>
    </row>
    <row r="64" spans="1:128" s="146" customFormat="1" ht="18" customHeight="1" outlineLevel="3" x14ac:dyDescent="0.2">
      <c r="B64" s="1021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32"/>
        <v>1000000</v>
      </c>
      <c r="AF64" s="160">
        <f t="shared" si="132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 t="shared" si="133"/>
        <v>13441741</v>
      </c>
      <c r="CP64" s="163">
        <f t="shared" si="134"/>
        <v>13441741</v>
      </c>
      <c r="CQ64" s="163">
        <f t="shared" si="135"/>
        <v>823603</v>
      </c>
      <c r="CR64" s="163">
        <f t="shared" si="136"/>
        <v>0</v>
      </c>
      <c r="CS64" s="163">
        <f t="shared" si="137"/>
        <v>0</v>
      </c>
      <c r="CT64" s="272">
        <f t="shared" si="16"/>
        <v>0.95878343161373547</v>
      </c>
      <c r="CU64" s="273">
        <f t="shared" si="17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 t="shared" si="138"/>
        <v>13441741</v>
      </c>
      <c r="DR64" s="319">
        <v>311859356</v>
      </c>
      <c r="DS64" s="319">
        <f t="shared" si="139"/>
        <v>0</v>
      </c>
      <c r="DT64" s="319">
        <v>311859356</v>
      </c>
      <c r="DU64" s="319">
        <f t="shared" si="140"/>
        <v>0</v>
      </c>
      <c r="DV64" s="319">
        <v>311859356</v>
      </c>
      <c r="DW64" s="319">
        <f t="shared" si="141"/>
        <v>0</v>
      </c>
      <c r="DX64" s="833"/>
    </row>
    <row r="65" spans="1:128" s="146" customFormat="1" ht="18" customHeight="1" outlineLevel="3" x14ac:dyDescent="0.2">
      <c r="B65" s="1021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32"/>
        <v>12381174</v>
      </c>
      <c r="AF65" s="160">
        <f t="shared" si="132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 t="shared" si="133"/>
        <v>0</v>
      </c>
      <c r="CP65" s="163">
        <f t="shared" si="134"/>
        <v>0</v>
      </c>
      <c r="CQ65" s="163">
        <f t="shared" si="135"/>
        <v>0</v>
      </c>
      <c r="CR65" s="163">
        <f t="shared" si="136"/>
        <v>0</v>
      </c>
      <c r="CS65" s="163">
        <f t="shared" si="137"/>
        <v>0</v>
      </c>
      <c r="CT65" s="272">
        <f t="shared" si="16"/>
        <v>0</v>
      </c>
      <c r="CU65" s="273">
        <f t="shared" si="17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 t="shared" si="138"/>
        <v>0</v>
      </c>
      <c r="DR65" s="319">
        <v>0</v>
      </c>
      <c r="DS65" s="319">
        <f t="shared" si="139"/>
        <v>0</v>
      </c>
      <c r="DT65" s="319">
        <v>0</v>
      </c>
      <c r="DU65" s="319">
        <f t="shared" si="140"/>
        <v>0</v>
      </c>
      <c r="DV65" s="319">
        <v>0</v>
      </c>
      <c r="DW65" s="319">
        <f t="shared" si="141"/>
        <v>0</v>
      </c>
      <c r="DX65" s="833"/>
    </row>
    <row r="66" spans="1:128" s="146" customFormat="1" ht="18" customHeight="1" outlineLevel="3" thickBot="1" x14ac:dyDescent="0.25">
      <c r="B66" s="1021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32"/>
        <v>119059</v>
      </c>
      <c r="AF66" s="160">
        <f t="shared" si="132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 t="shared" si="133"/>
        <v>634080</v>
      </c>
      <c r="CP66" s="163">
        <f t="shared" si="134"/>
        <v>634080</v>
      </c>
      <c r="CQ66" s="163">
        <f t="shared" si="135"/>
        <v>0</v>
      </c>
      <c r="CR66" s="163">
        <f t="shared" si="136"/>
        <v>0</v>
      </c>
      <c r="CS66" s="163">
        <f t="shared" si="137"/>
        <v>0</v>
      </c>
      <c r="CT66" s="272">
        <f t="shared" si="16"/>
        <v>0.57728000000000002</v>
      </c>
      <c r="CU66" s="273">
        <f t="shared" si="17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 t="shared" si="138"/>
        <v>1000000</v>
      </c>
      <c r="DR66" s="319">
        <v>500000</v>
      </c>
      <c r="DS66" s="319">
        <f t="shared" si="139"/>
        <v>-365920</v>
      </c>
      <c r="DT66" s="319">
        <v>500000</v>
      </c>
      <c r="DU66" s="319">
        <f t="shared" si="140"/>
        <v>-365920</v>
      </c>
      <c r="DV66" s="319">
        <v>500000</v>
      </c>
      <c r="DW66" s="319">
        <f t="shared" si="141"/>
        <v>-365920</v>
      </c>
      <c r="DX66" s="833"/>
    </row>
    <row r="67" spans="1:128" s="639" customFormat="1" ht="20.25" customHeight="1" outlineLevel="2" thickBot="1" x14ac:dyDescent="0.3">
      <c r="A67" s="622"/>
      <c r="B67" s="1022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42">+SUM(G68:G69)</f>
        <v>0</v>
      </c>
      <c r="H67" s="646">
        <f t="shared" si="142"/>
        <v>0</v>
      </c>
      <c r="I67" s="644">
        <f t="shared" si="142"/>
        <v>0</v>
      </c>
      <c r="J67" s="645">
        <f t="shared" si="142"/>
        <v>0</v>
      </c>
      <c r="K67" s="646">
        <f t="shared" si="142"/>
        <v>0</v>
      </c>
      <c r="L67" s="647">
        <f t="shared" si="142"/>
        <v>0</v>
      </c>
      <c r="M67" s="646">
        <f t="shared" si="142"/>
        <v>0</v>
      </c>
      <c r="N67" s="647">
        <f t="shared" si="142"/>
        <v>0</v>
      </c>
      <c r="O67" s="646">
        <f t="shared" si="142"/>
        <v>6190587</v>
      </c>
      <c r="P67" s="644">
        <f t="shared" si="142"/>
        <v>0</v>
      </c>
      <c r="Q67" s="647">
        <f t="shared" si="142"/>
        <v>0</v>
      </c>
      <c r="R67" s="646">
        <f t="shared" si="142"/>
        <v>0</v>
      </c>
      <c r="S67" s="644">
        <f t="shared" si="142"/>
        <v>0</v>
      </c>
      <c r="T67" s="646">
        <f t="shared" si="142"/>
        <v>0</v>
      </c>
      <c r="U67" s="646">
        <f t="shared" si="142"/>
        <v>0</v>
      </c>
      <c r="V67" s="646">
        <f t="shared" si="142"/>
        <v>0</v>
      </c>
      <c r="W67" s="646">
        <f t="shared" si="142"/>
        <v>0</v>
      </c>
      <c r="X67" s="646">
        <f t="shared" si="142"/>
        <v>0</v>
      </c>
      <c r="Y67" s="646">
        <f t="shared" si="142"/>
        <v>0</v>
      </c>
      <c r="Z67" s="646">
        <f t="shared" si="142"/>
        <v>0</v>
      </c>
      <c r="AA67" s="646">
        <f t="shared" si="142"/>
        <v>0</v>
      </c>
      <c r="AB67" s="646">
        <f t="shared" si="142"/>
        <v>0</v>
      </c>
      <c r="AC67" s="646">
        <f t="shared" si="142"/>
        <v>0</v>
      </c>
      <c r="AD67" s="645">
        <f t="shared" si="142"/>
        <v>0</v>
      </c>
      <c r="AE67" s="646">
        <f t="shared" si="142"/>
        <v>6190587</v>
      </c>
      <c r="AF67" s="646">
        <f t="shared" si="142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42"/>
        <v>0</v>
      </c>
      <c r="AL67" s="646">
        <f t="shared" si="142"/>
        <v>0</v>
      </c>
      <c r="AM67" s="646">
        <f t="shared" si="142"/>
        <v>0</v>
      </c>
      <c r="AN67" s="646">
        <f>+SUM(AN68:AN69)</f>
        <v>0</v>
      </c>
      <c r="AO67" s="646">
        <f t="shared" si="142"/>
        <v>0</v>
      </c>
      <c r="AP67" s="647">
        <f t="shared" si="142"/>
        <v>0</v>
      </c>
      <c r="AQ67" s="646">
        <f t="shared" si="142"/>
        <v>0</v>
      </c>
      <c r="AR67" s="646">
        <f t="shared" si="142"/>
        <v>0</v>
      </c>
      <c r="AS67" s="646">
        <f t="shared" si="142"/>
        <v>0</v>
      </c>
      <c r="AT67" s="646">
        <f t="shared" si="142"/>
        <v>0</v>
      </c>
      <c r="AU67" s="646">
        <f t="shared" si="142"/>
        <v>0</v>
      </c>
      <c r="AV67" s="646">
        <f t="shared" si="142"/>
        <v>0</v>
      </c>
      <c r="AW67" s="646">
        <f t="shared" si="142"/>
        <v>0</v>
      </c>
      <c r="AX67" s="646">
        <f t="shared" si="142"/>
        <v>0</v>
      </c>
      <c r="AY67" s="646">
        <f t="shared" si="142"/>
        <v>0</v>
      </c>
      <c r="AZ67" s="646">
        <f t="shared" si="142"/>
        <v>0</v>
      </c>
      <c r="BA67" s="646">
        <f t="shared" si="142"/>
        <v>0</v>
      </c>
      <c r="BB67" s="644">
        <f t="shared" si="142"/>
        <v>0</v>
      </c>
      <c r="BC67" s="647">
        <f t="shared" si="142"/>
        <v>0</v>
      </c>
      <c r="BD67" s="646">
        <f t="shared" si="142"/>
        <v>0</v>
      </c>
      <c r="BE67" s="644">
        <f t="shared" si="142"/>
        <v>0</v>
      </c>
      <c r="BF67" s="646">
        <f t="shared" si="142"/>
        <v>0</v>
      </c>
      <c r="BG67" s="646">
        <f t="shared" si="142"/>
        <v>0</v>
      </c>
      <c r="BH67" s="646">
        <f t="shared" si="142"/>
        <v>0</v>
      </c>
      <c r="BI67" s="646">
        <f t="shared" si="142"/>
        <v>0</v>
      </c>
      <c r="BJ67" s="646">
        <f t="shared" si="142"/>
        <v>0</v>
      </c>
      <c r="BK67" s="646">
        <f t="shared" si="142"/>
        <v>0</v>
      </c>
      <c r="BL67" s="646">
        <f t="shared" si="142"/>
        <v>0</v>
      </c>
      <c r="BM67" s="645">
        <f t="shared" si="142"/>
        <v>0</v>
      </c>
      <c r="BN67" s="646">
        <f t="shared" si="142"/>
        <v>0</v>
      </c>
      <c r="BO67" s="644">
        <f t="shared" si="142"/>
        <v>0</v>
      </c>
      <c r="BP67" s="647">
        <f t="shared" si="142"/>
        <v>0</v>
      </c>
      <c r="BQ67" s="646">
        <f t="shared" si="142"/>
        <v>0</v>
      </c>
      <c r="BR67" s="644">
        <f t="shared" si="142"/>
        <v>0</v>
      </c>
      <c r="BS67" s="646">
        <f t="shared" si="142"/>
        <v>0</v>
      </c>
      <c r="BT67" s="646">
        <f t="shared" si="142"/>
        <v>0</v>
      </c>
      <c r="BU67" s="646">
        <f t="shared" si="142"/>
        <v>0</v>
      </c>
      <c r="BV67" s="646">
        <f t="shared" ref="BV67:CS67" si="143">+SUM(BV68:BV69)</f>
        <v>0</v>
      </c>
      <c r="BW67" s="646">
        <f t="shared" si="143"/>
        <v>0</v>
      </c>
      <c r="BX67" s="646">
        <f t="shared" si="143"/>
        <v>0</v>
      </c>
      <c r="BY67" s="646">
        <f t="shared" si="143"/>
        <v>0</v>
      </c>
      <c r="BZ67" s="645">
        <f t="shared" si="143"/>
        <v>0</v>
      </c>
      <c r="CA67" s="646">
        <f t="shared" si="143"/>
        <v>0</v>
      </c>
      <c r="CB67" s="644">
        <f t="shared" si="143"/>
        <v>0</v>
      </c>
      <c r="CC67" s="644">
        <f t="shared" si="143"/>
        <v>0</v>
      </c>
      <c r="CD67" s="646">
        <f t="shared" si="143"/>
        <v>0</v>
      </c>
      <c r="CE67" s="646">
        <f t="shared" si="143"/>
        <v>0</v>
      </c>
      <c r="CF67" s="646">
        <f t="shared" si="143"/>
        <v>0</v>
      </c>
      <c r="CG67" s="646">
        <f t="shared" si="143"/>
        <v>0</v>
      </c>
      <c r="CH67" s="646">
        <f t="shared" si="143"/>
        <v>0</v>
      </c>
      <c r="CI67" s="646">
        <f t="shared" si="143"/>
        <v>0</v>
      </c>
      <c r="CJ67" s="646">
        <f t="shared" si="143"/>
        <v>0</v>
      </c>
      <c r="CK67" s="646">
        <f t="shared" si="143"/>
        <v>0</v>
      </c>
      <c r="CL67" s="646">
        <f t="shared" si="143"/>
        <v>0</v>
      </c>
      <c r="CM67" s="646">
        <f t="shared" si="143"/>
        <v>0</v>
      </c>
      <c r="CN67" s="646">
        <f t="shared" si="143"/>
        <v>0</v>
      </c>
      <c r="CO67" s="644">
        <f t="shared" si="15"/>
        <v>0</v>
      </c>
      <c r="CP67" s="644">
        <f t="shared" si="143"/>
        <v>0</v>
      </c>
      <c r="CQ67" s="644">
        <f t="shared" si="143"/>
        <v>0</v>
      </c>
      <c r="CR67" s="644">
        <f t="shared" si="143"/>
        <v>0</v>
      </c>
      <c r="CS67" s="644">
        <f t="shared" si="143"/>
        <v>0</v>
      </c>
      <c r="CT67" s="648">
        <f t="shared" si="16"/>
        <v>0</v>
      </c>
      <c r="CU67" s="649">
        <f t="shared" si="17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 x14ac:dyDescent="0.2">
      <c r="B68" s="1021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 t="shared" ref="CO68:CO69" si="144">+AN68-BA68</f>
        <v>0</v>
      </c>
      <c r="CP68" s="163">
        <f t="shared" ref="CP68:CP69" si="145">+AN68-BA68</f>
        <v>0</v>
      </c>
      <c r="CQ68" s="163">
        <f t="shared" ref="CQ68:CQ69" si="146">+BA68-BN68</f>
        <v>0</v>
      </c>
      <c r="CR68" s="163">
        <f t="shared" ref="CR68:CR69" si="147">+BN68-CA68</f>
        <v>0</v>
      </c>
      <c r="CS68" s="163">
        <f t="shared" ref="CS68:CS69" si="148">+CA68-CN68</f>
        <v>0</v>
      </c>
      <c r="CT68" s="272">
        <f t="shared" si="16"/>
        <v>0</v>
      </c>
      <c r="CU68" s="273">
        <f t="shared" si="17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 t="shared" ref="DQ68:DQ69" si="149">+DC68-DP68</f>
        <v>0</v>
      </c>
      <c r="DR68" s="319">
        <v>0</v>
      </c>
      <c r="DS68" s="319">
        <f t="shared" ref="DS68:DS69" si="150">+DR68-DG68</f>
        <v>0</v>
      </c>
      <c r="DT68" s="319">
        <v>0</v>
      </c>
      <c r="DU68" s="319">
        <f t="shared" ref="DU68:DU69" si="151">+DT68-DI68</f>
        <v>0</v>
      </c>
      <c r="DV68" s="319">
        <v>0</v>
      </c>
      <c r="DW68" s="319">
        <f t="shared" ref="DW68:DW69" si="152">+DV68-DK68</f>
        <v>0</v>
      </c>
      <c r="DX68" s="833"/>
    </row>
    <row r="69" spans="1:128" s="146" customFormat="1" ht="18" customHeight="1" outlineLevel="3" x14ac:dyDescent="0.2">
      <c r="B69" s="1021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 t="shared" si="144"/>
        <v>0</v>
      </c>
      <c r="CP69" s="163">
        <f t="shared" si="145"/>
        <v>0</v>
      </c>
      <c r="CQ69" s="163">
        <f t="shared" si="146"/>
        <v>0</v>
      </c>
      <c r="CR69" s="163">
        <f t="shared" si="147"/>
        <v>0</v>
      </c>
      <c r="CS69" s="163">
        <f t="shared" si="148"/>
        <v>0</v>
      </c>
      <c r="CT69" s="272">
        <f t="shared" si="16"/>
        <v>0</v>
      </c>
      <c r="CU69" s="273">
        <f t="shared" si="17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 t="shared" si="149"/>
        <v>0</v>
      </c>
      <c r="DR69" s="319">
        <v>0</v>
      </c>
      <c r="DS69" s="319">
        <f t="shared" si="150"/>
        <v>0</v>
      </c>
      <c r="DT69" s="319">
        <v>0</v>
      </c>
      <c r="DU69" s="319">
        <f t="shared" si="151"/>
        <v>0</v>
      </c>
      <c r="DV69" s="319">
        <v>0</v>
      </c>
      <c r="DW69" s="319">
        <f t="shared" si="152"/>
        <v>0</v>
      </c>
      <c r="DX69" s="833"/>
    </row>
    <row r="70" spans="1:128" s="639" customFormat="1" ht="20.25" customHeight="1" outlineLevel="1" thickBot="1" x14ac:dyDescent="0.3">
      <c r="A70" s="622"/>
      <c r="B70" s="1022"/>
      <c r="C70" s="641" t="s">
        <v>629</v>
      </c>
      <c r="D70" s="642" t="s">
        <v>417</v>
      </c>
      <c r="E70" s="643" t="s">
        <v>630</v>
      </c>
      <c r="F70" s="644">
        <f t="shared" ref="F70:K70" si="153">+F71+F79+F82+F92+F101+F105+F108+F114+F118+F120+F123+F128+F129+F133</f>
        <v>14031050000</v>
      </c>
      <c r="G70" s="644">
        <f t="shared" si="153"/>
        <v>245000000</v>
      </c>
      <c r="H70" s="644">
        <f t="shared" si="153"/>
        <v>245000000</v>
      </c>
      <c r="I70" s="644">
        <f t="shared" si="153"/>
        <v>340000000</v>
      </c>
      <c r="J70" s="647">
        <f t="shared" si="153"/>
        <v>340000000</v>
      </c>
      <c r="K70" s="646">
        <f t="shared" si="153"/>
        <v>22295692</v>
      </c>
      <c r="L70" s="647">
        <f>+L71+L79+L82+L92+L101+L105+L108+L114+L118+L120+L123+L128+L129+L133</f>
        <v>2782295692</v>
      </c>
      <c r="M70" s="646">
        <f t="shared" ref="M70:BZ70" si="154">+M71+M79+M82+M92+M101+M105+M108+M114+M118+M120+M123+M128+M129+M133</f>
        <v>95000000</v>
      </c>
      <c r="N70" s="647">
        <f t="shared" si="154"/>
        <v>95000000</v>
      </c>
      <c r="O70" s="646">
        <f t="shared" si="154"/>
        <v>272000000</v>
      </c>
      <c r="P70" s="644">
        <f t="shared" si="154"/>
        <v>236000000</v>
      </c>
      <c r="Q70" s="647">
        <f t="shared" si="154"/>
        <v>71000000</v>
      </c>
      <c r="R70" s="646">
        <f t="shared" si="154"/>
        <v>71000000</v>
      </c>
      <c r="S70" s="644">
        <f t="shared" si="154"/>
        <v>293000000</v>
      </c>
      <c r="T70" s="644">
        <f t="shared" si="154"/>
        <v>293000000</v>
      </c>
      <c r="U70" s="644">
        <f t="shared" si="154"/>
        <v>397278553</v>
      </c>
      <c r="V70" s="644">
        <f t="shared" si="154"/>
        <v>397278553</v>
      </c>
      <c r="W70" s="644">
        <f t="shared" si="154"/>
        <v>0</v>
      </c>
      <c r="X70" s="644">
        <f t="shared" si="154"/>
        <v>0</v>
      </c>
      <c r="Y70" s="644">
        <f t="shared" si="154"/>
        <v>89900000</v>
      </c>
      <c r="Z70" s="644">
        <f t="shared" si="154"/>
        <v>89900000</v>
      </c>
      <c r="AA70" s="644">
        <f t="shared" si="154"/>
        <v>0</v>
      </c>
      <c r="AB70" s="644">
        <f t="shared" si="154"/>
        <v>0</v>
      </c>
      <c r="AC70" s="644">
        <f t="shared" si="154"/>
        <v>0</v>
      </c>
      <c r="AD70" s="647">
        <f t="shared" si="154"/>
        <v>0</v>
      </c>
      <c r="AE70" s="646">
        <f t="shared" si="154"/>
        <v>1825474245</v>
      </c>
      <c r="AF70" s="644">
        <f t="shared" si="15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54"/>
        <v>14853497500</v>
      </c>
      <c r="AL70" s="646">
        <f t="shared" si="154"/>
        <v>0</v>
      </c>
      <c r="AM70" s="646">
        <f t="shared" si="154"/>
        <v>14023445938.24</v>
      </c>
      <c r="AN70" s="646">
        <f t="shared" si="154"/>
        <v>14853497500</v>
      </c>
      <c r="AO70" s="646">
        <f t="shared" si="154"/>
        <v>8744943577.9599991</v>
      </c>
      <c r="AP70" s="647">
        <f t="shared" si="154"/>
        <v>889486325.12</v>
      </c>
      <c r="AQ70" s="646">
        <f t="shared" si="154"/>
        <v>706603150</v>
      </c>
      <c r="AR70" s="646">
        <f t="shared" si="154"/>
        <v>912225082</v>
      </c>
      <c r="AS70" s="646">
        <f t="shared" si="154"/>
        <v>1120113401.1599998</v>
      </c>
      <c r="AT70" s="646">
        <f t="shared" si="154"/>
        <v>443427846</v>
      </c>
      <c r="AU70" s="646">
        <f t="shared" si="154"/>
        <v>225290646</v>
      </c>
      <c r="AV70" s="646">
        <f t="shared" si="154"/>
        <v>647979084</v>
      </c>
      <c r="AW70" s="646">
        <f t="shared" si="154"/>
        <v>207674210</v>
      </c>
      <c r="AX70" s="646">
        <f t="shared" si="154"/>
        <v>125702616</v>
      </c>
      <c r="AY70" s="646">
        <f t="shared" si="154"/>
        <v>0</v>
      </c>
      <c r="AZ70" s="646">
        <f t="shared" si="154"/>
        <v>0</v>
      </c>
      <c r="BA70" s="644">
        <f t="shared" si="154"/>
        <v>14023445938.24</v>
      </c>
      <c r="BB70" s="644">
        <f t="shared" si="154"/>
        <v>6700355886.96</v>
      </c>
      <c r="BC70" s="647">
        <f t="shared" si="154"/>
        <v>616715934</v>
      </c>
      <c r="BD70" s="646">
        <f t="shared" si="154"/>
        <v>644009282.5</v>
      </c>
      <c r="BE70" s="644">
        <f t="shared" si="154"/>
        <v>897491452.75999999</v>
      </c>
      <c r="BF70" s="644">
        <f t="shared" si="154"/>
        <v>386750033.19</v>
      </c>
      <c r="BG70" s="644">
        <f t="shared" si="154"/>
        <v>595932552.64999998</v>
      </c>
      <c r="BH70" s="644">
        <f t="shared" si="154"/>
        <v>1299815236</v>
      </c>
      <c r="BI70" s="644">
        <f t="shared" si="154"/>
        <v>524947303.12</v>
      </c>
      <c r="BJ70" s="644">
        <f t="shared" si="154"/>
        <v>382093187</v>
      </c>
      <c r="BK70" s="644">
        <f t="shared" si="154"/>
        <v>758672308</v>
      </c>
      <c r="BL70" s="644">
        <f t="shared" si="154"/>
        <v>0</v>
      </c>
      <c r="BM70" s="647">
        <f t="shared" si="154"/>
        <v>0</v>
      </c>
      <c r="BN70" s="646">
        <f t="shared" si="154"/>
        <v>12806783176.18</v>
      </c>
      <c r="BO70" s="644">
        <f t="shared" si="154"/>
        <v>249777063</v>
      </c>
      <c r="BP70" s="647">
        <f t="shared" si="154"/>
        <v>486828656.71000004</v>
      </c>
      <c r="BQ70" s="646">
        <f t="shared" si="154"/>
        <v>1019026744.5</v>
      </c>
      <c r="BR70" s="644">
        <f t="shared" si="154"/>
        <v>873030608</v>
      </c>
      <c r="BS70" s="644">
        <f t="shared" si="154"/>
        <v>945218619</v>
      </c>
      <c r="BT70" s="644">
        <f t="shared" si="154"/>
        <v>1117038327</v>
      </c>
      <c r="BU70" s="644">
        <f t="shared" si="154"/>
        <v>1101112967</v>
      </c>
      <c r="BV70" s="644">
        <f t="shared" si="154"/>
        <v>1121202562</v>
      </c>
      <c r="BW70" s="644">
        <f t="shared" si="154"/>
        <v>1106214635</v>
      </c>
      <c r="BX70" s="644">
        <f t="shared" si="154"/>
        <v>1060980238.65</v>
      </c>
      <c r="BY70" s="644">
        <f t="shared" si="154"/>
        <v>0</v>
      </c>
      <c r="BZ70" s="647">
        <f t="shared" si="154"/>
        <v>0</v>
      </c>
      <c r="CA70" s="646">
        <f>+CA71+CA79+CA82+CA92+CA101+CA105+CA108+CA114+CA118+CA120+CA123+CA128+CA129+CA133</f>
        <v>9346034988.8600006</v>
      </c>
      <c r="CB70" s="644">
        <f t="shared" ref="CB70:CS70" si="155">+CB71+CB79+CB82+CB92+CB101+CB105+CB108+CB114+CB118+CB120+CB123+CB128+CB129+CB133</f>
        <v>208106528</v>
      </c>
      <c r="CC70" s="644">
        <f t="shared" si="155"/>
        <v>507015699.71000004</v>
      </c>
      <c r="CD70" s="644">
        <f>+CD71+CD79+CD82+CD92+CD101+CD105+CD108+CD114+CD118+CD120+CD123+CD128+CD129+CD133</f>
        <v>1036861925.5</v>
      </c>
      <c r="CE70" s="644">
        <f t="shared" si="155"/>
        <v>850477970</v>
      </c>
      <c r="CF70" s="644">
        <f t="shared" si="155"/>
        <v>936564991</v>
      </c>
      <c r="CG70" s="644">
        <f t="shared" si="155"/>
        <v>1151892904</v>
      </c>
      <c r="CH70" s="644">
        <f t="shared" si="155"/>
        <v>1101112967</v>
      </c>
      <c r="CI70" s="644">
        <f t="shared" si="155"/>
        <v>1121202562</v>
      </c>
      <c r="CJ70" s="644">
        <f>+CJ71+CJ79+CJ82+CJ92+CJ101+CJ105+CJ108+CJ114+CJ118+CJ120+CJ123+CJ128+CJ129+CJ133</f>
        <v>1101547427</v>
      </c>
      <c r="CK70" s="644">
        <f t="shared" si="155"/>
        <v>1325100121.6500001</v>
      </c>
      <c r="CL70" s="644">
        <f t="shared" si="155"/>
        <v>0</v>
      </c>
      <c r="CM70" s="644">
        <f t="shared" si="155"/>
        <v>0</v>
      </c>
      <c r="CN70" s="644">
        <f t="shared" si="155"/>
        <v>9339883095.8600006</v>
      </c>
      <c r="CO70" s="644">
        <f t="shared" si="15"/>
        <v>830051561.76000023</v>
      </c>
      <c r="CP70" s="644">
        <f t="shared" si="155"/>
        <v>830051561.75999999</v>
      </c>
      <c r="CQ70" s="644">
        <f t="shared" si="155"/>
        <v>1216662762.0599999</v>
      </c>
      <c r="CR70" s="644">
        <f t="shared" si="155"/>
        <v>3460403278.3200002</v>
      </c>
      <c r="CS70" s="644">
        <f t="shared" si="155"/>
        <v>6151893</v>
      </c>
      <c r="CT70" s="648">
        <f t="shared" si="16"/>
        <v>0.94411743350278277</v>
      </c>
      <c r="CU70" s="649">
        <f t="shared" si="17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 x14ac:dyDescent="0.3">
      <c r="A71" s="466"/>
      <c r="B71" s="1022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56">+SUM(G72:G78)</f>
        <v>0</v>
      </c>
      <c r="H71" s="471">
        <f t="shared" si="156"/>
        <v>0</v>
      </c>
      <c r="I71" s="650">
        <f t="shared" si="156"/>
        <v>0</v>
      </c>
      <c r="J71" s="472">
        <f t="shared" si="156"/>
        <v>0</v>
      </c>
      <c r="K71" s="471">
        <f t="shared" si="156"/>
        <v>0</v>
      </c>
      <c r="L71" s="651">
        <f t="shared" si="156"/>
        <v>730000000</v>
      </c>
      <c r="M71" s="471">
        <f t="shared" si="156"/>
        <v>80000000</v>
      </c>
      <c r="N71" s="651">
        <f t="shared" si="156"/>
        <v>0</v>
      </c>
      <c r="O71" s="471">
        <f t="shared" si="156"/>
        <v>272000000</v>
      </c>
      <c r="P71" s="650">
        <f t="shared" si="156"/>
        <v>1000000</v>
      </c>
      <c r="Q71" s="651">
        <f t="shared" si="156"/>
        <v>0</v>
      </c>
      <c r="R71" s="471">
        <f t="shared" si="156"/>
        <v>0</v>
      </c>
      <c r="S71" s="650">
        <f t="shared" si="156"/>
        <v>115500000</v>
      </c>
      <c r="T71" s="471">
        <f t="shared" si="156"/>
        <v>110000000</v>
      </c>
      <c r="U71" s="471">
        <f t="shared" si="156"/>
        <v>0</v>
      </c>
      <c r="V71" s="471">
        <f t="shared" si="156"/>
        <v>14219443</v>
      </c>
      <c r="W71" s="471">
        <f t="shared" si="156"/>
        <v>0</v>
      </c>
      <c r="X71" s="471">
        <f t="shared" si="156"/>
        <v>0</v>
      </c>
      <c r="Y71" s="471">
        <f t="shared" si="156"/>
        <v>0</v>
      </c>
      <c r="Z71" s="471">
        <f t="shared" si="156"/>
        <v>0</v>
      </c>
      <c r="AA71" s="471">
        <f t="shared" si="156"/>
        <v>0</v>
      </c>
      <c r="AB71" s="471">
        <f t="shared" si="156"/>
        <v>0</v>
      </c>
      <c r="AC71" s="471">
        <f t="shared" si="156"/>
        <v>0</v>
      </c>
      <c r="AD71" s="472">
        <f t="shared" si="156"/>
        <v>0</v>
      </c>
      <c r="AE71" s="471">
        <f t="shared" si="156"/>
        <v>467500000</v>
      </c>
      <c r="AF71" s="471">
        <f t="shared" si="156"/>
        <v>855219443</v>
      </c>
      <c r="AG71" s="650">
        <f t="shared" si="15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56"/>
        <v>810719443</v>
      </c>
      <c r="AL71" s="471">
        <f t="shared" si="156"/>
        <v>0</v>
      </c>
      <c r="AM71" s="471">
        <f t="shared" si="156"/>
        <v>784831693</v>
      </c>
      <c r="AN71" s="471">
        <f>+SUM(AN72:AN78)</f>
        <v>810719443</v>
      </c>
      <c r="AO71" s="471">
        <f t="shared" si="156"/>
        <v>0</v>
      </c>
      <c r="AP71" s="651">
        <f t="shared" si="156"/>
        <v>72219443</v>
      </c>
      <c r="AQ71" s="471">
        <f t="shared" si="156"/>
        <v>0</v>
      </c>
      <c r="AR71" s="471">
        <f t="shared" si="156"/>
        <v>561100000</v>
      </c>
      <c r="AS71" s="471">
        <f t="shared" si="156"/>
        <v>191400</v>
      </c>
      <c r="AT71" s="471">
        <f t="shared" si="156"/>
        <v>0</v>
      </c>
      <c r="AU71" s="471">
        <f t="shared" si="156"/>
        <v>106120850</v>
      </c>
      <c r="AV71" s="471">
        <f t="shared" si="156"/>
        <v>44920000</v>
      </c>
      <c r="AW71" s="471">
        <f t="shared" si="156"/>
        <v>280000</v>
      </c>
      <c r="AX71" s="471">
        <f t="shared" si="156"/>
        <v>0</v>
      </c>
      <c r="AY71" s="471">
        <f t="shared" si="156"/>
        <v>0</v>
      </c>
      <c r="AZ71" s="471">
        <f t="shared" si="156"/>
        <v>0</v>
      </c>
      <c r="BA71" s="471">
        <f t="shared" si="156"/>
        <v>784831693</v>
      </c>
      <c r="BB71" s="650">
        <f t="shared" si="156"/>
        <v>0</v>
      </c>
      <c r="BC71" s="651">
        <f t="shared" si="156"/>
        <v>46307832</v>
      </c>
      <c r="BD71" s="471">
        <f t="shared" si="156"/>
        <v>0</v>
      </c>
      <c r="BE71" s="650">
        <f t="shared" si="156"/>
        <v>286599133</v>
      </c>
      <c r="BF71" s="471">
        <f t="shared" si="156"/>
        <v>191400</v>
      </c>
      <c r="BG71" s="471">
        <f t="shared" si="156"/>
        <v>0</v>
      </c>
      <c r="BH71" s="471">
        <f t="shared" si="156"/>
        <v>405737984</v>
      </c>
      <c r="BI71" s="471">
        <f t="shared" si="156"/>
        <v>44720000</v>
      </c>
      <c r="BJ71" s="471">
        <f t="shared" si="156"/>
        <v>280000</v>
      </c>
      <c r="BK71" s="471">
        <f t="shared" si="156"/>
        <v>0</v>
      </c>
      <c r="BL71" s="471">
        <f t="shared" si="156"/>
        <v>0</v>
      </c>
      <c r="BM71" s="472">
        <f t="shared" si="156"/>
        <v>0</v>
      </c>
      <c r="BN71" s="471">
        <f t="shared" si="156"/>
        <v>783836349</v>
      </c>
      <c r="BO71" s="650">
        <f t="shared" si="156"/>
        <v>0</v>
      </c>
      <c r="BP71" s="651">
        <f t="shared" si="156"/>
        <v>2500000</v>
      </c>
      <c r="BQ71" s="471">
        <f t="shared" si="156"/>
        <v>0</v>
      </c>
      <c r="BR71" s="650">
        <f t="shared" si="156"/>
        <v>43807832</v>
      </c>
      <c r="BS71" s="471">
        <f t="shared" si="156"/>
        <v>191400</v>
      </c>
      <c r="BT71" s="471">
        <f t="shared" si="156"/>
        <v>25910912</v>
      </c>
      <c r="BU71" s="471">
        <f t="shared" si="156"/>
        <v>120850</v>
      </c>
      <c r="BV71" s="471">
        <f t="shared" ref="BV71:CS71" si="157">+SUM(BV72:BV78)</f>
        <v>420000</v>
      </c>
      <c r="BW71" s="471">
        <f t="shared" si="157"/>
        <v>300280000</v>
      </c>
      <c r="BX71" s="471">
        <f t="shared" si="157"/>
        <v>97662848</v>
      </c>
      <c r="BY71" s="471">
        <f t="shared" si="157"/>
        <v>0</v>
      </c>
      <c r="BZ71" s="472">
        <f t="shared" si="157"/>
        <v>0</v>
      </c>
      <c r="CA71" s="471">
        <f t="shared" si="157"/>
        <v>470893842</v>
      </c>
      <c r="CB71" s="650">
        <f t="shared" si="157"/>
        <v>0</v>
      </c>
      <c r="CC71" s="650">
        <f t="shared" si="157"/>
        <v>2500000</v>
      </c>
      <c r="CD71" s="471">
        <f t="shared" si="157"/>
        <v>0</v>
      </c>
      <c r="CE71" s="471">
        <f t="shared" si="157"/>
        <v>43807832</v>
      </c>
      <c r="CF71" s="471">
        <f t="shared" si="157"/>
        <v>191400</v>
      </c>
      <c r="CG71" s="471">
        <f t="shared" si="157"/>
        <v>25910912</v>
      </c>
      <c r="CH71" s="471">
        <f t="shared" si="157"/>
        <v>120850</v>
      </c>
      <c r="CI71" s="471">
        <f t="shared" si="157"/>
        <v>420000</v>
      </c>
      <c r="CJ71" s="471">
        <f t="shared" si="157"/>
        <v>300280000</v>
      </c>
      <c r="CK71" s="471">
        <f t="shared" si="157"/>
        <v>97662848</v>
      </c>
      <c r="CL71" s="471">
        <f t="shared" si="157"/>
        <v>0</v>
      </c>
      <c r="CM71" s="471">
        <f t="shared" si="157"/>
        <v>0</v>
      </c>
      <c r="CN71" s="471">
        <f t="shared" si="157"/>
        <v>470893842</v>
      </c>
      <c r="CO71" s="650">
        <f t="shared" si="15"/>
        <v>25887750</v>
      </c>
      <c r="CP71" s="650">
        <f t="shared" si="157"/>
        <v>25887750</v>
      </c>
      <c r="CQ71" s="650">
        <f t="shared" si="157"/>
        <v>995344</v>
      </c>
      <c r="CR71" s="650">
        <f t="shared" si="157"/>
        <v>312942507</v>
      </c>
      <c r="CS71" s="650">
        <f t="shared" si="157"/>
        <v>0</v>
      </c>
      <c r="CT71" s="652">
        <f t="shared" si="16"/>
        <v>0.96806817669969214</v>
      </c>
      <c r="CU71" s="653">
        <f t="shared" si="17"/>
        <v>0.96684044741727004</v>
      </c>
      <c r="CV71" s="901">
        <f>IFERROR(BN71/$BN$70,0)</f>
        <v>6.1204780171331227E-2</v>
      </c>
      <c r="CW71" s="1150">
        <f>+SUM(CV71:CV129)</f>
        <v>0.9996645768151996</v>
      </c>
      <c r="CX71" s="901">
        <f>IFERROR(BK71/$BK$70,0)</f>
        <v>0</v>
      </c>
      <c r="CY71" s="1150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 x14ac:dyDescent="0.3">
      <c r="A72" s="146"/>
      <c r="B72" s="1021" t="str">
        <f t="shared" ref="B72:B127" si="15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59">+G72+I72+K72+M72+O72+Q72+S72+U72+W72+Y72+AA72+AC72</f>
        <v>0</v>
      </c>
      <c r="AF72" s="151">
        <f t="shared" ref="AF72:AF78" si="160">+H72+J72+L72+N72+P72+R72+T72+V72+X72+Z72+AB72+AD72</f>
        <v>0</v>
      </c>
      <c r="AG72" s="154"/>
      <c r="AH72" s="153"/>
      <c r="AI72" s="160">
        <f t="shared" ref="AI72:AI78" si="161">+-AG72+AH72</f>
        <v>0</v>
      </c>
      <c r="AJ72" s="153"/>
      <c r="AK72" s="160">
        <f t="shared" ref="AK72:AK78" si="162">+F72-AE72+AF72+AI72</f>
        <v>10000000</v>
      </c>
      <c r="AL72" s="151"/>
      <c r="AM72" s="573">
        <f t="shared" ref="AM72:AM78" si="163">+AL72+BA72</f>
        <v>620850</v>
      </c>
      <c r="AN72" s="160">
        <f t="shared" ref="AN72:AN78" si="16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6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6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6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68">+SUM(CB72:CM72)</f>
        <v>620850</v>
      </c>
      <c r="CO72" s="163">
        <f t="shared" ref="CO72:CO78" si="169">+AN72-BA72</f>
        <v>9379150</v>
      </c>
      <c r="CP72" s="163">
        <f t="shared" ref="CP72:CP78" si="170">+AN72-BA72</f>
        <v>9379150</v>
      </c>
      <c r="CQ72" s="163">
        <f t="shared" ref="CQ72:CQ78" si="171">+BA72-BN72</f>
        <v>0</v>
      </c>
      <c r="CR72" s="163">
        <f t="shared" ref="CR72:CR78" si="172">+BN72-CA72</f>
        <v>0</v>
      </c>
      <c r="CS72" s="163">
        <f t="shared" ref="CS72:CS78" si="173">+CA72-CN72</f>
        <v>0</v>
      </c>
      <c r="CT72" s="272">
        <f t="shared" si="16"/>
        <v>6.2085000000000001E-2</v>
      </c>
      <c r="CU72" s="273">
        <f t="shared" si="17"/>
        <v>6.2085000000000001E-2</v>
      </c>
      <c r="CV72" s="891"/>
      <c r="CW72" s="1151"/>
      <c r="CX72" s="891"/>
      <c r="CY72" s="1151"/>
      <c r="CZ72" s="903">
        <f t="shared" ref="CZ72:CZ78" si="174">IFERROR(BK72/$BK$71,0)</f>
        <v>0</v>
      </c>
      <c r="DA72" s="1150">
        <f>+SUM(CZ72:CZ78)</f>
        <v>0</v>
      </c>
      <c r="DB72" s="840"/>
      <c r="DC72" s="830">
        <v>10000000</v>
      </c>
      <c r="DD72" s="830">
        <f t="shared" ref="DD72:DD78" si="175">+DC72-AN72</f>
        <v>0</v>
      </c>
      <c r="DE72" s="830">
        <v>620850</v>
      </c>
      <c r="DF72" s="831">
        <f t="shared" ref="DF72:DF78" si="176">+DE72-BA72</f>
        <v>0</v>
      </c>
      <c r="DG72" s="830">
        <v>620850</v>
      </c>
      <c r="DH72" s="832">
        <f t="shared" ref="DH72:DH78" si="177">+DG72-BN72</f>
        <v>0</v>
      </c>
      <c r="DI72" s="830">
        <v>620850</v>
      </c>
      <c r="DJ72" s="831">
        <f t="shared" ref="DJ72:DJ78" si="178">+DI72-CA72</f>
        <v>0</v>
      </c>
      <c r="DK72" s="830">
        <v>620850</v>
      </c>
      <c r="DL72" s="831">
        <f t="shared" ref="DL72:DL78" si="179">+DK72-CN72</f>
        <v>0</v>
      </c>
      <c r="DM72" s="841"/>
      <c r="DN72" s="158"/>
      <c r="DO72" s="149"/>
      <c r="DP72" s="319">
        <v>620850</v>
      </c>
      <c r="DQ72" s="319">
        <f t="shared" ref="DQ72:DQ78" si="180">+DC72-DP72</f>
        <v>9379150</v>
      </c>
      <c r="DR72" s="319">
        <v>620850</v>
      </c>
      <c r="DS72" s="319">
        <f t="shared" ref="DS72:DS78" si="181">+DR72-DG72</f>
        <v>0</v>
      </c>
      <c r="DT72" s="319">
        <v>620850</v>
      </c>
      <c r="DU72" s="319">
        <f t="shared" ref="DU72:DU78" si="182">+DT72-DI72</f>
        <v>0</v>
      </c>
      <c r="DV72" s="319">
        <v>620850</v>
      </c>
      <c r="DW72" s="319">
        <f t="shared" ref="DW72:DW78" si="183">+DV72-DK72</f>
        <v>0</v>
      </c>
      <c r="DX72" s="841"/>
    </row>
    <row r="73" spans="1:128" s="146" customFormat="1" ht="18" customHeight="1" outlineLevel="2" thickBot="1" x14ac:dyDescent="0.3">
      <c r="B73" s="1021" t="str">
        <f t="shared" si="15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59"/>
        <v>5500000</v>
      </c>
      <c r="AF73" s="160">
        <f t="shared" si="160"/>
        <v>0</v>
      </c>
      <c r="AG73" s="163"/>
      <c r="AH73" s="162"/>
      <c r="AI73" s="160">
        <f t="shared" si="161"/>
        <v>0</v>
      </c>
      <c r="AJ73" s="162"/>
      <c r="AK73" s="167">
        <f t="shared" si="162"/>
        <v>4500000</v>
      </c>
      <c r="AL73" s="160"/>
      <c r="AM73" s="509">
        <f t="shared" si="163"/>
        <v>500000</v>
      </c>
      <c r="AN73" s="167">
        <f t="shared" si="16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6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6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6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68"/>
        <v>500000</v>
      </c>
      <c r="CO73" s="163">
        <f t="shared" si="169"/>
        <v>4000000</v>
      </c>
      <c r="CP73" s="163">
        <f t="shared" si="170"/>
        <v>4000000</v>
      </c>
      <c r="CQ73" s="163">
        <f t="shared" si="171"/>
        <v>0</v>
      </c>
      <c r="CR73" s="163">
        <f t="shared" si="172"/>
        <v>0</v>
      </c>
      <c r="CS73" s="163">
        <f t="shared" si="173"/>
        <v>0</v>
      </c>
      <c r="CT73" s="272">
        <f t="shared" si="16"/>
        <v>0.1111111111111111</v>
      </c>
      <c r="CU73" s="273">
        <f t="shared" si="17"/>
        <v>0.1111111111111111</v>
      </c>
      <c r="CV73" s="891"/>
      <c r="CW73" s="1151"/>
      <c r="CX73" s="891"/>
      <c r="CY73" s="1151"/>
      <c r="CZ73" s="903">
        <f t="shared" si="174"/>
        <v>0</v>
      </c>
      <c r="DA73" s="1151"/>
      <c r="DB73" s="840"/>
      <c r="DC73" s="830">
        <v>4500000</v>
      </c>
      <c r="DD73" s="830">
        <f t="shared" si="175"/>
        <v>0</v>
      </c>
      <c r="DE73" s="830">
        <v>500000</v>
      </c>
      <c r="DF73" s="831">
        <f t="shared" si="176"/>
        <v>0</v>
      </c>
      <c r="DG73" s="830">
        <v>500000</v>
      </c>
      <c r="DH73" s="832">
        <f t="shared" si="177"/>
        <v>0</v>
      </c>
      <c r="DI73" s="830">
        <v>500000</v>
      </c>
      <c r="DJ73" s="831">
        <f t="shared" si="178"/>
        <v>0</v>
      </c>
      <c r="DK73" s="830">
        <v>500000</v>
      </c>
      <c r="DL73" s="831">
        <f t="shared" si="179"/>
        <v>0</v>
      </c>
      <c r="DM73" s="833"/>
      <c r="DN73" s="168"/>
      <c r="DO73" s="168"/>
      <c r="DP73" s="319">
        <v>500000</v>
      </c>
      <c r="DQ73" s="319">
        <f t="shared" si="180"/>
        <v>4000000</v>
      </c>
      <c r="DR73" s="319">
        <v>500000</v>
      </c>
      <c r="DS73" s="319">
        <f t="shared" si="181"/>
        <v>0</v>
      </c>
      <c r="DT73" s="319">
        <v>500000</v>
      </c>
      <c r="DU73" s="319">
        <f t="shared" si="182"/>
        <v>0</v>
      </c>
      <c r="DV73" s="319">
        <v>500000</v>
      </c>
      <c r="DW73" s="319">
        <f t="shared" si="183"/>
        <v>0</v>
      </c>
      <c r="DX73" s="833"/>
    </row>
    <row r="74" spans="1:128" s="146" customFormat="1" ht="18" customHeight="1" outlineLevel="2" thickBot="1" x14ac:dyDescent="0.3">
      <c r="B74" s="1021" t="str">
        <f t="shared" si="15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59"/>
        <v>0</v>
      </c>
      <c r="AF74" s="160">
        <f t="shared" si="160"/>
        <v>111000000</v>
      </c>
      <c r="AG74" s="163">
        <v>299500000</v>
      </c>
      <c r="AH74" s="162">
        <v>300000000</v>
      </c>
      <c r="AI74" s="160">
        <f t="shared" si="161"/>
        <v>500000</v>
      </c>
      <c r="AJ74" s="162"/>
      <c r="AK74" s="167">
        <f t="shared" si="162"/>
        <v>411500000</v>
      </c>
      <c r="AL74" s="160"/>
      <c r="AM74" s="509">
        <f t="shared" si="163"/>
        <v>407391400</v>
      </c>
      <c r="AN74" s="167">
        <f t="shared" si="16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6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6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6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68"/>
        <v>399054248</v>
      </c>
      <c r="CO74" s="163">
        <f t="shared" si="169"/>
        <v>4108600</v>
      </c>
      <c r="CP74" s="163">
        <f t="shared" si="170"/>
        <v>4108600</v>
      </c>
      <c r="CQ74" s="163">
        <f t="shared" si="171"/>
        <v>382866</v>
      </c>
      <c r="CR74" s="163">
        <f t="shared" si="172"/>
        <v>7954286</v>
      </c>
      <c r="CS74" s="163">
        <f t="shared" si="173"/>
        <v>0</v>
      </c>
      <c r="CT74" s="272">
        <f t="shared" si="16"/>
        <v>0.9900155528554071</v>
      </c>
      <c r="CU74" s="273">
        <f t="shared" si="17"/>
        <v>0.98908513730255165</v>
      </c>
      <c r="CV74" s="891"/>
      <c r="CW74" s="1151"/>
      <c r="CX74" s="891"/>
      <c r="CY74" s="1151"/>
      <c r="CZ74" s="903">
        <f t="shared" si="174"/>
        <v>0</v>
      </c>
      <c r="DA74" s="1151"/>
      <c r="DB74" s="840"/>
      <c r="DC74" s="830">
        <v>411500000</v>
      </c>
      <c r="DD74" s="830">
        <f t="shared" si="175"/>
        <v>0</v>
      </c>
      <c r="DE74" s="830">
        <v>407391400</v>
      </c>
      <c r="DF74" s="831">
        <f t="shared" si="176"/>
        <v>0</v>
      </c>
      <c r="DG74" s="830">
        <v>407008534</v>
      </c>
      <c r="DH74" s="832">
        <f t="shared" si="177"/>
        <v>0</v>
      </c>
      <c r="DI74" s="830">
        <v>399054248</v>
      </c>
      <c r="DJ74" s="831">
        <f t="shared" si="178"/>
        <v>0</v>
      </c>
      <c r="DK74" s="830">
        <v>399054248</v>
      </c>
      <c r="DL74" s="831">
        <f t="shared" si="179"/>
        <v>0</v>
      </c>
      <c r="DM74" s="833"/>
      <c r="DN74" s="168"/>
      <c r="DO74" s="168"/>
      <c r="DP74" s="319">
        <v>406691400</v>
      </c>
      <c r="DQ74" s="319">
        <f t="shared" si="180"/>
        <v>4808600</v>
      </c>
      <c r="DR74" s="319">
        <v>406308534</v>
      </c>
      <c r="DS74" s="319">
        <f t="shared" si="181"/>
        <v>-700000</v>
      </c>
      <c r="DT74" s="319">
        <v>691400</v>
      </c>
      <c r="DU74" s="319">
        <f t="shared" si="182"/>
        <v>-398362848</v>
      </c>
      <c r="DV74" s="319">
        <v>691400</v>
      </c>
      <c r="DW74" s="319">
        <f t="shared" si="183"/>
        <v>-398362848</v>
      </c>
      <c r="DX74" s="833"/>
    </row>
    <row r="75" spans="1:128" s="146" customFormat="1" ht="18" customHeight="1" outlineLevel="2" thickBot="1" x14ac:dyDescent="0.3">
      <c r="B75" s="1021" t="str">
        <f t="shared" si="15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59"/>
        <v>0</v>
      </c>
      <c r="AF75" s="160">
        <f t="shared" si="160"/>
        <v>14219443</v>
      </c>
      <c r="AG75" s="163"/>
      <c r="AH75" s="162"/>
      <c r="AI75" s="160">
        <f t="shared" si="161"/>
        <v>0</v>
      </c>
      <c r="AJ75" s="162"/>
      <c r="AK75" s="167">
        <f t="shared" si="162"/>
        <v>114219443</v>
      </c>
      <c r="AL75" s="160"/>
      <c r="AM75" s="509">
        <f t="shared" si="163"/>
        <v>114219443</v>
      </c>
      <c r="AN75" s="167">
        <f t="shared" si="16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6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6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6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68"/>
        <v>69718744</v>
      </c>
      <c r="CO75" s="163">
        <f t="shared" si="169"/>
        <v>0</v>
      </c>
      <c r="CP75" s="163">
        <f t="shared" si="170"/>
        <v>0</v>
      </c>
      <c r="CQ75" s="163">
        <f t="shared" si="171"/>
        <v>200699</v>
      </c>
      <c r="CR75" s="163">
        <f t="shared" si="172"/>
        <v>44300000</v>
      </c>
      <c r="CS75" s="163">
        <f t="shared" si="173"/>
        <v>0</v>
      </c>
      <c r="CT75" s="272">
        <f t="shared" si="16"/>
        <v>1</v>
      </c>
      <c r="CU75" s="273">
        <f t="shared" si="17"/>
        <v>0.99824286483344171</v>
      </c>
      <c r="CV75" s="891"/>
      <c r="CW75" s="1151"/>
      <c r="CX75" s="891"/>
      <c r="CY75" s="1151"/>
      <c r="CZ75" s="903">
        <f t="shared" si="174"/>
        <v>0</v>
      </c>
      <c r="DA75" s="1151"/>
      <c r="DB75" s="840"/>
      <c r="DC75" s="830">
        <v>114219443</v>
      </c>
      <c r="DD75" s="830">
        <f t="shared" si="175"/>
        <v>0</v>
      </c>
      <c r="DE75" s="830">
        <v>114219443</v>
      </c>
      <c r="DF75" s="831">
        <f t="shared" si="176"/>
        <v>0</v>
      </c>
      <c r="DG75" s="830">
        <v>114018744</v>
      </c>
      <c r="DH75" s="832">
        <f t="shared" si="177"/>
        <v>0</v>
      </c>
      <c r="DI75" s="830">
        <v>69718744</v>
      </c>
      <c r="DJ75" s="831">
        <f t="shared" si="178"/>
        <v>0</v>
      </c>
      <c r="DK75" s="830">
        <v>69718744</v>
      </c>
      <c r="DL75" s="831">
        <f t="shared" si="179"/>
        <v>0</v>
      </c>
      <c r="DM75" s="833"/>
      <c r="DN75" s="168"/>
      <c r="DO75" s="168"/>
      <c r="DP75" s="319">
        <v>69719443</v>
      </c>
      <c r="DQ75" s="319">
        <f t="shared" si="180"/>
        <v>44500000</v>
      </c>
      <c r="DR75" s="319">
        <v>69718744</v>
      </c>
      <c r="DS75" s="319">
        <f t="shared" si="181"/>
        <v>-44300000</v>
      </c>
      <c r="DT75" s="319">
        <v>69718744</v>
      </c>
      <c r="DU75" s="319">
        <f t="shared" si="182"/>
        <v>0</v>
      </c>
      <c r="DV75" s="319">
        <v>69718744</v>
      </c>
      <c r="DW75" s="319">
        <f t="shared" si="183"/>
        <v>0</v>
      </c>
      <c r="DX75" s="833"/>
    </row>
    <row r="76" spans="1:128" s="146" customFormat="1" ht="18" customHeight="1" outlineLevel="2" thickBot="1" x14ac:dyDescent="0.3">
      <c r="B76" s="1021" t="str">
        <f t="shared" si="15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59"/>
        <v>0</v>
      </c>
      <c r="AF76" s="160">
        <f t="shared" si="160"/>
        <v>0</v>
      </c>
      <c r="AG76" s="163"/>
      <c r="AH76" s="162"/>
      <c r="AI76" s="160">
        <f t="shared" si="161"/>
        <v>0</v>
      </c>
      <c r="AJ76" s="162"/>
      <c r="AK76" s="167">
        <f t="shared" si="162"/>
        <v>1000000</v>
      </c>
      <c r="AL76" s="160"/>
      <c r="AM76" s="509">
        <f t="shared" si="163"/>
        <v>500000</v>
      </c>
      <c r="AN76" s="167">
        <f t="shared" si="16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6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6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6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68"/>
        <v>500000</v>
      </c>
      <c r="CO76" s="163">
        <f t="shared" si="169"/>
        <v>500000</v>
      </c>
      <c r="CP76" s="163">
        <f t="shared" si="170"/>
        <v>500000</v>
      </c>
      <c r="CQ76" s="163">
        <f t="shared" si="171"/>
        <v>0</v>
      </c>
      <c r="CR76" s="163">
        <f t="shared" si="172"/>
        <v>0</v>
      </c>
      <c r="CS76" s="163">
        <f t="shared" si="173"/>
        <v>0</v>
      </c>
      <c r="CT76" s="272">
        <f t="shared" si="16"/>
        <v>0.5</v>
      </c>
      <c r="CU76" s="273">
        <f t="shared" si="17"/>
        <v>0.5</v>
      </c>
      <c r="CV76" s="891"/>
      <c r="CW76" s="1151"/>
      <c r="CX76" s="891"/>
      <c r="CY76" s="1151"/>
      <c r="CZ76" s="903">
        <f t="shared" si="174"/>
        <v>0</v>
      </c>
      <c r="DA76" s="1151"/>
      <c r="DB76" s="840"/>
      <c r="DC76" s="830">
        <v>1000000</v>
      </c>
      <c r="DD76" s="830">
        <f t="shared" si="175"/>
        <v>0</v>
      </c>
      <c r="DE76" s="830">
        <v>500000</v>
      </c>
      <c r="DF76" s="831">
        <f t="shared" si="176"/>
        <v>0</v>
      </c>
      <c r="DG76" s="830">
        <v>500000</v>
      </c>
      <c r="DH76" s="832">
        <f t="shared" si="177"/>
        <v>0</v>
      </c>
      <c r="DI76" s="830">
        <v>500000</v>
      </c>
      <c r="DJ76" s="831">
        <f t="shared" si="178"/>
        <v>0</v>
      </c>
      <c r="DK76" s="830">
        <v>500000</v>
      </c>
      <c r="DL76" s="831">
        <f t="shared" si="179"/>
        <v>0</v>
      </c>
      <c r="DM76" s="833"/>
      <c r="DN76" s="168"/>
      <c r="DO76" s="168"/>
      <c r="DP76" s="319">
        <v>500000</v>
      </c>
      <c r="DQ76" s="319">
        <f t="shared" si="180"/>
        <v>500000</v>
      </c>
      <c r="DR76" s="319">
        <v>500000</v>
      </c>
      <c r="DS76" s="319">
        <f t="shared" si="181"/>
        <v>0</v>
      </c>
      <c r="DT76" s="319">
        <v>500000</v>
      </c>
      <c r="DU76" s="319">
        <f t="shared" si="182"/>
        <v>0</v>
      </c>
      <c r="DV76" s="319">
        <v>500000</v>
      </c>
      <c r="DW76" s="319">
        <f t="shared" si="183"/>
        <v>0</v>
      </c>
      <c r="DX76" s="833"/>
    </row>
    <row r="77" spans="1:128" s="146" customFormat="1" ht="18" customHeight="1" outlineLevel="2" thickBot="1" x14ac:dyDescent="0.3">
      <c r="B77" s="1021" t="str">
        <f t="shared" si="15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59"/>
        <v>1000000</v>
      </c>
      <c r="AF77" s="160">
        <f t="shared" si="160"/>
        <v>0</v>
      </c>
      <c r="AG77" s="163"/>
      <c r="AH77" s="162"/>
      <c r="AI77" s="160">
        <f t="shared" si="161"/>
        <v>0</v>
      </c>
      <c r="AJ77" s="162"/>
      <c r="AK77" s="167">
        <f t="shared" si="162"/>
        <v>0</v>
      </c>
      <c r="AL77" s="160"/>
      <c r="AM77" s="509">
        <f t="shared" si="163"/>
        <v>0</v>
      </c>
      <c r="AN77" s="167">
        <f t="shared" si="16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6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6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6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68"/>
        <v>0</v>
      </c>
      <c r="CO77" s="163">
        <f t="shared" si="169"/>
        <v>0</v>
      </c>
      <c r="CP77" s="163">
        <f t="shared" si="170"/>
        <v>0</v>
      </c>
      <c r="CQ77" s="163">
        <f t="shared" si="171"/>
        <v>0</v>
      </c>
      <c r="CR77" s="163">
        <f t="shared" si="172"/>
        <v>0</v>
      </c>
      <c r="CS77" s="163">
        <f t="shared" si="173"/>
        <v>0</v>
      </c>
      <c r="CT77" s="272">
        <f t="shared" si="16"/>
        <v>0</v>
      </c>
      <c r="CU77" s="273">
        <f t="shared" si="17"/>
        <v>0</v>
      </c>
      <c r="CV77" s="891"/>
      <c r="CW77" s="1151"/>
      <c r="CX77" s="891"/>
      <c r="CY77" s="1151"/>
      <c r="CZ77" s="903">
        <f t="shared" si="174"/>
        <v>0</v>
      </c>
      <c r="DA77" s="1151"/>
      <c r="DB77" s="840"/>
      <c r="DC77" s="830">
        <v>0</v>
      </c>
      <c r="DD77" s="830">
        <f t="shared" si="175"/>
        <v>0</v>
      </c>
      <c r="DE77" s="830">
        <v>0</v>
      </c>
      <c r="DF77" s="831">
        <f t="shared" si="176"/>
        <v>0</v>
      </c>
      <c r="DG77" s="830">
        <v>0</v>
      </c>
      <c r="DH77" s="832">
        <f t="shared" si="177"/>
        <v>0</v>
      </c>
      <c r="DI77" s="830">
        <v>0</v>
      </c>
      <c r="DJ77" s="831">
        <f t="shared" si="178"/>
        <v>0</v>
      </c>
      <c r="DK77" s="830">
        <v>0</v>
      </c>
      <c r="DL77" s="831">
        <f t="shared" si="179"/>
        <v>0</v>
      </c>
      <c r="DM77" s="833"/>
      <c r="DN77" s="168"/>
      <c r="DO77" s="168"/>
      <c r="DP77" s="319">
        <v>0</v>
      </c>
      <c r="DQ77" s="319">
        <f t="shared" si="180"/>
        <v>0</v>
      </c>
      <c r="DR77" s="319">
        <v>0</v>
      </c>
      <c r="DS77" s="319">
        <f t="shared" si="181"/>
        <v>0</v>
      </c>
      <c r="DT77" s="319">
        <v>0</v>
      </c>
      <c r="DU77" s="319">
        <f t="shared" si="182"/>
        <v>0</v>
      </c>
      <c r="DV77" s="319">
        <v>0</v>
      </c>
      <c r="DW77" s="319">
        <f t="shared" si="183"/>
        <v>0</v>
      </c>
      <c r="DX77" s="833"/>
    </row>
    <row r="78" spans="1:128" s="146" customFormat="1" ht="18" customHeight="1" outlineLevel="2" thickBot="1" x14ac:dyDescent="0.3">
      <c r="B78" s="1021" t="str">
        <f t="shared" si="15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59"/>
        <v>461000000</v>
      </c>
      <c r="AF78" s="160">
        <f t="shared" si="160"/>
        <v>730000000</v>
      </c>
      <c r="AG78" s="163">
        <v>599500000</v>
      </c>
      <c r="AH78" s="162"/>
      <c r="AI78" s="160">
        <f t="shared" si="161"/>
        <v>-599500000</v>
      </c>
      <c r="AJ78" s="162"/>
      <c r="AK78" s="167">
        <f t="shared" si="162"/>
        <v>269500000</v>
      </c>
      <c r="AL78" s="160"/>
      <c r="AM78" s="509">
        <f t="shared" si="163"/>
        <v>261600000</v>
      </c>
      <c r="AN78" s="167">
        <f t="shared" si="16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6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6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6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68"/>
        <v>500000</v>
      </c>
      <c r="CO78" s="163">
        <f t="shared" si="169"/>
        <v>7900000</v>
      </c>
      <c r="CP78" s="163">
        <f t="shared" si="170"/>
        <v>7900000</v>
      </c>
      <c r="CQ78" s="163">
        <f t="shared" si="171"/>
        <v>411779</v>
      </c>
      <c r="CR78" s="163">
        <f t="shared" si="172"/>
        <v>260688221</v>
      </c>
      <c r="CS78" s="163">
        <f t="shared" si="173"/>
        <v>0</v>
      </c>
      <c r="CT78" s="272">
        <f t="shared" si="16"/>
        <v>0.97068645640074214</v>
      </c>
      <c r="CU78" s="273">
        <f t="shared" si="17"/>
        <v>0.96915851948051945</v>
      </c>
      <c r="CV78" s="891"/>
      <c r="CW78" s="1151"/>
      <c r="CX78" s="891"/>
      <c r="CY78" s="1151"/>
      <c r="CZ78" s="903">
        <f t="shared" si="174"/>
        <v>0</v>
      </c>
      <c r="DA78" s="1152"/>
      <c r="DB78" s="840"/>
      <c r="DC78" s="830">
        <v>269500000</v>
      </c>
      <c r="DD78" s="830">
        <f t="shared" si="175"/>
        <v>0</v>
      </c>
      <c r="DE78" s="830">
        <v>261600000</v>
      </c>
      <c r="DF78" s="831">
        <f t="shared" si="176"/>
        <v>0</v>
      </c>
      <c r="DG78" s="830">
        <v>261188221</v>
      </c>
      <c r="DH78" s="832">
        <f t="shared" si="177"/>
        <v>0</v>
      </c>
      <c r="DI78" s="830">
        <v>500000</v>
      </c>
      <c r="DJ78" s="831">
        <f t="shared" si="178"/>
        <v>0</v>
      </c>
      <c r="DK78" s="830">
        <v>500000</v>
      </c>
      <c r="DL78" s="831">
        <f t="shared" si="179"/>
        <v>0</v>
      </c>
      <c r="DM78" s="833"/>
      <c r="DN78" s="168"/>
      <c r="DO78" s="168"/>
      <c r="DP78" s="319">
        <v>261600000</v>
      </c>
      <c r="DQ78" s="319">
        <f t="shared" si="180"/>
        <v>7900000</v>
      </c>
      <c r="DR78" s="319">
        <v>261188221</v>
      </c>
      <c r="DS78" s="319">
        <f t="shared" si="181"/>
        <v>0</v>
      </c>
      <c r="DT78" s="319">
        <v>500000</v>
      </c>
      <c r="DU78" s="319">
        <f t="shared" si="182"/>
        <v>0</v>
      </c>
      <c r="DV78" s="319">
        <v>500000</v>
      </c>
      <c r="DW78" s="319">
        <f t="shared" si="183"/>
        <v>0</v>
      </c>
      <c r="DX78" s="833"/>
    </row>
    <row r="79" spans="1:128" s="485" customFormat="1" ht="20.25" customHeight="1" outlineLevel="1" thickBot="1" x14ac:dyDescent="0.3">
      <c r="A79" s="466"/>
      <c r="B79" s="1022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84">+SUM(G80:G81)</f>
        <v>0</v>
      </c>
      <c r="H79" s="471">
        <f t="shared" si="184"/>
        <v>0</v>
      </c>
      <c r="I79" s="650">
        <f t="shared" si="184"/>
        <v>0</v>
      </c>
      <c r="J79" s="472">
        <f t="shared" si="184"/>
        <v>0</v>
      </c>
      <c r="K79" s="471">
        <f t="shared" si="184"/>
        <v>0</v>
      </c>
      <c r="L79" s="651">
        <f t="shared" si="184"/>
        <v>0</v>
      </c>
      <c r="M79" s="471">
        <f t="shared" si="184"/>
        <v>0</v>
      </c>
      <c r="N79" s="651">
        <f t="shared" si="184"/>
        <v>0</v>
      </c>
      <c r="O79" s="471">
        <f t="shared" si="184"/>
        <v>0</v>
      </c>
      <c r="P79" s="650">
        <f t="shared" si="184"/>
        <v>0</v>
      </c>
      <c r="Q79" s="651">
        <f t="shared" si="184"/>
        <v>0</v>
      </c>
      <c r="R79" s="471">
        <f t="shared" si="184"/>
        <v>0</v>
      </c>
      <c r="S79" s="650">
        <f t="shared" si="184"/>
        <v>0</v>
      </c>
      <c r="T79" s="471">
        <f t="shared" si="184"/>
        <v>0</v>
      </c>
      <c r="U79" s="471">
        <f t="shared" si="184"/>
        <v>8219443</v>
      </c>
      <c r="V79" s="471">
        <f t="shared" si="184"/>
        <v>0</v>
      </c>
      <c r="W79" s="471">
        <f t="shared" si="184"/>
        <v>0</v>
      </c>
      <c r="X79" s="471">
        <f t="shared" si="184"/>
        <v>0</v>
      </c>
      <c r="Y79" s="471">
        <f t="shared" si="184"/>
        <v>0</v>
      </c>
      <c r="Z79" s="471">
        <f t="shared" si="184"/>
        <v>0</v>
      </c>
      <c r="AA79" s="471">
        <f t="shared" si="184"/>
        <v>0</v>
      </c>
      <c r="AB79" s="471">
        <f t="shared" si="184"/>
        <v>0</v>
      </c>
      <c r="AC79" s="471">
        <f t="shared" si="184"/>
        <v>0</v>
      </c>
      <c r="AD79" s="472">
        <f t="shared" si="184"/>
        <v>0</v>
      </c>
      <c r="AE79" s="471">
        <f t="shared" si="184"/>
        <v>8219443</v>
      </c>
      <c r="AF79" s="471">
        <f t="shared" si="184"/>
        <v>0</v>
      </c>
      <c r="AG79" s="650">
        <f t="shared" si="18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84"/>
        <v>31780557</v>
      </c>
      <c r="AL79" s="471">
        <f t="shared" si="184"/>
        <v>0</v>
      </c>
      <c r="AM79" s="471">
        <f t="shared" si="184"/>
        <v>8294044</v>
      </c>
      <c r="AN79" s="471">
        <f>+SUM(AN80:AN81)</f>
        <v>31780557</v>
      </c>
      <c r="AO79" s="471">
        <f t="shared" si="184"/>
        <v>0</v>
      </c>
      <c r="AP79" s="651">
        <f t="shared" si="184"/>
        <v>2000000</v>
      </c>
      <c r="AQ79" s="471">
        <f t="shared" si="184"/>
        <v>0</v>
      </c>
      <c r="AR79" s="471">
        <f t="shared" si="184"/>
        <v>944124</v>
      </c>
      <c r="AS79" s="471">
        <f t="shared" si="184"/>
        <v>4374360</v>
      </c>
      <c r="AT79" s="471">
        <f t="shared" si="184"/>
        <v>0</v>
      </c>
      <c r="AU79" s="471">
        <f t="shared" si="184"/>
        <v>0</v>
      </c>
      <c r="AV79" s="471">
        <f t="shared" si="184"/>
        <v>975560</v>
      </c>
      <c r="AW79" s="471">
        <f t="shared" si="184"/>
        <v>0</v>
      </c>
      <c r="AX79" s="471">
        <f t="shared" si="184"/>
        <v>0</v>
      </c>
      <c r="AY79" s="471">
        <f t="shared" si="184"/>
        <v>0</v>
      </c>
      <c r="AZ79" s="471">
        <f t="shared" si="184"/>
        <v>0</v>
      </c>
      <c r="BA79" s="471">
        <f t="shared" si="184"/>
        <v>8294044</v>
      </c>
      <c r="BB79" s="650">
        <f t="shared" si="184"/>
        <v>0</v>
      </c>
      <c r="BC79" s="651">
        <f t="shared" si="184"/>
        <v>2000000</v>
      </c>
      <c r="BD79" s="471">
        <f t="shared" si="184"/>
        <v>0</v>
      </c>
      <c r="BE79" s="650">
        <f t="shared" si="184"/>
        <v>314244</v>
      </c>
      <c r="BF79" s="471">
        <f t="shared" si="184"/>
        <v>0</v>
      </c>
      <c r="BG79" s="471">
        <f t="shared" si="184"/>
        <v>0</v>
      </c>
      <c r="BH79" s="471">
        <f t="shared" si="184"/>
        <v>5004240</v>
      </c>
      <c r="BI79" s="471">
        <f t="shared" si="184"/>
        <v>975560</v>
      </c>
      <c r="BJ79" s="471">
        <f t="shared" si="184"/>
        <v>0</v>
      </c>
      <c r="BK79" s="471">
        <f t="shared" si="184"/>
        <v>0</v>
      </c>
      <c r="BL79" s="471">
        <f t="shared" si="184"/>
        <v>0</v>
      </c>
      <c r="BM79" s="472">
        <f t="shared" si="184"/>
        <v>0</v>
      </c>
      <c r="BN79" s="471">
        <f t="shared" si="184"/>
        <v>8294044</v>
      </c>
      <c r="BO79" s="650">
        <f t="shared" si="184"/>
        <v>0</v>
      </c>
      <c r="BP79" s="651">
        <f t="shared" si="184"/>
        <v>2000000</v>
      </c>
      <c r="BQ79" s="471">
        <f t="shared" si="184"/>
        <v>0</v>
      </c>
      <c r="BR79" s="650">
        <f t="shared" si="184"/>
        <v>314244</v>
      </c>
      <c r="BS79" s="471">
        <f t="shared" si="184"/>
        <v>0</v>
      </c>
      <c r="BT79" s="471">
        <f t="shared" si="184"/>
        <v>0</v>
      </c>
      <c r="BU79" s="471">
        <f t="shared" si="184"/>
        <v>0</v>
      </c>
      <c r="BV79" s="471">
        <f t="shared" ref="BV79:CS79" si="185">+SUM(BV80:BV81)</f>
        <v>5979800</v>
      </c>
      <c r="BW79" s="471">
        <f t="shared" si="185"/>
        <v>0</v>
      </c>
      <c r="BX79" s="471">
        <f t="shared" si="185"/>
        <v>0</v>
      </c>
      <c r="BY79" s="471">
        <f t="shared" si="185"/>
        <v>0</v>
      </c>
      <c r="BZ79" s="472">
        <f t="shared" si="185"/>
        <v>0</v>
      </c>
      <c r="CA79" s="471">
        <f t="shared" si="185"/>
        <v>8294044</v>
      </c>
      <c r="CB79" s="650">
        <f t="shared" si="185"/>
        <v>0</v>
      </c>
      <c r="CC79" s="650">
        <f t="shared" si="185"/>
        <v>2000000</v>
      </c>
      <c r="CD79" s="471">
        <f t="shared" si="185"/>
        <v>0</v>
      </c>
      <c r="CE79" s="471">
        <f t="shared" si="185"/>
        <v>314244</v>
      </c>
      <c r="CF79" s="471">
        <f t="shared" si="185"/>
        <v>0</v>
      </c>
      <c r="CG79" s="471">
        <f t="shared" si="185"/>
        <v>0</v>
      </c>
      <c r="CH79" s="471">
        <f t="shared" si="185"/>
        <v>0</v>
      </c>
      <c r="CI79" s="471">
        <f t="shared" si="185"/>
        <v>5979800</v>
      </c>
      <c r="CJ79" s="471">
        <f t="shared" si="185"/>
        <v>0</v>
      </c>
      <c r="CK79" s="471">
        <f t="shared" si="185"/>
        <v>0</v>
      </c>
      <c r="CL79" s="471">
        <f t="shared" si="185"/>
        <v>0</v>
      </c>
      <c r="CM79" s="471">
        <f t="shared" si="185"/>
        <v>0</v>
      </c>
      <c r="CN79" s="471">
        <f t="shared" si="185"/>
        <v>8294044</v>
      </c>
      <c r="CO79" s="650">
        <f t="shared" si="15"/>
        <v>23486513</v>
      </c>
      <c r="CP79" s="650">
        <f t="shared" si="185"/>
        <v>23486513</v>
      </c>
      <c r="CQ79" s="650">
        <f t="shared" si="185"/>
        <v>0</v>
      </c>
      <c r="CR79" s="650">
        <f t="shared" si="185"/>
        <v>0</v>
      </c>
      <c r="CS79" s="650">
        <f t="shared" si="185"/>
        <v>0</v>
      </c>
      <c r="CT79" s="652">
        <f t="shared" si="16"/>
        <v>0.26097855994153912</v>
      </c>
      <c r="CU79" s="653">
        <f t="shared" si="17"/>
        <v>0.26097855994153912</v>
      </c>
      <c r="CV79" s="901">
        <f>IFERROR(BN79/$BN$70,0)</f>
        <v>6.4762898581952435E-4</v>
      </c>
      <c r="CW79" s="1151"/>
      <c r="CX79" s="901">
        <f>IFERROR(BK79/$BK$70,0)</f>
        <v>0</v>
      </c>
      <c r="CY79" s="1151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 x14ac:dyDescent="0.3">
      <c r="B80" s="1021" t="str">
        <f t="shared" si="15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 t="shared" ref="CO80:CO81" si="186">+AN80-BA80</f>
        <v>10116393</v>
      </c>
      <c r="CP80" s="163">
        <f t="shared" ref="CP80:CP81" si="187">+AN80-BA80</f>
        <v>10116393</v>
      </c>
      <c r="CQ80" s="163">
        <f t="shared" ref="CQ80:CQ81" si="188">+BA80-BN80</f>
        <v>0</v>
      </c>
      <c r="CR80" s="163">
        <f t="shared" ref="CR80:CR81" si="189">+BN80-CA80</f>
        <v>0</v>
      </c>
      <c r="CS80" s="163">
        <f t="shared" ref="CS80:CS81" si="190">+CA80-CN80</f>
        <v>0</v>
      </c>
      <c r="CT80" s="272">
        <f t="shared" si="16"/>
        <v>0.39713604262361496</v>
      </c>
      <c r="CU80" s="273">
        <f t="shared" si="17"/>
        <v>0.39713604262361496</v>
      </c>
      <c r="CV80" s="891"/>
      <c r="CW80" s="1151"/>
      <c r="CX80" s="891"/>
      <c r="CY80" s="1151"/>
      <c r="CZ80" s="903">
        <f>IFERROR(BK80/$BK$79,0)</f>
        <v>0</v>
      </c>
      <c r="DA80" s="1150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 t="shared" ref="DQ80:DQ81" si="191">+DC80-DP80</f>
        <v>10860313</v>
      </c>
      <c r="DR80" s="319">
        <v>5688604</v>
      </c>
      <c r="DS80" s="319">
        <f t="shared" ref="DS80:DS81" si="192">+DR80-DG80</f>
        <v>-975560</v>
      </c>
      <c r="DT80" s="319">
        <v>1314244</v>
      </c>
      <c r="DU80" s="319">
        <f t="shared" ref="DU80:DU81" si="193">+DT80-DI80</f>
        <v>-5349920</v>
      </c>
      <c r="DV80" s="319">
        <v>1314244</v>
      </c>
      <c r="DW80" s="319">
        <f t="shared" ref="DW80:DW81" si="194">+DV80-DK80</f>
        <v>-5349920</v>
      </c>
      <c r="DX80" s="833"/>
    </row>
    <row r="81" spans="1:128" s="146" customFormat="1" ht="18" customHeight="1" outlineLevel="2" thickBot="1" x14ac:dyDescent="0.3">
      <c r="B81" s="1021" t="str">
        <f t="shared" si="15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 t="shared" si="186"/>
        <v>13370120</v>
      </c>
      <c r="CP81" s="163">
        <f t="shared" si="187"/>
        <v>13370120</v>
      </c>
      <c r="CQ81" s="163">
        <f t="shared" si="188"/>
        <v>0</v>
      </c>
      <c r="CR81" s="163">
        <f t="shared" si="189"/>
        <v>0</v>
      </c>
      <c r="CS81" s="163">
        <f t="shared" si="190"/>
        <v>0</v>
      </c>
      <c r="CT81" s="272">
        <f t="shared" si="16"/>
        <v>0.10865866666666667</v>
      </c>
      <c r="CU81" s="273">
        <f t="shared" si="17"/>
        <v>0.10865866666666667</v>
      </c>
      <c r="CV81" s="891"/>
      <c r="CW81" s="1151"/>
      <c r="CX81" s="891"/>
      <c r="CY81" s="1151"/>
      <c r="CZ81" s="903">
        <f>IFERROR(BK81/$BK$79,0)</f>
        <v>0</v>
      </c>
      <c r="DA81" s="1152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 t="shared" si="191"/>
        <v>13350000</v>
      </c>
      <c r="DR81" s="319">
        <v>1629880</v>
      </c>
      <c r="DS81" s="319">
        <f t="shared" si="192"/>
        <v>0</v>
      </c>
      <c r="DT81" s="319">
        <v>1000000</v>
      </c>
      <c r="DU81" s="319">
        <f t="shared" si="193"/>
        <v>-629880</v>
      </c>
      <c r="DV81" s="319">
        <v>1000000</v>
      </c>
      <c r="DW81" s="319">
        <f t="shared" si="194"/>
        <v>-629880</v>
      </c>
      <c r="DX81" s="833"/>
    </row>
    <row r="82" spans="1:128" s="485" customFormat="1" ht="20.25" customHeight="1" outlineLevel="1" thickBot="1" x14ac:dyDescent="0.3">
      <c r="A82" s="466"/>
      <c r="B82" s="1022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95">+SUM(G83:G91)</f>
        <v>45000000</v>
      </c>
      <c r="H82" s="471">
        <f t="shared" si="195"/>
        <v>0</v>
      </c>
      <c r="I82" s="650">
        <f t="shared" si="195"/>
        <v>300000000</v>
      </c>
      <c r="J82" s="472">
        <f t="shared" si="195"/>
        <v>0</v>
      </c>
      <c r="K82" s="471">
        <f t="shared" si="195"/>
        <v>0</v>
      </c>
      <c r="L82" s="651">
        <f>+SUM(L83:L91)</f>
        <v>262188494</v>
      </c>
      <c r="M82" s="471">
        <f t="shared" si="195"/>
        <v>0</v>
      </c>
      <c r="N82" s="651">
        <f t="shared" si="195"/>
        <v>0</v>
      </c>
      <c r="O82" s="471">
        <f t="shared" si="195"/>
        <v>0</v>
      </c>
      <c r="P82" s="650">
        <f t="shared" si="195"/>
        <v>235000000</v>
      </c>
      <c r="Q82" s="651">
        <f t="shared" si="195"/>
        <v>0</v>
      </c>
      <c r="R82" s="471">
        <f t="shared" si="195"/>
        <v>0</v>
      </c>
      <c r="S82" s="650">
        <f t="shared" si="195"/>
        <v>49500000</v>
      </c>
      <c r="T82" s="471">
        <f t="shared" si="195"/>
        <v>0</v>
      </c>
      <c r="U82" s="471">
        <f t="shared" si="195"/>
        <v>0</v>
      </c>
      <c r="V82" s="471">
        <f t="shared" si="195"/>
        <v>0</v>
      </c>
      <c r="W82" s="471">
        <f t="shared" si="195"/>
        <v>0</v>
      </c>
      <c r="X82" s="471">
        <f t="shared" si="195"/>
        <v>0</v>
      </c>
      <c r="Y82" s="471">
        <f t="shared" si="195"/>
        <v>0</v>
      </c>
      <c r="Z82" s="471">
        <f t="shared" si="195"/>
        <v>0</v>
      </c>
      <c r="AA82" s="471">
        <f t="shared" si="195"/>
        <v>0</v>
      </c>
      <c r="AB82" s="471">
        <f t="shared" si="195"/>
        <v>0</v>
      </c>
      <c r="AC82" s="471">
        <f t="shared" si="195"/>
        <v>0</v>
      </c>
      <c r="AD82" s="472">
        <f t="shared" si="195"/>
        <v>0</v>
      </c>
      <c r="AE82" s="471">
        <f t="shared" si="195"/>
        <v>394500000</v>
      </c>
      <c r="AF82" s="471">
        <f t="shared" si="195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95"/>
        <v>1151560420</v>
      </c>
      <c r="AL82" s="471">
        <f t="shared" si="195"/>
        <v>0</v>
      </c>
      <c r="AM82" s="471">
        <f t="shared" si="195"/>
        <v>1105219709</v>
      </c>
      <c r="AN82" s="471">
        <f>+SUM(AN83:AN91)</f>
        <v>1151560420</v>
      </c>
      <c r="AO82" s="471">
        <f t="shared" si="195"/>
        <v>398500000</v>
      </c>
      <c r="AP82" s="651">
        <f t="shared" si="195"/>
        <v>7892448</v>
      </c>
      <c r="AQ82" s="471">
        <f t="shared" si="195"/>
        <v>434239684</v>
      </c>
      <c r="AR82" s="471">
        <f t="shared" si="195"/>
        <v>5179431</v>
      </c>
      <c r="AS82" s="471">
        <f t="shared" si="195"/>
        <v>12315229</v>
      </c>
      <c r="AT82" s="471">
        <f t="shared" si="195"/>
        <v>200865285</v>
      </c>
      <c r="AU82" s="471">
        <f t="shared" si="195"/>
        <v>5797383</v>
      </c>
      <c r="AV82" s="471">
        <f t="shared" si="195"/>
        <v>26487649</v>
      </c>
      <c r="AW82" s="471">
        <f t="shared" si="195"/>
        <v>1111000</v>
      </c>
      <c r="AX82" s="471">
        <f t="shared" si="195"/>
        <v>12831600</v>
      </c>
      <c r="AY82" s="471">
        <f t="shared" si="195"/>
        <v>0</v>
      </c>
      <c r="AZ82" s="471">
        <f t="shared" si="195"/>
        <v>0</v>
      </c>
      <c r="BA82" s="471">
        <f t="shared" si="195"/>
        <v>1105219709</v>
      </c>
      <c r="BB82" s="650">
        <f t="shared" si="195"/>
        <v>130000000</v>
      </c>
      <c r="BC82" s="651">
        <f t="shared" si="195"/>
        <v>62400000</v>
      </c>
      <c r="BD82" s="471">
        <f t="shared" si="195"/>
        <v>129430246</v>
      </c>
      <c r="BE82" s="650">
        <f t="shared" si="195"/>
        <v>42405931</v>
      </c>
      <c r="BF82" s="471">
        <f t="shared" si="195"/>
        <v>52251113</v>
      </c>
      <c r="BG82" s="471">
        <f t="shared" si="195"/>
        <v>167540292.65000001</v>
      </c>
      <c r="BH82" s="471">
        <f t="shared" si="195"/>
        <v>19523955</v>
      </c>
      <c r="BI82" s="471">
        <f t="shared" si="195"/>
        <v>69399781</v>
      </c>
      <c r="BJ82" s="471">
        <f t="shared" si="195"/>
        <v>4911000</v>
      </c>
      <c r="BK82" s="471">
        <f t="shared" si="195"/>
        <v>370649206</v>
      </c>
      <c r="BL82" s="471">
        <f t="shared" si="195"/>
        <v>0</v>
      </c>
      <c r="BM82" s="472">
        <f t="shared" si="195"/>
        <v>0</v>
      </c>
      <c r="BN82" s="471">
        <f t="shared" si="195"/>
        <v>1048511524.65</v>
      </c>
      <c r="BO82" s="650">
        <f t="shared" si="195"/>
        <v>0</v>
      </c>
      <c r="BP82" s="651">
        <f t="shared" si="195"/>
        <v>6906682</v>
      </c>
      <c r="BQ82" s="471">
        <f t="shared" si="195"/>
        <v>14546205</v>
      </c>
      <c r="BR82" s="650">
        <f t="shared" si="195"/>
        <v>29070874</v>
      </c>
      <c r="BS82" s="471">
        <f t="shared" si="195"/>
        <v>74998620</v>
      </c>
      <c r="BT82" s="471">
        <f t="shared" si="195"/>
        <v>66195560</v>
      </c>
      <c r="BU82" s="471">
        <f t="shared" si="195"/>
        <v>27755489</v>
      </c>
      <c r="BV82" s="471">
        <f t="shared" ref="BV82:CS82" si="196">+SUM(BV83:BV91)</f>
        <v>32884692</v>
      </c>
      <c r="BW82" s="471">
        <f t="shared" si="196"/>
        <v>86356204</v>
      </c>
      <c r="BX82" s="471">
        <f t="shared" si="196"/>
        <v>246387050.65000001</v>
      </c>
      <c r="BY82" s="471">
        <f t="shared" si="196"/>
        <v>0</v>
      </c>
      <c r="BZ82" s="472">
        <f t="shared" si="196"/>
        <v>0</v>
      </c>
      <c r="CA82" s="471">
        <f t="shared" si="196"/>
        <v>585101376.64999998</v>
      </c>
      <c r="CB82" s="650">
        <f t="shared" si="196"/>
        <v>0</v>
      </c>
      <c r="CC82" s="650">
        <f t="shared" si="196"/>
        <v>6906682</v>
      </c>
      <c r="CD82" s="471">
        <f t="shared" si="196"/>
        <v>14546205</v>
      </c>
      <c r="CE82" s="471">
        <f t="shared" si="196"/>
        <v>29070874</v>
      </c>
      <c r="CF82" s="471">
        <f t="shared" si="196"/>
        <v>74998620</v>
      </c>
      <c r="CG82" s="471">
        <f t="shared" si="196"/>
        <v>66195560</v>
      </c>
      <c r="CH82" s="471">
        <f t="shared" si="196"/>
        <v>27755489</v>
      </c>
      <c r="CI82" s="471">
        <f t="shared" si="196"/>
        <v>32884692</v>
      </c>
      <c r="CJ82" s="471">
        <f>+SUM(CJ83:CJ91)</f>
        <v>86356204</v>
      </c>
      <c r="CK82" s="471">
        <f t="shared" si="196"/>
        <v>246387050.65000001</v>
      </c>
      <c r="CL82" s="471">
        <f t="shared" si="196"/>
        <v>0</v>
      </c>
      <c r="CM82" s="471">
        <f t="shared" si="196"/>
        <v>0</v>
      </c>
      <c r="CN82" s="471">
        <f t="shared" si="196"/>
        <v>585101376.64999998</v>
      </c>
      <c r="CO82" s="650">
        <f t="shared" si="15"/>
        <v>46340711</v>
      </c>
      <c r="CP82" s="650">
        <f t="shared" si="196"/>
        <v>46340711</v>
      </c>
      <c r="CQ82" s="650">
        <f t="shared" si="196"/>
        <v>56708184.350000024</v>
      </c>
      <c r="CR82" s="650">
        <f t="shared" si="196"/>
        <v>463410148</v>
      </c>
      <c r="CS82" s="650">
        <f t="shared" si="196"/>
        <v>0</v>
      </c>
      <c r="CT82" s="652">
        <f t="shared" si="16"/>
        <v>0.9597583329583349</v>
      </c>
      <c r="CU82" s="653">
        <f t="shared" si="17"/>
        <v>0.91051368772295938</v>
      </c>
      <c r="CV82" s="901">
        <f>IFERROR(BN82/$BN$70,0)</f>
        <v>8.187157619722811E-2</v>
      </c>
      <c r="CW82" s="1151"/>
      <c r="CX82" s="901">
        <f>IFERROR(BK82/$BK$70,0)</f>
        <v>0.48854980218943223</v>
      </c>
      <c r="CY82" s="1151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 x14ac:dyDescent="0.3">
      <c r="A83" s="146"/>
      <c r="B83" s="1021" t="str">
        <f t="shared" si="15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97">+G83+I83+K83+M83+O83+Q83+S83+U83+W83+Y83+AA83+AC83</f>
        <v>0</v>
      </c>
      <c r="AF83" s="160">
        <f t="shared" ref="AF83:AF91" si="198">+H83+J83+L83+N83+P83+R83+T83+V83+X83+Z83+AB83+AD83</f>
        <v>0</v>
      </c>
      <c r="AG83" s="154"/>
      <c r="AH83" s="262"/>
      <c r="AI83" s="160">
        <f t="shared" ref="AI83:AI91" si="199">+-AG83+AH83</f>
        <v>0</v>
      </c>
      <c r="AJ83" s="262"/>
      <c r="AK83" s="167">
        <f t="shared" ref="AK83:AK91" si="200">+F83-AE83+AF83+AI83</f>
        <v>400000000</v>
      </c>
      <c r="AL83" s="151"/>
      <c r="AM83" s="509">
        <f t="shared" ref="AM83:AM122" si="201">+AL83+BA83</f>
        <v>399000000</v>
      </c>
      <c r="AN83" s="167">
        <f t="shared" ref="AN83:AN91" si="202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203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204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205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206">+SUM(CB83:CM83)</f>
        <v>234044926</v>
      </c>
      <c r="CO83" s="163">
        <f t="shared" ref="CO83:CO91" si="207">+AN83-BA83</f>
        <v>1000000</v>
      </c>
      <c r="CP83" s="163">
        <f t="shared" ref="CP83:CP91" si="208">+AN83-BA83</f>
        <v>1000000</v>
      </c>
      <c r="CQ83" s="163">
        <f t="shared" ref="CQ83:CQ91" si="209">+BA83-BN83</f>
        <v>19508380</v>
      </c>
      <c r="CR83" s="163">
        <f t="shared" ref="CR83:CR91" si="210">+BN83-CA83</f>
        <v>145446694</v>
      </c>
      <c r="CS83" s="163">
        <f t="shared" ref="CS83:CS91" si="211">+CA83-CN83</f>
        <v>0</v>
      </c>
      <c r="CT83" s="272">
        <f t="shared" si="16"/>
        <v>0.99750000000000005</v>
      </c>
      <c r="CU83" s="273">
        <f t="shared" si="17"/>
        <v>0.94872904999999996</v>
      </c>
      <c r="CV83" s="891"/>
      <c r="CW83" s="1151"/>
      <c r="CX83" s="891"/>
      <c r="CY83" s="1151"/>
      <c r="CZ83" s="903">
        <f t="shared" ref="CZ83:CZ91" si="212">IFERROR(BK83/$BK$82,0)</f>
        <v>2.4281719357035395E-2</v>
      </c>
      <c r="DA83" s="1150">
        <f>+SUM(CZ83:CZ91)</f>
        <v>0.99999999999999989</v>
      </c>
      <c r="DB83" s="840"/>
      <c r="DC83" s="830">
        <v>400000000</v>
      </c>
      <c r="DD83" s="830">
        <f t="shared" ref="DD83:DD91" si="213">+DC83-AN83</f>
        <v>0</v>
      </c>
      <c r="DE83" s="830">
        <v>399000000</v>
      </c>
      <c r="DF83" s="831">
        <f t="shared" ref="DF83:DF91" si="214">+DE83-BA83</f>
        <v>0</v>
      </c>
      <c r="DG83" s="830">
        <v>379491620</v>
      </c>
      <c r="DH83" s="832">
        <f t="shared" ref="DH83:DH91" si="215">+DG83-BN83</f>
        <v>0</v>
      </c>
      <c r="DI83" s="830">
        <v>234044926</v>
      </c>
      <c r="DJ83" s="831">
        <f t="shared" ref="DJ83:DJ91" si="216">+DI83-CA83</f>
        <v>0</v>
      </c>
      <c r="DK83" s="830">
        <v>234044926</v>
      </c>
      <c r="DL83" s="831">
        <f t="shared" ref="DL83:DL91" si="217">+DK83-CN83</f>
        <v>0</v>
      </c>
      <c r="DM83" s="841"/>
      <c r="DN83" s="168"/>
      <c r="DO83" s="168"/>
      <c r="DP83" s="319">
        <v>399000000</v>
      </c>
      <c r="DQ83" s="319">
        <f t="shared" ref="DQ83:DQ91" si="218">+DC83-DP83</f>
        <v>1000000</v>
      </c>
      <c r="DR83" s="319">
        <v>347491620</v>
      </c>
      <c r="DS83" s="319">
        <f t="shared" ref="DS83:DS91" si="219">+DR83-DG83</f>
        <v>-32000000</v>
      </c>
      <c r="DT83" s="319">
        <v>126199503</v>
      </c>
      <c r="DU83" s="319">
        <f t="shared" ref="DU83:DU91" si="220">+DT83-DI83</f>
        <v>-107845423</v>
      </c>
      <c r="DV83" s="319">
        <v>126199503</v>
      </c>
      <c r="DW83" s="319">
        <f t="shared" ref="DW83:DW91" si="221">+DV83-DK83</f>
        <v>-107845423</v>
      </c>
      <c r="DX83" s="841"/>
    </row>
    <row r="84" spans="1:128" s="146" customFormat="1" ht="18" customHeight="1" outlineLevel="2" thickBot="1" x14ac:dyDescent="0.3">
      <c r="B84" s="1021" t="str">
        <f t="shared" si="15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97"/>
        <v>40000000</v>
      </c>
      <c r="AF84" s="160">
        <f t="shared" si="198"/>
        <v>0</v>
      </c>
      <c r="AG84" s="163"/>
      <c r="AH84" s="162"/>
      <c r="AI84" s="160">
        <f t="shared" si="199"/>
        <v>0</v>
      </c>
      <c r="AJ84" s="162"/>
      <c r="AK84" s="167">
        <f t="shared" si="200"/>
        <v>10000000</v>
      </c>
      <c r="AL84" s="160"/>
      <c r="AM84" s="509">
        <f t="shared" si="201"/>
        <v>10000000</v>
      </c>
      <c r="AN84" s="167">
        <f t="shared" si="202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203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204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205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206"/>
        <v>0</v>
      </c>
      <c r="CO84" s="163">
        <f t="shared" si="207"/>
        <v>0</v>
      </c>
      <c r="CP84" s="163">
        <f t="shared" si="208"/>
        <v>0</v>
      </c>
      <c r="CQ84" s="163">
        <f t="shared" si="209"/>
        <v>10000000</v>
      </c>
      <c r="CR84" s="163">
        <f t="shared" si="210"/>
        <v>0</v>
      </c>
      <c r="CS84" s="163">
        <f t="shared" si="211"/>
        <v>0</v>
      </c>
      <c r="CT84" s="272">
        <f t="shared" si="16"/>
        <v>1</v>
      </c>
      <c r="CU84" s="273">
        <f t="shared" si="17"/>
        <v>0</v>
      </c>
      <c r="CV84" s="891"/>
      <c r="CW84" s="1151"/>
      <c r="CX84" s="891"/>
      <c r="CY84" s="1151"/>
      <c r="CZ84" s="903">
        <f t="shared" si="212"/>
        <v>0</v>
      </c>
      <c r="DA84" s="1151"/>
      <c r="DB84" s="840"/>
      <c r="DC84" s="830">
        <v>10000000</v>
      </c>
      <c r="DD84" s="830">
        <f t="shared" si="213"/>
        <v>0</v>
      </c>
      <c r="DE84" s="830">
        <v>10000000</v>
      </c>
      <c r="DF84" s="831">
        <f t="shared" si="214"/>
        <v>0</v>
      </c>
      <c r="DG84" s="830">
        <v>0</v>
      </c>
      <c r="DH84" s="832">
        <f t="shared" si="215"/>
        <v>0</v>
      </c>
      <c r="DI84" s="830">
        <v>0</v>
      </c>
      <c r="DJ84" s="831">
        <f t="shared" si="216"/>
        <v>0</v>
      </c>
      <c r="DK84" s="830">
        <v>0</v>
      </c>
      <c r="DL84" s="831">
        <f t="shared" si="217"/>
        <v>0</v>
      </c>
      <c r="DM84" s="833"/>
      <c r="DN84" s="168"/>
      <c r="DO84" s="168"/>
      <c r="DP84" s="319">
        <v>0</v>
      </c>
      <c r="DQ84" s="319">
        <f t="shared" si="218"/>
        <v>10000000</v>
      </c>
      <c r="DR84" s="319">
        <v>0</v>
      </c>
      <c r="DS84" s="319">
        <f t="shared" si="219"/>
        <v>0</v>
      </c>
      <c r="DT84" s="319">
        <v>0</v>
      </c>
      <c r="DU84" s="319">
        <f t="shared" si="220"/>
        <v>0</v>
      </c>
      <c r="DV84" s="319">
        <v>0</v>
      </c>
      <c r="DW84" s="319">
        <f t="shared" si="221"/>
        <v>0</v>
      </c>
      <c r="DX84" s="833"/>
    </row>
    <row r="85" spans="1:128" s="157" customFormat="1" ht="18" customHeight="1" outlineLevel="2" thickBot="1" x14ac:dyDescent="0.3">
      <c r="A85" s="146"/>
      <c r="B85" s="1021" t="str">
        <f t="shared" si="15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97"/>
        <v>15000000</v>
      </c>
      <c r="AF85" s="160">
        <f t="shared" si="198"/>
        <v>25000000</v>
      </c>
      <c r="AG85" s="154"/>
      <c r="AH85" s="153"/>
      <c r="AI85" s="160">
        <f t="shared" si="199"/>
        <v>0</v>
      </c>
      <c r="AJ85" s="153"/>
      <c r="AK85" s="160">
        <f t="shared" si="200"/>
        <v>30000000</v>
      </c>
      <c r="AL85" s="151"/>
      <c r="AM85" s="573">
        <f t="shared" si="201"/>
        <v>27042392</v>
      </c>
      <c r="AN85" s="160">
        <f t="shared" si="202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203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204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205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206"/>
        <v>3042392</v>
      </c>
      <c r="CO85" s="163">
        <f t="shared" si="207"/>
        <v>2957608</v>
      </c>
      <c r="CP85" s="163">
        <f t="shared" si="208"/>
        <v>2957608</v>
      </c>
      <c r="CQ85" s="163">
        <f t="shared" si="209"/>
        <v>24000000</v>
      </c>
      <c r="CR85" s="163">
        <f t="shared" si="210"/>
        <v>0</v>
      </c>
      <c r="CS85" s="163">
        <f t="shared" si="211"/>
        <v>0</v>
      </c>
      <c r="CT85" s="272">
        <f t="shared" si="16"/>
        <v>0.90141306666666665</v>
      </c>
      <c r="CU85" s="273">
        <f t="shared" si="17"/>
        <v>0.10141306666666666</v>
      </c>
      <c r="CV85" s="891"/>
      <c r="CW85" s="1151"/>
      <c r="CX85" s="891"/>
      <c r="CY85" s="1151"/>
      <c r="CZ85" s="903">
        <f t="shared" si="212"/>
        <v>0</v>
      </c>
      <c r="DA85" s="1151"/>
      <c r="DB85" s="840"/>
      <c r="DC85" s="830">
        <v>30000000</v>
      </c>
      <c r="DD85" s="830">
        <f t="shared" si="213"/>
        <v>0</v>
      </c>
      <c r="DE85" s="830">
        <v>27042392</v>
      </c>
      <c r="DF85" s="831">
        <f t="shared" si="214"/>
        <v>0</v>
      </c>
      <c r="DG85" s="830">
        <v>3042392</v>
      </c>
      <c r="DH85" s="832">
        <f t="shared" si="215"/>
        <v>0</v>
      </c>
      <c r="DI85" s="830">
        <v>3042392</v>
      </c>
      <c r="DJ85" s="831">
        <f t="shared" si="216"/>
        <v>0</v>
      </c>
      <c r="DK85" s="830">
        <v>3042392</v>
      </c>
      <c r="DL85" s="831">
        <f t="shared" si="217"/>
        <v>0</v>
      </c>
      <c r="DM85" s="841"/>
      <c r="DN85" s="158"/>
      <c r="DO85" s="158"/>
      <c r="DP85" s="319">
        <v>2744188</v>
      </c>
      <c r="DQ85" s="319">
        <f t="shared" si="218"/>
        <v>27255812</v>
      </c>
      <c r="DR85" s="319">
        <v>2744188</v>
      </c>
      <c r="DS85" s="319">
        <f t="shared" si="219"/>
        <v>-298204</v>
      </c>
      <c r="DT85" s="319">
        <v>2744188</v>
      </c>
      <c r="DU85" s="319">
        <f t="shared" si="220"/>
        <v>-298204</v>
      </c>
      <c r="DV85" s="319">
        <v>2744188</v>
      </c>
      <c r="DW85" s="319">
        <f t="shared" si="221"/>
        <v>-298204</v>
      </c>
      <c r="DX85" s="841"/>
    </row>
    <row r="86" spans="1:128" s="975" customFormat="1" ht="18" customHeight="1" outlineLevel="2" thickBot="1" x14ac:dyDescent="0.3">
      <c r="A86" s="318"/>
      <c r="B86" s="1021" t="str">
        <f t="shared" si="15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97"/>
        <v>327000000</v>
      </c>
      <c r="AF86" s="957">
        <f t="shared" si="198"/>
        <v>456188494</v>
      </c>
      <c r="AG86" s="949">
        <v>365188494</v>
      </c>
      <c r="AH86" s="955"/>
      <c r="AI86" s="957">
        <f t="shared" si="199"/>
        <v>-365188494</v>
      </c>
      <c r="AJ86" s="955"/>
      <c r="AK86" s="957">
        <f t="shared" si="200"/>
        <v>564000000</v>
      </c>
      <c r="AL86" s="951"/>
      <c r="AM86" s="958">
        <f t="shared" si="201"/>
        <v>549318466</v>
      </c>
      <c r="AN86" s="957">
        <f t="shared" si="202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203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204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205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206"/>
        <v>234738465.65000001</v>
      </c>
      <c r="CO86" s="949">
        <f t="shared" si="207"/>
        <v>14681534</v>
      </c>
      <c r="CP86" s="949">
        <f t="shared" si="208"/>
        <v>14681534</v>
      </c>
      <c r="CQ86" s="949">
        <f t="shared" si="209"/>
        <v>0.35000002384185791</v>
      </c>
      <c r="CR86" s="949">
        <f t="shared" si="210"/>
        <v>314580000</v>
      </c>
      <c r="CS86" s="949">
        <f t="shared" si="211"/>
        <v>0</v>
      </c>
      <c r="CT86" s="969">
        <f t="shared" ref="CT86:CT151" si="222">IFERROR(BA86/AN86,0)</f>
        <v>0.97396891134751773</v>
      </c>
      <c r="CU86" s="970">
        <f t="shared" ref="CU86:CU151" si="223">IFERROR(BN86/AN86,0)</f>
        <v>0.97396891072695035</v>
      </c>
      <c r="CV86" s="971"/>
      <c r="CW86" s="1151"/>
      <c r="CX86" s="971"/>
      <c r="CY86" s="1151"/>
      <c r="CZ86" s="972">
        <f t="shared" si="212"/>
        <v>0.85078396201933315</v>
      </c>
      <c r="DA86" s="1151"/>
      <c r="DB86" s="973"/>
      <c r="DC86" s="830">
        <v>564000000</v>
      </c>
      <c r="DD86" s="830">
        <f t="shared" si="213"/>
        <v>0</v>
      </c>
      <c r="DE86" s="830">
        <v>549318466</v>
      </c>
      <c r="DF86" s="831">
        <f t="shared" si="214"/>
        <v>0</v>
      </c>
      <c r="DG86" s="830">
        <v>549318465.64999998</v>
      </c>
      <c r="DH86" s="832">
        <f t="shared" si="215"/>
        <v>0</v>
      </c>
      <c r="DI86" s="830">
        <v>234738465.65000001</v>
      </c>
      <c r="DJ86" s="831">
        <f t="shared" si="216"/>
        <v>0</v>
      </c>
      <c r="DK86" s="830">
        <v>234738465.65000001</v>
      </c>
      <c r="DL86" s="831">
        <f t="shared" si="217"/>
        <v>0</v>
      </c>
      <c r="DM86" s="974"/>
      <c r="DN86" s="168"/>
      <c r="DO86" s="168"/>
      <c r="DP86" s="319">
        <v>559049207</v>
      </c>
      <c r="DQ86" s="319">
        <f t="shared" si="218"/>
        <v>4950793</v>
      </c>
      <c r="DR86" s="319">
        <v>188157877.65000001</v>
      </c>
      <c r="DS86" s="319">
        <f t="shared" si="219"/>
        <v>-361160588</v>
      </c>
      <c r="DT86" s="319">
        <v>34469207</v>
      </c>
      <c r="DU86" s="319">
        <f t="shared" si="220"/>
        <v>-200269258.65000001</v>
      </c>
      <c r="DV86" s="319">
        <v>34469207</v>
      </c>
      <c r="DW86" s="319">
        <f t="shared" si="221"/>
        <v>-200269258.65000001</v>
      </c>
      <c r="DX86" s="974"/>
    </row>
    <row r="87" spans="1:128" s="146" customFormat="1" ht="18" customHeight="1" outlineLevel="2" thickBot="1" x14ac:dyDescent="0.3">
      <c r="B87" s="1021" t="str">
        <f t="shared" si="15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97"/>
        <v>2500000</v>
      </c>
      <c r="AF87" s="160">
        <f t="shared" si="198"/>
        <v>0</v>
      </c>
      <c r="AG87" s="163"/>
      <c r="AH87" s="263"/>
      <c r="AI87" s="160">
        <f t="shared" si="199"/>
        <v>0</v>
      </c>
      <c r="AJ87" s="263"/>
      <c r="AK87" s="167">
        <f t="shared" si="200"/>
        <v>47500000</v>
      </c>
      <c r="AL87" s="160"/>
      <c r="AM87" s="509">
        <f t="shared" si="201"/>
        <v>43206658</v>
      </c>
      <c r="AN87" s="167">
        <f t="shared" si="202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203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204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205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206"/>
        <v>42315652</v>
      </c>
      <c r="CO87" s="163">
        <f t="shared" si="207"/>
        <v>4293342</v>
      </c>
      <c r="CP87" s="163">
        <f t="shared" si="208"/>
        <v>4293342</v>
      </c>
      <c r="CQ87" s="163">
        <f t="shared" si="209"/>
        <v>0</v>
      </c>
      <c r="CR87" s="163">
        <f t="shared" si="210"/>
        <v>891006</v>
      </c>
      <c r="CS87" s="163">
        <f t="shared" si="211"/>
        <v>0</v>
      </c>
      <c r="CT87" s="274">
        <f t="shared" si="222"/>
        <v>0.9096138526315789</v>
      </c>
      <c r="CU87" s="275">
        <f t="shared" si="223"/>
        <v>0.9096138526315789</v>
      </c>
      <c r="CV87" s="891"/>
      <c r="CW87" s="1151"/>
      <c r="CX87" s="891"/>
      <c r="CY87" s="1151"/>
      <c r="CZ87" s="903">
        <f t="shared" si="212"/>
        <v>0.11549345663511282</v>
      </c>
      <c r="DA87" s="1151"/>
      <c r="DB87" s="837"/>
      <c r="DC87" s="830">
        <v>47500000</v>
      </c>
      <c r="DD87" s="830">
        <f t="shared" si="213"/>
        <v>0</v>
      </c>
      <c r="DE87" s="830">
        <v>43206658</v>
      </c>
      <c r="DF87" s="831">
        <f t="shared" si="214"/>
        <v>0</v>
      </c>
      <c r="DG87" s="830">
        <v>43206658</v>
      </c>
      <c r="DH87" s="832">
        <f t="shared" si="215"/>
        <v>0</v>
      </c>
      <c r="DI87" s="830">
        <v>42315652</v>
      </c>
      <c r="DJ87" s="831">
        <f t="shared" si="216"/>
        <v>0</v>
      </c>
      <c r="DK87" s="830">
        <v>42315652</v>
      </c>
      <c r="DL87" s="831">
        <f t="shared" si="217"/>
        <v>0</v>
      </c>
      <c r="DM87" s="833"/>
      <c r="DN87" s="168"/>
      <c r="DO87" s="168"/>
      <c r="DP87" s="319">
        <v>45399100</v>
      </c>
      <c r="DQ87" s="319">
        <f t="shared" si="218"/>
        <v>2100900</v>
      </c>
      <c r="DR87" s="319">
        <v>399100</v>
      </c>
      <c r="DS87" s="319">
        <f t="shared" si="219"/>
        <v>-42807558</v>
      </c>
      <c r="DT87" s="319">
        <v>399100</v>
      </c>
      <c r="DU87" s="319">
        <f t="shared" si="220"/>
        <v>-41916552</v>
      </c>
      <c r="DV87" s="319">
        <v>399100</v>
      </c>
      <c r="DW87" s="319">
        <f t="shared" si="221"/>
        <v>-41916552</v>
      </c>
      <c r="DX87" s="833"/>
    </row>
    <row r="88" spans="1:128" s="157" customFormat="1" ht="18" customHeight="1" outlineLevel="2" thickBot="1" x14ac:dyDescent="0.3">
      <c r="A88" s="146"/>
      <c r="B88" s="1021" t="str">
        <f t="shared" si="15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97"/>
        <v>0</v>
      </c>
      <c r="AF88" s="151">
        <f t="shared" si="198"/>
        <v>0</v>
      </c>
      <c r="AG88" s="154"/>
      <c r="AH88" s="153"/>
      <c r="AI88" s="160">
        <f t="shared" si="199"/>
        <v>0</v>
      </c>
      <c r="AJ88" s="153"/>
      <c r="AK88" s="160">
        <f t="shared" si="200"/>
        <v>50000000</v>
      </c>
      <c r="AL88" s="151"/>
      <c r="AM88" s="573">
        <f t="shared" si="201"/>
        <v>45487804</v>
      </c>
      <c r="AN88" s="160">
        <f t="shared" si="202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203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204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205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206"/>
        <v>45301479</v>
      </c>
      <c r="CO88" s="163">
        <f t="shared" si="207"/>
        <v>4512196</v>
      </c>
      <c r="CP88" s="163">
        <f t="shared" si="208"/>
        <v>4512196</v>
      </c>
      <c r="CQ88" s="163">
        <f t="shared" si="209"/>
        <v>186325</v>
      </c>
      <c r="CR88" s="163">
        <f t="shared" si="210"/>
        <v>0</v>
      </c>
      <c r="CS88" s="163">
        <f t="shared" si="211"/>
        <v>0</v>
      </c>
      <c r="CT88" s="272">
        <f t="shared" si="222"/>
        <v>0.90975607999999997</v>
      </c>
      <c r="CU88" s="273">
        <f t="shared" si="223"/>
        <v>0.90602958</v>
      </c>
      <c r="CV88" s="891"/>
      <c r="CW88" s="1151"/>
      <c r="CX88" s="891"/>
      <c r="CY88" s="1151"/>
      <c r="CZ88" s="903">
        <f t="shared" si="212"/>
        <v>0</v>
      </c>
      <c r="DA88" s="1151"/>
      <c r="DB88" s="840"/>
      <c r="DC88" s="830">
        <v>50000000</v>
      </c>
      <c r="DD88" s="830">
        <f t="shared" si="213"/>
        <v>0</v>
      </c>
      <c r="DE88" s="830">
        <v>45487804</v>
      </c>
      <c r="DF88" s="831">
        <f t="shared" si="214"/>
        <v>0</v>
      </c>
      <c r="DG88" s="830">
        <v>45301479</v>
      </c>
      <c r="DH88" s="832">
        <f t="shared" si="215"/>
        <v>0</v>
      </c>
      <c r="DI88" s="830">
        <v>45301479</v>
      </c>
      <c r="DJ88" s="831">
        <f t="shared" si="216"/>
        <v>0</v>
      </c>
      <c r="DK88" s="830">
        <v>45301479</v>
      </c>
      <c r="DL88" s="831">
        <f t="shared" si="217"/>
        <v>0</v>
      </c>
      <c r="DM88" s="841"/>
      <c r="DN88" s="158"/>
      <c r="DO88" s="149"/>
      <c r="DP88" s="319">
        <v>45487804</v>
      </c>
      <c r="DQ88" s="319">
        <f t="shared" si="218"/>
        <v>4512196</v>
      </c>
      <c r="DR88" s="319">
        <v>45301479</v>
      </c>
      <c r="DS88" s="319">
        <f t="shared" si="219"/>
        <v>0</v>
      </c>
      <c r="DT88" s="319">
        <v>45301479</v>
      </c>
      <c r="DU88" s="319">
        <f t="shared" si="220"/>
        <v>0</v>
      </c>
      <c r="DV88" s="319">
        <v>45301479</v>
      </c>
      <c r="DW88" s="319">
        <f t="shared" si="221"/>
        <v>0</v>
      </c>
      <c r="DX88" s="841"/>
    </row>
    <row r="89" spans="1:128" s="146" customFormat="1" ht="18" customHeight="1" outlineLevel="2" thickBot="1" x14ac:dyDescent="0.3">
      <c r="B89" s="1021" t="str">
        <f t="shared" si="15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97"/>
        <v>10000000</v>
      </c>
      <c r="AF89" s="160">
        <f t="shared" si="198"/>
        <v>16000000</v>
      </c>
      <c r="AG89" s="163"/>
      <c r="AH89" s="162"/>
      <c r="AI89" s="160">
        <f t="shared" si="199"/>
        <v>0</v>
      </c>
      <c r="AJ89" s="162"/>
      <c r="AK89" s="167">
        <f t="shared" si="200"/>
        <v>7000000</v>
      </c>
      <c r="AL89" s="160"/>
      <c r="AM89" s="509">
        <f t="shared" si="201"/>
        <v>4855076</v>
      </c>
      <c r="AN89" s="167">
        <f t="shared" si="202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203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204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205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206"/>
        <v>4855076</v>
      </c>
      <c r="CO89" s="163">
        <f t="shared" si="207"/>
        <v>2144924</v>
      </c>
      <c r="CP89" s="163">
        <f t="shared" si="208"/>
        <v>2144924</v>
      </c>
      <c r="CQ89" s="163">
        <f t="shared" si="209"/>
        <v>0</v>
      </c>
      <c r="CR89" s="163">
        <f t="shared" si="210"/>
        <v>0</v>
      </c>
      <c r="CS89" s="163">
        <f t="shared" si="211"/>
        <v>0</v>
      </c>
      <c r="CT89" s="272">
        <f t="shared" si="222"/>
        <v>0.69358228571428571</v>
      </c>
      <c r="CU89" s="273">
        <f t="shared" si="223"/>
        <v>0.69358228571428571</v>
      </c>
      <c r="CV89" s="891"/>
      <c r="CW89" s="1151"/>
      <c r="CX89" s="891"/>
      <c r="CY89" s="1151"/>
      <c r="CZ89" s="903">
        <f t="shared" si="212"/>
        <v>5.633358890832212E-4</v>
      </c>
      <c r="DA89" s="1151"/>
      <c r="DB89" s="840"/>
      <c r="DC89" s="830">
        <v>7000000</v>
      </c>
      <c r="DD89" s="830">
        <f t="shared" si="213"/>
        <v>0</v>
      </c>
      <c r="DE89" s="830">
        <v>4855076</v>
      </c>
      <c r="DF89" s="831">
        <f t="shared" si="214"/>
        <v>0</v>
      </c>
      <c r="DG89" s="830">
        <v>4855076</v>
      </c>
      <c r="DH89" s="832">
        <f t="shared" si="215"/>
        <v>0</v>
      </c>
      <c r="DI89" s="830">
        <v>4855076</v>
      </c>
      <c r="DJ89" s="831">
        <f t="shared" si="216"/>
        <v>0</v>
      </c>
      <c r="DK89" s="830">
        <v>4855076</v>
      </c>
      <c r="DL89" s="831">
        <f t="shared" si="217"/>
        <v>0</v>
      </c>
      <c r="DM89" s="833"/>
      <c r="DN89" s="168"/>
      <c r="DO89" s="168"/>
      <c r="DP89" s="319">
        <v>3812140</v>
      </c>
      <c r="DQ89" s="319">
        <f t="shared" si="218"/>
        <v>3187860</v>
      </c>
      <c r="DR89" s="319">
        <v>3812140</v>
      </c>
      <c r="DS89" s="319">
        <f t="shared" si="219"/>
        <v>-1042936</v>
      </c>
      <c r="DT89" s="319">
        <v>3812140</v>
      </c>
      <c r="DU89" s="319">
        <f t="shared" si="220"/>
        <v>-1042936</v>
      </c>
      <c r="DV89" s="319">
        <v>3812140</v>
      </c>
      <c r="DW89" s="319">
        <f t="shared" si="221"/>
        <v>-1042936</v>
      </c>
      <c r="DX89" s="833"/>
    </row>
    <row r="90" spans="1:128" s="146" customFormat="1" ht="18" customHeight="1" outlineLevel="2" thickBot="1" x14ac:dyDescent="0.3">
      <c r="B90" s="1021" t="str">
        <f t="shared" si="15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97"/>
        <v>0</v>
      </c>
      <c r="AF90" s="160">
        <f t="shared" si="198"/>
        <v>0</v>
      </c>
      <c r="AG90" s="163"/>
      <c r="AH90" s="162"/>
      <c r="AI90" s="160">
        <f t="shared" si="199"/>
        <v>0</v>
      </c>
      <c r="AJ90" s="162"/>
      <c r="AK90" s="167">
        <f t="shared" si="200"/>
        <v>1000000</v>
      </c>
      <c r="AL90" s="160"/>
      <c r="AM90" s="509">
        <f t="shared" si="201"/>
        <v>300000</v>
      </c>
      <c r="AN90" s="167">
        <f t="shared" si="202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203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204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205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206"/>
        <v>300000</v>
      </c>
      <c r="CO90" s="163">
        <f t="shared" si="207"/>
        <v>700000</v>
      </c>
      <c r="CP90" s="163">
        <f t="shared" si="208"/>
        <v>700000</v>
      </c>
      <c r="CQ90" s="163">
        <f t="shared" si="209"/>
        <v>0</v>
      </c>
      <c r="CR90" s="163">
        <f t="shared" si="210"/>
        <v>0</v>
      </c>
      <c r="CS90" s="163">
        <f t="shared" si="211"/>
        <v>0</v>
      </c>
      <c r="CT90" s="272">
        <f t="shared" si="222"/>
        <v>0.3</v>
      </c>
      <c r="CU90" s="273">
        <f t="shared" si="223"/>
        <v>0.3</v>
      </c>
      <c r="CV90" s="891"/>
      <c r="CW90" s="1151"/>
      <c r="CX90" s="891"/>
      <c r="CY90" s="1151"/>
      <c r="CZ90" s="903">
        <f t="shared" si="212"/>
        <v>0</v>
      </c>
      <c r="DA90" s="1151"/>
      <c r="DB90" s="840"/>
      <c r="DC90" s="830">
        <v>1000000</v>
      </c>
      <c r="DD90" s="830">
        <f t="shared" si="213"/>
        <v>0</v>
      </c>
      <c r="DE90" s="830">
        <v>300000</v>
      </c>
      <c r="DF90" s="831">
        <f t="shared" si="214"/>
        <v>0</v>
      </c>
      <c r="DG90" s="830">
        <v>300000</v>
      </c>
      <c r="DH90" s="832">
        <f t="shared" si="215"/>
        <v>0</v>
      </c>
      <c r="DI90" s="830">
        <v>300000</v>
      </c>
      <c r="DJ90" s="831">
        <f t="shared" si="216"/>
        <v>0</v>
      </c>
      <c r="DK90" s="830">
        <v>300000</v>
      </c>
      <c r="DL90" s="831">
        <f t="shared" si="217"/>
        <v>0</v>
      </c>
      <c r="DM90" s="834"/>
      <c r="DN90" s="168"/>
      <c r="DO90" s="168"/>
      <c r="DP90" s="319">
        <v>300000</v>
      </c>
      <c r="DQ90" s="319">
        <f t="shared" si="218"/>
        <v>700000</v>
      </c>
      <c r="DR90" s="319">
        <v>300000</v>
      </c>
      <c r="DS90" s="319">
        <f t="shared" si="219"/>
        <v>0</v>
      </c>
      <c r="DT90" s="319">
        <v>300000</v>
      </c>
      <c r="DU90" s="319">
        <f t="shared" si="220"/>
        <v>0</v>
      </c>
      <c r="DV90" s="319">
        <v>300000</v>
      </c>
      <c r="DW90" s="319">
        <f t="shared" si="221"/>
        <v>0</v>
      </c>
      <c r="DX90" s="833"/>
    </row>
    <row r="91" spans="1:128" s="157" customFormat="1" ht="18" customHeight="1" outlineLevel="2" thickBot="1" x14ac:dyDescent="0.3">
      <c r="A91" s="146"/>
      <c r="B91" s="1021" t="str">
        <f t="shared" si="15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97"/>
        <v>0</v>
      </c>
      <c r="AF91" s="151">
        <f t="shared" si="198"/>
        <v>0</v>
      </c>
      <c r="AG91" s="154"/>
      <c r="AH91" s="153"/>
      <c r="AI91" s="160">
        <f t="shared" si="199"/>
        <v>0</v>
      </c>
      <c r="AJ91" s="153"/>
      <c r="AK91" s="160">
        <f t="shared" si="200"/>
        <v>42060420</v>
      </c>
      <c r="AL91" s="151"/>
      <c r="AM91" s="573">
        <f t="shared" si="201"/>
        <v>26009313</v>
      </c>
      <c r="AN91" s="160">
        <f t="shared" si="202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203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204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205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206"/>
        <v>20503386</v>
      </c>
      <c r="CO91" s="163">
        <f t="shared" si="207"/>
        <v>16051107</v>
      </c>
      <c r="CP91" s="163">
        <f t="shared" si="208"/>
        <v>16051107</v>
      </c>
      <c r="CQ91" s="163">
        <f t="shared" si="209"/>
        <v>3013479</v>
      </c>
      <c r="CR91" s="163">
        <f t="shared" si="210"/>
        <v>2492448</v>
      </c>
      <c r="CS91" s="163">
        <f t="shared" si="211"/>
        <v>0</v>
      </c>
      <c r="CT91" s="272">
        <f t="shared" si="222"/>
        <v>0.6183797736684512</v>
      </c>
      <c r="CU91" s="273">
        <f t="shared" si="223"/>
        <v>0.54673334217775282</v>
      </c>
      <c r="CV91" s="891"/>
      <c r="CW91" s="1151"/>
      <c r="CX91" s="891"/>
      <c r="CY91" s="1151"/>
      <c r="CZ91" s="903">
        <f t="shared" si="212"/>
        <v>8.8775260994353785E-3</v>
      </c>
      <c r="DA91" s="1152"/>
      <c r="DB91" s="840"/>
      <c r="DC91" s="830">
        <v>42060420</v>
      </c>
      <c r="DD91" s="830">
        <f t="shared" si="213"/>
        <v>0</v>
      </c>
      <c r="DE91" s="830">
        <v>26009313</v>
      </c>
      <c r="DF91" s="831">
        <f t="shared" si="214"/>
        <v>0</v>
      </c>
      <c r="DG91" s="830">
        <v>22995834</v>
      </c>
      <c r="DH91" s="832">
        <f t="shared" si="215"/>
        <v>0</v>
      </c>
      <c r="DI91" s="830">
        <v>20503386</v>
      </c>
      <c r="DJ91" s="831">
        <f t="shared" si="216"/>
        <v>0</v>
      </c>
      <c r="DK91" s="830">
        <v>20503386</v>
      </c>
      <c r="DL91" s="831">
        <f t="shared" si="217"/>
        <v>0</v>
      </c>
      <c r="DM91" s="841"/>
      <c r="DN91" s="158"/>
      <c r="DO91" s="158"/>
      <c r="DP91" s="319">
        <v>26740876</v>
      </c>
      <c r="DQ91" s="319">
        <f t="shared" si="218"/>
        <v>15319544</v>
      </c>
      <c r="DR91" s="319">
        <v>15345133</v>
      </c>
      <c r="DS91" s="319">
        <f t="shared" si="219"/>
        <v>-7650701</v>
      </c>
      <c r="DT91" s="319">
        <v>6247813</v>
      </c>
      <c r="DU91" s="319">
        <f t="shared" si="220"/>
        <v>-14255573</v>
      </c>
      <c r="DV91" s="319">
        <v>6247813</v>
      </c>
      <c r="DW91" s="319">
        <f t="shared" si="221"/>
        <v>-14255573</v>
      </c>
      <c r="DX91" s="841"/>
    </row>
    <row r="92" spans="1:128" s="994" customFormat="1" ht="20.25" customHeight="1" outlineLevel="1" thickBot="1" x14ac:dyDescent="0.3">
      <c r="A92" s="976"/>
      <c r="B92" s="1022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224">+SUM(G93:G100)</f>
        <v>155000000</v>
      </c>
      <c r="H92" s="982">
        <f t="shared" si="224"/>
        <v>180000000</v>
      </c>
      <c r="I92" s="980">
        <f t="shared" si="224"/>
        <v>0</v>
      </c>
      <c r="J92" s="981">
        <f t="shared" si="224"/>
        <v>300000000</v>
      </c>
      <c r="K92" s="982">
        <f t="shared" si="224"/>
        <v>18000000</v>
      </c>
      <c r="L92" s="983">
        <f t="shared" si="224"/>
        <v>470811506</v>
      </c>
      <c r="M92" s="982">
        <f t="shared" si="224"/>
        <v>0</v>
      </c>
      <c r="N92" s="983">
        <f t="shared" si="224"/>
        <v>0</v>
      </c>
      <c r="O92" s="982">
        <f t="shared" si="224"/>
        <v>0</v>
      </c>
      <c r="P92" s="980">
        <f t="shared" si="224"/>
        <v>0</v>
      </c>
      <c r="Q92" s="983">
        <f t="shared" si="224"/>
        <v>0</v>
      </c>
      <c r="R92" s="982">
        <f t="shared" si="224"/>
        <v>51000000</v>
      </c>
      <c r="S92" s="980">
        <f t="shared" si="224"/>
        <v>53000000</v>
      </c>
      <c r="T92" s="982">
        <f t="shared" si="224"/>
        <v>50000000</v>
      </c>
      <c r="U92" s="982">
        <f t="shared" si="224"/>
        <v>145559110</v>
      </c>
      <c r="V92" s="982">
        <f t="shared" si="224"/>
        <v>240559110</v>
      </c>
      <c r="W92" s="982">
        <f t="shared" si="224"/>
        <v>0</v>
      </c>
      <c r="X92" s="982">
        <f t="shared" si="224"/>
        <v>0</v>
      </c>
      <c r="Y92" s="982">
        <f t="shared" si="224"/>
        <v>0</v>
      </c>
      <c r="Z92" s="982">
        <f t="shared" si="224"/>
        <v>0</v>
      </c>
      <c r="AA92" s="982">
        <f t="shared" si="224"/>
        <v>0</v>
      </c>
      <c r="AB92" s="982">
        <f t="shared" si="224"/>
        <v>0</v>
      </c>
      <c r="AC92" s="982">
        <f t="shared" si="224"/>
        <v>0</v>
      </c>
      <c r="AD92" s="981">
        <f t="shared" si="224"/>
        <v>0</v>
      </c>
      <c r="AE92" s="982">
        <f t="shared" si="224"/>
        <v>371559110</v>
      </c>
      <c r="AF92" s="982">
        <f t="shared" si="224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224"/>
        <v>5879201264</v>
      </c>
      <c r="AL92" s="982">
        <f t="shared" si="224"/>
        <v>0</v>
      </c>
      <c r="AM92" s="982">
        <f t="shared" si="224"/>
        <v>5742765460.2399998</v>
      </c>
      <c r="AN92" s="982">
        <f>+SUM(AN93:AN100)</f>
        <v>5879201264</v>
      </c>
      <c r="AO92" s="982">
        <f t="shared" si="224"/>
        <v>3986883754.96</v>
      </c>
      <c r="AP92" s="983">
        <f t="shared" si="224"/>
        <v>501874518.12</v>
      </c>
      <c r="AQ92" s="982">
        <f t="shared" si="224"/>
        <v>109733780</v>
      </c>
      <c r="AR92" s="982">
        <f t="shared" si="224"/>
        <v>141662667</v>
      </c>
      <c r="AS92" s="982">
        <f t="shared" si="224"/>
        <v>349460603.15999997</v>
      </c>
      <c r="AT92" s="982">
        <f t="shared" si="224"/>
        <v>51363890</v>
      </c>
      <c r="AU92" s="982">
        <f t="shared" si="224"/>
        <v>8570000</v>
      </c>
      <c r="AV92" s="982">
        <f t="shared" si="224"/>
        <v>338592276</v>
      </c>
      <c r="AW92" s="982">
        <f t="shared" si="224"/>
        <v>171764085</v>
      </c>
      <c r="AX92" s="982">
        <f t="shared" si="224"/>
        <v>82859886</v>
      </c>
      <c r="AY92" s="982">
        <f t="shared" si="224"/>
        <v>0</v>
      </c>
      <c r="AZ92" s="982">
        <f t="shared" si="224"/>
        <v>0</v>
      </c>
      <c r="BA92" s="982">
        <f t="shared" si="224"/>
        <v>5742765460.2399998</v>
      </c>
      <c r="BB92" s="980">
        <f t="shared" si="224"/>
        <v>3642039679.96</v>
      </c>
      <c r="BC92" s="983">
        <f t="shared" si="224"/>
        <v>195384623</v>
      </c>
      <c r="BD92" s="982">
        <f t="shared" si="224"/>
        <v>272296414</v>
      </c>
      <c r="BE92" s="980">
        <f t="shared" si="224"/>
        <v>197547644.75999999</v>
      </c>
      <c r="BF92" s="982">
        <f t="shared" si="224"/>
        <v>66545246.190000005</v>
      </c>
      <c r="BG92" s="982">
        <f t="shared" si="224"/>
        <v>22761396</v>
      </c>
      <c r="BH92" s="982">
        <f t="shared" si="224"/>
        <v>55985572</v>
      </c>
      <c r="BI92" s="982">
        <f t="shared" si="224"/>
        <v>197861061.12</v>
      </c>
      <c r="BJ92" s="982">
        <f t="shared" si="224"/>
        <v>202971432</v>
      </c>
      <c r="BK92" s="982">
        <f t="shared" si="224"/>
        <v>225073025</v>
      </c>
      <c r="BL92" s="982">
        <f t="shared" si="224"/>
        <v>0</v>
      </c>
      <c r="BM92" s="981">
        <f t="shared" si="224"/>
        <v>0</v>
      </c>
      <c r="BN92" s="982">
        <f t="shared" si="224"/>
        <v>5078466094.0299997</v>
      </c>
      <c r="BO92" s="980">
        <f t="shared" si="224"/>
        <v>16943010</v>
      </c>
      <c r="BP92" s="983">
        <f t="shared" si="224"/>
        <v>59087901.710000001</v>
      </c>
      <c r="BQ92" s="982">
        <f t="shared" si="224"/>
        <v>542854958</v>
      </c>
      <c r="BR92" s="980">
        <f t="shared" si="224"/>
        <v>273096464</v>
      </c>
      <c r="BS92" s="982">
        <f t="shared" si="224"/>
        <v>351041409</v>
      </c>
      <c r="BT92" s="982">
        <f t="shared" si="224"/>
        <v>380066306</v>
      </c>
      <c r="BU92" s="982">
        <f t="shared" si="224"/>
        <v>417948921</v>
      </c>
      <c r="BV92" s="982">
        <f t="shared" ref="BV92:CS92" si="225">+SUM(BV93:BV100)</f>
        <v>631872003</v>
      </c>
      <c r="BW92" s="982">
        <f t="shared" si="225"/>
        <v>227708567</v>
      </c>
      <c r="BX92" s="982">
        <f t="shared" si="225"/>
        <v>497552769</v>
      </c>
      <c r="BY92" s="982">
        <f t="shared" si="225"/>
        <v>0</v>
      </c>
      <c r="BZ92" s="981">
        <f t="shared" si="225"/>
        <v>0</v>
      </c>
      <c r="CA92" s="982">
        <f t="shared" si="225"/>
        <v>3398172308.71</v>
      </c>
      <c r="CB92" s="980">
        <f t="shared" si="225"/>
        <v>16943010</v>
      </c>
      <c r="CC92" s="980">
        <f t="shared" si="225"/>
        <v>59087901.710000001</v>
      </c>
      <c r="CD92" s="982">
        <f t="shared" si="225"/>
        <v>542854958</v>
      </c>
      <c r="CE92" s="982">
        <f t="shared" si="225"/>
        <v>263042444</v>
      </c>
      <c r="CF92" s="982">
        <f t="shared" si="225"/>
        <v>361095429</v>
      </c>
      <c r="CG92" s="982">
        <f t="shared" si="225"/>
        <v>380066306</v>
      </c>
      <c r="CH92" s="982">
        <f t="shared" si="225"/>
        <v>417948921</v>
      </c>
      <c r="CI92" s="982">
        <f t="shared" si="225"/>
        <v>631872003</v>
      </c>
      <c r="CJ92" s="982">
        <f t="shared" si="225"/>
        <v>227708567</v>
      </c>
      <c r="CK92" s="982">
        <f t="shared" si="225"/>
        <v>493235824</v>
      </c>
      <c r="CL92" s="982">
        <f t="shared" si="225"/>
        <v>0</v>
      </c>
      <c r="CM92" s="982">
        <f t="shared" si="225"/>
        <v>0</v>
      </c>
      <c r="CN92" s="982">
        <f t="shared" si="225"/>
        <v>3393855363.71</v>
      </c>
      <c r="CO92" s="980">
        <f t="shared" ref="CO92:CO151" si="226">+AN92-BA92</f>
        <v>136435803.76000023</v>
      </c>
      <c r="CP92" s="980">
        <f t="shared" si="225"/>
        <v>136435803.75999999</v>
      </c>
      <c r="CQ92" s="980">
        <f t="shared" si="225"/>
        <v>664299366.2099998</v>
      </c>
      <c r="CR92" s="980">
        <f t="shared" si="225"/>
        <v>1680293785.3200002</v>
      </c>
      <c r="CS92" s="980">
        <f t="shared" si="225"/>
        <v>4316945</v>
      </c>
      <c r="CT92" s="984">
        <f t="shared" si="222"/>
        <v>0.97679347965251084</v>
      </c>
      <c r="CU92" s="985">
        <f t="shared" si="223"/>
        <v>0.86380204826918816</v>
      </c>
      <c r="CV92" s="986">
        <f>IFERROR(BN92/$BN$70,0)</f>
        <v>0.3965450202573666</v>
      </c>
      <c r="CW92" s="1151"/>
      <c r="CX92" s="986">
        <f>IFERROR(BK92/$BK$70,0)</f>
        <v>0.29666698339541875</v>
      </c>
      <c r="CY92" s="1151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 x14ac:dyDescent="0.3">
      <c r="B93" s="1021" t="str">
        <f t="shared" si="15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227">+G93+I93+K93+M93+O93+Q93+S93+U93+W93+Y93+AA93+AC93</f>
        <v>173000000</v>
      </c>
      <c r="AF93" s="160">
        <f t="shared" ref="AF93:AF100" si="228">+H93+J93+L93+N93+P93+R93+T93+V93+X93+Z93+AB93+AD93</f>
        <v>831811506</v>
      </c>
      <c r="AG93" s="163"/>
      <c r="AH93" s="162">
        <v>200000000</v>
      </c>
      <c r="AI93" s="160">
        <f t="shared" ref="AI93:AI100" si="229">+-AG93+AH93</f>
        <v>200000000</v>
      </c>
      <c r="AJ93" s="162"/>
      <c r="AK93" s="167">
        <f t="shared" ref="AK93:AK100" si="230">+F93-AE93+AF93+AI93</f>
        <v>1258811506</v>
      </c>
      <c r="AL93" s="160"/>
      <c r="AM93" s="509">
        <f t="shared" si="201"/>
        <v>1233024735.28</v>
      </c>
      <c r="AN93" s="167">
        <f t="shared" ref="AN93:AN100" si="231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232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233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234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235">+SUM(CB93:CM93)</f>
        <v>634971092</v>
      </c>
      <c r="CO93" s="163">
        <f t="shared" si="226"/>
        <v>25786770.720000029</v>
      </c>
      <c r="CP93" s="163">
        <f t="shared" ref="CP93:CP100" si="236">+AN93-BA93</f>
        <v>25786770.720000029</v>
      </c>
      <c r="CQ93" s="163">
        <f t="shared" ref="CQ93:CQ100" si="237">+BA93-BN93</f>
        <v>180753790.15999997</v>
      </c>
      <c r="CR93" s="163">
        <f t="shared" ref="CR93:CR100" si="238">+BN93-CA93</f>
        <v>417299853.12</v>
      </c>
      <c r="CS93" s="163">
        <f t="shared" ref="CS93:CS100" si="239">+CA93-CN93</f>
        <v>0</v>
      </c>
      <c r="CT93" s="272">
        <f t="shared" si="222"/>
        <v>0.97951498647963575</v>
      </c>
      <c r="CU93" s="273">
        <f t="shared" si="223"/>
        <v>0.83592415552642718</v>
      </c>
      <c r="CV93" s="891"/>
      <c r="CW93" s="1151"/>
      <c r="CX93" s="891"/>
      <c r="CY93" s="1151"/>
      <c r="CZ93" s="903">
        <f t="shared" ref="CZ93:CZ100" si="240">IFERROR(BK93/$BK$92,0)</f>
        <v>0.96003905399147682</v>
      </c>
      <c r="DA93" s="1147">
        <f>+SUM(CZ93:CZ100)</f>
        <v>1</v>
      </c>
      <c r="DB93" s="840"/>
      <c r="DC93" s="830">
        <v>1258811506</v>
      </c>
      <c r="DD93" s="830">
        <f t="shared" ref="DD93:DD100" si="241">+DC93-AN93</f>
        <v>0</v>
      </c>
      <c r="DE93" s="830">
        <v>1233024735.28</v>
      </c>
      <c r="DF93" s="831">
        <f t="shared" ref="DF93:DF100" si="242">+DE93-BA93</f>
        <v>0</v>
      </c>
      <c r="DG93" s="830">
        <v>1052270945.12</v>
      </c>
      <c r="DH93" s="832">
        <f t="shared" ref="DH93:DH100" si="243">+DG93-BN93</f>
        <v>0</v>
      </c>
      <c r="DI93" s="830">
        <v>634971092</v>
      </c>
      <c r="DJ93" s="831">
        <f t="shared" ref="DJ93:DJ100" si="244">+DI93-CA93</f>
        <v>0</v>
      </c>
      <c r="DK93" s="830">
        <v>634971092</v>
      </c>
      <c r="DL93" s="831">
        <f t="shared" ref="DL93:DL100" si="245">+DK93-CN93</f>
        <v>0</v>
      </c>
      <c r="DM93" s="833"/>
      <c r="DN93" s="168"/>
      <c r="DO93" s="168"/>
      <c r="DP93" s="319">
        <v>1017084505.28</v>
      </c>
      <c r="DQ93" s="319">
        <f t="shared" ref="DQ93:DQ100" si="246">+DC93-DP93</f>
        <v>241727000.72000003</v>
      </c>
      <c r="DR93" s="319">
        <v>654570963</v>
      </c>
      <c r="DS93" s="319">
        <f t="shared" ref="DS93:DS100" si="247">+DR93-DG93</f>
        <v>-397699982.12</v>
      </c>
      <c r="DT93" s="319">
        <v>463221183</v>
      </c>
      <c r="DU93" s="319">
        <f t="shared" ref="DU93:DU100" si="248">+DT93-DI93</f>
        <v>-171749909</v>
      </c>
      <c r="DV93" s="319">
        <v>463221183</v>
      </c>
      <c r="DW93" s="319">
        <f t="shared" ref="DW93:DW100" si="249">+DV93-DK93</f>
        <v>-171749909</v>
      </c>
      <c r="DX93" s="833"/>
    </row>
    <row r="94" spans="1:128" s="146" customFormat="1" ht="18" customHeight="1" outlineLevel="2" thickBot="1" x14ac:dyDescent="0.3">
      <c r="B94" s="1021" t="str">
        <f t="shared" si="15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227"/>
        <v>0</v>
      </c>
      <c r="AF94" s="160">
        <f t="shared" si="228"/>
        <v>0</v>
      </c>
      <c r="AG94" s="163"/>
      <c r="AH94" s="162"/>
      <c r="AI94" s="160">
        <f t="shared" si="229"/>
        <v>0</v>
      </c>
      <c r="AJ94" s="162"/>
      <c r="AK94" s="167">
        <f t="shared" si="230"/>
        <v>150000000</v>
      </c>
      <c r="AL94" s="160"/>
      <c r="AM94" s="509">
        <f t="shared" si="201"/>
        <v>95815981</v>
      </c>
      <c r="AN94" s="167">
        <f t="shared" si="231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232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233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234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235"/>
        <v>37537516</v>
      </c>
      <c r="CO94" s="163">
        <f t="shared" si="226"/>
        <v>54184019</v>
      </c>
      <c r="CP94" s="163">
        <f t="shared" si="236"/>
        <v>54184019</v>
      </c>
      <c r="CQ94" s="163">
        <f t="shared" si="237"/>
        <v>19583699</v>
      </c>
      <c r="CR94" s="163">
        <f t="shared" si="238"/>
        <v>37975566</v>
      </c>
      <c r="CS94" s="163">
        <f t="shared" si="239"/>
        <v>719200</v>
      </c>
      <c r="CT94" s="272">
        <f t="shared" si="222"/>
        <v>0.6387732066666667</v>
      </c>
      <c r="CU94" s="273">
        <f t="shared" si="223"/>
        <v>0.5082152133333333</v>
      </c>
      <c r="CV94" s="891"/>
      <c r="CW94" s="1151"/>
      <c r="CX94" s="891"/>
      <c r="CY94" s="1151"/>
      <c r="CZ94" s="903">
        <f t="shared" si="240"/>
        <v>0</v>
      </c>
      <c r="DA94" s="1148"/>
      <c r="DB94" s="840"/>
      <c r="DC94" s="830">
        <v>150000000</v>
      </c>
      <c r="DD94" s="830">
        <f t="shared" si="241"/>
        <v>0</v>
      </c>
      <c r="DE94" s="830">
        <v>95815981</v>
      </c>
      <c r="DF94" s="831">
        <f t="shared" si="242"/>
        <v>0</v>
      </c>
      <c r="DG94" s="830">
        <v>76232282</v>
      </c>
      <c r="DH94" s="832">
        <f t="shared" si="243"/>
        <v>0</v>
      </c>
      <c r="DI94" s="830">
        <v>38256716</v>
      </c>
      <c r="DJ94" s="831">
        <f t="shared" si="244"/>
        <v>0</v>
      </c>
      <c r="DK94" s="830">
        <v>37537516</v>
      </c>
      <c r="DL94" s="831">
        <f t="shared" si="245"/>
        <v>0</v>
      </c>
      <c r="DM94" s="833"/>
      <c r="DN94" s="168"/>
      <c r="DO94" s="168"/>
      <c r="DP94" s="319">
        <v>89124740</v>
      </c>
      <c r="DQ94" s="319">
        <f t="shared" si="246"/>
        <v>60875260</v>
      </c>
      <c r="DR94" s="319">
        <v>49118060</v>
      </c>
      <c r="DS94" s="319">
        <f t="shared" si="247"/>
        <v>-27114222</v>
      </c>
      <c r="DT94" s="319">
        <v>15905350</v>
      </c>
      <c r="DU94" s="319">
        <f t="shared" si="248"/>
        <v>-22351366</v>
      </c>
      <c r="DV94" s="319">
        <v>15905350</v>
      </c>
      <c r="DW94" s="319">
        <f t="shared" si="249"/>
        <v>-21632166</v>
      </c>
      <c r="DX94" s="833"/>
    </row>
    <row r="95" spans="1:128" s="157" customFormat="1" ht="18" customHeight="1" outlineLevel="2" thickBot="1" x14ac:dyDescent="0.3">
      <c r="A95" s="146"/>
      <c r="B95" s="1021" t="str">
        <f t="shared" si="15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227"/>
        <v>0</v>
      </c>
      <c r="AF95" s="160">
        <f t="shared" si="228"/>
        <v>0</v>
      </c>
      <c r="AG95" s="154"/>
      <c r="AH95" s="357">
        <v>75000000</v>
      </c>
      <c r="AI95" s="160">
        <f t="shared" si="229"/>
        <v>75000000</v>
      </c>
      <c r="AJ95" s="357"/>
      <c r="AK95" s="167">
        <f t="shared" si="230"/>
        <v>175000000</v>
      </c>
      <c r="AL95" s="151"/>
      <c r="AM95" s="509">
        <f t="shared" si="201"/>
        <v>175000000</v>
      </c>
      <c r="AN95" s="167">
        <f t="shared" si="231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232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233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234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235"/>
        <v>0</v>
      </c>
      <c r="CO95" s="163">
        <f t="shared" si="226"/>
        <v>0</v>
      </c>
      <c r="CP95" s="163">
        <f t="shared" si="236"/>
        <v>0</v>
      </c>
      <c r="CQ95" s="163">
        <f t="shared" si="237"/>
        <v>12623757</v>
      </c>
      <c r="CR95" s="163">
        <f t="shared" si="238"/>
        <v>162376243</v>
      </c>
      <c r="CS95" s="163">
        <f t="shared" si="239"/>
        <v>0</v>
      </c>
      <c r="CT95" s="272">
        <f t="shared" si="222"/>
        <v>1</v>
      </c>
      <c r="CU95" s="273">
        <f t="shared" si="223"/>
        <v>0.92786424571428572</v>
      </c>
      <c r="CV95" s="891"/>
      <c r="CW95" s="1151"/>
      <c r="CX95" s="891"/>
      <c r="CY95" s="1151"/>
      <c r="CZ95" s="903">
        <f t="shared" si="240"/>
        <v>0</v>
      </c>
      <c r="DA95" s="1148"/>
      <c r="DB95" s="840"/>
      <c r="DC95" s="830">
        <v>175000000</v>
      </c>
      <c r="DD95" s="830">
        <f t="shared" si="241"/>
        <v>0</v>
      </c>
      <c r="DE95" s="830">
        <v>175000000</v>
      </c>
      <c r="DF95" s="831">
        <f t="shared" si="242"/>
        <v>0</v>
      </c>
      <c r="DG95" s="830">
        <v>162376243</v>
      </c>
      <c r="DH95" s="832">
        <f t="shared" si="243"/>
        <v>0</v>
      </c>
      <c r="DI95" s="830">
        <v>0</v>
      </c>
      <c r="DJ95" s="831">
        <f t="shared" si="244"/>
        <v>0</v>
      </c>
      <c r="DK95" s="830">
        <v>0</v>
      </c>
      <c r="DL95" s="831">
        <f t="shared" si="245"/>
        <v>0</v>
      </c>
      <c r="DM95" s="841"/>
      <c r="DN95" s="168"/>
      <c r="DO95" s="168"/>
      <c r="DP95" s="319">
        <v>175000000</v>
      </c>
      <c r="DQ95" s="319">
        <f t="shared" si="246"/>
        <v>0</v>
      </c>
      <c r="DR95" s="319">
        <v>0</v>
      </c>
      <c r="DS95" s="319">
        <f t="shared" si="247"/>
        <v>-162376243</v>
      </c>
      <c r="DT95" s="319">
        <v>0</v>
      </c>
      <c r="DU95" s="319">
        <f t="shared" si="248"/>
        <v>0</v>
      </c>
      <c r="DV95" s="319">
        <v>0</v>
      </c>
      <c r="DW95" s="319">
        <f t="shared" si="249"/>
        <v>0</v>
      </c>
      <c r="DX95" s="841"/>
    </row>
    <row r="96" spans="1:128" s="157" customFormat="1" ht="18" customHeight="1" outlineLevel="2" thickBot="1" x14ac:dyDescent="0.3">
      <c r="A96" s="146"/>
      <c r="B96" s="1021" t="str">
        <f t="shared" si="15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227"/>
        <v>53000000</v>
      </c>
      <c r="AF96" s="160">
        <f t="shared" si="228"/>
        <v>2000000</v>
      </c>
      <c r="AG96" s="154"/>
      <c r="AH96" s="153">
        <v>75000000</v>
      </c>
      <c r="AI96" s="160">
        <f t="shared" si="229"/>
        <v>75000000</v>
      </c>
      <c r="AJ96" s="153"/>
      <c r="AK96" s="160">
        <f t="shared" si="230"/>
        <v>324000000</v>
      </c>
      <c r="AL96" s="151"/>
      <c r="AM96" s="573">
        <f t="shared" si="201"/>
        <v>302007520</v>
      </c>
      <c r="AN96" s="160">
        <f t="shared" si="231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232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233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234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235"/>
        <v>142381290</v>
      </c>
      <c r="CO96" s="163">
        <f t="shared" si="226"/>
        <v>21992480</v>
      </c>
      <c r="CP96" s="163">
        <f t="shared" si="236"/>
        <v>21992480</v>
      </c>
      <c r="CQ96" s="163">
        <f t="shared" si="237"/>
        <v>70042238.400000006</v>
      </c>
      <c r="CR96" s="163">
        <f t="shared" si="238"/>
        <v>85986246.599999994</v>
      </c>
      <c r="CS96" s="163">
        <f t="shared" si="239"/>
        <v>3597745</v>
      </c>
      <c r="CT96" s="272">
        <f t="shared" si="222"/>
        <v>0.93212197530864194</v>
      </c>
      <c r="CU96" s="273">
        <f t="shared" si="223"/>
        <v>0.71594222716049383</v>
      </c>
      <c r="CV96" s="891"/>
      <c r="CW96" s="1151"/>
      <c r="CX96" s="891"/>
      <c r="CY96" s="1151"/>
      <c r="CZ96" s="903">
        <f t="shared" si="240"/>
        <v>3.9960946008523235E-2</v>
      </c>
      <c r="DA96" s="1148"/>
      <c r="DB96" s="840"/>
      <c r="DC96" s="830">
        <v>324000000</v>
      </c>
      <c r="DD96" s="830">
        <f t="shared" si="241"/>
        <v>0</v>
      </c>
      <c r="DE96" s="830">
        <v>302007520</v>
      </c>
      <c r="DF96" s="831">
        <f t="shared" si="242"/>
        <v>0</v>
      </c>
      <c r="DG96" s="830">
        <v>231965281.59999999</v>
      </c>
      <c r="DH96" s="832">
        <f t="shared" si="243"/>
        <v>0</v>
      </c>
      <c r="DI96" s="830">
        <v>145979035</v>
      </c>
      <c r="DJ96" s="831">
        <f t="shared" si="244"/>
        <v>0</v>
      </c>
      <c r="DK96" s="830">
        <v>142381290</v>
      </c>
      <c r="DL96" s="831">
        <f t="shared" si="245"/>
        <v>0</v>
      </c>
      <c r="DM96" s="841"/>
      <c r="DN96" s="158"/>
      <c r="DO96" s="149"/>
      <c r="DP96" s="319">
        <v>301657478</v>
      </c>
      <c r="DQ96" s="319">
        <f t="shared" si="246"/>
        <v>22342522</v>
      </c>
      <c r="DR96" s="319">
        <v>193250210.59999999</v>
      </c>
      <c r="DS96" s="319">
        <f t="shared" si="247"/>
        <v>-38715071</v>
      </c>
      <c r="DT96" s="319">
        <v>61521322</v>
      </c>
      <c r="DU96" s="319">
        <f t="shared" si="248"/>
        <v>-84457713</v>
      </c>
      <c r="DV96" s="319">
        <v>61521322</v>
      </c>
      <c r="DW96" s="319">
        <f t="shared" si="249"/>
        <v>-80859968</v>
      </c>
      <c r="DX96" s="841"/>
    </row>
    <row r="97" spans="1:128" s="146" customFormat="1" ht="18" customHeight="1" outlineLevel="2" thickBot="1" x14ac:dyDescent="0.3">
      <c r="B97" s="1021" t="str">
        <f t="shared" si="15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227"/>
        <v>559110</v>
      </c>
      <c r="AF97" s="160">
        <f t="shared" si="228"/>
        <v>208000000</v>
      </c>
      <c r="AG97" s="163">
        <v>446846418</v>
      </c>
      <c r="AH97" s="263"/>
      <c r="AI97" s="160">
        <f t="shared" si="229"/>
        <v>-446846418</v>
      </c>
      <c r="AJ97" s="263"/>
      <c r="AK97" s="167">
        <f t="shared" si="230"/>
        <v>1440594472</v>
      </c>
      <c r="AL97" s="160"/>
      <c r="AM97" s="509">
        <f t="shared" si="201"/>
        <v>1439843261.96</v>
      </c>
      <c r="AN97" s="167">
        <f t="shared" si="231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232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233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234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235"/>
        <v>932232875.71000004</v>
      </c>
      <c r="CO97" s="163">
        <f t="shared" si="226"/>
        <v>751210.03999996185</v>
      </c>
      <c r="CP97" s="163">
        <f t="shared" si="236"/>
        <v>751210.03999996185</v>
      </c>
      <c r="CQ97" s="163">
        <f t="shared" si="237"/>
        <v>167723038.41000009</v>
      </c>
      <c r="CR97" s="163">
        <f t="shared" si="238"/>
        <v>339887347.83999991</v>
      </c>
      <c r="CS97" s="163">
        <f t="shared" si="239"/>
        <v>0</v>
      </c>
      <c r="CT97" s="274">
        <f t="shared" si="222"/>
        <v>0.99947854163360972</v>
      </c>
      <c r="CU97" s="275">
        <f t="shared" si="223"/>
        <v>0.88305227340203196</v>
      </c>
      <c r="CV97" s="891"/>
      <c r="CW97" s="1151"/>
      <c r="CX97" s="891"/>
      <c r="CY97" s="1151"/>
      <c r="CZ97" s="903">
        <f t="shared" si="240"/>
        <v>0</v>
      </c>
      <c r="DA97" s="1148"/>
      <c r="DB97" s="837"/>
      <c r="DC97" s="830">
        <v>1440594471.96</v>
      </c>
      <c r="DD97" s="830">
        <f t="shared" si="241"/>
        <v>-3.9999961853027344E-2</v>
      </c>
      <c r="DE97" s="830">
        <v>1439843261.96</v>
      </c>
      <c r="DF97" s="831">
        <f t="shared" si="242"/>
        <v>0</v>
      </c>
      <c r="DG97" s="830">
        <v>1272120223.55</v>
      </c>
      <c r="DH97" s="832">
        <f t="shared" si="243"/>
        <v>0</v>
      </c>
      <c r="DI97" s="830">
        <v>932232875.71000004</v>
      </c>
      <c r="DJ97" s="831">
        <f t="shared" si="244"/>
        <v>0</v>
      </c>
      <c r="DK97" s="830">
        <v>932232875.71000004</v>
      </c>
      <c r="DL97" s="831">
        <f t="shared" si="245"/>
        <v>0</v>
      </c>
      <c r="DM97" s="833"/>
      <c r="DN97" s="168"/>
      <c r="DO97" s="168"/>
      <c r="DP97" s="319">
        <v>1313153581.96</v>
      </c>
      <c r="DQ97" s="319">
        <f t="shared" si="246"/>
        <v>127440890</v>
      </c>
      <c r="DR97" s="319">
        <v>1272120223.55</v>
      </c>
      <c r="DS97" s="319">
        <f t="shared" si="247"/>
        <v>0</v>
      </c>
      <c r="DT97" s="319">
        <v>481970849.70999998</v>
      </c>
      <c r="DU97" s="319">
        <f t="shared" si="248"/>
        <v>-450262026.00000006</v>
      </c>
      <c r="DV97" s="319">
        <v>481970849.70999998</v>
      </c>
      <c r="DW97" s="319">
        <f t="shared" si="249"/>
        <v>-450262026.00000006</v>
      </c>
      <c r="DX97" s="833"/>
    </row>
    <row r="98" spans="1:128" s="146" customFormat="1" ht="18" customHeight="1" outlineLevel="2" thickBot="1" x14ac:dyDescent="0.3">
      <c r="B98" s="1021" t="str">
        <f t="shared" si="15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227"/>
        <v>0</v>
      </c>
      <c r="AF98" s="160">
        <f t="shared" si="228"/>
        <v>69559110</v>
      </c>
      <c r="AG98" s="163"/>
      <c r="AH98" s="162"/>
      <c r="AI98" s="160">
        <f t="shared" si="229"/>
        <v>0</v>
      </c>
      <c r="AJ98" s="162"/>
      <c r="AK98" s="167">
        <f t="shared" si="230"/>
        <v>2528795286</v>
      </c>
      <c r="AL98" s="160"/>
      <c r="AM98" s="509">
        <f t="shared" si="201"/>
        <v>2496073962</v>
      </c>
      <c r="AN98" s="167">
        <f t="shared" si="231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232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233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234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235"/>
        <v>1645732590</v>
      </c>
      <c r="CO98" s="163">
        <f t="shared" si="226"/>
        <v>32721324</v>
      </c>
      <c r="CP98" s="163">
        <f t="shared" si="236"/>
        <v>32721324</v>
      </c>
      <c r="CQ98" s="163">
        <f t="shared" si="237"/>
        <v>213572843.23999977</v>
      </c>
      <c r="CR98" s="163">
        <f t="shared" si="238"/>
        <v>636768528.76000023</v>
      </c>
      <c r="CS98" s="163">
        <f t="shared" si="239"/>
        <v>0</v>
      </c>
      <c r="CT98" s="272">
        <f t="shared" si="222"/>
        <v>0.98706050893832609</v>
      </c>
      <c r="CU98" s="273">
        <f t="shared" si="223"/>
        <v>0.90260414965041191</v>
      </c>
      <c r="CV98" s="891"/>
      <c r="CW98" s="1151"/>
      <c r="CX98" s="891"/>
      <c r="CY98" s="1151"/>
      <c r="CZ98" s="903">
        <f t="shared" si="240"/>
        <v>0</v>
      </c>
      <c r="DA98" s="1148"/>
      <c r="DB98" s="840"/>
      <c r="DC98" s="830">
        <v>2528795286</v>
      </c>
      <c r="DD98" s="830">
        <f t="shared" si="241"/>
        <v>0</v>
      </c>
      <c r="DE98" s="830">
        <v>2496073962</v>
      </c>
      <c r="DF98" s="831">
        <f t="shared" si="242"/>
        <v>0</v>
      </c>
      <c r="DG98" s="830">
        <v>2282501118.7600002</v>
      </c>
      <c r="DH98" s="832">
        <f t="shared" si="243"/>
        <v>0</v>
      </c>
      <c r="DI98" s="830">
        <v>1645732590</v>
      </c>
      <c r="DJ98" s="831">
        <f t="shared" si="244"/>
        <v>0</v>
      </c>
      <c r="DK98" s="830">
        <v>1645732590</v>
      </c>
      <c r="DL98" s="831">
        <f t="shared" si="245"/>
        <v>0</v>
      </c>
      <c r="DM98" s="833"/>
      <c r="DN98" s="168"/>
      <c r="DO98" s="168"/>
      <c r="DP98" s="319">
        <v>2288919168</v>
      </c>
      <c r="DQ98" s="319">
        <f t="shared" si="246"/>
        <v>239876118</v>
      </c>
      <c r="DR98" s="319">
        <v>2262158997.7600002</v>
      </c>
      <c r="DS98" s="319">
        <f t="shared" si="247"/>
        <v>-20342121</v>
      </c>
      <c r="DT98" s="319">
        <v>1017420265</v>
      </c>
      <c r="DU98" s="319">
        <f t="shared" si="248"/>
        <v>-628312325</v>
      </c>
      <c r="DV98" s="319">
        <v>1017420265</v>
      </c>
      <c r="DW98" s="319">
        <f t="shared" si="249"/>
        <v>-628312325</v>
      </c>
      <c r="DX98" s="833"/>
    </row>
    <row r="99" spans="1:128" s="157" customFormat="1" ht="18" customHeight="1" outlineLevel="2" thickBot="1" x14ac:dyDescent="0.3">
      <c r="A99" s="146"/>
      <c r="B99" s="1021" t="str">
        <f t="shared" si="15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227"/>
        <v>0</v>
      </c>
      <c r="AF99" s="160">
        <f t="shared" si="228"/>
        <v>181000000</v>
      </c>
      <c r="AG99" s="154">
        <v>329000000</v>
      </c>
      <c r="AH99" s="153"/>
      <c r="AI99" s="160">
        <f t="shared" si="229"/>
        <v>-329000000</v>
      </c>
      <c r="AJ99" s="153"/>
      <c r="AK99" s="160">
        <f t="shared" si="230"/>
        <v>2000000</v>
      </c>
      <c r="AL99" s="151"/>
      <c r="AM99" s="573">
        <f t="shared" si="201"/>
        <v>1000000</v>
      </c>
      <c r="AN99" s="160">
        <f t="shared" si="231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232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233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234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235"/>
        <v>1000000</v>
      </c>
      <c r="CO99" s="163">
        <f t="shared" si="226"/>
        <v>1000000</v>
      </c>
      <c r="CP99" s="163">
        <f t="shared" si="236"/>
        <v>1000000</v>
      </c>
      <c r="CQ99" s="163">
        <f t="shared" si="237"/>
        <v>0</v>
      </c>
      <c r="CR99" s="163">
        <f t="shared" si="238"/>
        <v>0</v>
      </c>
      <c r="CS99" s="163">
        <f t="shared" si="239"/>
        <v>0</v>
      </c>
      <c r="CT99" s="272">
        <f t="shared" si="222"/>
        <v>0.5</v>
      </c>
      <c r="CU99" s="273">
        <f t="shared" si="223"/>
        <v>0.5</v>
      </c>
      <c r="CV99" s="891"/>
      <c r="CW99" s="1151"/>
      <c r="CX99" s="891"/>
      <c r="CY99" s="1151"/>
      <c r="CZ99" s="903">
        <f t="shared" si="240"/>
        <v>0</v>
      </c>
      <c r="DA99" s="1148"/>
      <c r="DB99" s="840"/>
      <c r="DC99" s="830">
        <v>2000000</v>
      </c>
      <c r="DD99" s="830">
        <f t="shared" si="241"/>
        <v>0</v>
      </c>
      <c r="DE99" s="830">
        <v>1000000</v>
      </c>
      <c r="DF99" s="831">
        <f t="shared" si="242"/>
        <v>0</v>
      </c>
      <c r="DG99" s="830">
        <v>1000000</v>
      </c>
      <c r="DH99" s="832">
        <f t="shared" si="243"/>
        <v>0</v>
      </c>
      <c r="DI99" s="830">
        <v>1000000</v>
      </c>
      <c r="DJ99" s="831">
        <f t="shared" si="244"/>
        <v>0</v>
      </c>
      <c r="DK99" s="830">
        <v>1000000</v>
      </c>
      <c r="DL99" s="831">
        <f t="shared" si="245"/>
        <v>0</v>
      </c>
      <c r="DM99" s="841"/>
      <c r="DN99" s="158"/>
      <c r="DO99" s="149"/>
      <c r="DP99" s="319">
        <v>1000000</v>
      </c>
      <c r="DQ99" s="319">
        <f t="shared" si="246"/>
        <v>1000000</v>
      </c>
      <c r="DR99" s="319">
        <v>1000000</v>
      </c>
      <c r="DS99" s="319">
        <f t="shared" si="247"/>
        <v>0</v>
      </c>
      <c r="DT99" s="319">
        <v>1000000</v>
      </c>
      <c r="DU99" s="319">
        <f t="shared" si="248"/>
        <v>0</v>
      </c>
      <c r="DV99" s="319">
        <v>1000000</v>
      </c>
      <c r="DW99" s="319">
        <f t="shared" si="249"/>
        <v>0</v>
      </c>
      <c r="DX99" s="841"/>
    </row>
    <row r="100" spans="1:128" s="146" customFormat="1" ht="18" customHeight="1" outlineLevel="2" thickBot="1" x14ac:dyDescent="0.3">
      <c r="B100" s="1021" t="str">
        <f t="shared" si="15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227"/>
        <v>145000000</v>
      </c>
      <c r="AF100" s="160">
        <f t="shared" si="228"/>
        <v>0</v>
      </c>
      <c r="AG100" s="163"/>
      <c r="AH100" s="162"/>
      <c r="AI100" s="160">
        <f t="shared" si="229"/>
        <v>0</v>
      </c>
      <c r="AJ100" s="162"/>
      <c r="AK100" s="167">
        <f t="shared" si="230"/>
        <v>0</v>
      </c>
      <c r="AL100" s="160"/>
      <c r="AM100" s="509">
        <f t="shared" si="201"/>
        <v>0</v>
      </c>
      <c r="AN100" s="167">
        <f t="shared" si="231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232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233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234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235"/>
        <v>0</v>
      </c>
      <c r="CO100" s="163">
        <f t="shared" si="226"/>
        <v>0</v>
      </c>
      <c r="CP100" s="163">
        <f t="shared" si="236"/>
        <v>0</v>
      </c>
      <c r="CQ100" s="163">
        <f t="shared" si="237"/>
        <v>0</v>
      </c>
      <c r="CR100" s="163">
        <f t="shared" si="238"/>
        <v>0</v>
      </c>
      <c r="CS100" s="163">
        <f t="shared" si="239"/>
        <v>0</v>
      </c>
      <c r="CT100" s="272">
        <f t="shared" si="222"/>
        <v>0</v>
      </c>
      <c r="CU100" s="273">
        <f t="shared" si="223"/>
        <v>0</v>
      </c>
      <c r="CV100" s="891"/>
      <c r="CW100" s="1151"/>
      <c r="CX100" s="891"/>
      <c r="CY100" s="1151"/>
      <c r="CZ100" s="903">
        <f t="shared" si="240"/>
        <v>0</v>
      </c>
      <c r="DA100" s="1149"/>
      <c r="DB100" s="840"/>
      <c r="DC100" s="830">
        <v>0</v>
      </c>
      <c r="DD100" s="830">
        <f t="shared" si="241"/>
        <v>0</v>
      </c>
      <c r="DE100" s="830">
        <v>0</v>
      </c>
      <c r="DF100" s="831">
        <f t="shared" si="242"/>
        <v>0</v>
      </c>
      <c r="DG100" s="830">
        <v>0</v>
      </c>
      <c r="DH100" s="832">
        <f t="shared" si="243"/>
        <v>0</v>
      </c>
      <c r="DI100" s="830">
        <v>0</v>
      </c>
      <c r="DJ100" s="831">
        <f t="shared" si="244"/>
        <v>0</v>
      </c>
      <c r="DK100" s="830">
        <v>0</v>
      </c>
      <c r="DL100" s="831">
        <f t="shared" si="245"/>
        <v>0</v>
      </c>
      <c r="DM100" s="833"/>
      <c r="DN100" s="168"/>
      <c r="DO100" s="168"/>
      <c r="DP100" s="319">
        <v>0</v>
      </c>
      <c r="DQ100" s="319">
        <f t="shared" si="246"/>
        <v>0</v>
      </c>
      <c r="DR100" s="319">
        <v>0</v>
      </c>
      <c r="DS100" s="319">
        <f t="shared" si="247"/>
        <v>0</v>
      </c>
      <c r="DT100" s="319">
        <v>0</v>
      </c>
      <c r="DU100" s="319">
        <f t="shared" si="248"/>
        <v>0</v>
      </c>
      <c r="DV100" s="319">
        <v>0</v>
      </c>
      <c r="DW100" s="319">
        <f t="shared" si="249"/>
        <v>0</v>
      </c>
      <c r="DX100" s="833"/>
    </row>
    <row r="101" spans="1:128" s="485" customFormat="1" ht="20.25" customHeight="1" outlineLevel="1" thickBot="1" x14ac:dyDescent="0.3">
      <c r="A101" s="466"/>
      <c r="B101" s="1022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250">+SUM(G102:G104)</f>
        <v>0</v>
      </c>
      <c r="H101" s="471">
        <f t="shared" si="250"/>
        <v>50000000</v>
      </c>
      <c r="I101" s="650">
        <f t="shared" si="250"/>
        <v>0</v>
      </c>
      <c r="J101" s="472">
        <f t="shared" si="250"/>
        <v>0</v>
      </c>
      <c r="K101" s="471">
        <f t="shared" si="250"/>
        <v>0</v>
      </c>
      <c r="L101" s="651">
        <f t="shared" si="250"/>
        <v>765000000</v>
      </c>
      <c r="M101" s="471">
        <f t="shared" si="250"/>
        <v>0</v>
      </c>
      <c r="N101" s="651">
        <f t="shared" si="250"/>
        <v>0</v>
      </c>
      <c r="O101" s="471">
        <f t="shared" si="250"/>
        <v>0</v>
      </c>
      <c r="P101" s="650">
        <f t="shared" si="250"/>
        <v>0</v>
      </c>
      <c r="Q101" s="651">
        <f t="shared" si="250"/>
        <v>0</v>
      </c>
      <c r="R101" s="471">
        <f t="shared" si="250"/>
        <v>0</v>
      </c>
      <c r="S101" s="650">
        <f t="shared" si="250"/>
        <v>0</v>
      </c>
      <c r="T101" s="471">
        <f t="shared" si="250"/>
        <v>300000</v>
      </c>
      <c r="U101" s="471">
        <f t="shared" si="250"/>
        <v>113500000</v>
      </c>
      <c r="V101" s="471">
        <f t="shared" si="250"/>
        <v>6500000</v>
      </c>
      <c r="W101" s="471">
        <f t="shared" si="250"/>
        <v>0</v>
      </c>
      <c r="X101" s="471">
        <f t="shared" si="250"/>
        <v>0</v>
      </c>
      <c r="Y101" s="471">
        <f t="shared" si="250"/>
        <v>0</v>
      </c>
      <c r="Z101" s="471">
        <f t="shared" si="250"/>
        <v>0</v>
      </c>
      <c r="AA101" s="471">
        <f t="shared" si="250"/>
        <v>0</v>
      </c>
      <c r="AB101" s="471">
        <f t="shared" si="250"/>
        <v>0</v>
      </c>
      <c r="AC101" s="471">
        <f t="shared" si="250"/>
        <v>0</v>
      </c>
      <c r="AD101" s="472">
        <f t="shared" si="250"/>
        <v>0</v>
      </c>
      <c r="AE101" s="471">
        <f t="shared" si="250"/>
        <v>113500000</v>
      </c>
      <c r="AF101" s="471">
        <f t="shared" si="250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250"/>
        <v>2547176051</v>
      </c>
      <c r="AL101" s="471">
        <f t="shared" si="250"/>
        <v>0</v>
      </c>
      <c r="AM101" s="471">
        <f t="shared" si="250"/>
        <v>2376327848</v>
      </c>
      <c r="AN101" s="471">
        <f>+SUM(AN102:AN104)</f>
        <v>2547176051</v>
      </c>
      <c r="AO101" s="471">
        <f t="shared" si="250"/>
        <v>1788036472</v>
      </c>
      <c r="AP101" s="651">
        <f t="shared" si="250"/>
        <v>600000</v>
      </c>
      <c r="AQ101" s="471">
        <f t="shared" si="250"/>
        <v>0</v>
      </c>
      <c r="AR101" s="471">
        <f t="shared" si="250"/>
        <v>0</v>
      </c>
      <c r="AS101" s="471">
        <f t="shared" si="250"/>
        <v>587631676</v>
      </c>
      <c r="AT101" s="471">
        <f t="shared" si="250"/>
        <v>0</v>
      </c>
      <c r="AU101" s="471">
        <f t="shared" si="250"/>
        <v>0</v>
      </c>
      <c r="AV101" s="471">
        <f t="shared" si="250"/>
        <v>59700</v>
      </c>
      <c r="AW101" s="471">
        <f t="shared" si="250"/>
        <v>0</v>
      </c>
      <c r="AX101" s="471">
        <f t="shared" si="250"/>
        <v>0</v>
      </c>
      <c r="AY101" s="471">
        <f t="shared" si="250"/>
        <v>0</v>
      </c>
      <c r="AZ101" s="471">
        <f t="shared" si="250"/>
        <v>0</v>
      </c>
      <c r="BA101" s="471">
        <f t="shared" si="250"/>
        <v>2376327848</v>
      </c>
      <c r="BB101" s="650">
        <f t="shared" si="250"/>
        <v>1782357625</v>
      </c>
      <c r="BC101" s="651">
        <f t="shared" si="250"/>
        <v>600000</v>
      </c>
      <c r="BD101" s="471">
        <f t="shared" si="250"/>
        <v>0</v>
      </c>
      <c r="BE101" s="650">
        <f t="shared" si="250"/>
        <v>0</v>
      </c>
      <c r="BF101" s="471">
        <f t="shared" si="250"/>
        <v>0</v>
      </c>
      <c r="BG101" s="471">
        <f t="shared" si="250"/>
        <v>0</v>
      </c>
      <c r="BH101" s="471">
        <f t="shared" si="250"/>
        <v>587193063</v>
      </c>
      <c r="BI101" s="471">
        <f t="shared" si="250"/>
        <v>59700</v>
      </c>
      <c r="BJ101" s="471">
        <f t="shared" si="250"/>
        <v>0</v>
      </c>
      <c r="BK101" s="471">
        <f t="shared" si="250"/>
        <v>0</v>
      </c>
      <c r="BL101" s="471">
        <f t="shared" si="250"/>
        <v>0</v>
      </c>
      <c r="BM101" s="472">
        <f t="shared" si="250"/>
        <v>0</v>
      </c>
      <c r="BN101" s="471">
        <f t="shared" si="250"/>
        <v>2370210388</v>
      </c>
      <c r="BO101" s="650">
        <f t="shared" si="250"/>
        <v>0</v>
      </c>
      <c r="BP101" s="651">
        <f t="shared" si="250"/>
        <v>67032972</v>
      </c>
      <c r="BQ101" s="471">
        <f t="shared" si="250"/>
        <v>102795600</v>
      </c>
      <c r="BR101" s="650">
        <f t="shared" si="250"/>
        <v>203347542</v>
      </c>
      <c r="BS101" s="471">
        <f t="shared" si="250"/>
        <v>95352000</v>
      </c>
      <c r="BT101" s="471">
        <f t="shared" si="250"/>
        <v>308539242</v>
      </c>
      <c r="BU101" s="471">
        <f t="shared" si="250"/>
        <v>299313571</v>
      </c>
      <c r="BV101" s="471">
        <f t="shared" ref="BV101:CS101" si="251">+SUM(BV102:BV104)</f>
        <v>90684100</v>
      </c>
      <c r="BW101" s="471">
        <f t="shared" si="251"/>
        <v>198762650</v>
      </c>
      <c r="BX101" s="471">
        <f t="shared" si="251"/>
        <v>219366441</v>
      </c>
      <c r="BY101" s="471">
        <f t="shared" si="251"/>
        <v>0</v>
      </c>
      <c r="BZ101" s="472">
        <f t="shared" si="251"/>
        <v>0</v>
      </c>
      <c r="CA101" s="471">
        <f t="shared" si="251"/>
        <v>1585194118</v>
      </c>
      <c r="CB101" s="650">
        <f t="shared" si="251"/>
        <v>0</v>
      </c>
      <c r="CC101" s="650">
        <f t="shared" si="251"/>
        <v>67032972</v>
      </c>
      <c r="CD101" s="471">
        <f t="shared" si="251"/>
        <v>102795600</v>
      </c>
      <c r="CE101" s="471">
        <f t="shared" si="251"/>
        <v>203347542</v>
      </c>
      <c r="CF101" s="471">
        <f t="shared" si="251"/>
        <v>95352000</v>
      </c>
      <c r="CG101" s="471">
        <f t="shared" si="251"/>
        <v>308539242</v>
      </c>
      <c r="CH101" s="471">
        <f t="shared" si="251"/>
        <v>299313571</v>
      </c>
      <c r="CI101" s="471">
        <f t="shared" si="251"/>
        <v>90684100</v>
      </c>
      <c r="CJ101" s="471">
        <f t="shared" si="251"/>
        <v>198762650</v>
      </c>
      <c r="CK101" s="471">
        <f t="shared" si="251"/>
        <v>219366441</v>
      </c>
      <c r="CL101" s="471">
        <f t="shared" si="251"/>
        <v>0</v>
      </c>
      <c r="CM101" s="471">
        <f t="shared" si="251"/>
        <v>0</v>
      </c>
      <c r="CN101" s="471">
        <f t="shared" si="251"/>
        <v>1585194118</v>
      </c>
      <c r="CO101" s="650">
        <f t="shared" si="226"/>
        <v>170848203</v>
      </c>
      <c r="CP101" s="650">
        <f t="shared" si="251"/>
        <v>170848203</v>
      </c>
      <c r="CQ101" s="650">
        <f t="shared" si="251"/>
        <v>6117460</v>
      </c>
      <c r="CR101" s="650">
        <f t="shared" si="251"/>
        <v>785016270</v>
      </c>
      <c r="CS101" s="650">
        <f t="shared" si="251"/>
        <v>0</v>
      </c>
      <c r="CT101" s="652">
        <f t="shared" si="222"/>
        <v>0.93292642535135084</v>
      </c>
      <c r="CU101" s="653">
        <f t="shared" si="223"/>
        <v>0.93052476175310894</v>
      </c>
      <c r="CV101" s="901">
        <f>IFERROR(BN101/$BN$70,0)</f>
        <v>0.18507460893134173</v>
      </c>
      <c r="CW101" s="1151"/>
      <c r="CX101" s="901">
        <f>IFERROR(BK101/$BK$70,0)</f>
        <v>0</v>
      </c>
      <c r="CY101" s="1151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 x14ac:dyDescent="0.3">
      <c r="A102" s="146"/>
      <c r="B102" s="1021" t="str">
        <f t="shared" si="15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252">+G102+I102+K102+M102+O102+Q102+S102+U102+W102+Y102+AA102+AC102</f>
        <v>0</v>
      </c>
      <c r="AF102" s="160">
        <f t="shared" si="252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201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226"/>
        <v>162148203</v>
      </c>
      <c r="CP102" s="163">
        <f t="shared" ref="CP102:CP104" si="253">+AN102-BA102</f>
        <v>162148203</v>
      </c>
      <c r="CQ102" s="163">
        <f t="shared" ref="CQ102:CQ104" si="254">+BA102-BN102</f>
        <v>438613</v>
      </c>
      <c r="CR102" s="163">
        <f t="shared" ref="CR102:CR104" si="255">+BN102-CA102</f>
        <v>372411514</v>
      </c>
      <c r="CS102" s="163">
        <f t="shared" ref="CS102:CS104" si="256">+CA102-CN102</f>
        <v>0</v>
      </c>
      <c r="CT102" s="272">
        <f t="shared" si="222"/>
        <v>0.88485232163630934</v>
      </c>
      <c r="CU102" s="273">
        <f t="shared" si="223"/>
        <v>0.88454084566731495</v>
      </c>
      <c r="CV102" s="891"/>
      <c r="CW102" s="1151"/>
      <c r="CX102" s="891"/>
      <c r="CY102" s="1151"/>
      <c r="CZ102" s="903">
        <f>IFERROR(BK102/$BK$101,0)</f>
        <v>0</v>
      </c>
      <c r="DA102" s="1150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 t="shared" ref="DQ102:DQ104" si="257">+DC102-DP102</f>
        <v>300000.03999996185</v>
      </c>
      <c r="DR102" s="319">
        <v>1407876051</v>
      </c>
      <c r="DS102" s="319">
        <f t="shared" ref="DS102:DS104" si="258">+DR102-DG102</f>
        <v>162286816</v>
      </c>
      <c r="DT102" s="319">
        <v>567712072</v>
      </c>
      <c r="DU102" s="319">
        <f t="shared" ref="DU102:DU104" si="259">+DT102-DI102</f>
        <v>-305465649</v>
      </c>
      <c r="DV102" s="319">
        <v>567712072</v>
      </c>
      <c r="DW102" s="319">
        <f t="shared" ref="DW102:DW104" si="260">+DV102-DK102</f>
        <v>-305465649</v>
      </c>
      <c r="DX102" s="841"/>
    </row>
    <row r="103" spans="1:128" s="146" customFormat="1" ht="18" customHeight="1" outlineLevel="3" thickBot="1" x14ac:dyDescent="0.3">
      <c r="B103" s="1021" t="str">
        <f t="shared" si="15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252"/>
        <v>6000000</v>
      </c>
      <c r="AF103" s="160">
        <f t="shared" si="252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201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226"/>
        <v>1200000</v>
      </c>
      <c r="CP103" s="163">
        <f t="shared" si="253"/>
        <v>1200000</v>
      </c>
      <c r="CQ103" s="163">
        <f t="shared" si="254"/>
        <v>0</v>
      </c>
      <c r="CR103" s="163">
        <f t="shared" si="255"/>
        <v>0</v>
      </c>
      <c r="CS103" s="163">
        <f t="shared" si="256"/>
        <v>0</v>
      </c>
      <c r="CT103" s="272">
        <f t="shared" si="222"/>
        <v>0.2</v>
      </c>
      <c r="CU103" s="273">
        <f t="shared" si="223"/>
        <v>0.2</v>
      </c>
      <c r="CV103" s="891"/>
      <c r="CW103" s="1151"/>
      <c r="CX103" s="891"/>
      <c r="CY103" s="1151"/>
      <c r="CZ103" s="903">
        <f>IFERROR(BK103/$BK$101,0)</f>
        <v>0</v>
      </c>
      <c r="DA103" s="1151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 t="shared" si="257"/>
        <v>1200000</v>
      </c>
      <c r="DR103" s="319">
        <v>300000</v>
      </c>
      <c r="DS103" s="319">
        <f t="shared" si="258"/>
        <v>0</v>
      </c>
      <c r="DT103" s="319">
        <v>300000</v>
      </c>
      <c r="DU103" s="319">
        <f t="shared" si="259"/>
        <v>0</v>
      </c>
      <c r="DV103" s="319">
        <v>300000</v>
      </c>
      <c r="DW103" s="319">
        <f t="shared" si="260"/>
        <v>0</v>
      </c>
      <c r="DX103" s="833"/>
    </row>
    <row r="104" spans="1:128" s="146" customFormat="1" ht="18" customHeight="1" outlineLevel="3" thickBot="1" x14ac:dyDescent="0.3">
      <c r="B104" s="1021" t="str">
        <f t="shared" si="15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252"/>
        <v>107500000</v>
      </c>
      <c r="AF104" s="160">
        <f t="shared" si="252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201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226"/>
        <v>7500000</v>
      </c>
      <c r="CP104" s="163">
        <f t="shared" si="253"/>
        <v>7500000</v>
      </c>
      <c r="CQ104" s="163">
        <f t="shared" si="254"/>
        <v>5678847</v>
      </c>
      <c r="CR104" s="163">
        <f t="shared" si="255"/>
        <v>412604756</v>
      </c>
      <c r="CS104" s="163">
        <f t="shared" si="256"/>
        <v>0</v>
      </c>
      <c r="CT104" s="272">
        <f t="shared" si="222"/>
        <v>0.99340659340659343</v>
      </c>
      <c r="CU104" s="273">
        <f t="shared" si="223"/>
        <v>0.98841420043956041</v>
      </c>
      <c r="CV104" s="891"/>
      <c r="CW104" s="1151"/>
      <c r="CX104" s="891"/>
      <c r="CY104" s="1151"/>
      <c r="CZ104" s="903">
        <f>IFERROR(BK104/$BK$101,0)</f>
        <v>0</v>
      </c>
      <c r="DA104" s="1152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 t="shared" si="257"/>
        <v>7500000</v>
      </c>
      <c r="DR104" s="319">
        <v>1124321153</v>
      </c>
      <c r="DS104" s="319">
        <f t="shared" si="258"/>
        <v>0</v>
      </c>
      <c r="DT104" s="319">
        <v>508368855</v>
      </c>
      <c r="DU104" s="319">
        <f t="shared" si="259"/>
        <v>-203347542</v>
      </c>
      <c r="DV104" s="319">
        <v>508368855</v>
      </c>
      <c r="DW104" s="319">
        <f t="shared" si="260"/>
        <v>-203347542</v>
      </c>
      <c r="DX104" s="833"/>
    </row>
    <row r="105" spans="1:128" s="485" customFormat="1" ht="20.25" customHeight="1" outlineLevel="1" thickBot="1" x14ac:dyDescent="0.3">
      <c r="A105" s="466"/>
      <c r="B105" s="1022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261">+SUM(G106:G107)</f>
        <v>45000000</v>
      </c>
      <c r="H105" s="471">
        <f t="shared" si="261"/>
        <v>0</v>
      </c>
      <c r="I105" s="650">
        <f t="shared" si="261"/>
        <v>0</v>
      </c>
      <c r="J105" s="472">
        <f t="shared" si="261"/>
        <v>0</v>
      </c>
      <c r="K105" s="471">
        <f t="shared" si="261"/>
        <v>0</v>
      </c>
      <c r="L105" s="651">
        <f t="shared" si="261"/>
        <v>0</v>
      </c>
      <c r="M105" s="471">
        <f t="shared" si="261"/>
        <v>0</v>
      </c>
      <c r="N105" s="651">
        <f t="shared" si="261"/>
        <v>0</v>
      </c>
      <c r="O105" s="471">
        <f t="shared" si="261"/>
        <v>0</v>
      </c>
      <c r="P105" s="650">
        <f t="shared" si="261"/>
        <v>0</v>
      </c>
      <c r="Q105" s="651">
        <f t="shared" si="261"/>
        <v>51000000</v>
      </c>
      <c r="R105" s="471">
        <f t="shared" si="261"/>
        <v>0</v>
      </c>
      <c r="S105" s="650">
        <f t="shared" si="261"/>
        <v>50000000</v>
      </c>
      <c r="T105" s="471">
        <f t="shared" si="261"/>
        <v>0</v>
      </c>
      <c r="U105" s="471">
        <f t="shared" si="261"/>
        <v>0</v>
      </c>
      <c r="V105" s="471">
        <f t="shared" si="261"/>
        <v>1000000</v>
      </c>
      <c r="W105" s="471">
        <f t="shared" si="261"/>
        <v>0</v>
      </c>
      <c r="X105" s="471">
        <f t="shared" si="261"/>
        <v>0</v>
      </c>
      <c r="Y105" s="471">
        <f t="shared" si="261"/>
        <v>0</v>
      </c>
      <c r="Z105" s="471">
        <f t="shared" si="261"/>
        <v>0</v>
      </c>
      <c r="AA105" s="471">
        <f t="shared" si="261"/>
        <v>0</v>
      </c>
      <c r="AB105" s="471">
        <f t="shared" si="261"/>
        <v>0</v>
      </c>
      <c r="AC105" s="471">
        <f t="shared" si="261"/>
        <v>0</v>
      </c>
      <c r="AD105" s="472">
        <f t="shared" si="261"/>
        <v>0</v>
      </c>
      <c r="AE105" s="471">
        <f t="shared" si="261"/>
        <v>146000000</v>
      </c>
      <c r="AF105" s="471">
        <f t="shared" si="261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261"/>
        <v>25000000</v>
      </c>
      <c r="AL105" s="471">
        <f t="shared" si="261"/>
        <v>0</v>
      </c>
      <c r="AM105" s="471">
        <f t="shared" si="261"/>
        <v>14300857</v>
      </c>
      <c r="AN105" s="471">
        <f>+SUM(AN106:AN107)</f>
        <v>25000000</v>
      </c>
      <c r="AO105" s="471">
        <f t="shared" si="261"/>
        <v>10000000</v>
      </c>
      <c r="AP105" s="651">
        <f t="shared" si="261"/>
        <v>3500000</v>
      </c>
      <c r="AQ105" s="471">
        <f t="shared" si="261"/>
        <v>294497</v>
      </c>
      <c r="AR105" s="471">
        <f t="shared" si="261"/>
        <v>183180</v>
      </c>
      <c r="AS105" s="471">
        <f t="shared" si="261"/>
        <v>166000</v>
      </c>
      <c r="AT105" s="471">
        <f t="shared" si="261"/>
        <v>53710</v>
      </c>
      <c r="AU105" s="471">
        <f t="shared" si="261"/>
        <v>0</v>
      </c>
      <c r="AV105" s="471">
        <f t="shared" si="261"/>
        <v>92340</v>
      </c>
      <c r="AW105" s="471">
        <f t="shared" si="261"/>
        <v>0</v>
      </c>
      <c r="AX105" s="471">
        <f t="shared" si="261"/>
        <v>11130</v>
      </c>
      <c r="AY105" s="471">
        <f t="shared" si="261"/>
        <v>0</v>
      </c>
      <c r="AZ105" s="471">
        <f t="shared" si="261"/>
        <v>0</v>
      </c>
      <c r="BA105" s="471">
        <f t="shared" si="261"/>
        <v>14300857</v>
      </c>
      <c r="BB105" s="650">
        <f t="shared" si="261"/>
        <v>1375000</v>
      </c>
      <c r="BC105" s="651">
        <f t="shared" si="261"/>
        <v>500000</v>
      </c>
      <c r="BD105" s="471">
        <f t="shared" si="261"/>
        <v>3294497</v>
      </c>
      <c r="BE105" s="650">
        <f t="shared" si="261"/>
        <v>183180</v>
      </c>
      <c r="BF105" s="471">
        <f t="shared" si="261"/>
        <v>166000</v>
      </c>
      <c r="BG105" s="471">
        <f t="shared" si="261"/>
        <v>53710</v>
      </c>
      <c r="BH105" s="471">
        <f t="shared" si="261"/>
        <v>0</v>
      </c>
      <c r="BI105" s="471">
        <f t="shared" si="261"/>
        <v>92340</v>
      </c>
      <c r="BJ105" s="471">
        <f t="shared" si="261"/>
        <v>0</v>
      </c>
      <c r="BK105" s="471">
        <f t="shared" si="261"/>
        <v>11130</v>
      </c>
      <c r="BL105" s="471">
        <f t="shared" si="261"/>
        <v>0</v>
      </c>
      <c r="BM105" s="472">
        <f t="shared" si="261"/>
        <v>0</v>
      </c>
      <c r="BN105" s="471">
        <f t="shared" si="261"/>
        <v>5675857</v>
      </c>
      <c r="BO105" s="650">
        <f t="shared" si="261"/>
        <v>0</v>
      </c>
      <c r="BP105" s="651">
        <f t="shared" si="261"/>
        <v>1875000</v>
      </c>
      <c r="BQ105" s="471">
        <f t="shared" si="261"/>
        <v>294497</v>
      </c>
      <c r="BR105" s="650">
        <f t="shared" si="261"/>
        <v>262060</v>
      </c>
      <c r="BS105" s="471">
        <f t="shared" si="261"/>
        <v>166000</v>
      </c>
      <c r="BT105" s="471">
        <f t="shared" si="261"/>
        <v>93150</v>
      </c>
      <c r="BU105" s="471">
        <f t="shared" si="261"/>
        <v>0</v>
      </c>
      <c r="BV105" s="471">
        <f t="shared" ref="BV105:CS105" si="262">+SUM(BV106:BV107)</f>
        <v>92340</v>
      </c>
      <c r="BW105" s="471">
        <f t="shared" si="262"/>
        <v>0</v>
      </c>
      <c r="BX105" s="471">
        <f t="shared" si="262"/>
        <v>11130</v>
      </c>
      <c r="BY105" s="471">
        <f t="shared" si="262"/>
        <v>0</v>
      </c>
      <c r="BZ105" s="472">
        <f t="shared" si="262"/>
        <v>0</v>
      </c>
      <c r="CA105" s="471">
        <f t="shared" si="262"/>
        <v>2794177</v>
      </c>
      <c r="CB105" s="650">
        <f t="shared" si="262"/>
        <v>0</v>
      </c>
      <c r="CC105" s="650">
        <f t="shared" si="262"/>
        <v>1875000</v>
      </c>
      <c r="CD105" s="471">
        <f t="shared" si="262"/>
        <v>294497</v>
      </c>
      <c r="CE105" s="471">
        <f t="shared" si="262"/>
        <v>262060</v>
      </c>
      <c r="CF105" s="471">
        <f t="shared" si="262"/>
        <v>166000</v>
      </c>
      <c r="CG105" s="471">
        <f t="shared" si="262"/>
        <v>93150</v>
      </c>
      <c r="CH105" s="471">
        <f t="shared" si="262"/>
        <v>0</v>
      </c>
      <c r="CI105" s="471">
        <f t="shared" si="262"/>
        <v>92340</v>
      </c>
      <c r="CJ105" s="471">
        <f t="shared" si="262"/>
        <v>0</v>
      </c>
      <c r="CK105" s="471">
        <f t="shared" si="262"/>
        <v>11130</v>
      </c>
      <c r="CL105" s="471">
        <f t="shared" si="262"/>
        <v>0</v>
      </c>
      <c r="CM105" s="471">
        <f t="shared" si="262"/>
        <v>0</v>
      </c>
      <c r="CN105" s="471">
        <f t="shared" si="262"/>
        <v>2794177</v>
      </c>
      <c r="CO105" s="650">
        <f t="shared" si="226"/>
        <v>10699143</v>
      </c>
      <c r="CP105" s="650">
        <f t="shared" si="262"/>
        <v>10699143</v>
      </c>
      <c r="CQ105" s="650">
        <f t="shared" si="262"/>
        <v>8625000</v>
      </c>
      <c r="CR105" s="650">
        <f t="shared" si="262"/>
        <v>2881680</v>
      </c>
      <c r="CS105" s="650">
        <f t="shared" si="262"/>
        <v>0</v>
      </c>
      <c r="CT105" s="652">
        <f t="shared" si="222"/>
        <v>0.57203428000000001</v>
      </c>
      <c r="CU105" s="653">
        <f t="shared" si="223"/>
        <v>0.22703428</v>
      </c>
      <c r="CV105" s="901">
        <f>IFERROR(BN105/$BN$70,0)</f>
        <v>4.4319146517267664E-4</v>
      </c>
      <c r="CW105" s="1151"/>
      <c r="CX105" s="901">
        <f>IFERROR(BK105/$BK$70,0)</f>
        <v>1.4670365430024369E-5</v>
      </c>
      <c r="CY105" s="1151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 x14ac:dyDescent="0.3">
      <c r="A106" s="146"/>
      <c r="B106" s="1021" t="str">
        <f t="shared" si="15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201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226"/>
        <v>9800000</v>
      </c>
      <c r="CP106" s="163">
        <f t="shared" ref="CP106:CP107" si="263">+AN106-BA106</f>
        <v>9800000</v>
      </c>
      <c r="CQ106" s="163">
        <f t="shared" ref="CQ106:CQ107" si="264">+BA106-BN106</f>
        <v>8625000</v>
      </c>
      <c r="CR106" s="163">
        <f t="shared" ref="CR106:CR107" si="265">+BN106-CA106</f>
        <v>0</v>
      </c>
      <c r="CS106" s="163">
        <f t="shared" ref="CS106:CS107" si="266">+CA106-CN106</f>
        <v>0</v>
      </c>
      <c r="CT106" s="272">
        <f t="shared" si="222"/>
        <v>0.51</v>
      </c>
      <c r="CU106" s="273">
        <f t="shared" si="223"/>
        <v>7.8750000000000001E-2</v>
      </c>
      <c r="CV106" s="891"/>
      <c r="CW106" s="1151"/>
      <c r="CX106" s="891"/>
      <c r="CY106" s="1151"/>
      <c r="CZ106" s="903">
        <f>IFERROR(BK106/$BK$105,0)</f>
        <v>0</v>
      </c>
      <c r="DA106" s="1150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 t="shared" ref="DQ106:DQ107" si="267">+DC106-DP106</f>
        <v>9800000</v>
      </c>
      <c r="DR106" s="319">
        <v>1575000</v>
      </c>
      <c r="DS106" s="319">
        <f t="shared" ref="DS106:DS107" si="268">+DR106-DG106</f>
        <v>0</v>
      </c>
      <c r="DT106" s="319">
        <v>1575000</v>
      </c>
      <c r="DU106" s="319">
        <f t="shared" ref="DU106:DU107" si="269">+DT106-DI106</f>
        <v>0</v>
      </c>
      <c r="DV106" s="319">
        <v>1575000</v>
      </c>
      <c r="DW106" s="319">
        <f t="shared" ref="DW106:DW107" si="270">+DV106-DK106</f>
        <v>0</v>
      </c>
      <c r="DX106" s="841"/>
    </row>
    <row r="107" spans="1:128" s="146" customFormat="1" ht="18" customHeight="1" outlineLevel="2" thickBot="1" x14ac:dyDescent="0.3">
      <c r="B107" s="1021" t="str">
        <f t="shared" si="15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201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226"/>
        <v>899143</v>
      </c>
      <c r="CP107" s="163">
        <f t="shared" si="263"/>
        <v>899143</v>
      </c>
      <c r="CQ107" s="163">
        <f t="shared" si="264"/>
        <v>0</v>
      </c>
      <c r="CR107" s="163">
        <f t="shared" si="265"/>
        <v>2881680</v>
      </c>
      <c r="CS107" s="163">
        <f t="shared" si="266"/>
        <v>0</v>
      </c>
      <c r="CT107" s="272">
        <f t="shared" si="222"/>
        <v>0.82017139999999999</v>
      </c>
      <c r="CU107" s="273">
        <f t="shared" si="223"/>
        <v>0.82017139999999999</v>
      </c>
      <c r="CV107" s="891"/>
      <c r="CW107" s="1151"/>
      <c r="CX107" s="891"/>
      <c r="CY107" s="1151"/>
      <c r="CZ107" s="903">
        <f>IFERROR(BK107/$BK$105,0)</f>
        <v>1</v>
      </c>
      <c r="DA107" s="1152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 t="shared" si="267"/>
        <v>1002613</v>
      </c>
      <c r="DR107" s="319">
        <v>3997387</v>
      </c>
      <c r="DS107" s="319">
        <f t="shared" si="268"/>
        <v>-103470</v>
      </c>
      <c r="DT107" s="319">
        <v>1115707</v>
      </c>
      <c r="DU107" s="319">
        <f t="shared" si="269"/>
        <v>-103470</v>
      </c>
      <c r="DV107" s="319">
        <v>1115707</v>
      </c>
      <c r="DW107" s="319">
        <f t="shared" si="270"/>
        <v>-103470</v>
      </c>
      <c r="DX107" s="833"/>
    </row>
    <row r="108" spans="1:128" s="485" customFormat="1" ht="20.25" customHeight="1" outlineLevel="1" thickBot="1" x14ac:dyDescent="0.3">
      <c r="A108" s="466"/>
      <c r="B108" s="1022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271">+SUM(G109:G113)</f>
        <v>0</v>
      </c>
      <c r="H108" s="471">
        <f t="shared" si="271"/>
        <v>0</v>
      </c>
      <c r="I108" s="650">
        <f t="shared" si="271"/>
        <v>0</v>
      </c>
      <c r="J108" s="472">
        <f t="shared" si="271"/>
        <v>0</v>
      </c>
      <c r="K108" s="471">
        <f t="shared" si="271"/>
        <v>0</v>
      </c>
      <c r="L108" s="651">
        <f t="shared" si="271"/>
        <v>0</v>
      </c>
      <c r="M108" s="471">
        <f t="shared" si="271"/>
        <v>0</v>
      </c>
      <c r="N108" s="651">
        <f t="shared" si="271"/>
        <v>0</v>
      </c>
      <c r="O108" s="471">
        <f t="shared" si="271"/>
        <v>0</v>
      </c>
      <c r="P108" s="650">
        <f t="shared" si="271"/>
        <v>0</v>
      </c>
      <c r="Q108" s="651">
        <f t="shared" si="271"/>
        <v>0</v>
      </c>
      <c r="R108" s="471">
        <f t="shared" si="271"/>
        <v>0</v>
      </c>
      <c r="S108" s="650">
        <f t="shared" si="271"/>
        <v>0</v>
      </c>
      <c r="T108" s="471">
        <f t="shared" si="271"/>
        <v>0</v>
      </c>
      <c r="U108" s="471">
        <f t="shared" si="271"/>
        <v>0</v>
      </c>
      <c r="V108" s="471">
        <f t="shared" si="271"/>
        <v>0</v>
      </c>
      <c r="W108" s="471">
        <f t="shared" si="271"/>
        <v>0</v>
      </c>
      <c r="X108" s="471">
        <f t="shared" si="271"/>
        <v>0</v>
      </c>
      <c r="Y108" s="471">
        <f t="shared" si="271"/>
        <v>0</v>
      </c>
      <c r="Z108" s="471">
        <f t="shared" si="271"/>
        <v>0</v>
      </c>
      <c r="AA108" s="471">
        <f t="shared" si="271"/>
        <v>0</v>
      </c>
      <c r="AB108" s="471">
        <f t="shared" si="271"/>
        <v>0</v>
      </c>
      <c r="AC108" s="471">
        <f t="shared" si="271"/>
        <v>0</v>
      </c>
      <c r="AD108" s="472">
        <f t="shared" si="271"/>
        <v>0</v>
      </c>
      <c r="AE108" s="471">
        <f t="shared" si="271"/>
        <v>0</v>
      </c>
      <c r="AF108" s="471">
        <f t="shared" si="271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271"/>
        <v>1635300000</v>
      </c>
      <c r="AL108" s="471">
        <f t="shared" si="271"/>
        <v>0</v>
      </c>
      <c r="AM108" s="471">
        <f t="shared" si="271"/>
        <v>1445300000</v>
      </c>
      <c r="AN108" s="471">
        <f>+SUM(AN109:AN113)</f>
        <v>1635300000</v>
      </c>
      <c r="AO108" s="471">
        <f t="shared" si="271"/>
        <v>1445300000</v>
      </c>
      <c r="AP108" s="651">
        <f t="shared" si="271"/>
        <v>0</v>
      </c>
      <c r="AQ108" s="471">
        <f t="shared" si="271"/>
        <v>0</v>
      </c>
      <c r="AR108" s="471">
        <f t="shared" si="271"/>
        <v>0</v>
      </c>
      <c r="AS108" s="471">
        <f t="shared" si="271"/>
        <v>0</v>
      </c>
      <c r="AT108" s="471">
        <f t="shared" si="271"/>
        <v>0</v>
      </c>
      <c r="AU108" s="471">
        <f t="shared" si="271"/>
        <v>0</v>
      </c>
      <c r="AV108" s="471">
        <f t="shared" si="271"/>
        <v>0</v>
      </c>
      <c r="AW108" s="471">
        <f t="shared" si="271"/>
        <v>0</v>
      </c>
      <c r="AX108" s="471">
        <f t="shared" si="271"/>
        <v>0</v>
      </c>
      <c r="AY108" s="471">
        <f t="shared" si="271"/>
        <v>0</v>
      </c>
      <c r="AZ108" s="471">
        <f t="shared" si="271"/>
        <v>0</v>
      </c>
      <c r="BA108" s="471">
        <f t="shared" si="271"/>
        <v>1445300000</v>
      </c>
      <c r="BB108" s="650">
        <f t="shared" si="271"/>
        <v>111414654</v>
      </c>
      <c r="BC108" s="651">
        <f t="shared" si="271"/>
        <v>93426108</v>
      </c>
      <c r="BD108" s="471">
        <f t="shared" si="271"/>
        <v>106396803</v>
      </c>
      <c r="BE108" s="650">
        <f t="shared" si="271"/>
        <v>132195793</v>
      </c>
      <c r="BF108" s="471">
        <f t="shared" si="271"/>
        <v>111238489</v>
      </c>
      <c r="BG108" s="471">
        <f t="shared" si="271"/>
        <v>109567439</v>
      </c>
      <c r="BH108" s="471">
        <f t="shared" si="271"/>
        <v>127260314</v>
      </c>
      <c r="BI108" s="471">
        <f t="shared" si="271"/>
        <v>99627537</v>
      </c>
      <c r="BJ108" s="471">
        <f t="shared" si="271"/>
        <v>128518314</v>
      </c>
      <c r="BK108" s="471">
        <f t="shared" si="271"/>
        <v>114167690</v>
      </c>
      <c r="BL108" s="471">
        <f t="shared" si="271"/>
        <v>0</v>
      </c>
      <c r="BM108" s="472">
        <f t="shared" si="271"/>
        <v>0</v>
      </c>
      <c r="BN108" s="471">
        <f t="shared" si="271"/>
        <v>1133813141</v>
      </c>
      <c r="BO108" s="650">
        <f t="shared" si="271"/>
        <v>111414654</v>
      </c>
      <c r="BP108" s="651">
        <f t="shared" si="271"/>
        <v>88643684</v>
      </c>
      <c r="BQ108" s="471">
        <f t="shared" si="271"/>
        <v>111179227</v>
      </c>
      <c r="BR108" s="650">
        <f t="shared" si="271"/>
        <v>132195793</v>
      </c>
      <c r="BS108" s="471">
        <f t="shared" si="271"/>
        <v>111238489</v>
      </c>
      <c r="BT108" s="471">
        <f t="shared" si="271"/>
        <v>109567439</v>
      </c>
      <c r="BU108" s="471">
        <f t="shared" si="271"/>
        <v>127260314</v>
      </c>
      <c r="BV108" s="471">
        <f t="shared" ref="BV108:CS108" si="272">+SUM(BV109:BV113)</f>
        <v>98600967</v>
      </c>
      <c r="BW108" s="471">
        <f t="shared" si="272"/>
        <v>128518314</v>
      </c>
      <c r="BX108" s="471">
        <v>0</v>
      </c>
      <c r="BY108" s="471">
        <f t="shared" si="272"/>
        <v>0</v>
      </c>
      <c r="BZ108" s="472">
        <f t="shared" si="272"/>
        <v>0</v>
      </c>
      <c r="CA108" s="471">
        <f>+SUM(CA109:CA113)</f>
        <v>1123062912</v>
      </c>
      <c r="CB108" s="650">
        <f t="shared" si="272"/>
        <v>108566288</v>
      </c>
      <c r="CC108" s="650">
        <f t="shared" si="272"/>
        <v>78961214</v>
      </c>
      <c r="CD108" s="471">
        <f t="shared" si="272"/>
        <v>120061752</v>
      </c>
      <c r="CE108" s="471">
        <f t="shared" si="272"/>
        <v>119697175</v>
      </c>
      <c r="CF108" s="471">
        <f>+SUM(CF109:CF113)</f>
        <v>123264864</v>
      </c>
      <c r="CG108" s="471">
        <f t="shared" si="272"/>
        <v>113687993</v>
      </c>
      <c r="CH108" s="471">
        <f t="shared" si="272"/>
        <v>127260314</v>
      </c>
      <c r="CI108" s="471">
        <f t="shared" si="272"/>
        <v>98600967</v>
      </c>
      <c r="CJ108" s="471">
        <f t="shared" si="272"/>
        <v>127579076</v>
      </c>
      <c r="CK108" s="471">
        <f t="shared" si="272"/>
        <v>105383269</v>
      </c>
      <c r="CL108" s="471">
        <f t="shared" si="272"/>
        <v>0</v>
      </c>
      <c r="CM108" s="471">
        <f t="shared" si="272"/>
        <v>0</v>
      </c>
      <c r="CN108" s="471">
        <f t="shared" si="272"/>
        <v>1123062912</v>
      </c>
      <c r="CO108" s="650">
        <f t="shared" si="226"/>
        <v>190000000</v>
      </c>
      <c r="CP108" s="650">
        <f t="shared" si="272"/>
        <v>190000000</v>
      </c>
      <c r="CQ108" s="650">
        <f t="shared" si="272"/>
        <v>311486859</v>
      </c>
      <c r="CR108" s="650">
        <f t="shared" si="272"/>
        <v>10750229</v>
      </c>
      <c r="CS108" s="650">
        <f t="shared" si="272"/>
        <v>0</v>
      </c>
      <c r="CT108" s="652">
        <f t="shared" si="222"/>
        <v>0.88381336757781448</v>
      </c>
      <c r="CU108" s="653">
        <f t="shared" si="223"/>
        <v>0.69333647709900326</v>
      </c>
      <c r="CV108" s="901">
        <f>IFERROR(BN108/$BN$70,0)</f>
        <v>8.8532235253958064E-2</v>
      </c>
      <c r="CW108" s="1151"/>
      <c r="CX108" s="901">
        <f>IFERROR(BK108/$BK$70,0)</f>
        <v>0.15048353392648148</v>
      </c>
      <c r="CY108" s="1151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 x14ac:dyDescent="0.3">
      <c r="A109" s="146"/>
      <c r="B109" s="1021" t="str">
        <f t="shared" si="15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273">+G109+I109+K109+M109+O109+Q109+S109+U109+W109+Y109+AA109+AC109</f>
        <v>0</v>
      </c>
      <c r="AF109" s="151">
        <f t="shared" si="273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201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226"/>
        <v>0</v>
      </c>
      <c r="CP109" s="163">
        <f t="shared" ref="CP109:CP112" si="274">+AN109-BA109</f>
        <v>0</v>
      </c>
      <c r="CQ109" s="163">
        <f t="shared" ref="CQ109:CQ113" si="275">+BA109-BN109</f>
        <v>13875059</v>
      </c>
      <c r="CR109" s="163">
        <f t="shared" ref="CR109:CR112" si="276">+BN109-CA109</f>
        <v>6462410</v>
      </c>
      <c r="CS109" s="163">
        <f t="shared" ref="CS109:CS112" si="277">+CA109-CN109</f>
        <v>0</v>
      </c>
      <c r="CT109" s="272">
        <f t="shared" si="222"/>
        <v>1</v>
      </c>
      <c r="CU109" s="273">
        <f t="shared" si="223"/>
        <v>0.88899952800000004</v>
      </c>
      <c r="CV109" s="891"/>
      <c r="CW109" s="1151"/>
      <c r="CX109" s="891"/>
      <c r="CY109" s="1151"/>
      <c r="CZ109" s="903">
        <f>IFERROR(BK109/$BK$108,0)</f>
        <v>0.10916399377091715</v>
      </c>
      <c r="DA109" s="1150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 t="shared" ref="DQ109:DQ113" si="278">+DC109-DP109</f>
        <v>0</v>
      </c>
      <c r="DR109" s="319">
        <v>74157624</v>
      </c>
      <c r="DS109" s="319">
        <f t="shared" ref="DS109:DS113" si="279">+DR109-DG109</f>
        <v>-36967317</v>
      </c>
      <c r="DT109" s="319">
        <v>74157624</v>
      </c>
      <c r="DU109" s="319">
        <f t="shared" ref="DU109:DU113" si="280">+DT109-DI109</f>
        <v>-30504907</v>
      </c>
      <c r="DV109" s="319">
        <v>74157624</v>
      </c>
      <c r="DW109" s="319">
        <f t="shared" ref="DW109:DW113" si="281">+DV109-DK109</f>
        <v>-30504907</v>
      </c>
      <c r="DX109" s="841"/>
    </row>
    <row r="110" spans="1:128" s="146" customFormat="1" ht="18.75" customHeight="1" outlineLevel="2" thickBot="1" x14ac:dyDescent="0.3">
      <c r="B110" s="1021" t="str">
        <f t="shared" si="15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273"/>
        <v>0</v>
      </c>
      <c r="AF110" s="160">
        <f t="shared" si="273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201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226"/>
        <v>29000000</v>
      </c>
      <c r="CP110" s="163">
        <f t="shared" si="274"/>
        <v>29000000</v>
      </c>
      <c r="CQ110" s="163">
        <f t="shared" si="275"/>
        <v>193949754</v>
      </c>
      <c r="CR110" s="163">
        <f t="shared" si="276"/>
        <v>2447022</v>
      </c>
      <c r="CS110" s="163">
        <f t="shared" si="277"/>
        <v>0</v>
      </c>
      <c r="CT110" s="272">
        <f t="shared" si="222"/>
        <v>0.96777777777777774</v>
      </c>
      <c r="CU110" s="273">
        <f t="shared" si="223"/>
        <v>0.75227805111111112</v>
      </c>
      <c r="CV110" s="891"/>
      <c r="CW110" s="1151"/>
      <c r="CX110" s="891"/>
      <c r="CY110" s="1151"/>
      <c r="CZ110" s="903">
        <f>IFERROR(BK110/$BK$108,0)</f>
        <v>0.62793106350842343</v>
      </c>
      <c r="DA110" s="1151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 t="shared" si="278"/>
        <v>0</v>
      </c>
      <c r="DR110" s="319">
        <v>461819863</v>
      </c>
      <c r="DS110" s="319">
        <f t="shared" si="279"/>
        <v>-215230383</v>
      </c>
      <c r="DT110" s="319">
        <v>461819863</v>
      </c>
      <c r="DU110" s="319">
        <f t="shared" si="280"/>
        <v>-212783361</v>
      </c>
      <c r="DV110" s="319">
        <v>461819863</v>
      </c>
      <c r="DW110" s="319">
        <f t="shared" si="281"/>
        <v>-212783361</v>
      </c>
      <c r="DX110" s="833"/>
    </row>
    <row r="111" spans="1:128" s="146" customFormat="1" ht="18.75" customHeight="1" outlineLevel="2" thickBot="1" x14ac:dyDescent="0.3">
      <c r="B111" s="1021" t="str">
        <f t="shared" si="15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273"/>
        <v>0</v>
      </c>
      <c r="AF111" s="160">
        <f t="shared" si="273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201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226"/>
        <v>0</v>
      </c>
      <c r="CP111" s="163">
        <f t="shared" si="274"/>
        <v>0</v>
      </c>
      <c r="CQ111" s="163">
        <f t="shared" si="275"/>
        <v>100069</v>
      </c>
      <c r="CR111" s="163">
        <f t="shared" si="276"/>
        <v>0</v>
      </c>
      <c r="CS111" s="163">
        <f t="shared" si="277"/>
        <v>0</v>
      </c>
      <c r="CT111" s="272">
        <f t="shared" si="222"/>
        <v>1</v>
      </c>
      <c r="CU111" s="273">
        <f t="shared" si="223"/>
        <v>0.66643666666666668</v>
      </c>
      <c r="CV111" s="891"/>
      <c r="CW111" s="1151"/>
      <c r="CX111" s="891"/>
      <c r="CY111" s="1151"/>
      <c r="CZ111" s="903">
        <f>IFERROR(BK111/$BK$108,0)</f>
        <v>9.1461953903070124E-5</v>
      </c>
      <c r="DA111" s="1151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 t="shared" si="278"/>
        <v>0</v>
      </c>
      <c r="DR111" s="319">
        <v>152591</v>
      </c>
      <c r="DS111" s="319">
        <f t="shared" si="279"/>
        <v>-47340</v>
      </c>
      <c r="DT111" s="319">
        <v>152591</v>
      </c>
      <c r="DU111" s="319">
        <f t="shared" si="280"/>
        <v>-47340</v>
      </c>
      <c r="DV111" s="319">
        <v>152591</v>
      </c>
      <c r="DW111" s="319">
        <f t="shared" si="281"/>
        <v>-47340</v>
      </c>
      <c r="DX111" s="833"/>
    </row>
    <row r="112" spans="1:128" s="146" customFormat="1" ht="18.75" customHeight="1" outlineLevel="2" thickBot="1" x14ac:dyDescent="0.3">
      <c r="B112" s="1021" t="str">
        <f t="shared" si="15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273"/>
        <v>0</v>
      </c>
      <c r="AF112" s="160">
        <f t="shared" si="273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201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226"/>
        <v>11000000</v>
      </c>
      <c r="CP112" s="163">
        <f t="shared" si="274"/>
        <v>11000000</v>
      </c>
      <c r="CQ112" s="163">
        <f t="shared" si="275"/>
        <v>40610183</v>
      </c>
      <c r="CR112" s="163">
        <f t="shared" si="276"/>
        <v>1250173</v>
      </c>
      <c r="CS112" s="163">
        <f t="shared" si="277"/>
        <v>0</v>
      </c>
      <c r="CT112" s="272">
        <f t="shared" si="222"/>
        <v>0.94210526315789478</v>
      </c>
      <c r="CU112" s="273">
        <f t="shared" si="223"/>
        <v>0.72836745789473689</v>
      </c>
      <c r="CV112" s="891"/>
      <c r="CW112" s="1151"/>
      <c r="CX112" s="891"/>
      <c r="CY112" s="1151"/>
      <c r="CZ112" s="903">
        <f>IFERROR(BK112/$BK$108,0)</f>
        <v>0.11458402110089115</v>
      </c>
      <c r="DA112" s="1151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 t="shared" si="278"/>
        <v>0</v>
      </c>
      <c r="DR112" s="319">
        <v>100976752</v>
      </c>
      <c r="DS112" s="319">
        <f t="shared" si="279"/>
        <v>-37413065</v>
      </c>
      <c r="DT112" s="319">
        <v>100966152</v>
      </c>
      <c r="DU112" s="319">
        <f t="shared" si="280"/>
        <v>-36173492</v>
      </c>
      <c r="DV112" s="319">
        <v>100966152</v>
      </c>
      <c r="DW112" s="319">
        <f t="shared" si="281"/>
        <v>-36173492</v>
      </c>
      <c r="DX112" s="833"/>
    </row>
    <row r="113" spans="1:128" s="146" customFormat="1" ht="18.75" customHeight="1" outlineLevel="2" thickBot="1" x14ac:dyDescent="0.3">
      <c r="B113" s="1021" t="str">
        <f t="shared" si="15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273"/>
        <v>0</v>
      </c>
      <c r="AF113" s="160">
        <f t="shared" si="273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201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226"/>
        <v>150000000</v>
      </c>
      <c r="CP113" s="163">
        <f>+AK113-BA113</f>
        <v>150000000</v>
      </c>
      <c r="CQ113" s="163">
        <f t="shared" si="275"/>
        <v>62951794</v>
      </c>
      <c r="CR113" s="163">
        <f>+BN113-CA113</f>
        <v>590624</v>
      </c>
      <c r="CS113" s="163">
        <f>+CA113-CN113</f>
        <v>0</v>
      </c>
      <c r="CT113" s="272">
        <f t="shared" si="222"/>
        <v>0.6428571428571429</v>
      </c>
      <c r="CU113" s="273">
        <f t="shared" si="223"/>
        <v>0.49297191904761906</v>
      </c>
      <c r="CV113" s="891"/>
      <c r="CW113" s="1151"/>
      <c r="CX113" s="891"/>
      <c r="CY113" s="1151"/>
      <c r="CZ113" s="903">
        <f>IFERROR(BK113/$BK$108,0)</f>
        <v>0.14822945966586518</v>
      </c>
      <c r="DA113" s="1152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 t="shared" si="278"/>
        <v>0</v>
      </c>
      <c r="DR113" s="319">
        <v>154409370</v>
      </c>
      <c r="DS113" s="319">
        <f t="shared" si="279"/>
        <v>-52638836</v>
      </c>
      <c r="DT113" s="319">
        <v>154409370</v>
      </c>
      <c r="DU113" s="319">
        <f t="shared" si="280"/>
        <v>-52048212</v>
      </c>
      <c r="DV113" s="319">
        <v>154409370</v>
      </c>
      <c r="DW113" s="319">
        <f t="shared" si="281"/>
        <v>-52048212</v>
      </c>
      <c r="DX113" s="833"/>
    </row>
    <row r="114" spans="1:128" s="485" customFormat="1" ht="20.25" customHeight="1" outlineLevel="1" thickBot="1" x14ac:dyDescent="0.3">
      <c r="A114" s="466"/>
      <c r="B114" s="1022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282">+SUM(G115:G117)</f>
        <v>0</v>
      </c>
      <c r="H114" s="471">
        <f t="shared" si="282"/>
        <v>0</v>
      </c>
      <c r="I114" s="650">
        <f t="shared" si="282"/>
        <v>0</v>
      </c>
      <c r="J114" s="472">
        <f t="shared" si="282"/>
        <v>0</v>
      </c>
      <c r="K114" s="471">
        <f t="shared" si="282"/>
        <v>0</v>
      </c>
      <c r="L114" s="651">
        <f t="shared" si="282"/>
        <v>0</v>
      </c>
      <c r="M114" s="471">
        <f t="shared" si="282"/>
        <v>0</v>
      </c>
      <c r="N114" s="651">
        <f t="shared" si="282"/>
        <v>0</v>
      </c>
      <c r="O114" s="471">
        <f t="shared" si="282"/>
        <v>0</v>
      </c>
      <c r="P114" s="650">
        <f t="shared" si="282"/>
        <v>0</v>
      </c>
      <c r="Q114" s="651">
        <f t="shared" si="282"/>
        <v>0</v>
      </c>
      <c r="R114" s="471">
        <f t="shared" si="282"/>
        <v>0</v>
      </c>
      <c r="S114" s="650">
        <f t="shared" si="282"/>
        <v>25000000</v>
      </c>
      <c r="T114" s="471">
        <f t="shared" si="282"/>
        <v>25000000</v>
      </c>
      <c r="U114" s="471">
        <f t="shared" si="282"/>
        <v>0</v>
      </c>
      <c r="V114" s="471">
        <f t="shared" si="282"/>
        <v>0</v>
      </c>
      <c r="W114" s="471">
        <f t="shared" si="282"/>
        <v>0</v>
      </c>
      <c r="X114" s="471">
        <f t="shared" si="282"/>
        <v>0</v>
      </c>
      <c r="Y114" s="471">
        <f t="shared" si="282"/>
        <v>0</v>
      </c>
      <c r="Z114" s="471">
        <f t="shared" si="282"/>
        <v>0</v>
      </c>
      <c r="AA114" s="471">
        <f t="shared" si="282"/>
        <v>0</v>
      </c>
      <c r="AB114" s="471">
        <f t="shared" si="282"/>
        <v>0</v>
      </c>
      <c r="AC114" s="471">
        <f t="shared" si="282"/>
        <v>0</v>
      </c>
      <c r="AD114" s="472">
        <f t="shared" si="282"/>
        <v>0</v>
      </c>
      <c r="AE114" s="471">
        <f t="shared" si="282"/>
        <v>25000000</v>
      </c>
      <c r="AF114" s="471">
        <f t="shared" si="282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282"/>
        <v>95000000</v>
      </c>
      <c r="AL114" s="471">
        <f t="shared" si="282"/>
        <v>0</v>
      </c>
      <c r="AM114" s="471">
        <f t="shared" si="282"/>
        <v>92730414</v>
      </c>
      <c r="AN114" s="471">
        <f>+SUM(AN115:AN117)</f>
        <v>95000000</v>
      </c>
      <c r="AO114" s="471">
        <f t="shared" si="282"/>
        <v>0</v>
      </c>
      <c r="AP114" s="651">
        <f t="shared" si="282"/>
        <v>7865553</v>
      </c>
      <c r="AQ114" s="471">
        <f t="shared" si="282"/>
        <v>50000000</v>
      </c>
      <c r="AR114" s="471">
        <f t="shared" si="282"/>
        <v>0</v>
      </c>
      <c r="AS114" s="471">
        <f t="shared" si="282"/>
        <v>0</v>
      </c>
      <c r="AT114" s="471">
        <f t="shared" si="282"/>
        <v>0</v>
      </c>
      <c r="AU114" s="471">
        <f t="shared" si="282"/>
        <v>0</v>
      </c>
      <c r="AV114" s="471">
        <f t="shared" si="282"/>
        <v>34864861</v>
      </c>
      <c r="AW114" s="471">
        <f t="shared" si="282"/>
        <v>0</v>
      </c>
      <c r="AX114" s="471">
        <f t="shared" si="282"/>
        <v>0</v>
      </c>
      <c r="AY114" s="471">
        <f t="shared" si="282"/>
        <v>0</v>
      </c>
      <c r="AZ114" s="471">
        <f t="shared" si="282"/>
        <v>0</v>
      </c>
      <c r="BA114" s="471">
        <f t="shared" si="282"/>
        <v>92730414</v>
      </c>
      <c r="BB114" s="650">
        <f t="shared" si="282"/>
        <v>0</v>
      </c>
      <c r="BC114" s="651">
        <f t="shared" si="282"/>
        <v>7636236</v>
      </c>
      <c r="BD114" s="471">
        <f t="shared" si="282"/>
        <v>0</v>
      </c>
      <c r="BE114" s="650">
        <f t="shared" si="282"/>
        <v>45036508</v>
      </c>
      <c r="BF114" s="471">
        <f t="shared" si="282"/>
        <v>0</v>
      </c>
      <c r="BG114" s="471">
        <f t="shared" si="282"/>
        <v>0</v>
      </c>
      <c r="BH114" s="471">
        <f t="shared" si="282"/>
        <v>0</v>
      </c>
      <c r="BI114" s="471">
        <f t="shared" si="282"/>
        <v>0</v>
      </c>
      <c r="BJ114" s="471">
        <f t="shared" si="282"/>
        <v>0</v>
      </c>
      <c r="BK114" s="471">
        <f t="shared" si="282"/>
        <v>0</v>
      </c>
      <c r="BL114" s="471">
        <f t="shared" si="282"/>
        <v>0</v>
      </c>
      <c r="BM114" s="472">
        <f t="shared" si="282"/>
        <v>0</v>
      </c>
      <c r="BN114" s="471">
        <f t="shared" si="282"/>
        <v>52672744</v>
      </c>
      <c r="BO114" s="650">
        <f t="shared" si="282"/>
        <v>0</v>
      </c>
      <c r="BP114" s="651">
        <f t="shared" si="282"/>
        <v>7636236</v>
      </c>
      <c r="BQ114" s="471">
        <f t="shared" si="282"/>
        <v>0</v>
      </c>
      <c r="BR114" s="650">
        <f t="shared" si="282"/>
        <v>0</v>
      </c>
      <c r="BS114" s="471">
        <f t="shared" si="282"/>
        <v>45036508</v>
      </c>
      <c r="BT114" s="471">
        <f t="shared" si="282"/>
        <v>0</v>
      </c>
      <c r="BU114" s="471">
        <f t="shared" si="282"/>
        <v>0</v>
      </c>
      <c r="BV114" s="471">
        <f t="shared" ref="BV114:CS114" si="283">+SUM(BV115:BV117)</f>
        <v>0</v>
      </c>
      <c r="BW114" s="471">
        <f t="shared" si="283"/>
        <v>0</v>
      </c>
      <c r="BX114" s="471">
        <v>0</v>
      </c>
      <c r="BY114" s="471">
        <f t="shared" si="283"/>
        <v>0</v>
      </c>
      <c r="BZ114" s="472">
        <f t="shared" si="283"/>
        <v>0</v>
      </c>
      <c r="CA114" s="471">
        <f t="shared" si="283"/>
        <v>52672744</v>
      </c>
      <c r="CB114" s="650">
        <f t="shared" si="283"/>
        <v>0</v>
      </c>
      <c r="CC114" s="650">
        <f t="shared" si="283"/>
        <v>0</v>
      </c>
      <c r="CD114" s="471">
        <f t="shared" si="283"/>
        <v>7636236</v>
      </c>
      <c r="CE114" s="471">
        <f t="shared" si="283"/>
        <v>0</v>
      </c>
      <c r="CF114" s="471">
        <f t="shared" si="283"/>
        <v>45036508</v>
      </c>
      <c r="CG114" s="471">
        <f t="shared" si="283"/>
        <v>0</v>
      </c>
      <c r="CH114" s="471">
        <f t="shared" si="283"/>
        <v>0</v>
      </c>
      <c r="CI114" s="471">
        <f t="shared" si="283"/>
        <v>0</v>
      </c>
      <c r="CJ114" s="471">
        <f t="shared" si="283"/>
        <v>0</v>
      </c>
      <c r="CK114" s="471">
        <f t="shared" si="283"/>
        <v>0</v>
      </c>
      <c r="CL114" s="471">
        <f t="shared" si="283"/>
        <v>0</v>
      </c>
      <c r="CM114" s="471">
        <f t="shared" si="283"/>
        <v>0</v>
      </c>
      <c r="CN114" s="471">
        <f t="shared" si="283"/>
        <v>52672744</v>
      </c>
      <c r="CO114" s="650">
        <f t="shared" si="226"/>
        <v>2269586</v>
      </c>
      <c r="CP114" s="650">
        <f t="shared" si="283"/>
        <v>2269586</v>
      </c>
      <c r="CQ114" s="650">
        <f t="shared" si="283"/>
        <v>40057670</v>
      </c>
      <c r="CR114" s="650">
        <f t="shared" si="283"/>
        <v>0</v>
      </c>
      <c r="CS114" s="650">
        <f t="shared" si="283"/>
        <v>0</v>
      </c>
      <c r="CT114" s="652">
        <f t="shared" si="222"/>
        <v>0.97610962105263155</v>
      </c>
      <c r="CU114" s="653">
        <f t="shared" si="223"/>
        <v>0.55444993684210531</v>
      </c>
      <c r="CV114" s="901">
        <f>IFERROR(BN114/$BN$70,0)</f>
        <v>4.1128785640697635E-3</v>
      </c>
      <c r="CW114" s="1151"/>
      <c r="CX114" s="901">
        <f>IFERROR(BK114/$BK$70,0)</f>
        <v>0</v>
      </c>
      <c r="CY114" s="1151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 x14ac:dyDescent="0.3">
      <c r="B115" s="1021" t="str">
        <f t="shared" si="15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84">+G115+I115+K115+M115+O115+Q115+S115+U115+W115+Y115+AA115+AC115</f>
        <v>20000000</v>
      </c>
      <c r="AF115" s="160">
        <f t="shared" si="284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201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226"/>
        <v>0</v>
      </c>
      <c r="CP115" s="163">
        <f t="shared" ref="CP115:CP117" si="285">+AN115-BA115</f>
        <v>0</v>
      </c>
      <c r="CQ115" s="163">
        <f t="shared" ref="CQ115:CQ117" si="286">+BA115-BN115</f>
        <v>4963492</v>
      </c>
      <c r="CR115" s="163">
        <f t="shared" ref="CR115:CR117" si="287">+BN115-CA115</f>
        <v>0</v>
      </c>
      <c r="CS115" s="163">
        <f t="shared" ref="CS115:CS117" si="288">+CA115-CN115</f>
        <v>0</v>
      </c>
      <c r="CT115" s="272">
        <f t="shared" si="222"/>
        <v>1</v>
      </c>
      <c r="CU115" s="273">
        <f t="shared" si="223"/>
        <v>0.90073015999999995</v>
      </c>
      <c r="CV115" s="891"/>
      <c r="CW115" s="1151"/>
      <c r="CX115" s="891"/>
      <c r="CY115" s="1151"/>
      <c r="CZ115" s="903">
        <f>IFERROR(BK115/$BK$114,0)</f>
        <v>0</v>
      </c>
      <c r="DA115" s="1150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 t="shared" ref="DQ115:DQ117" si="289">+DC115-DP115</f>
        <v>0</v>
      </c>
      <c r="DR115" s="319">
        <v>45036508</v>
      </c>
      <c r="DS115" s="319">
        <f t="shared" ref="DS115:DS117" si="290">+DR115-DG115</f>
        <v>0</v>
      </c>
      <c r="DT115" s="319">
        <v>45036508</v>
      </c>
      <c r="DU115" s="319">
        <f t="shared" ref="DU115:DU117" si="291">+DT115-DI115</f>
        <v>0</v>
      </c>
      <c r="DV115" s="319">
        <v>45036508</v>
      </c>
      <c r="DW115" s="319">
        <f t="shared" ref="DW115:DW117" si="292">+DV115-DK115</f>
        <v>0</v>
      </c>
      <c r="DX115" s="833"/>
    </row>
    <row r="116" spans="1:128" s="157" customFormat="1" ht="18" customHeight="1" outlineLevel="2" thickBot="1" x14ac:dyDescent="0.3">
      <c r="A116" s="146"/>
      <c r="B116" s="1021" t="str">
        <f t="shared" si="15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84"/>
        <v>5000000</v>
      </c>
      <c r="AF116" s="151">
        <f t="shared" si="284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201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226"/>
        <v>0</v>
      </c>
      <c r="CP116" s="163">
        <f t="shared" si="285"/>
        <v>0</v>
      </c>
      <c r="CQ116" s="163">
        <f t="shared" si="286"/>
        <v>0</v>
      </c>
      <c r="CR116" s="163">
        <f t="shared" si="287"/>
        <v>0</v>
      </c>
      <c r="CS116" s="163">
        <f t="shared" si="288"/>
        <v>0</v>
      </c>
      <c r="CT116" s="272">
        <f t="shared" si="222"/>
        <v>0</v>
      </c>
      <c r="CU116" s="273">
        <f t="shared" si="223"/>
        <v>0</v>
      </c>
      <c r="CV116" s="891"/>
      <c r="CW116" s="1151"/>
      <c r="CX116" s="891"/>
      <c r="CY116" s="1151"/>
      <c r="CZ116" s="903">
        <f>IFERROR(BK116/$BK$114,0)</f>
        <v>0</v>
      </c>
      <c r="DA116" s="1151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 t="shared" si="289"/>
        <v>0</v>
      </c>
      <c r="DR116" s="319">
        <v>0</v>
      </c>
      <c r="DS116" s="319">
        <f t="shared" si="290"/>
        <v>0</v>
      </c>
      <c r="DT116" s="319">
        <v>0</v>
      </c>
      <c r="DU116" s="319">
        <f t="shared" si="291"/>
        <v>0</v>
      </c>
      <c r="DV116" s="319">
        <v>0</v>
      </c>
      <c r="DW116" s="319">
        <f t="shared" si="292"/>
        <v>0</v>
      </c>
      <c r="DX116" s="841"/>
    </row>
    <row r="117" spans="1:128" s="146" customFormat="1" ht="18" customHeight="1" outlineLevel="2" thickBot="1" x14ac:dyDescent="0.3">
      <c r="B117" s="1021" t="str">
        <f t="shared" si="15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84"/>
        <v>0</v>
      </c>
      <c r="AF117" s="160">
        <f t="shared" si="284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201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226"/>
        <v>2269586</v>
      </c>
      <c r="CP117" s="163">
        <f t="shared" si="285"/>
        <v>2269586</v>
      </c>
      <c r="CQ117" s="163">
        <f t="shared" si="286"/>
        <v>35094178</v>
      </c>
      <c r="CR117" s="163">
        <f t="shared" si="287"/>
        <v>0</v>
      </c>
      <c r="CS117" s="163">
        <f t="shared" si="288"/>
        <v>0</v>
      </c>
      <c r="CT117" s="272">
        <f t="shared" si="222"/>
        <v>0.94956475555555553</v>
      </c>
      <c r="CU117" s="273">
        <f t="shared" si="223"/>
        <v>0.16969413333333333</v>
      </c>
      <c r="CV117" s="891"/>
      <c r="CW117" s="1151"/>
      <c r="CX117" s="891"/>
      <c r="CY117" s="1151"/>
      <c r="CZ117" s="903">
        <f>IFERROR(BK117/$BK$114,0)</f>
        <v>0</v>
      </c>
      <c r="DA117" s="1152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 t="shared" si="289"/>
        <v>37134447</v>
      </c>
      <c r="DR117" s="319">
        <v>7636236</v>
      </c>
      <c r="DS117" s="319">
        <f t="shared" si="290"/>
        <v>0</v>
      </c>
      <c r="DT117" s="319">
        <v>7636236</v>
      </c>
      <c r="DU117" s="319">
        <f t="shared" si="291"/>
        <v>0</v>
      </c>
      <c r="DV117" s="319">
        <v>7636236</v>
      </c>
      <c r="DW117" s="319">
        <f t="shared" si="292"/>
        <v>0</v>
      </c>
      <c r="DX117" s="833"/>
    </row>
    <row r="118" spans="1:128" s="485" customFormat="1" ht="20.25" customHeight="1" outlineLevel="1" thickBot="1" x14ac:dyDescent="0.3">
      <c r="A118" s="466"/>
      <c r="B118" s="1022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93">+G119</f>
        <v>0</v>
      </c>
      <c r="H118" s="471">
        <f t="shared" si="293"/>
        <v>0</v>
      </c>
      <c r="I118" s="650">
        <f t="shared" si="293"/>
        <v>0</v>
      </c>
      <c r="J118" s="472">
        <f t="shared" si="293"/>
        <v>0</v>
      </c>
      <c r="K118" s="471">
        <f t="shared" si="293"/>
        <v>0</v>
      </c>
      <c r="L118" s="651">
        <f t="shared" si="293"/>
        <v>0</v>
      </c>
      <c r="M118" s="471">
        <f t="shared" si="293"/>
        <v>0</v>
      </c>
      <c r="N118" s="651">
        <f t="shared" si="293"/>
        <v>80000000</v>
      </c>
      <c r="O118" s="471">
        <f t="shared" si="293"/>
        <v>0</v>
      </c>
      <c r="P118" s="650">
        <f t="shared" si="293"/>
        <v>0</v>
      </c>
      <c r="Q118" s="651">
        <f t="shared" si="293"/>
        <v>0</v>
      </c>
      <c r="R118" s="471">
        <f t="shared" si="293"/>
        <v>0</v>
      </c>
      <c r="S118" s="650">
        <f t="shared" si="293"/>
        <v>0</v>
      </c>
      <c r="T118" s="471">
        <f t="shared" si="293"/>
        <v>0</v>
      </c>
      <c r="U118" s="471">
        <f t="shared" si="293"/>
        <v>0</v>
      </c>
      <c r="V118" s="471">
        <f t="shared" si="293"/>
        <v>135000000</v>
      </c>
      <c r="W118" s="471">
        <f t="shared" si="293"/>
        <v>0</v>
      </c>
      <c r="X118" s="471">
        <f t="shared" si="293"/>
        <v>0</v>
      </c>
      <c r="Y118" s="471">
        <f t="shared" si="293"/>
        <v>0</v>
      </c>
      <c r="Z118" s="471">
        <f t="shared" si="293"/>
        <v>0</v>
      </c>
      <c r="AA118" s="471">
        <f t="shared" si="293"/>
        <v>0</v>
      </c>
      <c r="AB118" s="471">
        <f t="shared" si="293"/>
        <v>0</v>
      </c>
      <c r="AC118" s="471">
        <f t="shared" si="293"/>
        <v>0</v>
      </c>
      <c r="AD118" s="472">
        <f t="shared" si="293"/>
        <v>0</v>
      </c>
      <c r="AE118" s="471">
        <f t="shared" si="293"/>
        <v>0</v>
      </c>
      <c r="AF118" s="471">
        <f t="shared" si="293"/>
        <v>215000000</v>
      </c>
      <c r="AG118" s="650">
        <f t="shared" si="293"/>
        <v>469393639</v>
      </c>
      <c r="AH118" s="651">
        <f>+AH119</f>
        <v>0</v>
      </c>
      <c r="AI118" s="471">
        <f t="shared" si="293"/>
        <v>-469393639</v>
      </c>
      <c r="AJ118" s="651">
        <f>+AJ119</f>
        <v>0</v>
      </c>
      <c r="AK118" s="471">
        <f t="shared" si="293"/>
        <v>1175059765</v>
      </c>
      <c r="AL118" s="471">
        <f t="shared" si="293"/>
        <v>0</v>
      </c>
      <c r="AM118" s="471">
        <f t="shared" si="293"/>
        <v>1141096428</v>
      </c>
      <c r="AN118" s="471">
        <f t="shared" si="293"/>
        <v>1175059765</v>
      </c>
      <c r="AO118" s="471">
        <f t="shared" si="293"/>
        <v>937274886</v>
      </c>
      <c r="AP118" s="651">
        <f t="shared" si="293"/>
        <v>22784879</v>
      </c>
      <c r="AQ118" s="471">
        <f t="shared" si="293"/>
        <v>0</v>
      </c>
      <c r="AR118" s="471">
        <f t="shared" si="293"/>
        <v>49998051</v>
      </c>
      <c r="AS118" s="471">
        <f t="shared" si="293"/>
        <v>16091238</v>
      </c>
      <c r="AT118" s="471">
        <f t="shared" si="293"/>
        <v>0</v>
      </c>
      <c r="AU118" s="471">
        <f t="shared" si="293"/>
        <v>10672000</v>
      </c>
      <c r="AV118" s="471">
        <f t="shared" si="293"/>
        <v>104275374</v>
      </c>
      <c r="AW118" s="471">
        <f t="shared" si="293"/>
        <v>0</v>
      </c>
      <c r="AX118" s="471">
        <f t="shared" si="293"/>
        <v>0</v>
      </c>
      <c r="AY118" s="471">
        <f t="shared" si="293"/>
        <v>0</v>
      </c>
      <c r="AZ118" s="471">
        <f t="shared" si="293"/>
        <v>0</v>
      </c>
      <c r="BA118" s="471">
        <f t="shared" si="293"/>
        <v>1141096428</v>
      </c>
      <c r="BB118" s="650">
        <f t="shared" si="293"/>
        <v>918375193</v>
      </c>
      <c r="BC118" s="651">
        <f t="shared" si="293"/>
        <v>20484879</v>
      </c>
      <c r="BD118" s="471">
        <f t="shared" si="293"/>
        <v>0</v>
      </c>
      <c r="BE118" s="650">
        <f t="shared" si="293"/>
        <v>47798051</v>
      </c>
      <c r="BF118" s="471">
        <f t="shared" si="293"/>
        <v>0</v>
      </c>
      <c r="BG118" s="471">
        <f t="shared" si="293"/>
        <v>18287238</v>
      </c>
      <c r="BH118" s="471">
        <f t="shared" si="293"/>
        <v>0</v>
      </c>
      <c r="BI118" s="471">
        <f t="shared" si="293"/>
        <v>0</v>
      </c>
      <c r="BJ118" s="471">
        <f t="shared" si="293"/>
        <v>2280000</v>
      </c>
      <c r="BK118" s="471">
        <f t="shared" si="293"/>
        <v>18899693</v>
      </c>
      <c r="BL118" s="471">
        <f t="shared" si="293"/>
        <v>0</v>
      </c>
      <c r="BM118" s="472">
        <f t="shared" si="293"/>
        <v>0</v>
      </c>
      <c r="BN118" s="471">
        <f t="shared" si="293"/>
        <v>1026125054</v>
      </c>
      <c r="BO118" s="650">
        <f t="shared" si="293"/>
        <v>92483588</v>
      </c>
      <c r="BP118" s="651">
        <f t="shared" si="293"/>
        <v>86088259</v>
      </c>
      <c r="BQ118" s="471">
        <f t="shared" si="293"/>
        <v>90464845</v>
      </c>
      <c r="BR118" s="650">
        <f t="shared" si="293"/>
        <v>102196552</v>
      </c>
      <c r="BS118" s="471">
        <f t="shared" si="293"/>
        <v>79077526</v>
      </c>
      <c r="BT118" s="471">
        <f t="shared" si="293"/>
        <v>106755578</v>
      </c>
      <c r="BU118" s="471">
        <f t="shared" si="293"/>
        <v>77381659</v>
      </c>
      <c r="BV118" s="471">
        <f t="shared" ref="BV118:CS118" si="294">+BV119</f>
        <v>109390845</v>
      </c>
      <c r="BW118" s="471">
        <f t="shared" si="294"/>
        <v>93282552</v>
      </c>
      <c r="BX118" s="471">
        <v>0</v>
      </c>
      <c r="BY118" s="471">
        <f t="shared" si="294"/>
        <v>0</v>
      </c>
      <c r="BZ118" s="472">
        <f t="shared" si="294"/>
        <v>0</v>
      </c>
      <c r="CA118" s="471">
        <f t="shared" si="294"/>
        <v>931923956</v>
      </c>
      <c r="CB118" s="650">
        <f t="shared" si="294"/>
        <v>69797526</v>
      </c>
      <c r="CC118" s="650">
        <f t="shared" si="294"/>
        <v>108774321</v>
      </c>
      <c r="CD118" s="471">
        <f>+CD119</f>
        <v>90464845</v>
      </c>
      <c r="CE118" s="471">
        <f t="shared" si="294"/>
        <v>102196552</v>
      </c>
      <c r="CF118" s="471">
        <f t="shared" si="294"/>
        <v>79077526</v>
      </c>
      <c r="CG118" s="471">
        <f t="shared" si="294"/>
        <v>106755578</v>
      </c>
      <c r="CH118" s="471">
        <f t="shared" si="294"/>
        <v>77381659</v>
      </c>
      <c r="CI118" s="471">
        <f t="shared" si="294"/>
        <v>109390845</v>
      </c>
      <c r="CJ118" s="471">
        <f t="shared" si="294"/>
        <v>93282552</v>
      </c>
      <c r="CK118" s="471">
        <f t="shared" si="294"/>
        <v>94802552</v>
      </c>
      <c r="CL118" s="471">
        <f t="shared" si="294"/>
        <v>0</v>
      </c>
      <c r="CM118" s="471">
        <f t="shared" si="294"/>
        <v>0</v>
      </c>
      <c r="CN118" s="471">
        <f t="shared" si="294"/>
        <v>931923956</v>
      </c>
      <c r="CO118" s="650">
        <f t="shared" si="226"/>
        <v>33963337</v>
      </c>
      <c r="CP118" s="650">
        <f t="shared" si="294"/>
        <v>33963337</v>
      </c>
      <c r="CQ118" s="650">
        <f t="shared" si="294"/>
        <v>114971374</v>
      </c>
      <c r="CR118" s="650">
        <f t="shared" si="294"/>
        <v>94201098</v>
      </c>
      <c r="CS118" s="650">
        <f t="shared" si="294"/>
        <v>0</v>
      </c>
      <c r="CT118" s="652">
        <f t="shared" si="222"/>
        <v>0.9710965024830035</v>
      </c>
      <c r="CU118" s="653">
        <f t="shared" si="223"/>
        <v>0.87325350128042212</v>
      </c>
      <c r="CV118" s="901">
        <f>IFERROR(BN118/$BN$70,0)</f>
        <v>8.0123559514034964E-2</v>
      </c>
      <c r="CW118" s="1151"/>
      <c r="CX118" s="901">
        <f>IFERROR(BK118/$BK$70,0)</f>
        <v>2.4911536641983246E-2</v>
      </c>
      <c r="CY118" s="1151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 x14ac:dyDescent="0.3">
      <c r="B119" s="1021" t="str">
        <f t="shared" si="15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201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226"/>
        <v>33963337</v>
      </c>
      <c r="CP119" s="163">
        <f t="shared" ref="CP119" si="295">+AN119-BA119</f>
        <v>33963337</v>
      </c>
      <c r="CQ119" s="163">
        <f t="shared" ref="CQ119" si="296">+BA119-BN119</f>
        <v>114971374</v>
      </c>
      <c r="CR119" s="163">
        <f t="shared" ref="CR119" si="297">+BN119-CA119</f>
        <v>94201098</v>
      </c>
      <c r="CS119" s="163">
        <f t="shared" ref="CS119" si="298">+CA119-CN119</f>
        <v>0</v>
      </c>
      <c r="CT119" s="272">
        <f t="shared" si="222"/>
        <v>0.9710965024830035</v>
      </c>
      <c r="CU119" s="273">
        <f t="shared" si="223"/>
        <v>0.87325350128042212</v>
      </c>
      <c r="CV119" s="891"/>
      <c r="CW119" s="1151"/>
      <c r="CX119" s="891"/>
      <c r="CY119" s="1151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 t="shared" ref="DQ119" si="299">+DC119-DP119</f>
        <v>138238711</v>
      </c>
      <c r="DR119" s="319">
        <v>1023845054</v>
      </c>
      <c r="DS119" s="319">
        <f t="shared" ref="DS119" si="300">+DR119-DG119</f>
        <v>-2280000</v>
      </c>
      <c r="DT119" s="319">
        <v>634448007</v>
      </c>
      <c r="DU119" s="319">
        <f t="shared" ref="DU119" si="301">+DT119-DI119</f>
        <v>-297475949</v>
      </c>
      <c r="DV119" s="319">
        <v>634448007</v>
      </c>
      <c r="DW119" s="319">
        <f t="shared" ref="DW119" si="302">+DV119-DK119</f>
        <v>-297475949</v>
      </c>
      <c r="DX119" s="833"/>
    </row>
    <row r="120" spans="1:128" s="485" customFormat="1" ht="20.25" customHeight="1" outlineLevel="1" thickBot="1" x14ac:dyDescent="0.3">
      <c r="A120" s="466"/>
      <c r="B120" s="1022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303">+SUM(G121:G122)</f>
        <v>0</v>
      </c>
      <c r="H120" s="471">
        <f t="shared" si="303"/>
        <v>0</v>
      </c>
      <c r="I120" s="650">
        <f t="shared" si="303"/>
        <v>40000000</v>
      </c>
      <c r="J120" s="472">
        <f t="shared" si="303"/>
        <v>40000000</v>
      </c>
      <c r="K120" s="471">
        <f t="shared" si="303"/>
        <v>4295692</v>
      </c>
      <c r="L120" s="651">
        <f t="shared" si="303"/>
        <v>550000000</v>
      </c>
      <c r="M120" s="471">
        <f t="shared" si="303"/>
        <v>15000000</v>
      </c>
      <c r="N120" s="651">
        <f t="shared" si="303"/>
        <v>15000000</v>
      </c>
      <c r="O120" s="471">
        <f t="shared" si="303"/>
        <v>0</v>
      </c>
      <c r="P120" s="650">
        <f t="shared" si="303"/>
        <v>0</v>
      </c>
      <c r="Q120" s="651">
        <f t="shared" si="303"/>
        <v>20000000</v>
      </c>
      <c r="R120" s="471">
        <f t="shared" si="303"/>
        <v>20000000</v>
      </c>
      <c r="S120" s="650">
        <f t="shared" si="303"/>
        <v>0</v>
      </c>
      <c r="T120" s="471">
        <f t="shared" si="303"/>
        <v>107700000</v>
      </c>
      <c r="U120" s="471">
        <f t="shared" si="303"/>
        <v>0</v>
      </c>
      <c r="V120" s="471">
        <f t="shared" si="303"/>
        <v>0</v>
      </c>
      <c r="W120" s="471">
        <f t="shared" si="303"/>
        <v>0</v>
      </c>
      <c r="X120" s="471">
        <f t="shared" si="303"/>
        <v>0</v>
      </c>
      <c r="Y120" s="471">
        <f t="shared" si="303"/>
        <v>0</v>
      </c>
      <c r="Z120" s="471">
        <f t="shared" si="303"/>
        <v>0</v>
      </c>
      <c r="AA120" s="471">
        <f t="shared" si="303"/>
        <v>0</v>
      </c>
      <c r="AB120" s="471">
        <f t="shared" si="303"/>
        <v>0</v>
      </c>
      <c r="AC120" s="471">
        <f t="shared" si="303"/>
        <v>0</v>
      </c>
      <c r="AD120" s="472">
        <f t="shared" si="303"/>
        <v>0</v>
      </c>
      <c r="AE120" s="471">
        <f t="shared" si="303"/>
        <v>79295692</v>
      </c>
      <c r="AF120" s="471">
        <f t="shared" si="303"/>
        <v>732700000</v>
      </c>
      <c r="AG120" s="650">
        <f t="shared" si="303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303"/>
        <v>1203404308</v>
      </c>
      <c r="AL120" s="471">
        <f t="shared" si="303"/>
        <v>0</v>
      </c>
      <c r="AM120" s="471">
        <f t="shared" si="303"/>
        <v>1172057373</v>
      </c>
      <c r="AN120" s="471">
        <f>+SUM(AN121:AN122)</f>
        <v>1203404308</v>
      </c>
      <c r="AO120" s="471">
        <f t="shared" si="303"/>
        <v>178948465</v>
      </c>
      <c r="AP120" s="651">
        <f t="shared" si="303"/>
        <v>177749484</v>
      </c>
      <c r="AQ120" s="471">
        <f t="shared" si="303"/>
        <v>107691997</v>
      </c>
      <c r="AR120" s="471">
        <f t="shared" si="303"/>
        <v>132107524</v>
      </c>
      <c r="AS120" s="471">
        <f t="shared" si="303"/>
        <v>144064041</v>
      </c>
      <c r="AT120" s="471">
        <f t="shared" si="303"/>
        <v>186454861</v>
      </c>
      <c r="AU120" s="471">
        <f t="shared" si="303"/>
        <v>88986693</v>
      </c>
      <c r="AV120" s="471">
        <f t="shared" si="303"/>
        <v>92284783</v>
      </c>
      <c r="AW120" s="471">
        <f t="shared" si="303"/>
        <v>33769525</v>
      </c>
      <c r="AX120" s="471">
        <f t="shared" si="303"/>
        <v>30000000</v>
      </c>
      <c r="AY120" s="471">
        <f t="shared" si="303"/>
        <v>0</v>
      </c>
      <c r="AZ120" s="471">
        <f t="shared" si="303"/>
        <v>0</v>
      </c>
      <c r="BA120" s="471">
        <f t="shared" si="303"/>
        <v>1172057373</v>
      </c>
      <c r="BB120" s="650">
        <f t="shared" si="303"/>
        <v>114793735</v>
      </c>
      <c r="BC120" s="651">
        <f t="shared" si="303"/>
        <v>181976256</v>
      </c>
      <c r="BD120" s="471">
        <f t="shared" si="303"/>
        <v>127948130.5</v>
      </c>
      <c r="BE120" s="650">
        <f t="shared" si="303"/>
        <v>144220863</v>
      </c>
      <c r="BF120" s="471">
        <f t="shared" si="303"/>
        <v>150538931</v>
      </c>
      <c r="BG120" s="471">
        <f t="shared" si="303"/>
        <v>189333543</v>
      </c>
      <c r="BH120" s="471">
        <f t="shared" si="303"/>
        <v>97866388</v>
      </c>
      <c r="BI120" s="471">
        <f t="shared" si="303"/>
        <v>92284783</v>
      </c>
      <c r="BJ120" s="471">
        <f t="shared" si="303"/>
        <v>37022841</v>
      </c>
      <c r="BK120" s="471">
        <f t="shared" si="303"/>
        <v>29871564</v>
      </c>
      <c r="BL120" s="471">
        <f t="shared" si="303"/>
        <v>0</v>
      </c>
      <c r="BM120" s="472">
        <f t="shared" si="303"/>
        <v>0</v>
      </c>
      <c r="BN120" s="471">
        <f t="shared" si="303"/>
        <v>1165857034.5</v>
      </c>
      <c r="BO120" s="650">
        <f t="shared" si="303"/>
        <v>28935811</v>
      </c>
      <c r="BP120" s="651">
        <f t="shared" si="303"/>
        <v>159057922</v>
      </c>
      <c r="BQ120" s="471">
        <f t="shared" si="303"/>
        <v>152593129.5</v>
      </c>
      <c r="BR120" s="650">
        <f t="shared" si="303"/>
        <v>87549142</v>
      </c>
      <c r="BS120" s="471">
        <f t="shared" si="303"/>
        <v>182297813</v>
      </c>
      <c r="BT120" s="471">
        <f t="shared" si="303"/>
        <v>117636540</v>
      </c>
      <c r="BU120" s="471">
        <f t="shared" si="303"/>
        <v>147671943</v>
      </c>
      <c r="BV120" s="471">
        <f t="shared" ref="BV120:CS120" si="304">+SUM(BV121:BV122)</f>
        <v>142590274</v>
      </c>
      <c r="BW120" s="471">
        <f t="shared" si="304"/>
        <v>70556748</v>
      </c>
      <c r="BX120" s="471">
        <v>0</v>
      </c>
      <c r="BY120" s="471">
        <f t="shared" si="304"/>
        <v>0</v>
      </c>
      <c r="BZ120" s="472">
        <f t="shared" si="304"/>
        <v>0</v>
      </c>
      <c r="CA120" s="471">
        <f t="shared" si="304"/>
        <v>1129642807.5</v>
      </c>
      <c r="CB120" s="650">
        <f t="shared" si="304"/>
        <v>12799704</v>
      </c>
      <c r="CC120" s="650">
        <f t="shared" si="304"/>
        <v>173877609</v>
      </c>
      <c r="CD120" s="471">
        <f>+SUM(CD121:CD122)</f>
        <v>153909549.5</v>
      </c>
      <c r="CE120" s="471">
        <f t="shared" si="304"/>
        <v>87549142</v>
      </c>
      <c r="CF120" s="471">
        <f t="shared" si="304"/>
        <v>151563790</v>
      </c>
      <c r="CG120" s="471">
        <f t="shared" si="304"/>
        <v>148370563</v>
      </c>
      <c r="CH120" s="471">
        <f t="shared" si="304"/>
        <v>147671943</v>
      </c>
      <c r="CI120" s="471">
        <f t="shared" si="304"/>
        <v>142590274</v>
      </c>
      <c r="CJ120" s="471">
        <f t="shared" si="304"/>
        <v>66828778</v>
      </c>
      <c r="CK120" s="471">
        <f t="shared" si="304"/>
        <v>42646507</v>
      </c>
      <c r="CL120" s="471">
        <f t="shared" si="304"/>
        <v>0</v>
      </c>
      <c r="CM120" s="471">
        <f t="shared" si="304"/>
        <v>0</v>
      </c>
      <c r="CN120" s="471">
        <f t="shared" si="304"/>
        <v>1127807859.5</v>
      </c>
      <c r="CO120" s="650">
        <f t="shared" si="226"/>
        <v>31346935</v>
      </c>
      <c r="CP120" s="650">
        <f t="shared" si="304"/>
        <v>31346935</v>
      </c>
      <c r="CQ120" s="650">
        <f t="shared" si="304"/>
        <v>6200338.5</v>
      </c>
      <c r="CR120" s="650">
        <f t="shared" si="304"/>
        <v>36214227</v>
      </c>
      <c r="CS120" s="650">
        <f t="shared" si="304"/>
        <v>1834948</v>
      </c>
      <c r="CT120" s="652">
        <f t="shared" si="222"/>
        <v>0.97395145190056942</v>
      </c>
      <c r="CU120" s="653">
        <f t="shared" si="223"/>
        <v>0.96879911992138223</v>
      </c>
      <c r="CV120" s="901">
        <f>IFERROR(BN120/$BN$70,0)</f>
        <v>9.1034338479973484E-2</v>
      </c>
      <c r="CW120" s="1151"/>
      <c r="CX120" s="901">
        <f>IFERROR(BK120/$BK$70,0)</f>
        <v>3.9373473481254306E-2</v>
      </c>
      <c r="CY120" s="1151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 x14ac:dyDescent="0.3">
      <c r="B121" s="1021" t="str">
        <f t="shared" si="15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201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226"/>
        <v>50000</v>
      </c>
      <c r="CP121" s="163">
        <f t="shared" ref="CP121:CP122" si="305">+AN121-BA121</f>
        <v>50000</v>
      </c>
      <c r="CQ121" s="163">
        <f t="shared" ref="CQ121:CQ122" si="306">+BA121-BN121</f>
        <v>5670726.5</v>
      </c>
      <c r="CR121" s="163">
        <f t="shared" ref="CR121:CR122" si="307">+BN121-CA121</f>
        <v>0</v>
      </c>
      <c r="CS121" s="163">
        <f t="shared" ref="CS121:CS122" si="308">+CA121-CN121</f>
        <v>0</v>
      </c>
      <c r="CT121" s="272">
        <f t="shared" si="222"/>
        <v>0.9993333333333333</v>
      </c>
      <c r="CU121" s="273">
        <f t="shared" si="223"/>
        <v>0.92372364666666662</v>
      </c>
      <c r="CV121" s="891"/>
      <c r="CW121" s="1151"/>
      <c r="CX121" s="891"/>
      <c r="CY121" s="1151"/>
      <c r="CZ121" s="903">
        <f>IFERROR(BK121/$BK$120,0)</f>
        <v>0</v>
      </c>
      <c r="DA121" s="1150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 t="shared" ref="DQ121:DQ122" si="309">+DC121-DP121</f>
        <v>50000</v>
      </c>
      <c r="DR121" s="319">
        <v>64445229.5</v>
      </c>
      <c r="DS121" s="319">
        <f t="shared" ref="DS121:DS122" si="310">+DR121-DG121</f>
        <v>-4834044</v>
      </c>
      <c r="DT121" s="319">
        <v>61120171.5</v>
      </c>
      <c r="DU121" s="319">
        <f t="shared" ref="DU121:DU122" si="311">+DT121-DI121</f>
        <v>-8159102</v>
      </c>
      <c r="DV121" s="319">
        <v>61120171.5</v>
      </c>
      <c r="DW121" s="319">
        <f t="shared" ref="DW121:DW122" si="312">+DV121-DK121</f>
        <v>-8159102</v>
      </c>
      <c r="DX121" s="833"/>
    </row>
    <row r="122" spans="1:128" s="146" customFormat="1" ht="18" customHeight="1" outlineLevel="2" thickBot="1" x14ac:dyDescent="0.3">
      <c r="B122" s="1021" t="str">
        <f t="shared" si="15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201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226"/>
        <v>31296935</v>
      </c>
      <c r="CP122" s="163">
        <f t="shared" si="305"/>
        <v>31296935</v>
      </c>
      <c r="CQ122" s="163">
        <f t="shared" si="306"/>
        <v>529612</v>
      </c>
      <c r="CR122" s="163">
        <f t="shared" si="307"/>
        <v>36214227</v>
      </c>
      <c r="CS122" s="163">
        <f t="shared" si="308"/>
        <v>1834948</v>
      </c>
      <c r="CT122" s="272">
        <f t="shared" si="222"/>
        <v>0.97226443148247887</v>
      </c>
      <c r="CU122" s="273">
        <f t="shared" si="223"/>
        <v>0.97179508552532046</v>
      </c>
      <c r="CV122" s="891"/>
      <c r="CW122" s="1151"/>
      <c r="CX122" s="891"/>
      <c r="CY122" s="1151"/>
      <c r="CZ122" s="903">
        <f>IFERROR(BK122/$BK$120,0)</f>
        <v>1</v>
      </c>
      <c r="DA122" s="1152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 t="shared" si="309"/>
        <v>57700000</v>
      </c>
      <c r="DR122" s="319">
        <v>1034142694</v>
      </c>
      <c r="DS122" s="319">
        <f t="shared" si="310"/>
        <v>-62435067</v>
      </c>
      <c r="DT122" s="319">
        <v>814622129</v>
      </c>
      <c r="DU122" s="319">
        <f t="shared" si="311"/>
        <v>-245741405</v>
      </c>
      <c r="DV122" s="319">
        <v>814622129</v>
      </c>
      <c r="DW122" s="319">
        <f t="shared" si="312"/>
        <v>-243906457</v>
      </c>
      <c r="DX122" s="833"/>
    </row>
    <row r="123" spans="1:128" s="691" customFormat="1" ht="40.5" customHeight="1" outlineLevel="1" thickBot="1" x14ac:dyDescent="0.25">
      <c r="A123" s="676"/>
      <c r="B123" s="1026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313">+SUM(G124:G127)</f>
        <v>0</v>
      </c>
      <c r="H123" s="682">
        <f t="shared" si="313"/>
        <v>0</v>
      </c>
      <c r="I123" s="680">
        <f t="shared" si="313"/>
        <v>0</v>
      </c>
      <c r="J123" s="681">
        <f t="shared" si="313"/>
        <v>0</v>
      </c>
      <c r="K123" s="682">
        <f t="shared" si="313"/>
        <v>0</v>
      </c>
      <c r="L123" s="683">
        <f t="shared" si="313"/>
        <v>0</v>
      </c>
      <c r="M123" s="682">
        <f t="shared" si="313"/>
        <v>0</v>
      </c>
      <c r="N123" s="683">
        <f t="shared" si="313"/>
        <v>0</v>
      </c>
      <c r="O123" s="682">
        <f t="shared" si="313"/>
        <v>0</v>
      </c>
      <c r="P123" s="680">
        <f t="shared" si="313"/>
        <v>0</v>
      </c>
      <c r="Q123" s="683">
        <f t="shared" si="313"/>
        <v>0</v>
      </c>
      <c r="R123" s="682">
        <f t="shared" si="313"/>
        <v>0</v>
      </c>
      <c r="S123" s="680">
        <f t="shared" si="313"/>
        <v>0</v>
      </c>
      <c r="T123" s="682">
        <f t="shared" si="313"/>
        <v>0</v>
      </c>
      <c r="U123" s="682">
        <f t="shared" si="313"/>
        <v>130000000</v>
      </c>
      <c r="V123" s="682">
        <f t="shared" si="313"/>
        <v>0</v>
      </c>
      <c r="W123" s="682">
        <f t="shared" si="313"/>
        <v>0</v>
      </c>
      <c r="X123" s="682">
        <f t="shared" si="313"/>
        <v>0</v>
      </c>
      <c r="Y123" s="682">
        <f t="shared" si="313"/>
        <v>76900000</v>
      </c>
      <c r="Z123" s="682">
        <f t="shared" si="313"/>
        <v>89900000</v>
      </c>
      <c r="AA123" s="682">
        <f t="shared" si="313"/>
        <v>0</v>
      </c>
      <c r="AB123" s="682">
        <f t="shared" si="313"/>
        <v>0</v>
      </c>
      <c r="AC123" s="682">
        <f t="shared" si="313"/>
        <v>0</v>
      </c>
      <c r="AD123" s="681">
        <f t="shared" si="313"/>
        <v>0</v>
      </c>
      <c r="AE123" s="682">
        <f t="shared" si="313"/>
        <v>206900000</v>
      </c>
      <c r="AF123" s="682">
        <f t="shared" si="313"/>
        <v>89900000</v>
      </c>
      <c r="AG123" s="680">
        <f t="shared" si="313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313"/>
        <v>153000000</v>
      </c>
      <c r="AL123" s="682">
        <f t="shared" si="313"/>
        <v>0</v>
      </c>
      <c r="AM123" s="682">
        <f t="shared" si="313"/>
        <v>27176500</v>
      </c>
      <c r="AN123" s="682">
        <f>+SUM(AN124:AN127)</f>
        <v>153000000</v>
      </c>
      <c r="AO123" s="682">
        <f t="shared" si="313"/>
        <v>0</v>
      </c>
      <c r="AP123" s="683">
        <f t="shared" si="313"/>
        <v>1000000</v>
      </c>
      <c r="AQ123" s="682">
        <f t="shared" si="313"/>
        <v>0</v>
      </c>
      <c r="AR123" s="682">
        <f t="shared" si="313"/>
        <v>19860000</v>
      </c>
      <c r="AS123" s="682">
        <f t="shared" si="313"/>
        <v>0</v>
      </c>
      <c r="AT123" s="682">
        <f t="shared" si="313"/>
        <v>2416500</v>
      </c>
      <c r="AU123" s="682">
        <f t="shared" si="313"/>
        <v>3900000</v>
      </c>
      <c r="AV123" s="682">
        <f t="shared" si="313"/>
        <v>0</v>
      </c>
      <c r="AW123" s="682">
        <f t="shared" si="313"/>
        <v>0</v>
      </c>
      <c r="AX123" s="682">
        <f t="shared" si="313"/>
        <v>0</v>
      </c>
      <c r="AY123" s="682">
        <f t="shared" si="313"/>
        <v>0</v>
      </c>
      <c r="AZ123" s="682">
        <f t="shared" si="313"/>
        <v>0</v>
      </c>
      <c r="BA123" s="682">
        <f t="shared" si="313"/>
        <v>27176500</v>
      </c>
      <c r="BB123" s="680">
        <f t="shared" si="313"/>
        <v>0</v>
      </c>
      <c r="BC123" s="683">
        <f t="shared" si="313"/>
        <v>1000000</v>
      </c>
      <c r="BD123" s="682">
        <f t="shared" si="313"/>
        <v>0</v>
      </c>
      <c r="BE123" s="680">
        <f t="shared" si="313"/>
        <v>0</v>
      </c>
      <c r="BF123" s="682">
        <f t="shared" si="313"/>
        <v>0</v>
      </c>
      <c r="BG123" s="682">
        <f t="shared" si="313"/>
        <v>2416500</v>
      </c>
      <c r="BH123" s="682">
        <f t="shared" si="313"/>
        <v>0</v>
      </c>
      <c r="BI123" s="682">
        <f t="shared" si="313"/>
        <v>14500000</v>
      </c>
      <c r="BJ123" s="682">
        <f t="shared" si="313"/>
        <v>5360000</v>
      </c>
      <c r="BK123" s="682">
        <f t="shared" si="313"/>
        <v>0</v>
      </c>
      <c r="BL123" s="682">
        <f t="shared" si="313"/>
        <v>0</v>
      </c>
      <c r="BM123" s="681">
        <f t="shared" si="313"/>
        <v>0</v>
      </c>
      <c r="BN123" s="682">
        <f t="shared" si="313"/>
        <v>23276500</v>
      </c>
      <c r="BO123" s="680">
        <f t="shared" si="313"/>
        <v>0</v>
      </c>
      <c r="BP123" s="683">
        <f t="shared" si="313"/>
        <v>1000000</v>
      </c>
      <c r="BQ123" s="682">
        <f t="shared" si="313"/>
        <v>0</v>
      </c>
      <c r="BR123" s="680">
        <f t="shared" si="313"/>
        <v>0</v>
      </c>
      <c r="BS123" s="682">
        <f t="shared" si="313"/>
        <v>0</v>
      </c>
      <c r="BT123" s="682">
        <f t="shared" si="313"/>
        <v>0</v>
      </c>
      <c r="BU123" s="682">
        <f t="shared" si="313"/>
        <v>2416500</v>
      </c>
      <c r="BV123" s="682">
        <f t="shared" ref="BV123:CS123" si="314">+SUM(BV124:BV127)</f>
        <v>0</v>
      </c>
      <c r="BW123" s="682">
        <f t="shared" si="314"/>
        <v>0</v>
      </c>
      <c r="BX123" s="682">
        <v>0</v>
      </c>
      <c r="BY123" s="682">
        <f t="shared" si="314"/>
        <v>0</v>
      </c>
      <c r="BZ123" s="681">
        <f t="shared" si="314"/>
        <v>0</v>
      </c>
      <c r="CA123" s="682">
        <f t="shared" si="314"/>
        <v>3416500</v>
      </c>
      <c r="CB123" s="680">
        <f t="shared" si="314"/>
        <v>0</v>
      </c>
      <c r="CC123" s="680">
        <f t="shared" si="314"/>
        <v>1000000</v>
      </c>
      <c r="CD123" s="682">
        <f t="shared" si="314"/>
        <v>0</v>
      </c>
      <c r="CE123" s="682">
        <f t="shared" si="314"/>
        <v>0</v>
      </c>
      <c r="CF123" s="682">
        <f t="shared" si="314"/>
        <v>0</v>
      </c>
      <c r="CG123" s="682">
        <f t="shared" si="314"/>
        <v>0</v>
      </c>
      <c r="CH123" s="682">
        <f t="shared" si="314"/>
        <v>2416500</v>
      </c>
      <c r="CI123" s="682">
        <f t="shared" si="314"/>
        <v>0</v>
      </c>
      <c r="CJ123" s="682">
        <f t="shared" si="314"/>
        <v>0</v>
      </c>
      <c r="CK123" s="682">
        <f t="shared" si="314"/>
        <v>0</v>
      </c>
      <c r="CL123" s="682">
        <f t="shared" si="314"/>
        <v>0</v>
      </c>
      <c r="CM123" s="682">
        <f t="shared" si="314"/>
        <v>0</v>
      </c>
      <c r="CN123" s="682">
        <f t="shared" si="314"/>
        <v>3416500</v>
      </c>
      <c r="CO123" s="680">
        <f t="shared" si="226"/>
        <v>125823500</v>
      </c>
      <c r="CP123" s="680">
        <f t="shared" si="314"/>
        <v>125823500</v>
      </c>
      <c r="CQ123" s="680">
        <f t="shared" si="314"/>
        <v>3900000</v>
      </c>
      <c r="CR123" s="680">
        <f t="shared" si="314"/>
        <v>19860000</v>
      </c>
      <c r="CS123" s="680">
        <f t="shared" si="314"/>
        <v>0</v>
      </c>
      <c r="CT123" s="684">
        <f t="shared" si="222"/>
        <v>0.17762418300653596</v>
      </c>
      <c r="CU123" s="685">
        <f t="shared" si="223"/>
        <v>0.15213398692810456</v>
      </c>
      <c r="CV123" s="901">
        <f>IFERROR(BN123/$BN$70,0)</f>
        <v>1.8175133973762567E-3</v>
      </c>
      <c r="CW123" s="1151"/>
      <c r="CX123" s="901">
        <f>IFERROR(BK123/$BK$70,0)</f>
        <v>0</v>
      </c>
      <c r="CY123" s="1151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 x14ac:dyDescent="0.3">
      <c r="B124" s="1021" t="str">
        <f t="shared" si="15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315">+G124+I124+K124+M124+O124+Q124+S124+U124+W124+Y124+AA124+AC124</f>
        <v>60000000</v>
      </c>
      <c r="AF124" s="160">
        <f t="shared" si="315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226"/>
        <v>81900000</v>
      </c>
      <c r="CP124" s="163">
        <f t="shared" ref="CP124:CP127" si="316">+AN124-BA124</f>
        <v>81900000</v>
      </c>
      <c r="CQ124" s="163">
        <f t="shared" ref="CQ124:CQ128" si="317">+BA124-BN124</f>
        <v>0</v>
      </c>
      <c r="CR124" s="163">
        <f t="shared" ref="CR124:CR127" si="318">+BN124-CA124</f>
        <v>0</v>
      </c>
      <c r="CS124" s="163">
        <f t="shared" ref="CS124:CS127" si="319">+CA124-CN124</f>
        <v>0</v>
      </c>
      <c r="CT124" s="272">
        <f t="shared" si="222"/>
        <v>6.0679611650485436E-3</v>
      </c>
      <c r="CU124" s="273">
        <f t="shared" si="223"/>
        <v>6.0679611650485436E-3</v>
      </c>
      <c r="CV124" s="891"/>
      <c r="CW124" s="1151"/>
      <c r="CX124" s="891"/>
      <c r="CY124" s="1151"/>
      <c r="CZ124" s="903">
        <f>IFERROR(BK124/$BK$123,0)</f>
        <v>0</v>
      </c>
      <c r="DA124" s="1150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 t="shared" ref="DQ124:DQ128" si="320">+DC124-DP124</f>
        <v>81900000</v>
      </c>
      <c r="DR124" s="319">
        <v>500000</v>
      </c>
      <c r="DS124" s="319">
        <f t="shared" ref="DS124:DS128" si="321">+DR124-DG124</f>
        <v>0</v>
      </c>
      <c r="DT124" s="319">
        <v>500000</v>
      </c>
      <c r="DU124" s="319">
        <f t="shared" ref="DU124:DU128" si="322">+DT124-DI124</f>
        <v>0</v>
      </c>
      <c r="DV124" s="319">
        <v>500000</v>
      </c>
      <c r="DW124" s="319">
        <f t="shared" ref="DW124:DW128" si="323">+DV124-DK124</f>
        <v>0</v>
      </c>
      <c r="DX124" s="833"/>
    </row>
    <row r="125" spans="1:128" s="146" customFormat="1" ht="18" customHeight="1" outlineLevel="2" thickBot="1" x14ac:dyDescent="0.3">
      <c r="B125" s="1021" t="str">
        <f t="shared" si="15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315"/>
        <v>39400000</v>
      </c>
      <c r="AF125" s="160">
        <f t="shared" si="315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226"/>
        <v>7740000</v>
      </c>
      <c r="CP125" s="163">
        <f t="shared" si="316"/>
        <v>7740000</v>
      </c>
      <c r="CQ125" s="163">
        <f t="shared" si="317"/>
        <v>0</v>
      </c>
      <c r="CR125" s="163">
        <f t="shared" si="318"/>
        <v>19860000</v>
      </c>
      <c r="CS125" s="163">
        <f t="shared" si="319"/>
        <v>0</v>
      </c>
      <c r="CT125" s="272">
        <f t="shared" si="222"/>
        <v>0.72455516014234878</v>
      </c>
      <c r="CU125" s="273">
        <f t="shared" si="223"/>
        <v>0.72455516014234878</v>
      </c>
      <c r="CV125" s="891"/>
      <c r="CW125" s="1151"/>
      <c r="CX125" s="891"/>
      <c r="CY125" s="1151"/>
      <c r="CZ125" s="903">
        <f>IFERROR(BK125/$BK$123,0)</f>
        <v>0</v>
      </c>
      <c r="DA125" s="1151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 t="shared" si="320"/>
        <v>7740000</v>
      </c>
      <c r="DR125" s="319">
        <v>500000</v>
      </c>
      <c r="DS125" s="319">
        <f t="shared" si="321"/>
        <v>-19860000</v>
      </c>
      <c r="DT125" s="319">
        <v>500000</v>
      </c>
      <c r="DU125" s="319">
        <f t="shared" si="322"/>
        <v>0</v>
      </c>
      <c r="DV125" s="319">
        <v>500000</v>
      </c>
      <c r="DW125" s="319">
        <f t="shared" si="323"/>
        <v>0</v>
      </c>
      <c r="DX125" s="833"/>
    </row>
    <row r="126" spans="1:128" s="146" customFormat="1" ht="18" customHeight="1" outlineLevel="2" thickBot="1" x14ac:dyDescent="0.3">
      <c r="B126" s="1021" t="str">
        <f t="shared" si="15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315"/>
        <v>60000000</v>
      </c>
      <c r="AF126" s="160">
        <f t="shared" si="315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226"/>
        <v>20083500</v>
      </c>
      <c r="CP126" s="163">
        <f t="shared" si="316"/>
        <v>20083500</v>
      </c>
      <c r="CQ126" s="163">
        <f t="shared" si="317"/>
        <v>0</v>
      </c>
      <c r="CR126" s="163">
        <f t="shared" si="318"/>
        <v>0</v>
      </c>
      <c r="CS126" s="163">
        <f t="shared" si="319"/>
        <v>0</v>
      </c>
      <c r="CT126" s="272">
        <f t="shared" si="222"/>
        <v>0.1074</v>
      </c>
      <c r="CU126" s="273">
        <f t="shared" si="223"/>
        <v>0.1074</v>
      </c>
      <c r="CV126" s="891"/>
      <c r="CW126" s="1151"/>
      <c r="CX126" s="891"/>
      <c r="CY126" s="1151"/>
      <c r="CZ126" s="903">
        <f>IFERROR(BK126/$BK$123,0)</f>
        <v>0</v>
      </c>
      <c r="DA126" s="1151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 t="shared" si="320"/>
        <v>20083500</v>
      </c>
      <c r="DR126" s="319">
        <v>2416500</v>
      </c>
      <c r="DS126" s="319">
        <f t="shared" si="321"/>
        <v>0</v>
      </c>
      <c r="DT126" s="319">
        <v>2416500</v>
      </c>
      <c r="DU126" s="319">
        <f t="shared" si="322"/>
        <v>0</v>
      </c>
      <c r="DV126" s="319">
        <v>2416500</v>
      </c>
      <c r="DW126" s="319">
        <f t="shared" si="323"/>
        <v>0</v>
      </c>
      <c r="DX126" s="833"/>
    </row>
    <row r="127" spans="1:128" s="146" customFormat="1" ht="18" customHeight="1" outlineLevel="2" thickBot="1" x14ac:dyDescent="0.3">
      <c r="B127" s="1021" t="str">
        <f t="shared" si="15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315"/>
        <v>47500000</v>
      </c>
      <c r="AF127" s="160">
        <f t="shared" si="315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226"/>
        <v>16100000</v>
      </c>
      <c r="CP127" s="163">
        <f t="shared" si="316"/>
        <v>16100000</v>
      </c>
      <c r="CQ127" s="163">
        <f t="shared" si="317"/>
        <v>3900000</v>
      </c>
      <c r="CR127" s="163">
        <f t="shared" si="318"/>
        <v>0</v>
      </c>
      <c r="CS127" s="163">
        <f t="shared" si="319"/>
        <v>0</v>
      </c>
      <c r="CT127" s="272">
        <f t="shared" si="222"/>
        <v>0.19500000000000001</v>
      </c>
      <c r="CU127" s="273">
        <f t="shared" si="223"/>
        <v>0</v>
      </c>
      <c r="CV127" s="891"/>
      <c r="CW127" s="1151"/>
      <c r="CX127" s="891"/>
      <c r="CY127" s="1151"/>
      <c r="CZ127" s="903">
        <f>IFERROR(BK127/$BK$123,0)</f>
        <v>0</v>
      </c>
      <c r="DA127" s="1151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 t="shared" si="320"/>
        <v>16100000</v>
      </c>
      <c r="DR127" s="319">
        <v>0</v>
      </c>
      <c r="DS127" s="319">
        <f t="shared" si="321"/>
        <v>0</v>
      </c>
      <c r="DT127" s="319">
        <v>0</v>
      </c>
      <c r="DU127" s="319">
        <f t="shared" si="322"/>
        <v>0</v>
      </c>
      <c r="DV127" s="319">
        <v>0</v>
      </c>
      <c r="DW127" s="319">
        <f t="shared" si="323"/>
        <v>0</v>
      </c>
      <c r="DX127" s="833"/>
    </row>
    <row r="128" spans="1:128" s="485" customFormat="1" ht="20.25" customHeight="1" outlineLevel="1" thickBot="1" x14ac:dyDescent="0.3">
      <c r="A128" s="466"/>
      <c r="B128" s="1021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315"/>
        <v>0</v>
      </c>
      <c r="AF128" s="471">
        <f t="shared" si="315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226"/>
        <v>14330100</v>
      </c>
      <c r="CP128" s="696">
        <f>+AK128-BA128</f>
        <v>14330100</v>
      </c>
      <c r="CQ128" s="696">
        <f t="shared" si="317"/>
        <v>0</v>
      </c>
      <c r="CR128" s="696">
        <f>+BN128-CA128</f>
        <v>0</v>
      </c>
      <c r="CS128" s="696">
        <f>+CA128-CN128</f>
        <v>0</v>
      </c>
      <c r="CT128" s="652">
        <f t="shared" si="222"/>
        <v>4.4659999999999998E-2</v>
      </c>
      <c r="CU128" s="653">
        <f t="shared" si="223"/>
        <v>4.4659999999999998E-2</v>
      </c>
      <c r="CV128" s="905">
        <f>IFERROR(BN128/$BN$70,0)</f>
        <v>5.2308217511324911E-5</v>
      </c>
      <c r="CW128" s="1151"/>
      <c r="CX128" s="905">
        <f>IFERROR(BK128/$BK$70,0)</f>
        <v>0</v>
      </c>
      <c r="CY128" s="1151"/>
      <c r="CZ128" s="903">
        <f>IFERROR(BK128/$BK$128,0)</f>
        <v>0</v>
      </c>
      <c r="DA128" s="1152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 t="shared" si="320"/>
        <v>14500000</v>
      </c>
      <c r="DR128" s="319">
        <v>500000</v>
      </c>
      <c r="DS128" s="319">
        <f t="shared" si="321"/>
        <v>-169900</v>
      </c>
      <c r="DT128" s="319">
        <v>500000</v>
      </c>
      <c r="DU128" s="319">
        <f t="shared" si="322"/>
        <v>-169900</v>
      </c>
      <c r="DV128" s="319">
        <v>500000</v>
      </c>
      <c r="DW128" s="319">
        <f t="shared" si="323"/>
        <v>-169900</v>
      </c>
      <c r="DX128" s="836"/>
    </row>
    <row r="129" spans="1:128" s="735" customFormat="1" ht="22.5" customHeight="1" outlineLevel="1" thickBot="1" x14ac:dyDescent="0.25">
      <c r="B129" s="1027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324">+SUM(G130:G132)</f>
        <v>0</v>
      </c>
      <c r="H129" s="742">
        <f t="shared" si="324"/>
        <v>0</v>
      </c>
      <c r="I129" s="740">
        <f t="shared" si="324"/>
        <v>0</v>
      </c>
      <c r="J129" s="741">
        <f t="shared" si="324"/>
        <v>0</v>
      </c>
      <c r="K129" s="742">
        <f t="shared" si="324"/>
        <v>0</v>
      </c>
      <c r="L129" s="743">
        <f t="shared" si="324"/>
        <v>0</v>
      </c>
      <c r="M129" s="742">
        <f t="shared" si="324"/>
        <v>0</v>
      </c>
      <c r="N129" s="743">
        <f t="shared" si="324"/>
        <v>0</v>
      </c>
      <c r="O129" s="742">
        <f t="shared" si="324"/>
        <v>0</v>
      </c>
      <c r="P129" s="740">
        <f t="shared" si="324"/>
        <v>0</v>
      </c>
      <c r="Q129" s="743">
        <f t="shared" si="324"/>
        <v>0</v>
      </c>
      <c r="R129" s="742">
        <f t="shared" si="324"/>
        <v>0</v>
      </c>
      <c r="S129" s="740">
        <f t="shared" si="324"/>
        <v>0</v>
      </c>
      <c r="T129" s="742">
        <f t="shared" si="324"/>
        <v>0</v>
      </c>
      <c r="U129" s="742">
        <f t="shared" si="324"/>
        <v>0</v>
      </c>
      <c r="V129" s="742">
        <f t="shared" si="324"/>
        <v>0</v>
      </c>
      <c r="W129" s="742">
        <f t="shared" si="324"/>
        <v>0</v>
      </c>
      <c r="X129" s="742">
        <f t="shared" si="324"/>
        <v>0</v>
      </c>
      <c r="Y129" s="742">
        <f t="shared" si="324"/>
        <v>13000000</v>
      </c>
      <c r="Z129" s="742">
        <f t="shared" si="324"/>
        <v>0</v>
      </c>
      <c r="AA129" s="742">
        <f t="shared" si="324"/>
        <v>0</v>
      </c>
      <c r="AB129" s="742">
        <f t="shared" si="324"/>
        <v>0</v>
      </c>
      <c r="AC129" s="742">
        <f t="shared" si="324"/>
        <v>0</v>
      </c>
      <c r="AD129" s="741">
        <f t="shared" si="324"/>
        <v>0</v>
      </c>
      <c r="AE129" s="742">
        <f t="shared" si="324"/>
        <v>13000000</v>
      </c>
      <c r="AF129" s="742">
        <f t="shared" si="324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324"/>
        <v>127000000</v>
      </c>
      <c r="AL129" s="742">
        <f t="shared" si="324"/>
        <v>0</v>
      </c>
      <c r="AM129" s="742">
        <f t="shared" si="324"/>
        <v>108380020</v>
      </c>
      <c r="AN129" s="742">
        <f>+SUM(AN130:AN132)</f>
        <v>127000000</v>
      </c>
      <c r="AO129" s="742">
        <f t="shared" si="324"/>
        <v>0</v>
      </c>
      <c r="AP129" s="743">
        <f t="shared" si="324"/>
        <v>91500000</v>
      </c>
      <c r="AQ129" s="742">
        <f t="shared" si="324"/>
        <v>347500</v>
      </c>
      <c r="AR129" s="742">
        <f t="shared" si="324"/>
        <v>1190105</v>
      </c>
      <c r="AS129" s="742">
        <f t="shared" si="324"/>
        <v>5818854</v>
      </c>
      <c r="AT129" s="742">
        <f t="shared" si="324"/>
        <v>2273600</v>
      </c>
      <c r="AU129" s="742">
        <f t="shared" si="324"/>
        <v>1243720</v>
      </c>
      <c r="AV129" s="742">
        <f t="shared" si="324"/>
        <v>5256641</v>
      </c>
      <c r="AW129" s="742">
        <f t="shared" si="324"/>
        <v>749600</v>
      </c>
      <c r="AX129" s="742">
        <f t="shared" si="324"/>
        <v>0</v>
      </c>
      <c r="AY129" s="742">
        <f t="shared" si="324"/>
        <v>0</v>
      </c>
      <c r="AZ129" s="742">
        <f t="shared" si="324"/>
        <v>0</v>
      </c>
      <c r="BA129" s="742">
        <f t="shared" si="324"/>
        <v>108380020</v>
      </c>
      <c r="BB129" s="740">
        <f t="shared" si="324"/>
        <v>0</v>
      </c>
      <c r="BC129" s="743">
        <f t="shared" si="324"/>
        <v>4500000</v>
      </c>
      <c r="BD129" s="742">
        <f t="shared" si="324"/>
        <v>347500</v>
      </c>
      <c r="BE129" s="740">
        <f t="shared" si="324"/>
        <v>1190105</v>
      </c>
      <c r="BF129" s="742">
        <f t="shared" si="324"/>
        <v>5818854</v>
      </c>
      <c r="BG129" s="742">
        <f t="shared" si="324"/>
        <v>85972434</v>
      </c>
      <c r="BH129" s="742">
        <f t="shared" si="324"/>
        <v>1243720</v>
      </c>
      <c r="BI129" s="742">
        <f t="shared" si="324"/>
        <v>5256641</v>
      </c>
      <c r="BJ129" s="742">
        <f t="shared" si="324"/>
        <v>749600</v>
      </c>
      <c r="BK129" s="742">
        <f t="shared" si="324"/>
        <v>0</v>
      </c>
      <c r="BL129" s="742">
        <f t="shared" si="324"/>
        <v>0</v>
      </c>
      <c r="BM129" s="741">
        <f t="shared" si="324"/>
        <v>0</v>
      </c>
      <c r="BN129" s="742">
        <f t="shared" si="324"/>
        <v>105078854</v>
      </c>
      <c r="BO129" s="740">
        <f t="shared" si="324"/>
        <v>0</v>
      </c>
      <c r="BP129" s="743">
        <f t="shared" si="324"/>
        <v>4500000</v>
      </c>
      <c r="BQ129" s="742">
        <f t="shared" si="324"/>
        <v>347500</v>
      </c>
      <c r="BR129" s="740">
        <f t="shared" si="324"/>
        <v>1190105</v>
      </c>
      <c r="BS129" s="742">
        <f t="shared" si="324"/>
        <v>5818854</v>
      </c>
      <c r="BT129" s="742">
        <f t="shared" si="324"/>
        <v>2273600</v>
      </c>
      <c r="BU129" s="742">
        <f t="shared" si="324"/>
        <v>1243720</v>
      </c>
      <c r="BV129" s="742">
        <f t="shared" ref="BV129:CS129" si="325">+SUM(BV130:BV132)</f>
        <v>8517641</v>
      </c>
      <c r="BW129" s="742">
        <f t="shared" si="325"/>
        <v>749600</v>
      </c>
      <c r="BX129" s="742">
        <v>0</v>
      </c>
      <c r="BY129" s="742">
        <f t="shared" si="325"/>
        <v>0</v>
      </c>
      <c r="BZ129" s="741">
        <f t="shared" si="325"/>
        <v>0</v>
      </c>
      <c r="CA129" s="742">
        <f t="shared" si="325"/>
        <v>50245520</v>
      </c>
      <c r="CB129" s="740">
        <f t="shared" si="325"/>
        <v>0</v>
      </c>
      <c r="CC129" s="740">
        <f t="shared" si="325"/>
        <v>4500000</v>
      </c>
      <c r="CD129" s="742">
        <f t="shared" si="325"/>
        <v>347500</v>
      </c>
      <c r="CE129" s="742">
        <f t="shared" si="325"/>
        <v>1190105</v>
      </c>
      <c r="CF129" s="742">
        <f t="shared" si="325"/>
        <v>5818854</v>
      </c>
      <c r="CG129" s="742">
        <f t="shared" si="325"/>
        <v>2273600</v>
      </c>
      <c r="CH129" s="742">
        <f t="shared" si="325"/>
        <v>1243720</v>
      </c>
      <c r="CI129" s="742">
        <f t="shared" si="325"/>
        <v>8517641</v>
      </c>
      <c r="CJ129" s="742">
        <f t="shared" si="325"/>
        <v>749600</v>
      </c>
      <c r="CK129" s="742">
        <f t="shared" si="325"/>
        <v>25604500</v>
      </c>
      <c r="CL129" s="742">
        <f t="shared" si="325"/>
        <v>0</v>
      </c>
      <c r="CM129" s="742">
        <f t="shared" si="325"/>
        <v>0</v>
      </c>
      <c r="CN129" s="742">
        <f t="shared" si="325"/>
        <v>50245520</v>
      </c>
      <c r="CO129" s="740">
        <f t="shared" si="226"/>
        <v>18619980</v>
      </c>
      <c r="CP129" s="740">
        <f t="shared" si="325"/>
        <v>18619980</v>
      </c>
      <c r="CQ129" s="740">
        <f t="shared" si="325"/>
        <v>3301166</v>
      </c>
      <c r="CR129" s="740">
        <f t="shared" si="325"/>
        <v>54833334</v>
      </c>
      <c r="CS129" s="740">
        <f t="shared" si="325"/>
        <v>0</v>
      </c>
      <c r="CT129" s="733">
        <f t="shared" si="222"/>
        <v>0.85338598425196854</v>
      </c>
      <c r="CU129" s="734">
        <f t="shared" si="223"/>
        <v>0.82739255118110233</v>
      </c>
      <c r="CV129" s="901">
        <f>IFERROR(BN129/$BN$70,0)</f>
        <v>8.204937380016054E-3</v>
      </c>
      <c r="CW129" s="1152"/>
      <c r="CX129" s="901">
        <f>IFERROR(BK129/$BK$70,0)</f>
        <v>0</v>
      </c>
      <c r="CY129" s="1152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 x14ac:dyDescent="0.3">
      <c r="B130" s="1021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326">+G130+I130+K130+M130+O130+Q130+S130+U130+W130+Y130+AA130+AC130</f>
        <v>0</v>
      </c>
      <c r="AF130" s="223">
        <f t="shared" si="326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226"/>
        <v>8211940</v>
      </c>
      <c r="CP130" s="221">
        <f t="shared" ref="CP130:CP132" si="327">+AN130-BA130</f>
        <v>8211940</v>
      </c>
      <c r="CQ130" s="221">
        <f t="shared" ref="CQ130:CQ133" si="328">+BA130-BN130</f>
        <v>0</v>
      </c>
      <c r="CR130" s="221">
        <f t="shared" ref="CR130:CR132" si="329">+BN130-CA130</f>
        <v>0</v>
      </c>
      <c r="CS130" s="221">
        <f t="shared" ref="CS130:CS132" si="330">+CA130-CN130</f>
        <v>0</v>
      </c>
      <c r="CT130" s="276">
        <f t="shared" si="222"/>
        <v>0.45253733333333335</v>
      </c>
      <c r="CU130" s="277">
        <f t="shared" si="223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150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 t="shared" ref="DQ130:DQ133" si="331">+DC130-DP130</f>
        <v>10835540</v>
      </c>
      <c r="DR130" s="319">
        <v>4164460</v>
      </c>
      <c r="DS130" s="319">
        <f t="shared" ref="DS130:DS133" si="332">+DR130-DG130</f>
        <v>-2623600</v>
      </c>
      <c r="DT130" s="319">
        <v>4164460</v>
      </c>
      <c r="DU130" s="319">
        <f t="shared" ref="DU130:DU133" si="333">+DT130-DI130</f>
        <v>-2623600</v>
      </c>
      <c r="DV130" s="319">
        <v>4164460</v>
      </c>
      <c r="DW130" s="319">
        <f t="shared" ref="DW130:DW133" si="334">+DV130-DK130</f>
        <v>-2623600</v>
      </c>
      <c r="DX130" s="833"/>
    </row>
    <row r="131" spans="1:128" s="146" customFormat="1" ht="18" customHeight="1" outlineLevel="2" thickBot="1" x14ac:dyDescent="0.3">
      <c r="B131" s="1021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326"/>
        <v>13000000</v>
      </c>
      <c r="AF131" s="160">
        <f t="shared" si="326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226"/>
        <v>0</v>
      </c>
      <c r="CP131" s="163">
        <f t="shared" si="327"/>
        <v>0</v>
      </c>
      <c r="CQ131" s="163">
        <f t="shared" si="328"/>
        <v>3301166</v>
      </c>
      <c r="CR131" s="163">
        <f t="shared" si="329"/>
        <v>54833334</v>
      </c>
      <c r="CS131" s="163">
        <f t="shared" si="330"/>
        <v>0</v>
      </c>
      <c r="CT131" s="272">
        <f t="shared" si="222"/>
        <v>1</v>
      </c>
      <c r="CU131" s="273">
        <f t="shared" si="223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151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 t="shared" si="331"/>
        <v>-13000000</v>
      </c>
      <c r="DR131" s="319">
        <v>83698834</v>
      </c>
      <c r="DS131" s="319">
        <f t="shared" si="332"/>
        <v>0</v>
      </c>
      <c r="DT131" s="319">
        <v>0</v>
      </c>
      <c r="DU131" s="319">
        <f t="shared" si="333"/>
        <v>-28865500</v>
      </c>
      <c r="DV131" s="319">
        <v>0</v>
      </c>
      <c r="DW131" s="319">
        <f t="shared" si="334"/>
        <v>-28865500</v>
      </c>
      <c r="DX131" s="833"/>
    </row>
    <row r="132" spans="1:128" s="146" customFormat="1" ht="18.75" customHeight="1" outlineLevel="2" thickBot="1" x14ac:dyDescent="0.3">
      <c r="B132" s="1021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326"/>
        <v>0</v>
      </c>
      <c r="AF132" s="397">
        <f t="shared" si="326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226"/>
        <v>10408040</v>
      </c>
      <c r="CP132" s="395">
        <f t="shared" si="327"/>
        <v>10408040</v>
      </c>
      <c r="CQ132" s="395">
        <f t="shared" si="328"/>
        <v>0</v>
      </c>
      <c r="CR132" s="395">
        <f t="shared" si="329"/>
        <v>0</v>
      </c>
      <c r="CS132" s="395">
        <f t="shared" si="330"/>
        <v>0</v>
      </c>
      <c r="CT132" s="406">
        <f t="shared" si="222"/>
        <v>0.58367840000000004</v>
      </c>
      <c r="CU132" s="407">
        <f t="shared" si="223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152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 t="shared" si="331"/>
        <v>13790681</v>
      </c>
      <c r="DR132" s="319">
        <v>11209319</v>
      </c>
      <c r="DS132" s="319">
        <f t="shared" si="332"/>
        <v>-3382641</v>
      </c>
      <c r="DT132" s="319">
        <v>11209319</v>
      </c>
      <c r="DU132" s="319">
        <f t="shared" si="333"/>
        <v>-3382641</v>
      </c>
      <c r="DV132" s="319">
        <v>11209319</v>
      </c>
      <c r="DW132" s="319">
        <f t="shared" si="334"/>
        <v>-3382641</v>
      </c>
      <c r="DX132" s="833"/>
    </row>
    <row r="133" spans="1:128" s="700" customFormat="1" ht="18.75" outlineLevel="1" thickBot="1" x14ac:dyDescent="0.3">
      <c r="B133" s="1028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326"/>
        <v>0</v>
      </c>
      <c r="AF133" s="707">
        <f t="shared" si="326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226"/>
        <v>0</v>
      </c>
      <c r="CP133" s="705"/>
      <c r="CQ133" s="705">
        <f t="shared" si="328"/>
        <v>0</v>
      </c>
      <c r="CR133" s="705"/>
      <c r="CS133" s="705"/>
      <c r="CT133" s="717">
        <f t="shared" si="222"/>
        <v>1</v>
      </c>
      <c r="CU133" s="718">
        <f t="shared" si="223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 t="shared" si="331"/>
        <v>4295692</v>
      </c>
      <c r="DR133" s="319">
        <v>0</v>
      </c>
      <c r="DS133" s="319">
        <f t="shared" si="332"/>
        <v>-4295692</v>
      </c>
      <c r="DT133" s="319">
        <v>0</v>
      </c>
      <c r="DU133" s="319">
        <f t="shared" si="333"/>
        <v>-3950783</v>
      </c>
      <c r="DV133" s="319">
        <v>0</v>
      </c>
      <c r="DW133" s="319">
        <f t="shared" si="334"/>
        <v>-3950783</v>
      </c>
      <c r="DX133" s="845"/>
    </row>
    <row r="134" spans="1:128" s="146" customFormat="1" ht="18.75" thickBot="1" x14ac:dyDescent="0.25">
      <c r="B134" s="1021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226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 x14ac:dyDescent="0.3">
      <c r="A135" s="252"/>
      <c r="B135" s="1025"/>
      <c r="C135" s="235" t="s">
        <v>266</v>
      </c>
      <c r="D135" s="236"/>
      <c r="E135" s="368" t="s">
        <v>60</v>
      </c>
      <c r="F135" s="237">
        <f t="shared" ref="F135" si="335">+F136+F138+F139+F141+F142+F143+F148+F146+F147+F137</f>
        <v>236279000000</v>
      </c>
      <c r="G135" s="237">
        <f t="shared" ref="G135" si="336">+G136+G138+G139+G141+G142+G143+G148+G146+G147+G137</f>
        <v>0</v>
      </c>
      <c r="H135" s="237">
        <f t="shared" ref="H135" si="337">+H136+H138+H139+H141+H142+H143+H148+H146+H147+H137</f>
        <v>0</v>
      </c>
      <c r="I135" s="237">
        <f t="shared" ref="I135" si="338">+I136+I138+I139+I141+I142+I143+I148+I146+I147+I137</f>
        <v>0</v>
      </c>
      <c r="J135" s="237">
        <f t="shared" ref="J135" si="339">+J136+J138+J139+J141+J142+J143+J148+J146+J147+J137</f>
        <v>0</v>
      </c>
      <c r="K135" s="237">
        <f t="shared" ref="K135" si="340">+K136+K138+K139+K141+K142+K143+K148+K146+K147+K137</f>
        <v>3603786667</v>
      </c>
      <c r="L135" s="237">
        <f t="shared" ref="L135" si="341">+L136+L138+L139+L141+L142+L143+L148+L146+L147+L137</f>
        <v>743786667</v>
      </c>
      <c r="M135" s="237">
        <f t="shared" ref="M135" si="342">+M136+M138+M139+M141+M142+M143+M148+M146+M147+M137</f>
        <v>0</v>
      </c>
      <c r="N135" s="237">
        <f t="shared" ref="N135" si="343">+N136+N138+N139+N141+N142+N143+N148+N146+N147+N137</f>
        <v>0</v>
      </c>
      <c r="O135" s="237">
        <f t="shared" ref="O135" si="344">+O136+O138+O139+O141+O142+O143+O148+O146+O147+O137</f>
        <v>0</v>
      </c>
      <c r="P135" s="237">
        <f t="shared" ref="P135" si="345">+P136+P138+P139+P141+P142+P143+P148+P146+P147+P137</f>
        <v>0</v>
      </c>
      <c r="Q135" s="237">
        <f t="shared" ref="Q135" si="346">+Q136+Q138+Q139+Q141+Q142+Q143+Q148+Q146+Q147+Q137</f>
        <v>0</v>
      </c>
      <c r="R135" s="237">
        <f t="shared" ref="R135" si="347">+R136+R138+R139+R141+R142+R143+R148+R146+R147+R137</f>
        <v>0</v>
      </c>
      <c r="S135" s="237">
        <f t="shared" ref="S135" si="348">+S136+S138+S139+S141+S142+S143+S148+S146+S147+S137</f>
        <v>0</v>
      </c>
      <c r="T135" s="237">
        <f t="shared" ref="T135" si="349">+T136+T138+T139+T141+T142+T143+T148+T146+T147+T137</f>
        <v>0</v>
      </c>
      <c r="U135" s="237">
        <f t="shared" ref="U135" si="350">+U136+U138+U139+U141+U142+U143+U148+U146+U147+U137</f>
        <v>0</v>
      </c>
      <c r="V135" s="237">
        <f t="shared" ref="V135" si="351">+V136+V138+V139+V141+V142+V143+V148+V146+V147+V137</f>
        <v>0</v>
      </c>
      <c r="W135" s="237">
        <f t="shared" ref="W135" si="352">+W136+W138+W139+W141+W142+W143+W148+W146+W147+W137</f>
        <v>0</v>
      </c>
      <c r="X135" s="237">
        <f t="shared" ref="X135" si="353">+X136+X138+X139+X141+X142+X143+X148+X146+X147+X137</f>
        <v>0</v>
      </c>
      <c r="Y135" s="237">
        <f t="shared" ref="Y135" si="354">+Y136+Y138+Y139+Y141+Y142+Y143+Y148+Y146+Y147+Y137</f>
        <v>30000000000</v>
      </c>
      <c r="Z135" s="237">
        <f t="shared" ref="Z135" si="355">+Z136+Z138+Z139+Z141+Z142+Z143+Z148+Z146+Z147+Z137</f>
        <v>35129817132</v>
      </c>
      <c r="AA135" s="237">
        <f t="shared" ref="AA135" si="356">+AA136+AA138+AA139+AA141+AA142+AA143+AA148+AA146+AA147+AA137</f>
        <v>0</v>
      </c>
      <c r="AB135" s="237">
        <f t="shared" ref="AB135" si="357">+AB136+AB138+AB139+AB141+AB142+AB143+AB148+AB146+AB147+AB137</f>
        <v>0</v>
      </c>
      <c r="AC135" s="237">
        <f t="shared" ref="AC135" si="358">+AC136+AC138+AC139+AC141+AC142+AC143+AC148+AC146+AC147+AC137</f>
        <v>0</v>
      </c>
      <c r="AD135" s="237">
        <f t="shared" ref="AD135" si="359">+AD136+AD138+AD139+AD141+AD142+AD143+AD148+AD146+AD147+AD137</f>
        <v>0</v>
      </c>
      <c r="AE135" s="237">
        <f t="shared" ref="AE135" si="360">+AE136+AE138+AE139+AE141+AE142+AE143+AE148+AE146+AE147+AE137</f>
        <v>33603786667</v>
      </c>
      <c r="AF135" s="237">
        <f t="shared" ref="AF135" si="361">+AF136+AF138+AF139+AF141+AF142+AF143+AF148+AF146+AF147+AF137</f>
        <v>35873603799</v>
      </c>
      <c r="AG135" s="237">
        <f t="shared" ref="AG135" si="362">+AG136+AG138+AG139+AG141+AG142+AG143+AG148+AG146+AG147+AG137</f>
        <v>8909572551</v>
      </c>
      <c r="AH135" s="237">
        <f t="shared" ref="AH135" si="363">+AH136+AH138+AH139+AH141+AH142+AH143+AH148+AH146+AH147+AH137</f>
        <v>30000000000</v>
      </c>
      <c r="AI135" s="237">
        <f t="shared" ref="AI135" si="364">+AI136+AI138+AI139+AI141+AI142+AI143+AI148+AI146+AI147+AI137</f>
        <v>-8909572551</v>
      </c>
      <c r="AJ135" s="237">
        <f t="shared" ref="AJ135" si="365">+AJ136+AJ138+AJ139+AJ141+AJ142+AJ143+AJ148+AJ146+AJ147+AJ137</f>
        <v>30000000000</v>
      </c>
      <c r="AK135" s="237">
        <f t="shared" ref="AK135" si="366">+AK136+AK138+AK139+AK141+AK142+AK143+AK148+AK146+AK147+AK137</f>
        <v>259639244581</v>
      </c>
      <c r="AL135" s="237">
        <f t="shared" ref="AL135" si="367">+AL136+AL138+AL139+AL141+AL142+AL143+AL148+AL146+AL147+AL137</f>
        <v>0</v>
      </c>
      <c r="AM135" s="237">
        <f t="shared" ref="AM135" si="368">+AM136+AM138+AM139+AM141+AM142+AM143+AM148+AM146+AM147+AM137</f>
        <v>236778216938</v>
      </c>
      <c r="AN135" s="237">
        <f t="shared" ref="AN135" si="369">+AN136+AN138+AN139+AN141+AN142+AN143+AN148+AN146+AN147+AN137</f>
        <v>259639244581</v>
      </c>
      <c r="AO135" s="237">
        <f t="shared" ref="AO135" si="370">+AO136+AO138+AO139+AO141+AO142+AO143+AO148+AO146+AO147+AO137</f>
        <v>105021190614</v>
      </c>
      <c r="AP135" s="237">
        <f t="shared" ref="AP135" si="371">+AP136+AP138+AP139+AP141+AP142+AP143+AP148+AP146+AP147+AP137</f>
        <v>2087574800</v>
      </c>
      <c r="AQ135" s="237">
        <f t="shared" ref="AQ135" si="372">+AQ136+AQ138+AQ139+AQ141+AQ142+AQ143+AQ148+AQ146+AQ147+AQ137</f>
        <v>482530988</v>
      </c>
      <c r="AR135" s="237">
        <f t="shared" ref="AR135" si="373">+AR136+AR138+AR139+AR141+AR142+AR143+AR148+AR146+AR147+AR137</f>
        <v>696092806</v>
      </c>
      <c r="AS135" s="237">
        <f t="shared" ref="AS135" si="374">+AS136+AS138+AS139+AS141+AS142+AS143+AS148+AS146+AS147+AS137</f>
        <v>56051827039</v>
      </c>
      <c r="AT135" s="237">
        <f t="shared" ref="AT135" si="375">+AT136+AT138+AT139+AT141+AT142+AT143+AT148+AT146+AT147+AT137</f>
        <v>404128767</v>
      </c>
      <c r="AU135" s="237">
        <f t="shared" ref="AU135" si="376">+AU136+AU138+AU139+AU141+AU142+AU143+AU148+AU146+AU147+AU137</f>
        <v>768652802</v>
      </c>
      <c r="AV135" s="237">
        <f t="shared" ref="AV135" si="377">+AV136+AV138+AV139+AV141+AV142+AV143+AV148+AV146+AV147+AV137</f>
        <v>178112604</v>
      </c>
      <c r="AW135" s="237">
        <f t="shared" ref="AW135" si="378">+AW136+AW138+AW139+AW141+AW142+AW143+AW148+AW146+AW147+AW137</f>
        <v>4386595925</v>
      </c>
      <c r="AX135" s="237">
        <f t="shared" ref="AX135" si="379">+AX136+AX138+AX139+AX141+AX142+AX143+AX148+AX146+AX147+AX137</f>
        <v>66701510593</v>
      </c>
      <c r="AY135" s="237">
        <f t="shared" ref="AY135" si="380">+AY136+AY138+AY139+AY141+AY142+AY143+AY148+AY146+AY147+AY137</f>
        <v>0</v>
      </c>
      <c r="AZ135" s="237">
        <f t="shared" ref="AZ135" si="381">+AZ136+AZ138+AZ139+AZ141+AZ142+AZ143+AZ148+AZ146+AZ147+AZ137</f>
        <v>0</v>
      </c>
      <c r="BA135" s="237">
        <f>+BA136+BA138+BA139+BA141+BA142+BA143+BA148+BA146+BA147+BA137</f>
        <v>236778216938</v>
      </c>
      <c r="BB135" s="237">
        <f t="shared" ref="BB135" si="382">+BB136+BB138+BB139+BB141+BB142+BB143+BB148+BB146+BB147+BB137</f>
        <v>104150831217</v>
      </c>
      <c r="BC135" s="237">
        <f t="shared" ref="BC135" si="383">+BC136+BC138+BC139+BC141+BC142+BC143+BC148+BC146+BC147+BC137</f>
        <v>789002287</v>
      </c>
      <c r="BD135" s="237">
        <f t="shared" ref="BD135" si="384">+BD136+BD138+BD139+BD141+BD142+BD143+BD148+BD146+BD147+BD137</f>
        <v>1892011346</v>
      </c>
      <c r="BE135" s="237">
        <f t="shared" ref="BE135" si="385">+BE136+BE138+BE139+BE141+BE142+BE143+BE148+BE146+BE147+BE137</f>
        <v>431776860</v>
      </c>
      <c r="BF135" s="237">
        <f t="shared" ref="BF135" si="386">+BF136+BF138+BF139+BF141+BF142+BF143+BF148+BF146+BF147+BF137</f>
        <v>447936385</v>
      </c>
      <c r="BG135" s="237">
        <f t="shared" ref="BG135" si="387">+BG136+BG138+BG139+BG141+BG142+BG143+BG148+BG146+BG147+BG137</f>
        <v>54702950127</v>
      </c>
      <c r="BH135" s="237">
        <f t="shared" ref="BH135" si="388">+BH136+BH138+BH139+BH141+BH142+BH143+BH148+BH146+BH147+BH137</f>
        <v>487874085</v>
      </c>
      <c r="BI135" s="237">
        <f t="shared" ref="BI135" si="389">+BI136+BI138+BI139+BI141+BI142+BI143+BI148+BI146+BI147+BI137</f>
        <v>2344641102</v>
      </c>
      <c r="BJ135" s="237">
        <f t="shared" ref="BJ135" si="390">+BJ136+BJ138+BJ139+BJ141+BJ142+BJ143+BJ148+BJ146+BJ147+BJ137</f>
        <v>179169177</v>
      </c>
      <c r="BK135" s="237">
        <f t="shared" ref="BK135" si="391">+BK136+BK138+BK139+BK141+BK142+BK143+BK148+BK146+BK147+BK137</f>
        <v>11841752087</v>
      </c>
      <c r="BL135" s="237">
        <f t="shared" ref="BL135" si="392">+BL136+BL138+BL139+BL141+BL142+BL143+BL148+BL146+BL147+BL137</f>
        <v>0</v>
      </c>
      <c r="BM135" s="237">
        <f t="shared" ref="BM135" si="393">+BM136+BM138+BM139+BM141+BM142+BM143+BM148+BM146+BM147+BM137</f>
        <v>0</v>
      </c>
      <c r="BN135" s="237">
        <f t="shared" ref="BN135:BX135" si="394">+BN136+BN138+BN139+BN141+BN142+BN143+BN148+BN146+BN147+BN137</f>
        <v>177267944673</v>
      </c>
      <c r="BO135" s="237">
        <f t="shared" si="394"/>
        <v>53958260</v>
      </c>
      <c r="BP135" s="237">
        <f t="shared" si="394"/>
        <v>16598215971</v>
      </c>
      <c r="BQ135" s="237">
        <f t="shared" si="394"/>
        <v>17965273452.5</v>
      </c>
      <c r="BR135" s="237">
        <f t="shared" si="394"/>
        <v>16462782106</v>
      </c>
      <c r="BS135" s="237">
        <f t="shared" si="394"/>
        <v>16656085368</v>
      </c>
      <c r="BT135" s="237">
        <f t="shared" si="394"/>
        <v>16279620567</v>
      </c>
      <c r="BU135" s="237">
        <f t="shared" si="394"/>
        <v>23568137770</v>
      </c>
      <c r="BV135" s="237">
        <f t="shared" si="394"/>
        <v>16826653828</v>
      </c>
      <c r="BW135" s="237">
        <f t="shared" si="394"/>
        <v>16231804307</v>
      </c>
      <c r="BX135" s="237">
        <f t="shared" si="394"/>
        <v>18858332853</v>
      </c>
      <c r="BY135" s="237">
        <f t="shared" ref="BY135" si="395">+BY136+BY138+BY139+BY141+BY142+BY143+BY148+BY146+BY147+BY137</f>
        <v>0</v>
      </c>
      <c r="BZ135" s="237">
        <f t="shared" ref="BZ135" si="396">+BZ136+BZ138+BZ139+BZ141+BZ142+BZ143+BZ148+BZ146+BZ147+BZ137</f>
        <v>0</v>
      </c>
      <c r="CA135" s="237">
        <f t="shared" ref="CA135" si="397">+CA136+CA138+CA139+CA141+CA142+CA143+CA148+CA146+CA147+CA137</f>
        <v>159781788189.5</v>
      </c>
      <c r="CB135" s="237">
        <f t="shared" ref="CB135" si="398">+CB136+CB138+CB139+CB141+CB142+CB143+CB148+CB146+CB147+CB137</f>
        <v>3400000</v>
      </c>
      <c r="CC135" s="237">
        <f t="shared" ref="CC135" si="399">+CC136+CC138+CC139+CC141+CC142+CC143+CC148+CC146+CC147+CC137</f>
        <v>16612181603</v>
      </c>
      <c r="CD135" s="237">
        <f t="shared" ref="CD135" si="400">+CD136+CD138+CD139+CD141+CD142+CD143+CD148+CD146+CD147+CD137</f>
        <v>16284970684.5</v>
      </c>
      <c r="CE135" s="237">
        <f t="shared" ref="CE135" si="401">+CE136+CE138+CE139+CE141+CE142+CE143+CE148+CE146+CE147+CE137</f>
        <v>18163530683</v>
      </c>
      <c r="CF135" s="237">
        <f t="shared" ref="CF135" si="402">+CF136+CF138+CF139+CF141+CF142+CF143+CF148+CF146+CF147+CF137</f>
        <v>16670955675</v>
      </c>
      <c r="CG135" s="237">
        <f t="shared" ref="CG135" si="403">+CG136+CG138+CG139+CG141+CG142+CG143+CG148+CG146+CG147+CG137</f>
        <v>16260479409</v>
      </c>
      <c r="CH135" s="237">
        <f t="shared" ref="CH135" si="404">+CH136+CH138+CH139+CH141+CH142+CH143+CH148+CH146+CH147+CH137</f>
        <v>23573809345</v>
      </c>
      <c r="CI135" s="237">
        <f t="shared" ref="CI135" si="405">+CI136+CI138+CI139+CI141+CI142+CI143+CI148+CI146+CI147+CI137</f>
        <v>16538990828</v>
      </c>
      <c r="CJ135" s="237">
        <f t="shared" ref="CJ135" si="406">+CJ136+CJ138+CJ139+CJ141+CJ142+CJ143+CJ148+CJ146+CJ147+CJ137</f>
        <v>13314436028</v>
      </c>
      <c r="CK135" s="237">
        <f t="shared" ref="CK135" si="407">+CK136+CK138+CK139+CK141+CK142+CK143+CK148+CK146+CK147+CK137</f>
        <v>20144090335</v>
      </c>
      <c r="CL135" s="237">
        <f t="shared" ref="CL135" si="408">+CL136+CL138+CL139+CL141+CL142+CL143+CL148+CL146+CL147+CL137</f>
        <v>0</v>
      </c>
      <c r="CM135" s="237">
        <f t="shared" ref="CM135" si="409">+CM136+CM138+CM139+CM141+CM142+CM143+CM148+CM146+CM147+CM137</f>
        <v>0</v>
      </c>
      <c r="CN135" s="237">
        <f t="shared" ref="CN135" si="410">+CN136+CN138+CN139+CN141+CN142+CN143+CN148+CN146+CN147+CN137</f>
        <v>157566844590.5</v>
      </c>
      <c r="CO135" s="237">
        <f t="shared" ref="CO135" si="411">+CO136+CO138+CO139+CO141+CO142+CO143+CO148+CO146+CO147+CO137</f>
        <v>22861027643</v>
      </c>
      <c r="CP135" s="237">
        <f t="shared" ref="CP135" si="412">+CP136+CP138+CP139+CP141+CP142+CP143+CP148+CP146+CP147+CP137</f>
        <v>22861027643</v>
      </c>
      <c r="CQ135" s="237">
        <f t="shared" ref="CQ135" si="413">+CQ136+CQ138+CQ139+CQ141+CQ142+CQ143+CQ148+CQ146+CQ147+CQ137</f>
        <v>59510272265</v>
      </c>
      <c r="CR135" s="237">
        <f t="shared" ref="CR135" si="414">+CR136+CR138+CR139+CR141+CR142+CR143+CR148+CR146+CR147+CR137</f>
        <v>17486156483.5</v>
      </c>
      <c r="CS135" s="237">
        <f t="shared" ref="CS135" si="415">+CS136+CS138+CS139+CS141+CS142+CS143+CS148+CS146+CS147+CS137</f>
        <v>2214943599</v>
      </c>
      <c r="CT135" s="271">
        <f t="shared" si="222"/>
        <v>0.91195080050439747</v>
      </c>
      <c r="CU135" s="271">
        <f t="shared" si="223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 x14ac:dyDescent="0.25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416">+G136+I136+K136+M136+O136+Q136+S136+U136+W136+Y136+AA136+AC136</f>
        <v>0</v>
      </c>
      <c r="AF136" s="282">
        <f t="shared" si="4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226"/>
        <v>0</v>
      </c>
      <c r="CP136" s="282">
        <f t="shared" ref="CP136:CP138" si="417">+AN136-BA136</f>
        <v>0</v>
      </c>
      <c r="CQ136" s="282">
        <f t="shared" ref="CQ136:CQ138" si="418">+BA136-BN136</f>
        <v>0</v>
      </c>
      <c r="CR136" s="282">
        <f t="shared" ref="CR136:CR138" si="419">+BN136-CA136</f>
        <v>0</v>
      </c>
      <c r="CS136" s="286">
        <f t="shared" ref="CS136:CS138" si="420">+CA136-CN136</f>
        <v>0</v>
      </c>
      <c r="CT136" s="306">
        <f t="shared" si="222"/>
        <v>1</v>
      </c>
      <c r="CU136" s="306">
        <f t="shared" si="223"/>
        <v>1</v>
      </c>
      <c r="CV136" s="909">
        <f>+BN136/$BN$135</f>
        <v>7.3232152738877379E-4</v>
      </c>
      <c r="CW136" s="1167"/>
      <c r="CX136" s="909">
        <f>+BK136/$BK$135</f>
        <v>1.0962662538976358E-2</v>
      </c>
      <c r="CY136" s="1171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 t="shared" ref="DQ136" si="421">+DC136-DP136</f>
        <v>129817132</v>
      </c>
      <c r="DR136" s="319">
        <v>0</v>
      </c>
      <c r="DS136" s="319">
        <f t="shared" ref="DS136" si="422">+DR136-DG136</f>
        <v>-129817132</v>
      </c>
      <c r="DT136" s="319">
        <v>0</v>
      </c>
      <c r="DU136" s="319">
        <f t="shared" ref="DU136" si="423">+DT136-DI136</f>
        <v>-129817132</v>
      </c>
      <c r="DV136" s="319">
        <v>0</v>
      </c>
      <c r="DW136" s="319">
        <f t="shared" ref="DW136" si="424">+DV136-DK136</f>
        <v>-129817132</v>
      </c>
      <c r="DX136" s="846"/>
    </row>
    <row r="137" spans="1:128" s="278" customFormat="1" outlineLevel="1" x14ac:dyDescent="0.25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416"/>
        <v>0</v>
      </c>
      <c r="AF137" s="282">
        <f t="shared" si="4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 t="shared" ref="CO137" si="425">+AN137-BA137</f>
        <v>0</v>
      </c>
      <c r="CP137" s="282">
        <f t="shared" ref="CP137" si="426">+AN137-BA137</f>
        <v>0</v>
      </c>
      <c r="CQ137" s="282">
        <f t="shared" ref="CQ137" si="427">+BA137-BN137</f>
        <v>0</v>
      </c>
      <c r="CR137" s="282">
        <f t="shared" ref="CR137" si="428">+BN137-CA137</f>
        <v>0</v>
      </c>
      <c r="CS137" s="286">
        <f t="shared" ref="CS137" si="429">+CA137-CN137</f>
        <v>0</v>
      </c>
      <c r="CT137" s="306">
        <f t="shared" ref="CT137" si="430">IFERROR(BA137/AN137,0)</f>
        <v>1</v>
      </c>
      <c r="CU137" s="306">
        <f t="shared" ref="CU137" si="431">IFERROR(BN137/AN137,0)</f>
        <v>1</v>
      </c>
      <c r="CV137" s="909">
        <f>+BN137/$BN$135</f>
        <v>2.9277712953539414E-3</v>
      </c>
      <c r="CW137" s="1168"/>
      <c r="CX137" s="909">
        <f t="shared" ref="CX137:CX143" si="432">+BK137/$BK$135</f>
        <v>4.3827973781832813E-2</v>
      </c>
      <c r="CY137" s="1172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 t="shared" ref="DQ137" si="433">+DC137-DP137</f>
        <v>519000000</v>
      </c>
      <c r="DR137" s="319">
        <v>0</v>
      </c>
      <c r="DS137" s="319">
        <f t="shared" ref="DS137" si="434">+DR137-DG137</f>
        <v>-519000000</v>
      </c>
      <c r="DT137" s="319">
        <v>0</v>
      </c>
      <c r="DU137" s="319">
        <f t="shared" ref="DU137" si="435">+DT137-DI137</f>
        <v>-519000000</v>
      </c>
      <c r="DV137" s="319">
        <v>0</v>
      </c>
      <c r="DW137" s="319">
        <f t="shared" ref="DW137" si="436">+DV137-DK137</f>
        <v>-519000000</v>
      </c>
      <c r="DX137" s="846"/>
    </row>
    <row r="138" spans="1:128" s="278" customFormat="1" outlineLevel="1" x14ac:dyDescent="0.25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416"/>
        <v>600000000</v>
      </c>
      <c r="AF138" s="292">
        <f t="shared" si="4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226"/>
        <v>6200000</v>
      </c>
      <c r="CP138" s="292">
        <f t="shared" si="417"/>
        <v>6200000</v>
      </c>
      <c r="CQ138" s="292">
        <f t="shared" si="418"/>
        <v>0</v>
      </c>
      <c r="CR138" s="292">
        <f t="shared" si="419"/>
        <v>0</v>
      </c>
      <c r="CS138" s="295">
        <f t="shared" si="420"/>
        <v>0</v>
      </c>
      <c r="CT138" s="307">
        <f t="shared" si="222"/>
        <v>0</v>
      </c>
      <c r="CU138" s="307">
        <f t="shared" si="223"/>
        <v>0</v>
      </c>
      <c r="CV138" s="909">
        <f>+BN138/$BN$135</f>
        <v>0</v>
      </c>
      <c r="CW138" s="1168"/>
      <c r="CX138" s="909">
        <f t="shared" si="432"/>
        <v>0</v>
      </c>
      <c r="CY138" s="1172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 t="shared" ref="DQ138" si="437">+DC138-DP138</f>
        <v>6200000</v>
      </c>
      <c r="DR138" s="319">
        <v>0</v>
      </c>
      <c r="DS138" s="319">
        <f t="shared" ref="DS138" si="438">+DR138-DG138</f>
        <v>0</v>
      </c>
      <c r="DT138" s="319">
        <v>0</v>
      </c>
      <c r="DU138" s="319">
        <f t="shared" ref="DU138" si="439">+DT138-DI138</f>
        <v>0</v>
      </c>
      <c r="DV138" s="319">
        <v>0</v>
      </c>
      <c r="DW138" s="319">
        <f t="shared" ref="DW138" si="440">+DV138-DK138</f>
        <v>0</v>
      </c>
      <c r="DX138" s="846"/>
    </row>
    <row r="139" spans="1:128" s="180" customFormat="1" ht="20.25" customHeight="1" outlineLevel="1" x14ac:dyDescent="0.25">
      <c r="A139" s="176"/>
      <c r="B139" s="1022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441">+G140</f>
        <v>0</v>
      </c>
      <c r="H139" s="189">
        <f t="shared" si="441"/>
        <v>0</v>
      </c>
      <c r="I139" s="189">
        <f t="shared" si="441"/>
        <v>0</v>
      </c>
      <c r="J139" s="189">
        <f t="shared" si="441"/>
        <v>0</v>
      </c>
      <c r="K139" s="189">
        <f t="shared" si="441"/>
        <v>0</v>
      </c>
      <c r="L139" s="193">
        <f t="shared" si="441"/>
        <v>740000000</v>
      </c>
      <c r="M139" s="189">
        <f t="shared" si="441"/>
        <v>0</v>
      </c>
      <c r="N139" s="189">
        <f t="shared" si="441"/>
        <v>0</v>
      </c>
      <c r="O139" s="199">
        <f t="shared" si="441"/>
        <v>0</v>
      </c>
      <c r="P139" s="189">
        <f t="shared" si="441"/>
        <v>0</v>
      </c>
      <c r="Q139" s="199">
        <f t="shared" si="441"/>
        <v>0</v>
      </c>
      <c r="R139" s="189">
        <f t="shared" si="441"/>
        <v>0</v>
      </c>
      <c r="S139" s="213">
        <f t="shared" si="441"/>
        <v>0</v>
      </c>
      <c r="T139" s="189">
        <f t="shared" si="441"/>
        <v>0</v>
      </c>
      <c r="U139" s="189">
        <f t="shared" si="441"/>
        <v>0</v>
      </c>
      <c r="V139" s="189">
        <f t="shared" si="441"/>
        <v>0</v>
      </c>
      <c r="W139" s="189">
        <f t="shared" si="441"/>
        <v>0</v>
      </c>
      <c r="X139" s="189">
        <f t="shared" si="441"/>
        <v>0</v>
      </c>
      <c r="Y139" s="189">
        <f t="shared" si="441"/>
        <v>0</v>
      </c>
      <c r="Z139" s="189">
        <f t="shared" si="441"/>
        <v>0</v>
      </c>
      <c r="AA139" s="189">
        <f t="shared" si="441"/>
        <v>0</v>
      </c>
      <c r="AB139" s="189">
        <f t="shared" si="441"/>
        <v>0</v>
      </c>
      <c r="AC139" s="189">
        <f t="shared" si="441"/>
        <v>0</v>
      </c>
      <c r="AD139" s="189">
        <f t="shared" si="441"/>
        <v>0</v>
      </c>
      <c r="AE139" s="189">
        <f t="shared" si="441"/>
        <v>0</v>
      </c>
      <c r="AF139" s="189">
        <f t="shared" si="441"/>
        <v>740000000</v>
      </c>
      <c r="AG139" s="189">
        <f t="shared" si="441"/>
        <v>0</v>
      </c>
      <c r="AH139" s="193">
        <f>+AH140</f>
        <v>0</v>
      </c>
      <c r="AI139" s="189">
        <f t="shared" si="441"/>
        <v>0</v>
      </c>
      <c r="AJ139" s="193">
        <f>+AJ140</f>
        <v>0</v>
      </c>
      <c r="AK139" s="189">
        <f t="shared" si="441"/>
        <v>764000000</v>
      </c>
      <c r="AL139" s="189">
        <f t="shared" si="441"/>
        <v>0</v>
      </c>
      <c r="AM139" s="213">
        <f t="shared" si="441"/>
        <v>288737050</v>
      </c>
      <c r="AN139" s="189">
        <f t="shared" si="441"/>
        <v>764000000</v>
      </c>
      <c r="AO139" s="189">
        <f t="shared" si="441"/>
        <v>3400000</v>
      </c>
      <c r="AP139" s="193">
        <f t="shared" si="441"/>
        <v>0</v>
      </c>
      <c r="AQ139" s="193">
        <f t="shared" si="441"/>
        <v>147446250</v>
      </c>
      <c r="AR139" s="193">
        <f t="shared" si="441"/>
        <v>0</v>
      </c>
      <c r="AS139" s="193">
        <f t="shared" si="441"/>
        <v>0</v>
      </c>
      <c r="AT139" s="189">
        <f t="shared" si="441"/>
        <v>0</v>
      </c>
      <c r="AU139" s="213">
        <f t="shared" si="441"/>
        <v>0</v>
      </c>
      <c r="AV139" s="189">
        <f t="shared" si="441"/>
        <v>0</v>
      </c>
      <c r="AW139" s="189">
        <f t="shared" si="441"/>
        <v>137890800</v>
      </c>
      <c r="AX139" s="189">
        <f t="shared" si="441"/>
        <v>0</v>
      </c>
      <c r="AY139" s="189">
        <f t="shared" si="441"/>
        <v>0</v>
      </c>
      <c r="AZ139" s="189">
        <f t="shared" si="441"/>
        <v>0</v>
      </c>
      <c r="BA139" s="429">
        <f t="shared" si="441"/>
        <v>288737050</v>
      </c>
      <c r="BB139" s="189">
        <f t="shared" si="441"/>
        <v>3400000</v>
      </c>
      <c r="BC139" s="189">
        <f t="shared" si="441"/>
        <v>0</v>
      </c>
      <c r="BD139" s="189">
        <f t="shared" si="441"/>
        <v>0</v>
      </c>
      <c r="BE139" s="189">
        <f t="shared" si="441"/>
        <v>0</v>
      </c>
      <c r="BF139" s="189">
        <f t="shared" si="441"/>
        <v>0</v>
      </c>
      <c r="BG139" s="189">
        <f t="shared" si="441"/>
        <v>0</v>
      </c>
      <c r="BH139" s="189">
        <f t="shared" si="441"/>
        <v>0</v>
      </c>
      <c r="BI139" s="189">
        <f t="shared" si="441"/>
        <v>147446250</v>
      </c>
      <c r="BJ139" s="189">
        <f t="shared" si="441"/>
        <v>0</v>
      </c>
      <c r="BK139" s="189">
        <f t="shared" si="441"/>
        <v>137890800</v>
      </c>
      <c r="BL139" s="189">
        <f t="shared" si="441"/>
        <v>0</v>
      </c>
      <c r="BM139" s="189">
        <f t="shared" si="441"/>
        <v>0</v>
      </c>
      <c r="BN139" s="189">
        <f t="shared" si="441"/>
        <v>288737050</v>
      </c>
      <c r="BO139" s="189">
        <f t="shared" si="441"/>
        <v>3400000</v>
      </c>
      <c r="BP139" s="189">
        <f t="shared" si="441"/>
        <v>0</v>
      </c>
      <c r="BQ139" s="189">
        <f t="shared" si="441"/>
        <v>0</v>
      </c>
      <c r="BR139" s="189">
        <f t="shared" si="441"/>
        <v>0</v>
      </c>
      <c r="BS139" s="189">
        <f t="shared" si="441"/>
        <v>0</v>
      </c>
      <c r="BT139" s="189">
        <f t="shared" si="441"/>
        <v>0</v>
      </c>
      <c r="BU139" s="189">
        <f t="shared" si="441"/>
        <v>0</v>
      </c>
      <c r="BV139" s="189">
        <f t="shared" ref="BV139:CN139" si="442">+BV140</f>
        <v>147446250</v>
      </c>
      <c r="BW139" s="189">
        <f t="shared" si="442"/>
        <v>0</v>
      </c>
      <c r="BX139" s="189">
        <v>0</v>
      </c>
      <c r="BY139" s="189">
        <f t="shared" si="442"/>
        <v>0</v>
      </c>
      <c r="BZ139" s="189">
        <f t="shared" si="442"/>
        <v>0</v>
      </c>
      <c r="CA139" s="189">
        <f t="shared" si="442"/>
        <v>288737050</v>
      </c>
      <c r="CB139" s="189">
        <f t="shared" si="442"/>
        <v>3400000</v>
      </c>
      <c r="CC139" s="189">
        <f t="shared" si="442"/>
        <v>0</v>
      </c>
      <c r="CD139" s="189">
        <f t="shared" si="442"/>
        <v>0</v>
      </c>
      <c r="CE139" s="189">
        <f t="shared" si="442"/>
        <v>0</v>
      </c>
      <c r="CF139" s="189">
        <f t="shared" si="442"/>
        <v>0</v>
      </c>
      <c r="CG139" s="189">
        <f t="shared" si="442"/>
        <v>0</v>
      </c>
      <c r="CH139" s="189">
        <f t="shared" si="442"/>
        <v>0</v>
      </c>
      <c r="CI139" s="189">
        <f t="shared" si="442"/>
        <v>147446250</v>
      </c>
      <c r="CJ139" s="189">
        <f t="shared" si="442"/>
        <v>0</v>
      </c>
      <c r="CK139" s="189">
        <f t="shared" si="442"/>
        <v>137890800</v>
      </c>
      <c r="CL139" s="189">
        <f t="shared" si="442"/>
        <v>0</v>
      </c>
      <c r="CM139" s="189">
        <f t="shared" si="442"/>
        <v>0</v>
      </c>
      <c r="CN139" s="189">
        <f t="shared" si="442"/>
        <v>288737050</v>
      </c>
      <c r="CO139" s="189">
        <f t="shared" si="226"/>
        <v>475262950</v>
      </c>
      <c r="CP139" s="189">
        <f t="shared" ref="CP139:CP143" si="443">+AK139-BA139</f>
        <v>475262950</v>
      </c>
      <c r="CQ139" s="189">
        <f t="shared" ref="CQ139" si="444">+AO139-BB139</f>
        <v>0</v>
      </c>
      <c r="CR139" s="189">
        <f t="shared" ref="CR139:CR148" si="445">+BN139-CA139</f>
        <v>0</v>
      </c>
      <c r="CS139" s="193">
        <f t="shared" ref="CS139:CS148" si="446">+CA139-CN139</f>
        <v>0</v>
      </c>
      <c r="CT139" s="305">
        <f t="shared" si="222"/>
        <v>0.37792807591623034</v>
      </c>
      <c r="CU139" s="305">
        <f t="shared" si="223"/>
        <v>0.37792807591623034</v>
      </c>
      <c r="CV139" s="910">
        <f>+BN139/$BN$135</f>
        <v>1.628817046040801E-3</v>
      </c>
      <c r="CW139" s="1169"/>
      <c r="CX139" s="909">
        <f t="shared" si="432"/>
        <v>1.1644459281610698E-2</v>
      </c>
      <c r="CY139" s="1173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 x14ac:dyDescent="0.25">
      <c r="B140" s="1021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447">+G140+I140+K140+M140+O140+Q140+S140+U140+W140+Y140+AA140+AC140</f>
        <v>0</v>
      </c>
      <c r="AF140" s="163">
        <f t="shared" si="447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226"/>
        <v>475262950</v>
      </c>
      <c r="CP140" s="163">
        <f t="shared" ref="CP140:CP142" si="448">+AN140-BA140</f>
        <v>475262950</v>
      </c>
      <c r="CQ140" s="163">
        <f t="shared" ref="CQ140:CQ142" si="449">+BA140-BN140</f>
        <v>0</v>
      </c>
      <c r="CR140" s="163">
        <f t="shared" si="445"/>
        <v>0</v>
      </c>
      <c r="CS140" s="162">
        <f t="shared" si="446"/>
        <v>0</v>
      </c>
      <c r="CT140" s="308">
        <f t="shared" si="222"/>
        <v>0.37792807591623034</v>
      </c>
      <c r="CU140" s="308">
        <f t="shared" si="223"/>
        <v>0.37792807591623034</v>
      </c>
      <c r="CV140" s="911"/>
      <c r="CW140" s="1168"/>
      <c r="CX140" s="909">
        <f t="shared" si="432"/>
        <v>1.1644459281610698E-2</v>
      </c>
      <c r="CY140" s="1172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 t="shared" ref="DQ140" si="450">+DC140-DP140</f>
        <v>130919830</v>
      </c>
      <c r="DR140" s="319">
        <v>3400000</v>
      </c>
      <c r="DS140" s="319">
        <f t="shared" ref="DS140" si="451">+DR140-DG140</f>
        <v>-285337050</v>
      </c>
      <c r="DT140" s="319">
        <v>3400000</v>
      </c>
      <c r="DU140" s="319">
        <f t="shared" ref="DU140" si="452">+DT140-DI140</f>
        <v>-285337050</v>
      </c>
      <c r="DV140" s="319">
        <v>3400000</v>
      </c>
      <c r="DW140" s="319">
        <f t="shared" ref="DW140" si="453">+DV140-DK140</f>
        <v>-285337050</v>
      </c>
      <c r="DX140" s="833"/>
    </row>
    <row r="141" spans="1:128" s="590" customFormat="1" ht="35.25" customHeight="1" outlineLevel="1" collapsed="1" x14ac:dyDescent="0.25">
      <c r="A141" s="176"/>
      <c r="B141" s="1029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447"/>
        <v>0</v>
      </c>
      <c r="AF141" s="588">
        <f t="shared" si="447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226"/>
        <v>0</v>
      </c>
      <c r="CP141" s="588">
        <f t="shared" si="448"/>
        <v>0</v>
      </c>
      <c r="CQ141" s="588">
        <f t="shared" si="449"/>
        <v>37783333</v>
      </c>
      <c r="CR141" s="588">
        <f t="shared" si="445"/>
        <v>142089345</v>
      </c>
      <c r="CS141" s="621">
        <f t="shared" si="446"/>
        <v>0</v>
      </c>
      <c r="CT141" s="589">
        <f t="shared" si="222"/>
        <v>1</v>
      </c>
      <c r="CU141" s="589">
        <f t="shared" si="223"/>
        <v>0.89371776933895919</v>
      </c>
      <c r="CV141" s="912">
        <f>+BN141/$BN$135</f>
        <v>1.7922962190715353E-3</v>
      </c>
      <c r="CW141" s="1168"/>
      <c r="CX141" s="909">
        <f t="shared" si="432"/>
        <v>0</v>
      </c>
      <c r="CY141" s="1172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 t="shared" ref="DQ141" si="454">+DC141-DP141</f>
        <v>355500000</v>
      </c>
      <c r="DR141" s="319">
        <v>0</v>
      </c>
      <c r="DS141" s="319">
        <f t="shared" ref="DS141" si="455">+DR141-DG141</f>
        <v>-317716667</v>
      </c>
      <c r="DT141" s="319">
        <v>23250000</v>
      </c>
      <c r="DU141" s="319">
        <f t="shared" ref="DU141" si="456">+DT141-DI141</f>
        <v>-152377322</v>
      </c>
      <c r="DV141" s="319">
        <v>23250000</v>
      </c>
      <c r="DW141" s="319">
        <f t="shared" ref="DW141" si="457">+DV141-DK141</f>
        <v>-152377322</v>
      </c>
      <c r="DX141" s="848"/>
    </row>
    <row r="142" spans="1:128" s="241" customFormat="1" ht="30" customHeight="1" outlineLevel="1" collapsed="1" x14ac:dyDescent="0.25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447"/>
        <v>3003786667</v>
      </c>
      <c r="AF142" s="313">
        <f t="shared" si="447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226"/>
        <v>4380783</v>
      </c>
      <c r="CP142" s="313">
        <f t="shared" si="448"/>
        <v>4380783</v>
      </c>
      <c r="CQ142" s="313">
        <f t="shared" si="449"/>
        <v>30219368932</v>
      </c>
      <c r="CR142" s="313">
        <f t="shared" si="445"/>
        <v>17098525000</v>
      </c>
      <c r="CS142" s="317">
        <f t="shared" si="446"/>
        <v>2140316666</v>
      </c>
      <c r="CT142" s="307">
        <f t="shared" si="222"/>
        <v>0.99997734007170391</v>
      </c>
      <c r="CU142" s="307">
        <f t="shared" si="223"/>
        <v>0.84366539009544828</v>
      </c>
      <c r="CV142" s="909">
        <f>+BN142/$BN$135</f>
        <v>0.92009619318298896</v>
      </c>
      <c r="CW142" s="1168"/>
      <c r="CX142" s="909">
        <f t="shared" si="432"/>
        <v>0.91810673962135958</v>
      </c>
      <c r="CY142" s="1172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 t="shared" ref="DQ142" si="458">+DC142-DP142</f>
        <v>193327310782</v>
      </c>
      <c r="DR142" s="319">
        <v>-208397393</v>
      </c>
      <c r="DS142" s="319">
        <f t="shared" ref="DS142" si="459">+DR142-DG142</f>
        <v>-163311958460</v>
      </c>
      <c r="DT142" s="319">
        <v>15876586133</v>
      </c>
      <c r="DU142" s="319">
        <f t="shared" ref="DU142" si="460">+DT142-DI142</f>
        <v>-130128449934</v>
      </c>
      <c r="DV142" s="319">
        <v>15876586133</v>
      </c>
      <c r="DW142" s="319">
        <f t="shared" ref="DW142" si="461">+DV142-DK142</f>
        <v>-127988133268</v>
      </c>
      <c r="DX142" s="849"/>
    </row>
    <row r="143" spans="1:128" s="180" customFormat="1" ht="36.75" outlineLevel="1" thickBot="1" x14ac:dyDescent="0.3">
      <c r="A143" s="176"/>
      <c r="B143" s="1022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462">+SUM(G144:G145)</f>
        <v>0</v>
      </c>
      <c r="H143" s="189">
        <f t="shared" si="462"/>
        <v>0</v>
      </c>
      <c r="I143" s="189">
        <f t="shared" si="462"/>
        <v>0</v>
      </c>
      <c r="J143" s="189">
        <f t="shared" si="462"/>
        <v>0</v>
      </c>
      <c r="K143" s="189">
        <f t="shared" si="462"/>
        <v>0</v>
      </c>
      <c r="L143" s="193">
        <f t="shared" si="462"/>
        <v>0</v>
      </c>
      <c r="M143" s="189">
        <f t="shared" si="462"/>
        <v>0</v>
      </c>
      <c r="N143" s="189">
        <f t="shared" si="462"/>
        <v>0</v>
      </c>
      <c r="O143" s="199">
        <f t="shared" si="462"/>
        <v>0</v>
      </c>
      <c r="P143" s="189">
        <f t="shared" si="462"/>
        <v>0</v>
      </c>
      <c r="Q143" s="199">
        <f t="shared" si="462"/>
        <v>0</v>
      </c>
      <c r="R143" s="189">
        <f t="shared" si="462"/>
        <v>0</v>
      </c>
      <c r="S143" s="213">
        <f t="shared" si="462"/>
        <v>0</v>
      </c>
      <c r="T143" s="189">
        <f t="shared" si="462"/>
        <v>0</v>
      </c>
      <c r="U143" s="189">
        <f t="shared" si="462"/>
        <v>0</v>
      </c>
      <c r="V143" s="189">
        <f t="shared" si="462"/>
        <v>0</v>
      </c>
      <c r="W143" s="189">
        <f t="shared" si="462"/>
        <v>0</v>
      </c>
      <c r="X143" s="189">
        <f t="shared" si="462"/>
        <v>0</v>
      </c>
      <c r="Y143" s="193">
        <f t="shared" si="462"/>
        <v>0</v>
      </c>
      <c r="Z143" s="181">
        <f t="shared" si="462"/>
        <v>0</v>
      </c>
      <c r="AA143" s="213">
        <f t="shared" si="462"/>
        <v>0</v>
      </c>
      <c r="AB143" s="189">
        <f t="shared" si="462"/>
        <v>0</v>
      </c>
      <c r="AC143" s="189">
        <f t="shared" si="462"/>
        <v>0</v>
      </c>
      <c r="AD143" s="189">
        <f t="shared" si="462"/>
        <v>0</v>
      </c>
      <c r="AE143" s="189">
        <f t="shared" si="462"/>
        <v>0</v>
      </c>
      <c r="AF143" s="189">
        <f t="shared" si="462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462"/>
        <v>64028730000</v>
      </c>
      <c r="AL143" s="189">
        <f t="shared" si="462"/>
        <v>0</v>
      </c>
      <c r="AM143" s="213">
        <f t="shared" si="462"/>
        <v>42158446090</v>
      </c>
      <c r="AN143" s="189">
        <f>+SUM(AN144:AN145)</f>
        <v>64028730000</v>
      </c>
      <c r="AO143" s="189">
        <f t="shared" si="462"/>
        <v>8266168948</v>
      </c>
      <c r="AP143" s="193">
        <f t="shared" si="462"/>
        <v>2083574800</v>
      </c>
      <c r="AQ143" s="193">
        <f t="shared" si="462"/>
        <v>331298071</v>
      </c>
      <c r="AR143" s="193">
        <f t="shared" si="462"/>
        <v>696092806</v>
      </c>
      <c r="AS143" s="193">
        <f t="shared" si="462"/>
        <v>327152038</v>
      </c>
      <c r="AT143" s="189">
        <f t="shared" si="462"/>
        <v>399128767</v>
      </c>
      <c r="AU143" s="213">
        <f t="shared" si="462"/>
        <v>768652802</v>
      </c>
      <c r="AV143" s="189">
        <f t="shared" si="462"/>
        <v>67112604</v>
      </c>
      <c r="AW143" s="189">
        <f t="shared" si="462"/>
        <v>4248705125</v>
      </c>
      <c r="AX143" s="189">
        <f t="shared" si="462"/>
        <v>24970560129</v>
      </c>
      <c r="AY143" s="189">
        <f t="shared" si="462"/>
        <v>0</v>
      </c>
      <c r="AZ143" s="189">
        <f t="shared" si="462"/>
        <v>0</v>
      </c>
      <c r="BA143" s="429">
        <f t="shared" si="462"/>
        <v>42158446090</v>
      </c>
      <c r="BB143" s="189">
        <f t="shared" si="462"/>
        <v>7714709551</v>
      </c>
      <c r="BC143" s="189">
        <f t="shared" si="462"/>
        <v>577835620</v>
      </c>
      <c r="BD143" s="189">
        <f t="shared" si="462"/>
        <v>1887940279</v>
      </c>
      <c r="BE143" s="189">
        <f t="shared" si="462"/>
        <v>431467260</v>
      </c>
      <c r="BF143" s="189">
        <f t="shared" si="462"/>
        <v>376179985</v>
      </c>
      <c r="BG143" s="189">
        <f t="shared" si="462"/>
        <v>286855660</v>
      </c>
      <c r="BH143" s="189">
        <f t="shared" si="462"/>
        <v>211049153</v>
      </c>
      <c r="BI143" s="189">
        <f t="shared" si="462"/>
        <v>1091928184</v>
      </c>
      <c r="BJ143" s="189">
        <f t="shared" si="462"/>
        <v>144308643</v>
      </c>
      <c r="BK143" s="189">
        <f t="shared" si="462"/>
        <v>183051755</v>
      </c>
      <c r="BL143" s="189">
        <f t="shared" si="462"/>
        <v>0</v>
      </c>
      <c r="BM143" s="189">
        <f t="shared" si="462"/>
        <v>0</v>
      </c>
      <c r="BN143" s="189">
        <f t="shared" si="462"/>
        <v>12905326090</v>
      </c>
      <c r="BO143" s="189">
        <f t="shared" si="462"/>
        <v>50558260</v>
      </c>
      <c r="BP143" s="189">
        <f t="shared" si="462"/>
        <v>452165972</v>
      </c>
      <c r="BQ143" s="189">
        <f t="shared" si="462"/>
        <v>1823473451.5</v>
      </c>
      <c r="BR143" s="189">
        <f t="shared" si="462"/>
        <v>336984771</v>
      </c>
      <c r="BS143" s="189">
        <f t="shared" si="462"/>
        <v>588773969</v>
      </c>
      <c r="BT143" s="189">
        <f t="shared" si="462"/>
        <v>278320567</v>
      </c>
      <c r="BU143" s="189">
        <f t="shared" si="462"/>
        <v>7668301637</v>
      </c>
      <c r="BV143" s="189">
        <f t="shared" ref="BV143:CN143" si="463">+SUM(BV144:BV145)</f>
        <v>1040082645</v>
      </c>
      <c r="BW143" s="189">
        <f t="shared" si="463"/>
        <v>278089772</v>
      </c>
      <c r="BX143" s="189">
        <v>0</v>
      </c>
      <c r="BY143" s="189">
        <f t="shared" si="463"/>
        <v>0</v>
      </c>
      <c r="BZ143" s="189">
        <f t="shared" si="463"/>
        <v>0</v>
      </c>
      <c r="CA143" s="189">
        <f t="shared" si="463"/>
        <v>12659783951.5</v>
      </c>
      <c r="CB143" s="189">
        <f t="shared" si="463"/>
        <v>0</v>
      </c>
      <c r="CC143" s="189">
        <f t="shared" si="463"/>
        <v>470383604</v>
      </c>
      <c r="CD143" s="189">
        <f t="shared" si="463"/>
        <v>138918683.5</v>
      </c>
      <c r="CE143" s="189">
        <f t="shared" si="463"/>
        <v>2037733348</v>
      </c>
      <c r="CF143" s="189">
        <f>+SUM(CF144:CF145)</f>
        <v>603644276</v>
      </c>
      <c r="CG143" s="189">
        <f t="shared" si="463"/>
        <v>259179409</v>
      </c>
      <c r="CH143" s="189">
        <f t="shared" si="463"/>
        <v>7673973212</v>
      </c>
      <c r="CI143" s="189">
        <f t="shared" si="463"/>
        <v>752419645</v>
      </c>
      <c r="CJ143" s="189">
        <f t="shared" si="463"/>
        <v>540668158</v>
      </c>
      <c r="CK143" s="189">
        <f t="shared" si="463"/>
        <v>108236683</v>
      </c>
      <c r="CL143" s="189">
        <f t="shared" si="463"/>
        <v>0</v>
      </c>
      <c r="CM143" s="189">
        <f t="shared" si="463"/>
        <v>0</v>
      </c>
      <c r="CN143" s="189">
        <f t="shared" si="463"/>
        <v>12585157018.5</v>
      </c>
      <c r="CO143" s="189">
        <f t="shared" si="226"/>
        <v>21870283910</v>
      </c>
      <c r="CP143" s="189">
        <f t="shared" si="443"/>
        <v>21870283910</v>
      </c>
      <c r="CQ143" s="189">
        <f>+SUM(CQ144:CQ145)</f>
        <v>29253120000</v>
      </c>
      <c r="CR143" s="189">
        <f t="shared" si="445"/>
        <v>245542138.5</v>
      </c>
      <c r="CS143" s="193">
        <f t="shared" si="446"/>
        <v>74626933</v>
      </c>
      <c r="CT143" s="305">
        <f t="shared" si="222"/>
        <v>0.65843014674818634</v>
      </c>
      <c r="CU143" s="305">
        <f t="shared" si="223"/>
        <v>0.20155524074895753</v>
      </c>
      <c r="CV143" s="910">
        <f>+BN143/$BN$135</f>
        <v>7.2801239467214479E-2</v>
      </c>
      <c r="CW143" s="1169"/>
      <c r="CX143" s="909">
        <f t="shared" si="432"/>
        <v>1.5458164776220584E-2</v>
      </c>
      <c r="CY143" s="1173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 x14ac:dyDescent="0.25">
      <c r="B144" s="1021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464">+G144+I144+K144+M144+O144+Q144+S144+U144+W144+Y144+AA144+AC144</f>
        <v>0</v>
      </c>
      <c r="AF144" s="163">
        <f t="shared" si="464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226"/>
        <v>21870283910</v>
      </c>
      <c r="CP144" s="163">
        <f t="shared" ref="CP144:CP148" si="465">+AN144-BA144</f>
        <v>21870283910</v>
      </c>
      <c r="CQ144" s="163">
        <f t="shared" ref="CQ144:CQ148" si="466">+BA144-BN144</f>
        <v>29021618389</v>
      </c>
      <c r="CR144" s="163">
        <f t="shared" si="445"/>
        <v>189603610.5</v>
      </c>
      <c r="CS144" s="162">
        <f t="shared" si="446"/>
        <v>74626933</v>
      </c>
      <c r="CT144" s="308">
        <f t="shared" si="222"/>
        <v>0.60861515253520848</v>
      </c>
      <c r="CU144" s="308">
        <f t="shared" si="223"/>
        <v>8.9251904526959303E-2</v>
      </c>
      <c r="CV144" s="911"/>
      <c r="CW144" s="1168"/>
      <c r="CX144" s="911"/>
      <c r="CY144" s="1172"/>
      <c r="CZ144" s="903">
        <f>IFERROR(BK144/$BK$143,0)</f>
        <v>0.99623355700686944</v>
      </c>
      <c r="DA144" s="1150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 t="shared" ref="DQ144" si="467">+DC144-DP144</f>
        <v>50744883509</v>
      </c>
      <c r="DR144" s="319">
        <v>3633585935</v>
      </c>
      <c r="DS144" s="319">
        <f t="shared" ref="DS144" si="468">+DR144-DG144</f>
        <v>-1353741766</v>
      </c>
      <c r="DT144" s="319">
        <v>3403882265.5</v>
      </c>
      <c r="DU144" s="319">
        <f t="shared" ref="DU144" si="469">+DT144-DI144</f>
        <v>-1393841825</v>
      </c>
      <c r="DV144" s="319">
        <v>3389136170.5</v>
      </c>
      <c r="DW144" s="319">
        <f t="shared" ref="DW144" si="470">+DV144-DK144</f>
        <v>-1333960987</v>
      </c>
      <c r="DX144" s="833"/>
    </row>
    <row r="145" spans="1:128" s="146" customFormat="1" ht="18" customHeight="1" outlineLevel="2" thickBot="1" x14ac:dyDescent="0.25">
      <c r="B145" s="1021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464"/>
        <v>0</v>
      </c>
      <c r="AF145" s="163">
        <f t="shared" si="464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226"/>
        <v>0</v>
      </c>
      <c r="CP145" s="163">
        <f t="shared" si="465"/>
        <v>0</v>
      </c>
      <c r="CQ145" s="163">
        <f t="shared" si="466"/>
        <v>231501611</v>
      </c>
      <c r="CR145" s="163">
        <f t="shared" si="445"/>
        <v>55938528</v>
      </c>
      <c r="CS145" s="162">
        <f t="shared" si="446"/>
        <v>0</v>
      </c>
      <c r="CT145" s="308">
        <f t="shared" si="222"/>
        <v>1</v>
      </c>
      <c r="CU145" s="308">
        <f t="shared" si="223"/>
        <v>0.97159315160439286</v>
      </c>
      <c r="CV145" s="911"/>
      <c r="CW145" s="1168"/>
      <c r="CX145" s="911"/>
      <c r="CY145" s="1172"/>
      <c r="CZ145" s="903">
        <f>IFERROR(BK145/$BK$143,0)</f>
        <v>3.7664429931305492E-3</v>
      </c>
      <c r="DA145" s="1152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 t="shared" ref="DQ145" si="471">+DC145-DP145</f>
        <v>5000000</v>
      </c>
      <c r="DR145" s="319">
        <v>7852451573</v>
      </c>
      <c r="DS145" s="319">
        <f t="shared" ref="DS145" si="472">+DR145-DG145</f>
        <v>-65546816</v>
      </c>
      <c r="DT145" s="319">
        <v>7794696362</v>
      </c>
      <c r="DU145" s="319">
        <f t="shared" ref="DU145" si="473">+DT145-DI145</f>
        <v>-67363499</v>
      </c>
      <c r="DV145" s="319">
        <v>7794696362</v>
      </c>
      <c r="DW145" s="319">
        <f t="shared" ref="DW145" si="474">+DV145-DK145</f>
        <v>-67363499</v>
      </c>
      <c r="DX145" s="833"/>
    </row>
    <row r="146" spans="1:128" s="241" customFormat="1" ht="36.75" customHeight="1" outlineLevel="1" collapsed="1" x14ac:dyDescent="0.25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464"/>
        <v>0</v>
      </c>
      <c r="AF146" s="313">
        <f t="shared" si="464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226"/>
        <v>504900000</v>
      </c>
      <c r="CP146" s="313">
        <f t="shared" si="465"/>
        <v>504900000</v>
      </c>
      <c r="CQ146" s="313">
        <f t="shared" si="466"/>
        <v>0</v>
      </c>
      <c r="CR146" s="313">
        <f t="shared" si="445"/>
        <v>0</v>
      </c>
      <c r="CS146" s="317">
        <f t="shared" si="446"/>
        <v>0</v>
      </c>
      <c r="CT146" s="307">
        <f t="shared" si="222"/>
        <v>0</v>
      </c>
      <c r="CU146" s="307">
        <f t="shared" si="223"/>
        <v>0</v>
      </c>
      <c r="CV146" s="909">
        <f>+BN146/$BN$135</f>
        <v>0</v>
      </c>
      <c r="CW146" s="1168"/>
      <c r="CX146" s="909">
        <f t="shared" ref="CX146:CX148" si="475">+BK146/$BK$135</f>
        <v>0</v>
      </c>
      <c r="CY146" s="1172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 t="shared" ref="DQ146" si="476">+DC146-DP146</f>
        <v>504900000</v>
      </c>
      <c r="DR146" s="319">
        <v>0</v>
      </c>
      <c r="DS146" s="319">
        <f t="shared" ref="DS146" si="477">+DR146-DG146</f>
        <v>0</v>
      </c>
      <c r="DT146" s="319">
        <v>0</v>
      </c>
      <c r="DU146" s="319">
        <f t="shared" ref="DU146" si="478">+DT146-DI146</f>
        <v>0</v>
      </c>
      <c r="DV146" s="319">
        <v>0</v>
      </c>
      <c r="DW146" s="319">
        <f t="shared" ref="DW146" si="479">+DV146-DK146</f>
        <v>0</v>
      </c>
      <c r="DX146" s="849"/>
    </row>
    <row r="147" spans="1:128" s="241" customFormat="1" ht="36.75" customHeight="1" outlineLevel="1" x14ac:dyDescent="0.25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 t="shared" ref="AE147" si="480">+G147+I147+K147+M147+O147+Q147+S147+U147+W147+Y147+AA147+AC147</f>
        <v>30000000000</v>
      </c>
      <c r="AF147" s="313">
        <f t="shared" ref="AF147" si="481"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168"/>
      <c r="CX147" s="914"/>
      <c r="CY147" s="1172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 x14ac:dyDescent="0.3">
      <c r="B148" s="1030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464"/>
        <v>0</v>
      </c>
      <c r="AF148" s="383">
        <f t="shared" si="464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226"/>
        <v>0</v>
      </c>
      <c r="CP148" s="385">
        <f t="shared" si="465"/>
        <v>0</v>
      </c>
      <c r="CQ148" s="383">
        <f t="shared" si="466"/>
        <v>0</v>
      </c>
      <c r="CR148" s="389">
        <f t="shared" si="445"/>
        <v>0</v>
      </c>
      <c r="CS148" s="720">
        <f t="shared" si="446"/>
        <v>0</v>
      </c>
      <c r="CT148" s="721">
        <f t="shared" si="222"/>
        <v>1</v>
      </c>
      <c r="CU148" s="378">
        <f t="shared" si="223"/>
        <v>1</v>
      </c>
      <c r="CV148" s="915">
        <f>+BN148/$BN$135</f>
        <v>2.1361261941549178E-5</v>
      </c>
      <c r="CW148" s="1170"/>
      <c r="CX148" s="909">
        <f t="shared" si="475"/>
        <v>0</v>
      </c>
      <c r="CY148" s="1174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 t="shared" ref="DQ148" si="482">+DC148-DP148</f>
        <v>3786667</v>
      </c>
      <c r="DR148" s="319">
        <v>0</v>
      </c>
      <c r="DS148" s="319">
        <f t="shared" ref="DS148" si="483">+DR148-DG148</f>
        <v>-3786667</v>
      </c>
      <c r="DT148" s="319">
        <v>0</v>
      </c>
      <c r="DU148" s="319">
        <f t="shared" ref="DU148" si="484">+DT148-DI148</f>
        <v>-3786667</v>
      </c>
      <c r="DV148" s="319">
        <v>0</v>
      </c>
      <c r="DW148" s="319">
        <f t="shared" ref="DW148" si="485">+DV148-DK148</f>
        <v>-3786667</v>
      </c>
      <c r="DX148" s="850"/>
    </row>
    <row r="149" spans="1:128" s="301" customFormat="1" ht="18.75" thickBot="1" x14ac:dyDescent="0.25">
      <c r="B149" s="1031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226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 x14ac:dyDescent="0.3">
      <c r="A150" s="250"/>
      <c r="B150" s="1025"/>
      <c r="C150" s="235" t="s">
        <v>453</v>
      </c>
      <c r="D150" s="236"/>
      <c r="E150" s="368" t="s">
        <v>657</v>
      </c>
      <c r="F150" s="238">
        <f t="shared" ref="F150:AM150" si="486">+SUM(F151:F174)</f>
        <v>35947899417</v>
      </c>
      <c r="G150" s="238">
        <f t="shared" si="486"/>
        <v>0</v>
      </c>
      <c r="H150" s="238">
        <f t="shared" si="486"/>
        <v>0</v>
      </c>
      <c r="I150" s="238">
        <f t="shared" si="486"/>
        <v>0</v>
      </c>
      <c r="J150" s="237">
        <f t="shared" si="486"/>
        <v>0</v>
      </c>
      <c r="K150" s="237">
        <f t="shared" si="486"/>
        <v>0</v>
      </c>
      <c r="L150" s="256">
        <f t="shared" si="486"/>
        <v>0</v>
      </c>
      <c r="M150" s="256">
        <f t="shared" si="486"/>
        <v>0</v>
      </c>
      <c r="N150" s="237">
        <f t="shared" si="486"/>
        <v>0</v>
      </c>
      <c r="O150" s="238">
        <f t="shared" si="486"/>
        <v>216052341</v>
      </c>
      <c r="P150" s="237">
        <f t="shared" si="486"/>
        <v>216052341</v>
      </c>
      <c r="Q150" s="237">
        <f t="shared" si="486"/>
        <v>0</v>
      </c>
      <c r="R150" s="237">
        <f t="shared" si="486"/>
        <v>0</v>
      </c>
      <c r="S150" s="237">
        <f t="shared" si="486"/>
        <v>0</v>
      </c>
      <c r="T150" s="237">
        <f t="shared" si="486"/>
        <v>0</v>
      </c>
      <c r="U150" s="237">
        <f t="shared" si="486"/>
        <v>0</v>
      </c>
      <c r="V150" s="237">
        <f t="shared" si="486"/>
        <v>1140000000</v>
      </c>
      <c r="W150" s="237">
        <f t="shared" si="486"/>
        <v>0</v>
      </c>
      <c r="X150" s="237">
        <f t="shared" si="486"/>
        <v>0</v>
      </c>
      <c r="Y150" s="237">
        <f t="shared" si="486"/>
        <v>0</v>
      </c>
      <c r="Z150" s="237">
        <f t="shared" si="486"/>
        <v>0</v>
      </c>
      <c r="AA150" s="237">
        <f t="shared" si="486"/>
        <v>0</v>
      </c>
      <c r="AB150" s="237">
        <f t="shared" si="486"/>
        <v>0</v>
      </c>
      <c r="AC150" s="237">
        <f t="shared" si="486"/>
        <v>0</v>
      </c>
      <c r="AD150" s="256">
        <f t="shared" si="486"/>
        <v>0</v>
      </c>
      <c r="AE150" s="237">
        <f t="shared" si="486"/>
        <v>216052341</v>
      </c>
      <c r="AF150" s="238">
        <f t="shared" si="486"/>
        <v>1356052341</v>
      </c>
      <c r="AG150" s="238">
        <f t="shared" si="48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486"/>
        <v>35345984504</v>
      </c>
      <c r="AL150" s="237">
        <f t="shared" si="486"/>
        <v>0</v>
      </c>
      <c r="AM150" s="237">
        <f t="shared" si="486"/>
        <v>33374907484</v>
      </c>
      <c r="AN150" s="237">
        <f>+SUM(AN151:AN174)</f>
        <v>35345984504</v>
      </c>
      <c r="AO150" s="237">
        <f t="shared" ref="AO150:BT150" si="487">+SUM(AO151:AO174)</f>
        <v>26480008239</v>
      </c>
      <c r="AP150" s="238">
        <f t="shared" si="487"/>
        <v>2332777002</v>
      </c>
      <c r="AQ150" s="237">
        <f t="shared" si="487"/>
        <v>660857978</v>
      </c>
      <c r="AR150" s="237">
        <f t="shared" si="487"/>
        <v>1282183922</v>
      </c>
      <c r="AS150" s="237">
        <f t="shared" si="487"/>
        <v>936545467</v>
      </c>
      <c r="AT150" s="237">
        <f t="shared" si="487"/>
        <v>877577789</v>
      </c>
      <c r="AU150" s="237">
        <f t="shared" si="487"/>
        <v>207986667</v>
      </c>
      <c r="AV150" s="237">
        <f t="shared" si="487"/>
        <v>84794201</v>
      </c>
      <c r="AW150" s="237">
        <f t="shared" si="487"/>
        <v>342804461</v>
      </c>
      <c r="AX150" s="237">
        <f t="shared" si="487"/>
        <v>169371758</v>
      </c>
      <c r="AY150" s="237">
        <f t="shared" si="487"/>
        <v>0</v>
      </c>
      <c r="AZ150" s="237">
        <f t="shared" si="487"/>
        <v>0</v>
      </c>
      <c r="BA150" s="237">
        <f t="shared" ref="BA150" si="488">+SUM(BA151:BA174)</f>
        <v>33374907484</v>
      </c>
      <c r="BB150" s="238">
        <f t="shared" si="487"/>
        <v>17270549657</v>
      </c>
      <c r="BC150" s="238">
        <f t="shared" si="487"/>
        <v>5089273058</v>
      </c>
      <c r="BD150" s="237">
        <f t="shared" si="487"/>
        <v>1173745680</v>
      </c>
      <c r="BE150" s="237">
        <f t="shared" si="487"/>
        <v>2955552558</v>
      </c>
      <c r="BF150" s="237">
        <f t="shared" si="487"/>
        <v>980766814</v>
      </c>
      <c r="BG150" s="237">
        <f t="shared" si="487"/>
        <v>1083386303</v>
      </c>
      <c r="BH150" s="237">
        <f t="shared" si="487"/>
        <v>872134973</v>
      </c>
      <c r="BI150" s="237">
        <f t="shared" si="487"/>
        <v>1547932686</v>
      </c>
      <c r="BJ150" s="237">
        <f t="shared" si="487"/>
        <v>819847773</v>
      </c>
      <c r="BK150" s="237">
        <f t="shared" si="487"/>
        <v>298830473</v>
      </c>
      <c r="BL150" s="237">
        <f t="shared" si="487"/>
        <v>0</v>
      </c>
      <c r="BM150" s="237">
        <f t="shared" si="487"/>
        <v>0</v>
      </c>
      <c r="BN150" s="237">
        <f t="shared" si="487"/>
        <v>32092019975</v>
      </c>
      <c r="BO150" s="237">
        <f t="shared" si="487"/>
        <v>0</v>
      </c>
      <c r="BP150" s="261">
        <f t="shared" si="487"/>
        <v>99978670</v>
      </c>
      <c r="BQ150" s="237">
        <f t="shared" si="487"/>
        <v>501724695</v>
      </c>
      <c r="BR150" s="238">
        <f t="shared" si="487"/>
        <v>813473623</v>
      </c>
      <c r="BS150" s="238">
        <f t="shared" si="487"/>
        <v>1563089574</v>
      </c>
      <c r="BT150" s="238">
        <f t="shared" si="487"/>
        <v>1080248682</v>
      </c>
      <c r="BU150" s="238">
        <f t="shared" ref="BU150:CS150" si="489">+SUM(BU151:BU174)</f>
        <v>1476278255</v>
      </c>
      <c r="BV150" s="238">
        <f t="shared" si="489"/>
        <v>1386917485</v>
      </c>
      <c r="BW150" s="237">
        <f t="shared" si="489"/>
        <v>2270701524</v>
      </c>
      <c r="BX150" s="237">
        <f t="shared" si="489"/>
        <v>1910399685</v>
      </c>
      <c r="BY150" s="237">
        <f t="shared" si="489"/>
        <v>0</v>
      </c>
      <c r="BZ150" s="237">
        <f t="shared" si="489"/>
        <v>0</v>
      </c>
      <c r="CA150" s="237">
        <f t="shared" si="489"/>
        <v>11102812193</v>
      </c>
      <c r="CB150" s="238">
        <f t="shared" si="489"/>
        <v>0</v>
      </c>
      <c r="CC150" s="238">
        <f t="shared" si="489"/>
        <v>99234186</v>
      </c>
      <c r="CD150" s="237">
        <f t="shared" si="489"/>
        <v>502469179</v>
      </c>
      <c r="CE150" s="237">
        <f t="shared" si="489"/>
        <v>751051001</v>
      </c>
      <c r="CF150" s="237">
        <f t="shared" si="489"/>
        <v>1569976473</v>
      </c>
      <c r="CG150" s="237">
        <f t="shared" si="489"/>
        <v>1104474103</v>
      </c>
      <c r="CH150" s="237">
        <f t="shared" si="489"/>
        <v>1507588557</v>
      </c>
      <c r="CI150" s="237">
        <f t="shared" si="489"/>
        <v>1286406386</v>
      </c>
      <c r="CJ150" s="237">
        <f t="shared" si="489"/>
        <v>2253891248</v>
      </c>
      <c r="CK150" s="237">
        <f t="shared" si="489"/>
        <v>1625987961</v>
      </c>
      <c r="CL150" s="237">
        <f t="shared" si="489"/>
        <v>0</v>
      </c>
      <c r="CM150" s="237">
        <f t="shared" si="489"/>
        <v>0</v>
      </c>
      <c r="CN150" s="237">
        <f t="shared" si="489"/>
        <v>10701079094</v>
      </c>
      <c r="CO150" s="238">
        <f t="shared" si="226"/>
        <v>1971077020</v>
      </c>
      <c r="CP150" s="238">
        <f t="shared" si="489"/>
        <v>1971077020</v>
      </c>
      <c r="CQ150" s="238">
        <f t="shared" si="489"/>
        <v>1282887509</v>
      </c>
      <c r="CR150" s="238">
        <f t="shared" si="489"/>
        <v>20989207782</v>
      </c>
      <c r="CS150" s="238">
        <f t="shared" si="489"/>
        <v>401733099</v>
      </c>
      <c r="CT150" s="251">
        <f t="shared" si="222"/>
        <v>0.94423476817354068</v>
      </c>
      <c r="CU150" s="251">
        <f t="shared" si="223"/>
        <v>0.90793962667437489</v>
      </c>
      <c r="CV150" s="908">
        <f t="shared" ref="CV150:CV174" si="490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 x14ac:dyDescent="0.3">
      <c r="A151" s="146"/>
      <c r="B151" s="1021" t="str">
        <f t="shared" ref="B151:B174" si="491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492">+G151+I151+K151+M151+O151+Q151+S151+U151+W151+Y151+AA151+AC151</f>
        <v>0</v>
      </c>
      <c r="AF151" s="147">
        <f t="shared" ref="AF151:AF174" si="493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494">+F151-AE151+AF151-AG151+AH151</f>
        <v>16000000000</v>
      </c>
      <c r="AL151" s="191"/>
      <c r="AM151" s="191">
        <f t="shared" ref="AM151:AM161" si="495">+AL151+BA151</f>
        <v>16000000000</v>
      </c>
      <c r="AN151" s="225">
        <f t="shared" ref="AN151:AN174" si="496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497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498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499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500">+SUM(CB151:CM151)</f>
        <v>224591016</v>
      </c>
      <c r="CO151" s="221">
        <f t="shared" si="226"/>
        <v>0</v>
      </c>
      <c r="CP151" s="221">
        <f t="shared" ref="CP151:CP174" si="501">+AN151-BA151</f>
        <v>0</v>
      </c>
      <c r="CQ151" s="221">
        <f t="shared" ref="CQ151:CQ174" si="502">+BA151-BN151</f>
        <v>0</v>
      </c>
      <c r="CR151" s="221">
        <f t="shared" ref="CR151:CR174" si="503">+BN151-CA151</f>
        <v>15562727426</v>
      </c>
      <c r="CS151" s="221">
        <f t="shared" ref="CS151:CS174" si="504">+CA151-CN151</f>
        <v>212681558</v>
      </c>
      <c r="CT151" s="298">
        <f t="shared" si="222"/>
        <v>1</v>
      </c>
      <c r="CU151" s="298">
        <f t="shared" si="223"/>
        <v>1</v>
      </c>
      <c r="CV151" s="912">
        <f t="shared" si="490"/>
        <v>0.49856631064246371</v>
      </c>
      <c r="CW151" s="884"/>
      <c r="CX151" s="908">
        <f t="shared" ref="CX151:CX174" si="505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506">+DC151-AN151</f>
        <v>0</v>
      </c>
      <c r="DE151" s="830">
        <v>16000000000</v>
      </c>
      <c r="DF151" s="831">
        <f t="shared" ref="DF151:DF161" si="507">+DE151-BA151</f>
        <v>0</v>
      </c>
      <c r="DG151" s="830">
        <v>16000000000</v>
      </c>
      <c r="DH151" s="832">
        <f t="shared" ref="DH151:DH161" si="508">+DG151-BN151</f>
        <v>0</v>
      </c>
      <c r="DI151" s="830">
        <v>437272574</v>
      </c>
      <c r="DJ151" s="831">
        <f t="shared" ref="DJ151:DJ161" si="509">+DI151-CA151</f>
        <v>0</v>
      </c>
      <c r="DK151" s="830">
        <v>224591016</v>
      </c>
      <c r="DL151" s="831">
        <f t="shared" ref="DL151:DL161" si="510">+DK151-CN151</f>
        <v>0</v>
      </c>
      <c r="DM151" s="841"/>
      <c r="DN151" s="158"/>
      <c r="DO151" s="158"/>
      <c r="DP151" s="319">
        <v>0</v>
      </c>
      <c r="DQ151" s="319">
        <f t="shared" ref="DQ151:DQ174" si="511">+DC151-DP151</f>
        <v>16000000000</v>
      </c>
      <c r="DR151" s="319">
        <v>0</v>
      </c>
      <c r="DS151" s="319">
        <f t="shared" ref="DS151:DS174" si="512">+DR151-DG151</f>
        <v>-16000000000</v>
      </c>
      <c r="DT151" s="319">
        <v>0</v>
      </c>
      <c r="DU151" s="319">
        <f t="shared" ref="DU151:DU174" si="513">+DT151-DI151</f>
        <v>-437272574</v>
      </c>
      <c r="DV151" s="319">
        <v>0</v>
      </c>
      <c r="DW151" s="319">
        <f t="shared" ref="DW151:DW174" si="514">+DV151-DK151</f>
        <v>-224591016</v>
      </c>
      <c r="DX151" s="841"/>
    </row>
    <row r="152" spans="1:128" s="146" customFormat="1" ht="72.75" outlineLevel="1" thickBot="1" x14ac:dyDescent="0.3">
      <c r="B152" s="1021" t="str">
        <f t="shared" si="491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492"/>
        <v>91175041</v>
      </c>
      <c r="AF152" s="163">
        <f t="shared" si="493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494"/>
        <v>708824959</v>
      </c>
      <c r="AL152" s="170"/>
      <c r="AM152" s="172">
        <f t="shared" si="495"/>
        <v>708824959</v>
      </c>
      <c r="AN152" s="172">
        <f t="shared" si="496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497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498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500"/>
        <v>653951659</v>
      </c>
      <c r="CO152" s="163">
        <f t="shared" ref="CO152:CO174" si="515">+AN152-BA152</f>
        <v>0</v>
      </c>
      <c r="CP152" s="163">
        <f t="shared" si="501"/>
        <v>0</v>
      </c>
      <c r="CQ152" s="221">
        <f t="shared" si="502"/>
        <v>24224525</v>
      </c>
      <c r="CR152" s="163">
        <f t="shared" si="503"/>
        <v>30648775</v>
      </c>
      <c r="CS152" s="163">
        <f t="shared" si="504"/>
        <v>0</v>
      </c>
      <c r="CT152" s="299">
        <f t="shared" ref="CT152:CT176" si="516">IFERROR(BA152/AN152,0)</f>
        <v>1</v>
      </c>
      <c r="CU152" s="299">
        <f t="shared" ref="CU152:CU176" si="517">IFERROR(BN152/AN152,0)</f>
        <v>0.96582439050372093</v>
      </c>
      <c r="CV152" s="912">
        <f t="shared" si="490"/>
        <v>2.1332419540225592E-2</v>
      </c>
      <c r="CW152" s="884"/>
      <c r="CX152" s="908">
        <f t="shared" si="505"/>
        <v>0</v>
      </c>
      <c r="CY152" s="884"/>
      <c r="CZ152" s="839"/>
      <c r="DA152" s="839"/>
      <c r="DB152" s="840"/>
      <c r="DC152" s="830">
        <v>708824959</v>
      </c>
      <c r="DD152" s="830">
        <f t="shared" si="506"/>
        <v>0</v>
      </c>
      <c r="DE152" s="830">
        <v>708824959</v>
      </c>
      <c r="DF152" s="831">
        <f t="shared" si="507"/>
        <v>0</v>
      </c>
      <c r="DG152" s="830">
        <v>684600434</v>
      </c>
      <c r="DH152" s="832">
        <f t="shared" si="508"/>
        <v>0</v>
      </c>
      <c r="DI152" s="830">
        <v>653951659</v>
      </c>
      <c r="DJ152" s="831">
        <f t="shared" si="509"/>
        <v>0</v>
      </c>
      <c r="DK152" s="830">
        <v>653951659</v>
      </c>
      <c r="DL152" s="831">
        <f t="shared" si="510"/>
        <v>0</v>
      </c>
      <c r="DM152" s="833"/>
      <c r="DN152" s="168"/>
      <c r="DO152" s="168"/>
      <c r="DP152" s="319">
        <v>0</v>
      </c>
      <c r="DQ152" s="319">
        <f t="shared" si="511"/>
        <v>708824959</v>
      </c>
      <c r="DR152" s="319">
        <v>0</v>
      </c>
      <c r="DS152" s="319">
        <f t="shared" si="512"/>
        <v>-684600434</v>
      </c>
      <c r="DT152" s="319">
        <v>0</v>
      </c>
      <c r="DU152" s="319">
        <f t="shared" si="513"/>
        <v>-653951659</v>
      </c>
      <c r="DV152" s="319">
        <v>0</v>
      </c>
      <c r="DW152" s="319">
        <f t="shared" si="514"/>
        <v>-653951659</v>
      </c>
      <c r="DX152" s="833"/>
    </row>
    <row r="153" spans="1:128" s="146" customFormat="1" ht="90.75" outlineLevel="1" thickBot="1" x14ac:dyDescent="0.3">
      <c r="B153" s="1021" t="str">
        <f t="shared" si="491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494"/>
        <v>91175041</v>
      </c>
      <c r="AL153" s="170"/>
      <c r="AM153" s="172">
        <f t="shared" si="495"/>
        <v>91175041</v>
      </c>
      <c r="AN153" s="172">
        <f t="shared" si="496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497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498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500"/>
        <v>91175041</v>
      </c>
      <c r="CO153" s="163">
        <f t="shared" si="515"/>
        <v>0</v>
      </c>
      <c r="CP153" s="163">
        <f t="shared" si="501"/>
        <v>0</v>
      </c>
      <c r="CQ153" s="221">
        <f t="shared" si="502"/>
        <v>0</v>
      </c>
      <c r="CR153" s="163">
        <f t="shared" si="503"/>
        <v>0</v>
      </c>
      <c r="CS153" s="163">
        <f t="shared" si="504"/>
        <v>0</v>
      </c>
      <c r="CT153" s="299">
        <f t="shared" si="516"/>
        <v>1</v>
      </c>
      <c r="CU153" s="299">
        <f t="shared" si="517"/>
        <v>1</v>
      </c>
      <c r="CV153" s="912">
        <f t="shared" si="490"/>
        <v>2.8410502383778352E-3</v>
      </c>
      <c r="CW153" s="884"/>
      <c r="CX153" s="908">
        <f t="shared" si="505"/>
        <v>0</v>
      </c>
      <c r="CY153" s="884"/>
      <c r="CZ153" s="839"/>
      <c r="DA153" s="839"/>
      <c r="DB153" s="840"/>
      <c r="DC153" s="830">
        <v>91175041</v>
      </c>
      <c r="DD153" s="830">
        <f t="shared" si="506"/>
        <v>0</v>
      </c>
      <c r="DE153" s="830">
        <v>91175041</v>
      </c>
      <c r="DF153" s="831">
        <f t="shared" si="507"/>
        <v>0</v>
      </c>
      <c r="DG153" s="830">
        <v>91175041</v>
      </c>
      <c r="DH153" s="832">
        <f t="shared" si="508"/>
        <v>0</v>
      </c>
      <c r="DI153" s="830">
        <v>91175041</v>
      </c>
      <c r="DJ153" s="831">
        <f t="shared" si="509"/>
        <v>0</v>
      </c>
      <c r="DK153" s="830">
        <v>91175041</v>
      </c>
      <c r="DL153" s="831">
        <f t="shared" si="510"/>
        <v>0</v>
      </c>
      <c r="DM153" s="833"/>
      <c r="DN153" s="168"/>
      <c r="DO153" s="168"/>
      <c r="DP153" s="319">
        <v>0</v>
      </c>
      <c r="DQ153" s="319">
        <f t="shared" si="511"/>
        <v>91175041</v>
      </c>
      <c r="DR153" s="319">
        <v>0</v>
      </c>
      <c r="DS153" s="319">
        <f t="shared" si="512"/>
        <v>-91175041</v>
      </c>
      <c r="DT153" s="319">
        <v>91175041</v>
      </c>
      <c r="DU153" s="319">
        <f t="shared" si="513"/>
        <v>0</v>
      </c>
      <c r="DV153" s="319">
        <v>91175041</v>
      </c>
      <c r="DW153" s="319">
        <f t="shared" si="514"/>
        <v>0</v>
      </c>
      <c r="DX153" s="833"/>
    </row>
    <row r="154" spans="1:128" s="146" customFormat="1" ht="54.75" customHeight="1" outlineLevel="1" thickBot="1" x14ac:dyDescent="0.3">
      <c r="B154" s="1021" t="str">
        <f t="shared" si="491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492"/>
        <v>0</v>
      </c>
      <c r="AF154" s="163">
        <f t="shared" si="493"/>
        <v>0</v>
      </c>
      <c r="AG154" s="163">
        <v>60000000</v>
      </c>
      <c r="AH154" s="183"/>
      <c r="AI154" s="160">
        <f t="shared" ref="AI154:AI159" si="518">+-AG154+AH154</f>
        <v>-60000000</v>
      </c>
      <c r="AJ154" s="183"/>
      <c r="AK154" s="172">
        <f t="shared" si="494"/>
        <v>540000000</v>
      </c>
      <c r="AL154" s="170"/>
      <c r="AM154" s="172">
        <f t="shared" si="495"/>
        <v>539200000</v>
      </c>
      <c r="AN154" s="172">
        <f t="shared" si="496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497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498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499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500"/>
        <v>0</v>
      </c>
      <c r="CO154" s="163">
        <f t="shared" si="515"/>
        <v>800000</v>
      </c>
      <c r="CP154" s="163">
        <f t="shared" si="501"/>
        <v>800000</v>
      </c>
      <c r="CQ154" s="221">
        <f t="shared" si="502"/>
        <v>4392372</v>
      </c>
      <c r="CR154" s="163">
        <f t="shared" si="503"/>
        <v>534807628</v>
      </c>
      <c r="CS154" s="163">
        <f t="shared" si="504"/>
        <v>0</v>
      </c>
      <c r="CT154" s="299">
        <f t="shared" si="516"/>
        <v>0.99851851851851847</v>
      </c>
      <c r="CU154" s="299">
        <f t="shared" si="517"/>
        <v>0.99038449629629632</v>
      </c>
      <c r="CV154" s="912">
        <f t="shared" si="490"/>
        <v>1.6664816624712947E-2</v>
      </c>
      <c r="CW154" s="884"/>
      <c r="CX154" s="908">
        <f t="shared" si="505"/>
        <v>0</v>
      </c>
      <c r="CY154" s="884"/>
      <c r="CZ154" s="839"/>
      <c r="DA154" s="839"/>
      <c r="DB154" s="840"/>
      <c r="DC154" s="830">
        <v>540000000</v>
      </c>
      <c r="DD154" s="830">
        <f t="shared" si="506"/>
        <v>0</v>
      </c>
      <c r="DE154" s="830">
        <v>539200000</v>
      </c>
      <c r="DF154" s="831">
        <f t="shared" si="507"/>
        <v>0</v>
      </c>
      <c r="DG154" s="830">
        <v>534807628</v>
      </c>
      <c r="DH154" s="832">
        <f t="shared" si="508"/>
        <v>0</v>
      </c>
      <c r="DI154" s="830">
        <v>0</v>
      </c>
      <c r="DJ154" s="831">
        <f t="shared" si="509"/>
        <v>0</v>
      </c>
      <c r="DK154" s="830">
        <v>0</v>
      </c>
      <c r="DL154" s="831">
        <f t="shared" si="510"/>
        <v>0</v>
      </c>
      <c r="DM154" s="833"/>
      <c r="DN154" s="168"/>
      <c r="DO154" s="168"/>
      <c r="DP154" s="319">
        <v>0</v>
      </c>
      <c r="DQ154" s="319">
        <f t="shared" si="511"/>
        <v>540000000</v>
      </c>
      <c r="DR154" s="319">
        <v>0</v>
      </c>
      <c r="DS154" s="319">
        <f t="shared" si="512"/>
        <v>-534807628</v>
      </c>
      <c r="DT154" s="319">
        <v>0</v>
      </c>
      <c r="DU154" s="319">
        <f t="shared" si="513"/>
        <v>0</v>
      </c>
      <c r="DV154" s="319">
        <v>0</v>
      </c>
      <c r="DW154" s="319">
        <f t="shared" si="514"/>
        <v>0</v>
      </c>
      <c r="DX154" s="833"/>
    </row>
    <row r="155" spans="1:128" s="146" customFormat="1" ht="54.75" outlineLevel="1" thickBot="1" x14ac:dyDescent="0.3">
      <c r="B155" s="1021" t="str">
        <f t="shared" si="491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492"/>
        <v>0</v>
      </c>
      <c r="AF155" s="163">
        <f t="shared" si="493"/>
        <v>0</v>
      </c>
      <c r="AG155" s="163">
        <v>50000000</v>
      </c>
      <c r="AH155" s="183"/>
      <c r="AI155" s="160">
        <f t="shared" si="518"/>
        <v>-50000000</v>
      </c>
      <c r="AJ155" s="183"/>
      <c r="AK155" s="172">
        <f t="shared" si="494"/>
        <v>450000000</v>
      </c>
      <c r="AL155" s="170"/>
      <c r="AM155" s="172">
        <f t="shared" si="495"/>
        <v>351999800</v>
      </c>
      <c r="AN155" s="172">
        <f t="shared" si="496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497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498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500"/>
        <v>173943675</v>
      </c>
      <c r="CO155" s="163">
        <f t="shared" si="515"/>
        <v>98000200</v>
      </c>
      <c r="CP155" s="163">
        <f t="shared" si="501"/>
        <v>98000200</v>
      </c>
      <c r="CQ155" s="221">
        <f t="shared" si="502"/>
        <v>99247165</v>
      </c>
      <c r="CR155" s="163">
        <f t="shared" si="503"/>
        <v>78808960</v>
      </c>
      <c r="CS155" s="163">
        <f t="shared" si="504"/>
        <v>0</v>
      </c>
      <c r="CT155" s="299">
        <f t="shared" si="516"/>
        <v>0.78222177777777779</v>
      </c>
      <c r="CU155" s="299">
        <f t="shared" si="517"/>
        <v>0.56167252222222219</v>
      </c>
      <c r="CV155" s="912">
        <f t="shared" si="490"/>
        <v>7.875871796069453E-3</v>
      </c>
      <c r="CW155" s="884"/>
      <c r="CX155" s="908">
        <f t="shared" si="505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506"/>
        <v>0</v>
      </c>
      <c r="DE155" s="830">
        <v>351999800</v>
      </c>
      <c r="DF155" s="831">
        <f t="shared" si="507"/>
        <v>0</v>
      </c>
      <c r="DG155" s="830">
        <v>252752635</v>
      </c>
      <c r="DH155" s="832">
        <f t="shared" si="508"/>
        <v>0</v>
      </c>
      <c r="DI155" s="830">
        <v>173943675</v>
      </c>
      <c r="DJ155" s="831">
        <f t="shared" si="509"/>
        <v>0</v>
      </c>
      <c r="DK155" s="830">
        <v>173943675</v>
      </c>
      <c r="DL155" s="831">
        <f t="shared" si="510"/>
        <v>0</v>
      </c>
      <c r="DM155" s="833"/>
      <c r="DN155" s="168"/>
      <c r="DO155" s="168"/>
      <c r="DP155" s="319">
        <v>0</v>
      </c>
      <c r="DQ155" s="319">
        <f t="shared" si="511"/>
        <v>450000000</v>
      </c>
      <c r="DR155" s="319">
        <v>-33033347</v>
      </c>
      <c r="DS155" s="319">
        <f t="shared" si="512"/>
        <v>-285785982</v>
      </c>
      <c r="DT155" s="319">
        <v>31050000</v>
      </c>
      <c r="DU155" s="319">
        <f t="shared" si="513"/>
        <v>-142893675</v>
      </c>
      <c r="DV155" s="319">
        <v>31050000</v>
      </c>
      <c r="DW155" s="319">
        <f t="shared" si="514"/>
        <v>-142893675</v>
      </c>
      <c r="DX155" s="833"/>
    </row>
    <row r="156" spans="1:128" s="146" customFormat="1" ht="54.75" outlineLevel="1" thickBot="1" x14ac:dyDescent="0.3">
      <c r="B156" s="1021" t="str">
        <f t="shared" si="491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492"/>
        <v>0</v>
      </c>
      <c r="AF156" s="163">
        <f t="shared" si="493"/>
        <v>0</v>
      </c>
      <c r="AG156" s="163">
        <v>50000000</v>
      </c>
      <c r="AH156" s="183"/>
      <c r="AI156" s="160">
        <f t="shared" si="518"/>
        <v>-50000000</v>
      </c>
      <c r="AJ156" s="183"/>
      <c r="AK156" s="172">
        <f t="shared" si="494"/>
        <v>350000000</v>
      </c>
      <c r="AL156" s="170"/>
      <c r="AM156" s="172">
        <f t="shared" si="495"/>
        <v>287986667</v>
      </c>
      <c r="AN156" s="172">
        <f t="shared" si="496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497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498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499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500"/>
        <v>121667014</v>
      </c>
      <c r="CO156" s="163">
        <f t="shared" si="515"/>
        <v>62013333</v>
      </c>
      <c r="CP156" s="163">
        <f t="shared" si="501"/>
        <v>62013333</v>
      </c>
      <c r="CQ156" s="221">
        <f t="shared" si="502"/>
        <v>83078477</v>
      </c>
      <c r="CR156" s="163">
        <f t="shared" si="503"/>
        <v>83241176</v>
      </c>
      <c r="CS156" s="163">
        <f t="shared" si="504"/>
        <v>0</v>
      </c>
      <c r="CT156" s="299">
        <f t="shared" si="516"/>
        <v>0.82281904857142862</v>
      </c>
      <c r="CU156" s="299">
        <f t="shared" si="517"/>
        <v>0.58545197142857142</v>
      </c>
      <c r="CV156" s="912">
        <f t="shared" si="490"/>
        <v>6.3850200192953109E-3</v>
      </c>
      <c r="CW156" s="884"/>
      <c r="CX156" s="908">
        <f t="shared" si="505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506"/>
        <v>0</v>
      </c>
      <c r="DE156" s="830">
        <v>287986667</v>
      </c>
      <c r="DF156" s="831">
        <f t="shared" si="507"/>
        <v>0</v>
      </c>
      <c r="DG156" s="830">
        <v>204908190</v>
      </c>
      <c r="DH156" s="832">
        <f t="shared" si="508"/>
        <v>0</v>
      </c>
      <c r="DI156" s="830">
        <v>121667014</v>
      </c>
      <c r="DJ156" s="831">
        <f t="shared" si="509"/>
        <v>0</v>
      </c>
      <c r="DK156" s="830">
        <v>121667014</v>
      </c>
      <c r="DL156" s="831">
        <f t="shared" si="510"/>
        <v>0</v>
      </c>
      <c r="DM156" s="834"/>
      <c r="DN156" s="168"/>
      <c r="DO156" s="168"/>
      <c r="DP156" s="319">
        <v>60900000</v>
      </c>
      <c r="DQ156" s="319">
        <f t="shared" si="511"/>
        <v>289100000</v>
      </c>
      <c r="DR156" s="319">
        <v>0</v>
      </c>
      <c r="DS156" s="319">
        <f t="shared" si="512"/>
        <v>-204908190</v>
      </c>
      <c r="DT156" s="319">
        <v>15200000</v>
      </c>
      <c r="DU156" s="319">
        <f t="shared" si="513"/>
        <v>-106467014</v>
      </c>
      <c r="DV156" s="319">
        <v>15200000</v>
      </c>
      <c r="DW156" s="319">
        <f t="shared" si="514"/>
        <v>-106467014</v>
      </c>
      <c r="DX156" s="833"/>
    </row>
    <row r="157" spans="1:128" s="146" customFormat="1" ht="54.75" outlineLevel="1" thickBot="1" x14ac:dyDescent="0.3">
      <c r="B157" s="1021" t="str">
        <f t="shared" si="491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492"/>
        <v>0</v>
      </c>
      <c r="AF157" s="163">
        <f t="shared" si="493"/>
        <v>0</v>
      </c>
      <c r="AG157" s="163">
        <v>100000000</v>
      </c>
      <c r="AH157" s="183"/>
      <c r="AI157" s="160">
        <f t="shared" si="518"/>
        <v>-100000000</v>
      </c>
      <c r="AJ157" s="183"/>
      <c r="AK157" s="172">
        <f t="shared" si="494"/>
        <v>500000000</v>
      </c>
      <c r="AL157" s="170"/>
      <c r="AM157" s="172">
        <f t="shared" si="495"/>
        <v>500000000</v>
      </c>
      <c r="AN157" s="172">
        <f t="shared" si="496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497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498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499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500"/>
        <v>249456585</v>
      </c>
      <c r="CO157" s="163">
        <f t="shared" si="515"/>
        <v>0</v>
      </c>
      <c r="CP157" s="163">
        <f t="shared" si="501"/>
        <v>0</v>
      </c>
      <c r="CQ157" s="221">
        <f t="shared" si="502"/>
        <v>12889381</v>
      </c>
      <c r="CR157" s="163">
        <f t="shared" si="503"/>
        <v>234610366</v>
      </c>
      <c r="CS157" s="163">
        <f t="shared" si="504"/>
        <v>3043668</v>
      </c>
      <c r="CT157" s="299">
        <f t="shared" si="516"/>
        <v>1</v>
      </c>
      <c r="CU157" s="299">
        <f t="shared" si="517"/>
        <v>0.97422123800000004</v>
      </c>
      <c r="CV157" s="912">
        <f t="shared" si="490"/>
        <v>1.5178559011849798E-2</v>
      </c>
      <c r="CW157" s="884"/>
      <c r="CX157" s="908">
        <f t="shared" si="505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506"/>
        <v>0</v>
      </c>
      <c r="DE157" s="830">
        <v>500000000</v>
      </c>
      <c r="DF157" s="831">
        <f t="shared" si="507"/>
        <v>0</v>
      </c>
      <c r="DG157" s="830">
        <v>487110619</v>
      </c>
      <c r="DH157" s="832">
        <f t="shared" si="508"/>
        <v>0</v>
      </c>
      <c r="DI157" s="830">
        <v>252500253</v>
      </c>
      <c r="DJ157" s="831">
        <f t="shared" si="509"/>
        <v>0</v>
      </c>
      <c r="DK157" s="830">
        <v>249456585</v>
      </c>
      <c r="DL157" s="831">
        <f t="shared" si="510"/>
        <v>0</v>
      </c>
      <c r="DM157" s="833"/>
      <c r="DN157" s="168"/>
      <c r="DO157" s="168"/>
      <c r="DP157" s="319">
        <v>0</v>
      </c>
      <c r="DQ157" s="319">
        <f t="shared" si="511"/>
        <v>500000000</v>
      </c>
      <c r="DR157" s="319">
        <v>2584883</v>
      </c>
      <c r="DS157" s="319">
        <f t="shared" si="512"/>
        <v>-484525736</v>
      </c>
      <c r="DT157" s="319">
        <v>33099324</v>
      </c>
      <c r="DU157" s="319">
        <f t="shared" si="513"/>
        <v>-219400929</v>
      </c>
      <c r="DV157" s="319">
        <v>33099324</v>
      </c>
      <c r="DW157" s="319">
        <f t="shared" si="514"/>
        <v>-216357261</v>
      </c>
      <c r="DX157" s="833"/>
    </row>
    <row r="158" spans="1:128" s="146" customFormat="1" ht="36.75" outlineLevel="1" thickBot="1" x14ac:dyDescent="0.3">
      <c r="B158" s="1021" t="str">
        <f t="shared" si="491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492"/>
        <v>0</v>
      </c>
      <c r="AF158" s="163">
        <f t="shared" si="493"/>
        <v>0</v>
      </c>
      <c r="AG158" s="163">
        <v>118000000</v>
      </c>
      <c r="AH158" s="183"/>
      <c r="AI158" s="160">
        <f t="shared" si="518"/>
        <v>-118000000</v>
      </c>
      <c r="AJ158" s="183"/>
      <c r="AK158" s="172">
        <f t="shared" si="494"/>
        <v>682000000</v>
      </c>
      <c r="AL158" s="170"/>
      <c r="AM158" s="172">
        <f t="shared" si="495"/>
        <v>657707792</v>
      </c>
      <c r="AN158" s="172">
        <f t="shared" si="496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497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498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499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500"/>
        <v>450588105</v>
      </c>
      <c r="CO158" s="163">
        <f t="shared" si="515"/>
        <v>24292208</v>
      </c>
      <c r="CP158" s="163">
        <f t="shared" si="501"/>
        <v>24292208</v>
      </c>
      <c r="CQ158" s="221">
        <f t="shared" si="502"/>
        <v>0</v>
      </c>
      <c r="CR158" s="163">
        <f t="shared" si="503"/>
        <v>167634215</v>
      </c>
      <c r="CS158" s="163">
        <f t="shared" si="504"/>
        <v>39485472</v>
      </c>
      <c r="CT158" s="299">
        <f t="shared" si="516"/>
        <v>0.964380926686217</v>
      </c>
      <c r="CU158" s="299">
        <f t="shared" si="517"/>
        <v>0.964380926686217</v>
      </c>
      <c r="CV158" s="912">
        <f t="shared" si="490"/>
        <v>2.0494434208640055E-2</v>
      </c>
      <c r="CW158" s="884"/>
      <c r="CX158" s="908">
        <f t="shared" si="505"/>
        <v>0</v>
      </c>
      <c r="CY158" s="884"/>
      <c r="CZ158" s="839"/>
      <c r="DA158" s="839"/>
      <c r="DB158" s="840"/>
      <c r="DC158" s="830">
        <v>682000000</v>
      </c>
      <c r="DD158" s="830">
        <f t="shared" si="506"/>
        <v>0</v>
      </c>
      <c r="DE158" s="830">
        <v>657707792</v>
      </c>
      <c r="DF158" s="831">
        <f t="shared" si="507"/>
        <v>0</v>
      </c>
      <c r="DG158" s="830">
        <v>657707792</v>
      </c>
      <c r="DH158" s="832">
        <f t="shared" si="508"/>
        <v>0</v>
      </c>
      <c r="DI158" s="830">
        <v>490073577</v>
      </c>
      <c r="DJ158" s="831">
        <f t="shared" si="509"/>
        <v>0</v>
      </c>
      <c r="DK158" s="830">
        <v>450588105</v>
      </c>
      <c r="DL158" s="831">
        <f t="shared" si="510"/>
        <v>0</v>
      </c>
      <c r="DM158" s="833"/>
      <c r="DN158" s="168"/>
      <c r="DO158" s="168"/>
      <c r="DP158" s="319">
        <v>665407792</v>
      </c>
      <c r="DQ158" s="319">
        <f t="shared" si="511"/>
        <v>16592208</v>
      </c>
      <c r="DR158" s="319">
        <v>658624792</v>
      </c>
      <c r="DS158" s="319">
        <f t="shared" si="512"/>
        <v>917000</v>
      </c>
      <c r="DT158" s="319">
        <v>227153392</v>
      </c>
      <c r="DU158" s="319">
        <f t="shared" si="513"/>
        <v>-262920185</v>
      </c>
      <c r="DV158" s="319">
        <v>227153392</v>
      </c>
      <c r="DW158" s="319">
        <f t="shared" si="514"/>
        <v>-223434713</v>
      </c>
      <c r="DX158" s="833"/>
    </row>
    <row r="159" spans="1:128" s="157" customFormat="1" ht="36.75" outlineLevel="1" thickBot="1" x14ac:dyDescent="0.3">
      <c r="A159" s="146"/>
      <c r="B159" s="1021" t="str">
        <f t="shared" si="491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519">+G159+I159+K159+M159+O159+Q159+S159+U159+W159+Y159+AA159+AC159</f>
        <v>124877300</v>
      </c>
      <c r="AF159" s="163">
        <f t="shared" si="519"/>
        <v>0</v>
      </c>
      <c r="AG159" s="163">
        <v>88000000</v>
      </c>
      <c r="AH159" s="188"/>
      <c r="AI159" s="160">
        <f t="shared" si="518"/>
        <v>-88000000</v>
      </c>
      <c r="AJ159" s="188"/>
      <c r="AK159" s="170">
        <f t="shared" si="494"/>
        <v>987122700</v>
      </c>
      <c r="AL159" s="171"/>
      <c r="AM159" s="172">
        <f t="shared" si="495"/>
        <v>865027000</v>
      </c>
      <c r="AN159" s="170">
        <f t="shared" si="496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497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498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499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500"/>
        <v>595308929</v>
      </c>
      <c r="CO159" s="163">
        <f t="shared" si="515"/>
        <v>122095700</v>
      </c>
      <c r="CP159" s="163">
        <f t="shared" si="501"/>
        <v>122095700</v>
      </c>
      <c r="CQ159" s="221">
        <f t="shared" si="502"/>
        <v>114518714</v>
      </c>
      <c r="CR159" s="163">
        <f t="shared" si="503"/>
        <v>141675673</v>
      </c>
      <c r="CS159" s="163">
        <f t="shared" si="504"/>
        <v>13523684</v>
      </c>
      <c r="CT159" s="299">
        <f t="shared" si="516"/>
        <v>0.87631152641915744</v>
      </c>
      <c r="CU159" s="299">
        <f t="shared" si="517"/>
        <v>0.76029888280352587</v>
      </c>
      <c r="CV159" s="912">
        <f t="shared" si="490"/>
        <v>2.3386134203601187E-2</v>
      </c>
      <c r="CW159" s="884"/>
      <c r="CX159" s="908">
        <f t="shared" si="505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506"/>
        <v>0</v>
      </c>
      <c r="DE159" s="830">
        <v>865027000</v>
      </c>
      <c r="DF159" s="831">
        <f t="shared" si="507"/>
        <v>0</v>
      </c>
      <c r="DG159" s="830">
        <v>750508286</v>
      </c>
      <c r="DH159" s="832">
        <f t="shared" si="508"/>
        <v>0</v>
      </c>
      <c r="DI159" s="830">
        <v>608832613</v>
      </c>
      <c r="DJ159" s="831">
        <f t="shared" si="509"/>
        <v>0</v>
      </c>
      <c r="DK159" s="830">
        <v>595308929</v>
      </c>
      <c r="DL159" s="831">
        <f t="shared" si="510"/>
        <v>0</v>
      </c>
      <c r="DM159" s="841"/>
      <c r="DN159" s="158"/>
      <c r="DO159" s="149"/>
      <c r="DP159" s="319">
        <v>726902667</v>
      </c>
      <c r="DQ159" s="319">
        <f t="shared" si="511"/>
        <v>260220033</v>
      </c>
      <c r="DR159" s="319">
        <v>639074233</v>
      </c>
      <c r="DS159" s="319">
        <f t="shared" si="512"/>
        <v>-111434053</v>
      </c>
      <c r="DT159" s="319">
        <v>290873891</v>
      </c>
      <c r="DU159" s="319">
        <f t="shared" si="513"/>
        <v>-317958722</v>
      </c>
      <c r="DV159" s="319">
        <v>290873891</v>
      </c>
      <c r="DW159" s="319">
        <f t="shared" si="514"/>
        <v>-304435038</v>
      </c>
      <c r="DX159" s="841"/>
    </row>
    <row r="160" spans="1:128" s="157" customFormat="1" ht="54.75" outlineLevel="1" thickBot="1" x14ac:dyDescent="0.3">
      <c r="A160" s="146"/>
      <c r="B160" s="1021" t="str">
        <f t="shared" si="491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519"/>
        <v>0</v>
      </c>
      <c r="AF160" s="163">
        <f t="shared" si="519"/>
        <v>124877300</v>
      </c>
      <c r="AG160" s="163">
        <v>0</v>
      </c>
      <c r="AH160" s="188"/>
      <c r="AI160" s="160">
        <v>0</v>
      </c>
      <c r="AJ160" s="188"/>
      <c r="AK160" s="170">
        <f t="shared" si="494"/>
        <v>124877300</v>
      </c>
      <c r="AL160" s="171"/>
      <c r="AM160" s="172">
        <f>+AL160+BA160</f>
        <v>124877300</v>
      </c>
      <c r="AN160" s="170">
        <f t="shared" si="496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497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498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499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515"/>
        <v>0</v>
      </c>
      <c r="CP160" s="163">
        <f t="shared" si="501"/>
        <v>0</v>
      </c>
      <c r="CQ160" s="221">
        <f t="shared" si="502"/>
        <v>0</v>
      </c>
      <c r="CR160" s="163">
        <f t="shared" si="503"/>
        <v>0</v>
      </c>
      <c r="CS160" s="163">
        <f t="shared" si="504"/>
        <v>0</v>
      </c>
      <c r="CT160" s="299">
        <f t="shared" si="516"/>
        <v>1</v>
      </c>
      <c r="CU160" s="299">
        <f t="shared" si="517"/>
        <v>1</v>
      </c>
      <c r="CV160" s="912">
        <f t="shared" si="490"/>
        <v>3.8912259214995081E-3</v>
      </c>
      <c r="CW160" s="884"/>
      <c r="CX160" s="908">
        <f t="shared" si="505"/>
        <v>0</v>
      </c>
      <c r="CY160" s="884"/>
      <c r="CZ160" s="839"/>
      <c r="DA160" s="839"/>
      <c r="DB160" s="840"/>
      <c r="DC160" s="830">
        <v>124877300</v>
      </c>
      <c r="DD160" s="830">
        <f t="shared" si="506"/>
        <v>0</v>
      </c>
      <c r="DE160" s="830">
        <v>124877300</v>
      </c>
      <c r="DF160" s="831">
        <f t="shared" si="507"/>
        <v>0</v>
      </c>
      <c r="DG160" s="830">
        <v>124877300</v>
      </c>
      <c r="DH160" s="832">
        <f t="shared" si="508"/>
        <v>0</v>
      </c>
      <c r="DI160" s="830">
        <v>124877300</v>
      </c>
      <c r="DJ160" s="831">
        <f t="shared" si="509"/>
        <v>0</v>
      </c>
      <c r="DK160" s="830">
        <v>124877300</v>
      </c>
      <c r="DL160" s="831">
        <f t="shared" si="510"/>
        <v>0</v>
      </c>
      <c r="DM160" s="841"/>
      <c r="DN160" s="158"/>
      <c r="DO160" s="149"/>
      <c r="DP160" s="319">
        <v>0</v>
      </c>
      <c r="DQ160" s="319">
        <f t="shared" si="511"/>
        <v>124877300</v>
      </c>
      <c r="DR160" s="319">
        <v>0</v>
      </c>
      <c r="DS160" s="319">
        <f t="shared" si="512"/>
        <v>-124877300</v>
      </c>
      <c r="DT160" s="319">
        <v>124877300</v>
      </c>
      <c r="DU160" s="319">
        <f t="shared" si="513"/>
        <v>0</v>
      </c>
      <c r="DV160" s="319">
        <v>124877300</v>
      </c>
      <c r="DW160" s="319">
        <f t="shared" si="514"/>
        <v>0</v>
      </c>
      <c r="DX160" s="841"/>
    </row>
    <row r="161" spans="1:128" s="146" customFormat="1" ht="54.75" outlineLevel="1" thickBot="1" x14ac:dyDescent="0.3">
      <c r="B161" s="1021" t="str">
        <f t="shared" si="491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519"/>
        <v>0</v>
      </c>
      <c r="AF161" s="163">
        <f t="shared" si="519"/>
        <v>0</v>
      </c>
      <c r="AG161" s="163">
        <v>100000000</v>
      </c>
      <c r="AH161" s="183"/>
      <c r="AI161" s="160">
        <f t="shared" ref="AI161:AI169" si="520">+-AG161+AH161</f>
        <v>-100000000</v>
      </c>
      <c r="AJ161" s="183"/>
      <c r="AK161" s="170">
        <f t="shared" si="494"/>
        <v>300000000</v>
      </c>
      <c r="AL161" s="170"/>
      <c r="AM161" s="172">
        <f t="shared" si="495"/>
        <v>278500000</v>
      </c>
      <c r="AN161" s="172">
        <f t="shared" si="496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497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498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499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500"/>
        <v>126908498</v>
      </c>
      <c r="CO161" s="163">
        <f t="shared" si="515"/>
        <v>21500000</v>
      </c>
      <c r="CP161" s="163">
        <f t="shared" si="501"/>
        <v>21500000</v>
      </c>
      <c r="CQ161" s="221">
        <f t="shared" si="502"/>
        <v>26346358</v>
      </c>
      <c r="CR161" s="163">
        <f t="shared" si="503"/>
        <v>123703380</v>
      </c>
      <c r="CS161" s="163">
        <f t="shared" si="504"/>
        <v>1541764</v>
      </c>
      <c r="CT161" s="299">
        <f t="shared" si="516"/>
        <v>0.92833333333333334</v>
      </c>
      <c r="CU161" s="299">
        <f t="shared" si="517"/>
        <v>0.84051213999999996</v>
      </c>
      <c r="CV161" s="912">
        <f t="shared" si="490"/>
        <v>7.8572069379375369E-3</v>
      </c>
      <c r="CW161" s="884"/>
      <c r="CX161" s="908">
        <f t="shared" si="505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506"/>
        <v>0</v>
      </c>
      <c r="DE161" s="830">
        <v>278500000</v>
      </c>
      <c r="DF161" s="831">
        <f t="shared" si="507"/>
        <v>0</v>
      </c>
      <c r="DG161" s="830">
        <v>252153642</v>
      </c>
      <c r="DH161" s="832">
        <f t="shared" si="508"/>
        <v>0</v>
      </c>
      <c r="DI161" s="830">
        <v>128450262</v>
      </c>
      <c r="DJ161" s="831">
        <f t="shared" si="509"/>
        <v>0</v>
      </c>
      <c r="DK161" s="830">
        <v>126908498</v>
      </c>
      <c r="DL161" s="831">
        <f t="shared" si="510"/>
        <v>0</v>
      </c>
      <c r="DM161" s="833"/>
      <c r="DN161" s="168"/>
      <c r="DO161" s="168"/>
      <c r="DP161" s="319">
        <v>0</v>
      </c>
      <c r="DQ161" s="319">
        <f t="shared" si="511"/>
        <v>300000000</v>
      </c>
      <c r="DR161" s="319">
        <v>2922995</v>
      </c>
      <c r="DS161" s="319">
        <f t="shared" si="512"/>
        <v>-249230647</v>
      </c>
      <c r="DT161" s="319">
        <v>15405141</v>
      </c>
      <c r="DU161" s="319">
        <f t="shared" si="513"/>
        <v>-113045121</v>
      </c>
      <c r="DV161" s="319">
        <v>17966137</v>
      </c>
      <c r="DW161" s="319">
        <f t="shared" si="514"/>
        <v>-108942361</v>
      </c>
      <c r="DX161" s="833"/>
    </row>
    <row r="162" spans="1:128" s="444" customFormat="1" ht="36.75" outlineLevel="1" thickBot="1" x14ac:dyDescent="0.3">
      <c r="B162" s="1021" t="str">
        <f t="shared" si="491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492"/>
        <v>0</v>
      </c>
      <c r="AF162" s="929">
        <f t="shared" si="493"/>
        <v>0</v>
      </c>
      <c r="AG162" s="929">
        <v>50000000</v>
      </c>
      <c r="AH162" s="930"/>
      <c r="AI162" s="445">
        <f t="shared" si="520"/>
        <v>-50000000</v>
      </c>
      <c r="AJ162" s="930"/>
      <c r="AK162" s="447">
        <f t="shared" si="494"/>
        <v>350000000</v>
      </c>
      <c r="AL162" s="447"/>
      <c r="AM162" s="447">
        <f>+AL162+BA162</f>
        <v>320314020</v>
      </c>
      <c r="AN162" s="447">
        <f t="shared" si="496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497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499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500"/>
        <v>140020000</v>
      </c>
      <c r="CO162" s="929">
        <f t="shared" si="515"/>
        <v>29685980</v>
      </c>
      <c r="CP162" s="929">
        <f t="shared" si="501"/>
        <v>29685980</v>
      </c>
      <c r="CQ162" s="937">
        <f t="shared" si="502"/>
        <v>3830014</v>
      </c>
      <c r="CR162" s="929">
        <f t="shared" si="503"/>
        <v>176464006</v>
      </c>
      <c r="CS162" s="929">
        <f t="shared" si="504"/>
        <v>0</v>
      </c>
      <c r="CT162" s="938">
        <f t="shared" si="516"/>
        <v>0.9151829142857143</v>
      </c>
      <c r="CU162" s="938">
        <f t="shared" si="517"/>
        <v>0.90424001714285718</v>
      </c>
      <c r="CV162" s="939">
        <f t="shared" si="490"/>
        <v>9.8617664530479595E-3</v>
      </c>
      <c r="CW162" s="921"/>
      <c r="CX162" s="940">
        <f t="shared" si="505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521">+DC162-AN162</f>
        <v>0</v>
      </c>
      <c r="DE162" s="943">
        <v>339468000</v>
      </c>
      <c r="DF162" s="944">
        <f t="shared" ref="DF162:DF174" si="522">+DE162-BA162</f>
        <v>19153980</v>
      </c>
      <c r="DG162" s="943">
        <v>316484006</v>
      </c>
      <c r="DH162" s="945">
        <f t="shared" ref="DH162:DH174" si="523">+DG162-BN162</f>
        <v>0</v>
      </c>
      <c r="DI162" s="943">
        <v>140020000</v>
      </c>
      <c r="DJ162" s="944">
        <f t="shared" ref="DJ162:DJ174" si="524">+DI162-CA162</f>
        <v>0</v>
      </c>
      <c r="DK162" s="943">
        <v>140020000</v>
      </c>
      <c r="DL162" s="944">
        <f t="shared" ref="DL162:DL174" si="525">+DK162-CN162</f>
        <v>0</v>
      </c>
      <c r="DN162" s="447"/>
      <c r="DO162" s="447"/>
      <c r="DP162" s="447">
        <v>0</v>
      </c>
      <c r="DQ162" s="447">
        <f t="shared" si="511"/>
        <v>350000000</v>
      </c>
      <c r="DR162" s="447">
        <v>304300020</v>
      </c>
      <c r="DS162" s="447">
        <f t="shared" si="512"/>
        <v>-12183986</v>
      </c>
      <c r="DT162" s="447">
        <v>0</v>
      </c>
      <c r="DU162" s="447">
        <f t="shared" si="513"/>
        <v>-140020000</v>
      </c>
      <c r="DV162" s="447">
        <v>0</v>
      </c>
      <c r="DW162" s="447">
        <f t="shared" si="514"/>
        <v>-140020000</v>
      </c>
    </row>
    <row r="163" spans="1:128" s="146" customFormat="1" ht="54.75" outlineLevel="1" thickBot="1" x14ac:dyDescent="0.3">
      <c r="B163" s="1021" t="str">
        <f t="shared" si="491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492"/>
        <v>0</v>
      </c>
      <c r="AF163" s="163">
        <f t="shared" si="493"/>
        <v>0</v>
      </c>
      <c r="AG163" s="163">
        <v>85914913</v>
      </c>
      <c r="AH163" s="183"/>
      <c r="AI163" s="160">
        <f t="shared" si="520"/>
        <v>-85914913</v>
      </c>
      <c r="AJ163" s="183"/>
      <c r="AK163" s="170">
        <f t="shared" si="494"/>
        <v>538984504</v>
      </c>
      <c r="AL163" s="170"/>
      <c r="AM163" s="172">
        <f>+AL163+BA163</f>
        <v>537167225</v>
      </c>
      <c r="AN163" s="172">
        <f t="shared" si="496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497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498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499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500"/>
        <v>135385073</v>
      </c>
      <c r="CO163" s="163">
        <f t="shared" si="515"/>
        <v>1817279</v>
      </c>
      <c r="CP163" s="163">
        <f t="shared" si="501"/>
        <v>1817279</v>
      </c>
      <c r="CQ163" s="221">
        <f t="shared" si="502"/>
        <v>0</v>
      </c>
      <c r="CR163" s="163">
        <f t="shared" si="503"/>
        <v>401782152</v>
      </c>
      <c r="CS163" s="163">
        <f t="shared" si="504"/>
        <v>0</v>
      </c>
      <c r="CT163" s="299">
        <f t="shared" si="516"/>
        <v>0.99662832792684519</v>
      </c>
      <c r="CU163" s="299">
        <f t="shared" si="517"/>
        <v>0.99662832792684519</v>
      </c>
      <c r="CV163" s="912">
        <f t="shared" si="490"/>
        <v>1.6738342597893762E-2</v>
      </c>
      <c r="CW163" s="884"/>
      <c r="CX163" s="908">
        <f t="shared" si="505"/>
        <v>0</v>
      </c>
      <c r="CY163" s="884"/>
      <c r="CZ163" s="839"/>
      <c r="DA163" s="839"/>
      <c r="DB163" s="840"/>
      <c r="DC163" s="830">
        <v>538984504</v>
      </c>
      <c r="DD163" s="830">
        <f t="shared" si="521"/>
        <v>0</v>
      </c>
      <c r="DE163" s="830">
        <v>537167225</v>
      </c>
      <c r="DF163" s="831">
        <f t="shared" si="522"/>
        <v>0</v>
      </c>
      <c r="DG163" s="830">
        <v>537167225</v>
      </c>
      <c r="DH163" s="832">
        <f t="shared" si="523"/>
        <v>0</v>
      </c>
      <c r="DI163" s="830">
        <v>135385073</v>
      </c>
      <c r="DJ163" s="831">
        <f t="shared" si="524"/>
        <v>0</v>
      </c>
      <c r="DK163" s="830">
        <v>135385073</v>
      </c>
      <c r="DL163" s="831">
        <f t="shared" si="525"/>
        <v>0</v>
      </c>
      <c r="DM163" s="833"/>
      <c r="DN163" s="168"/>
      <c r="DO163" s="168"/>
      <c r="DP163" s="319">
        <v>0</v>
      </c>
      <c r="DQ163" s="319">
        <f t="shared" si="511"/>
        <v>538984504</v>
      </c>
      <c r="DR163" s="319">
        <v>50000000</v>
      </c>
      <c r="DS163" s="319">
        <f t="shared" si="512"/>
        <v>-487167225</v>
      </c>
      <c r="DT163" s="319">
        <v>0</v>
      </c>
      <c r="DU163" s="319">
        <f t="shared" si="513"/>
        <v>-135385073</v>
      </c>
      <c r="DV163" s="319">
        <v>0</v>
      </c>
      <c r="DW163" s="319">
        <f t="shared" si="514"/>
        <v>-135385073</v>
      </c>
      <c r="DX163" s="833"/>
    </row>
    <row r="164" spans="1:128" s="157" customFormat="1" ht="54.75" outlineLevel="1" thickBot="1" x14ac:dyDescent="0.3">
      <c r="A164" s="146"/>
      <c r="B164" s="1021" t="str">
        <f t="shared" si="491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492"/>
        <v>0</v>
      </c>
      <c r="AF164" s="163">
        <f t="shared" si="493"/>
        <v>0</v>
      </c>
      <c r="AG164" s="163">
        <v>68000000</v>
      </c>
      <c r="AH164" s="188"/>
      <c r="AI164" s="160">
        <f t="shared" si="520"/>
        <v>-68000000</v>
      </c>
      <c r="AJ164" s="188"/>
      <c r="AK164" s="170">
        <f t="shared" si="494"/>
        <v>600000000</v>
      </c>
      <c r="AL164" s="171"/>
      <c r="AM164" s="171">
        <f>+AL164+BA164</f>
        <v>600000000</v>
      </c>
      <c r="AN164" s="170">
        <f t="shared" si="496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497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498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499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500"/>
        <v>392577056</v>
      </c>
      <c r="CO164" s="163">
        <f t="shared" si="515"/>
        <v>0</v>
      </c>
      <c r="CP164" s="163">
        <f t="shared" si="501"/>
        <v>0</v>
      </c>
      <c r="CQ164" s="221">
        <f t="shared" si="502"/>
        <v>60931777</v>
      </c>
      <c r="CR164" s="163">
        <f t="shared" si="503"/>
        <v>142311701</v>
      </c>
      <c r="CS164" s="163">
        <f t="shared" si="504"/>
        <v>4179466</v>
      </c>
      <c r="CT164" s="299">
        <f t="shared" si="516"/>
        <v>1</v>
      </c>
      <c r="CU164" s="299">
        <f t="shared" si="517"/>
        <v>0.89844703833333328</v>
      </c>
      <c r="CV164" s="912">
        <f t="shared" si="490"/>
        <v>1.679757844535618E-2</v>
      </c>
      <c r="CW164" s="884"/>
      <c r="CX164" s="908">
        <f t="shared" si="505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521"/>
        <v>0</v>
      </c>
      <c r="DE164" s="830">
        <v>600000000</v>
      </c>
      <c r="DF164" s="831">
        <f t="shared" si="522"/>
        <v>0</v>
      </c>
      <c r="DG164" s="830">
        <v>539068223</v>
      </c>
      <c r="DH164" s="832">
        <f t="shared" si="523"/>
        <v>0</v>
      </c>
      <c r="DI164" s="830">
        <v>396756522</v>
      </c>
      <c r="DJ164" s="831">
        <f t="shared" si="524"/>
        <v>0</v>
      </c>
      <c r="DK164" s="830">
        <v>392577056</v>
      </c>
      <c r="DL164" s="831">
        <f t="shared" si="525"/>
        <v>0</v>
      </c>
      <c r="DM164" s="841"/>
      <c r="DN164" s="158"/>
      <c r="DO164" s="149"/>
      <c r="DP164" s="319">
        <v>544873464</v>
      </c>
      <c r="DQ164" s="319">
        <f t="shared" si="511"/>
        <v>55126536</v>
      </c>
      <c r="DR164" s="319">
        <v>531573816</v>
      </c>
      <c r="DS164" s="319">
        <f t="shared" si="512"/>
        <v>-7494407</v>
      </c>
      <c r="DT164" s="319">
        <v>233735321</v>
      </c>
      <c r="DU164" s="319">
        <f t="shared" si="513"/>
        <v>-163021201</v>
      </c>
      <c r="DV164" s="319">
        <v>233735321</v>
      </c>
      <c r="DW164" s="319">
        <f t="shared" si="514"/>
        <v>-158841735</v>
      </c>
      <c r="DX164" s="841"/>
    </row>
    <row r="165" spans="1:128" s="146" customFormat="1" ht="54.75" outlineLevel="1" thickBot="1" x14ac:dyDescent="0.3">
      <c r="B165" s="1021" t="str">
        <f t="shared" si="491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492"/>
        <v>0</v>
      </c>
      <c r="AF165" s="163">
        <f t="shared" si="493"/>
        <v>0</v>
      </c>
      <c r="AG165" s="163">
        <v>150000000</v>
      </c>
      <c r="AH165" s="195"/>
      <c r="AI165" s="160">
        <f t="shared" si="520"/>
        <v>-150000000</v>
      </c>
      <c r="AJ165" s="195"/>
      <c r="AK165" s="170">
        <f t="shared" si="494"/>
        <v>2850000000</v>
      </c>
      <c r="AL165" s="170"/>
      <c r="AM165" s="172">
        <f t="shared" ref="AM165:AM171" si="526">+AL165+BA165</f>
        <v>2741676223</v>
      </c>
      <c r="AN165" s="172">
        <f t="shared" si="496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497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498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499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500"/>
        <v>1708725201</v>
      </c>
      <c r="CO165" s="163">
        <f t="shared" si="515"/>
        <v>108323777</v>
      </c>
      <c r="CP165" s="163">
        <f t="shared" si="501"/>
        <v>108323777</v>
      </c>
      <c r="CQ165" s="221">
        <f t="shared" si="502"/>
        <v>246236883</v>
      </c>
      <c r="CR165" s="163">
        <f t="shared" si="503"/>
        <v>723787303</v>
      </c>
      <c r="CS165" s="163">
        <f t="shared" si="504"/>
        <v>62926836</v>
      </c>
      <c r="CT165" s="274">
        <f t="shared" si="516"/>
        <v>0.96199165719298241</v>
      </c>
      <c r="CU165" s="274">
        <f t="shared" si="517"/>
        <v>0.87559275087719302</v>
      </c>
      <c r="CV165" s="912">
        <f t="shared" si="490"/>
        <v>7.7758874073491538E-2</v>
      </c>
      <c r="CW165" s="884"/>
      <c r="CX165" s="908">
        <f t="shared" si="505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521"/>
        <v>0</v>
      </c>
      <c r="DE165" s="830">
        <v>2741676223</v>
      </c>
      <c r="DF165" s="831">
        <f t="shared" si="522"/>
        <v>0</v>
      </c>
      <c r="DG165" s="830">
        <v>2495439340</v>
      </c>
      <c r="DH165" s="832">
        <f t="shared" si="523"/>
        <v>0</v>
      </c>
      <c r="DI165" s="830">
        <v>1771652037</v>
      </c>
      <c r="DJ165" s="831">
        <f t="shared" si="524"/>
        <v>0</v>
      </c>
      <c r="DK165" s="830">
        <v>1708725201</v>
      </c>
      <c r="DL165" s="831">
        <f t="shared" si="525"/>
        <v>0</v>
      </c>
      <c r="DM165" s="833"/>
      <c r="DN165" s="168"/>
      <c r="DO165" s="168"/>
      <c r="DP165" s="319">
        <v>-3204511</v>
      </c>
      <c r="DQ165" s="319">
        <f t="shared" si="511"/>
        <v>2853204511</v>
      </c>
      <c r="DR165" s="319">
        <v>21599717</v>
      </c>
      <c r="DS165" s="319">
        <f t="shared" si="512"/>
        <v>-2473839623</v>
      </c>
      <c r="DT165" s="319">
        <v>183655283</v>
      </c>
      <c r="DU165" s="319">
        <f t="shared" si="513"/>
        <v>-1587996754</v>
      </c>
      <c r="DV165" s="319">
        <v>189329045</v>
      </c>
      <c r="DW165" s="319">
        <f t="shared" si="514"/>
        <v>-1519396156</v>
      </c>
      <c r="DX165" s="833"/>
    </row>
    <row r="166" spans="1:128" s="157" customFormat="1" ht="54.75" outlineLevel="1" thickBot="1" x14ac:dyDescent="0.3">
      <c r="A166" s="146"/>
      <c r="B166" s="1021" t="str">
        <f t="shared" si="491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492"/>
        <v>0</v>
      </c>
      <c r="AF166" s="163">
        <f t="shared" si="493"/>
        <v>0</v>
      </c>
      <c r="AG166" s="163">
        <v>100000000</v>
      </c>
      <c r="AH166" s="188"/>
      <c r="AI166" s="160">
        <f t="shared" si="520"/>
        <v>-100000000</v>
      </c>
      <c r="AJ166" s="188"/>
      <c r="AK166" s="170">
        <f t="shared" si="494"/>
        <v>3455000000</v>
      </c>
      <c r="AL166" s="171"/>
      <c r="AM166" s="171">
        <f t="shared" si="526"/>
        <v>3373796689</v>
      </c>
      <c r="AN166" s="170">
        <f t="shared" si="496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497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498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499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500"/>
        <v>2242835478</v>
      </c>
      <c r="CO166" s="163">
        <f t="shared" si="515"/>
        <v>81203311</v>
      </c>
      <c r="CP166" s="163">
        <f t="shared" si="501"/>
        <v>81203311</v>
      </c>
      <c r="CQ166" s="221">
        <f t="shared" si="502"/>
        <v>257195413</v>
      </c>
      <c r="CR166" s="163">
        <f t="shared" si="503"/>
        <v>862819987</v>
      </c>
      <c r="CS166" s="163">
        <f t="shared" si="504"/>
        <v>10945811</v>
      </c>
      <c r="CT166" s="299">
        <f t="shared" si="516"/>
        <v>0.9764968709117221</v>
      </c>
      <c r="CU166" s="299">
        <f t="shared" si="517"/>
        <v>0.90205536208393633</v>
      </c>
      <c r="CV166" s="912">
        <f t="shared" si="490"/>
        <v>9.7114524994932172E-2</v>
      </c>
      <c r="CW166" s="884"/>
      <c r="CX166" s="908">
        <f t="shared" si="505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521"/>
        <v>0</v>
      </c>
      <c r="DE166" s="830">
        <v>3373796689</v>
      </c>
      <c r="DF166" s="831">
        <f t="shared" si="522"/>
        <v>0</v>
      </c>
      <c r="DG166" s="830">
        <v>3116601276</v>
      </c>
      <c r="DH166" s="832">
        <f t="shared" si="523"/>
        <v>0</v>
      </c>
      <c r="DI166" s="830">
        <v>2253781289</v>
      </c>
      <c r="DJ166" s="831">
        <f t="shared" si="524"/>
        <v>0</v>
      </c>
      <c r="DK166" s="830">
        <v>2242835478</v>
      </c>
      <c r="DL166" s="831">
        <f t="shared" si="525"/>
        <v>0</v>
      </c>
      <c r="DM166" s="841"/>
      <c r="DN166" s="158"/>
      <c r="DO166" s="149"/>
      <c r="DP166" s="319">
        <v>-1433247</v>
      </c>
      <c r="DQ166" s="319">
        <f t="shared" si="511"/>
        <v>3456433247</v>
      </c>
      <c r="DR166" s="319">
        <v>141554452</v>
      </c>
      <c r="DS166" s="319">
        <f t="shared" si="512"/>
        <v>-2975046824</v>
      </c>
      <c r="DT166" s="319">
        <v>224152109</v>
      </c>
      <c r="DU166" s="319">
        <f t="shared" si="513"/>
        <v>-2029629180</v>
      </c>
      <c r="DV166" s="319">
        <v>231053640</v>
      </c>
      <c r="DW166" s="319">
        <f t="shared" si="514"/>
        <v>-2011781838</v>
      </c>
      <c r="DX166" s="841"/>
    </row>
    <row r="167" spans="1:128" s="157" customFormat="1" ht="54.75" outlineLevel="1" thickBot="1" x14ac:dyDescent="0.3">
      <c r="A167" s="146"/>
      <c r="B167" s="1021" t="str">
        <f t="shared" si="491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492"/>
        <v>0</v>
      </c>
      <c r="AF167" s="154">
        <f t="shared" si="493"/>
        <v>0</v>
      </c>
      <c r="AG167" s="163">
        <v>200000000</v>
      </c>
      <c r="AH167" s="188"/>
      <c r="AI167" s="160">
        <f t="shared" si="520"/>
        <v>-200000000</v>
      </c>
      <c r="AJ167" s="188"/>
      <c r="AK167" s="170">
        <f t="shared" si="494"/>
        <v>400000000</v>
      </c>
      <c r="AL167" s="171"/>
      <c r="AM167" s="171">
        <f t="shared" si="526"/>
        <v>400000000</v>
      </c>
      <c r="AN167" s="170">
        <f t="shared" si="496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497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498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499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500"/>
        <v>51000000</v>
      </c>
      <c r="CO167" s="163">
        <f t="shared" si="515"/>
        <v>0</v>
      </c>
      <c r="CP167" s="163">
        <f t="shared" si="501"/>
        <v>0</v>
      </c>
      <c r="CQ167" s="221">
        <f t="shared" si="502"/>
        <v>8752388</v>
      </c>
      <c r="CR167" s="163">
        <f t="shared" si="503"/>
        <v>340247612</v>
      </c>
      <c r="CS167" s="163">
        <f t="shared" si="504"/>
        <v>0</v>
      </c>
      <c r="CT167" s="299">
        <f t="shared" si="516"/>
        <v>1</v>
      </c>
      <c r="CU167" s="299">
        <f t="shared" si="517"/>
        <v>0.97811903</v>
      </c>
      <c r="CV167" s="912">
        <f t="shared" si="490"/>
        <v>1.2191429903907132E-2</v>
      </c>
      <c r="CW167" s="884"/>
      <c r="CX167" s="908">
        <f t="shared" si="505"/>
        <v>0</v>
      </c>
      <c r="CY167" s="884"/>
      <c r="CZ167" s="839"/>
      <c r="DA167" s="839"/>
      <c r="DB167" s="840"/>
      <c r="DC167" s="830">
        <v>400000000</v>
      </c>
      <c r="DD167" s="830">
        <f t="shared" si="521"/>
        <v>0</v>
      </c>
      <c r="DE167" s="830">
        <v>400000000</v>
      </c>
      <c r="DF167" s="831">
        <f t="shared" si="522"/>
        <v>0</v>
      </c>
      <c r="DG167" s="830">
        <v>391247612</v>
      </c>
      <c r="DH167" s="832">
        <f t="shared" si="523"/>
        <v>0</v>
      </c>
      <c r="DI167" s="830">
        <v>51000000</v>
      </c>
      <c r="DJ167" s="831">
        <f t="shared" si="524"/>
        <v>0</v>
      </c>
      <c r="DK167" s="830">
        <v>51000000</v>
      </c>
      <c r="DL167" s="831">
        <f t="shared" si="525"/>
        <v>0</v>
      </c>
      <c r="DM167" s="841"/>
      <c r="DN167" s="149"/>
      <c r="DO167" s="149"/>
      <c r="DP167" s="319">
        <v>0</v>
      </c>
      <c r="DQ167" s="319">
        <f t="shared" si="511"/>
        <v>400000000</v>
      </c>
      <c r="DR167" s="319">
        <v>-3445200</v>
      </c>
      <c r="DS167" s="319">
        <f t="shared" si="512"/>
        <v>-394692812</v>
      </c>
      <c r="DT167" s="319">
        <v>0</v>
      </c>
      <c r="DU167" s="319">
        <f t="shared" si="513"/>
        <v>-51000000</v>
      </c>
      <c r="DV167" s="319">
        <v>0</v>
      </c>
      <c r="DW167" s="319">
        <f t="shared" si="514"/>
        <v>-51000000</v>
      </c>
      <c r="DX167" s="841"/>
    </row>
    <row r="168" spans="1:128" s="146" customFormat="1" ht="36.75" outlineLevel="1" thickBot="1" x14ac:dyDescent="0.3">
      <c r="B168" s="1021" t="str">
        <f t="shared" si="491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492"/>
        <v>0</v>
      </c>
      <c r="AF168" s="163">
        <f t="shared" si="493"/>
        <v>0</v>
      </c>
      <c r="AG168" s="163">
        <v>32000000</v>
      </c>
      <c r="AH168" s="183"/>
      <c r="AI168" s="160">
        <f t="shared" si="520"/>
        <v>-32000000</v>
      </c>
      <c r="AJ168" s="183"/>
      <c r="AK168" s="172">
        <f t="shared" si="494"/>
        <v>427828730</v>
      </c>
      <c r="AL168" s="170"/>
      <c r="AM168" s="172">
        <f t="shared" si="526"/>
        <v>427828730</v>
      </c>
      <c r="AN168" s="172">
        <f t="shared" si="496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497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498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499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500"/>
        <v>313528544</v>
      </c>
      <c r="CO168" s="163">
        <f t="shared" si="515"/>
        <v>0</v>
      </c>
      <c r="CP168" s="163">
        <f t="shared" si="501"/>
        <v>0</v>
      </c>
      <c r="CQ168" s="221">
        <f t="shared" si="502"/>
        <v>66240578</v>
      </c>
      <c r="CR168" s="163">
        <f t="shared" si="503"/>
        <v>45084545</v>
      </c>
      <c r="CS168" s="163">
        <f t="shared" si="504"/>
        <v>2975063</v>
      </c>
      <c r="CT168" s="299">
        <f t="shared" si="516"/>
        <v>1</v>
      </c>
      <c r="CU168" s="299">
        <f t="shared" si="517"/>
        <v>0.84517033720479684</v>
      </c>
      <c r="CV168" s="912">
        <f t="shared" si="490"/>
        <v>1.1267229432166648E-2</v>
      </c>
      <c r="CW168" s="884"/>
      <c r="CX168" s="908">
        <f t="shared" si="505"/>
        <v>0</v>
      </c>
      <c r="CY168" s="884"/>
      <c r="CZ168" s="839"/>
      <c r="DA168" s="839"/>
      <c r="DB168" s="840"/>
      <c r="DC168" s="830">
        <v>427828730</v>
      </c>
      <c r="DD168" s="830">
        <f t="shared" si="521"/>
        <v>0</v>
      </c>
      <c r="DE168" s="830">
        <v>427828730</v>
      </c>
      <c r="DF168" s="831">
        <f t="shared" si="522"/>
        <v>0</v>
      </c>
      <c r="DG168" s="830">
        <v>361588152</v>
      </c>
      <c r="DH168" s="832">
        <f t="shared" si="523"/>
        <v>0</v>
      </c>
      <c r="DI168" s="830">
        <v>316503607</v>
      </c>
      <c r="DJ168" s="831">
        <f t="shared" si="524"/>
        <v>0</v>
      </c>
      <c r="DK168" s="830">
        <v>313528544</v>
      </c>
      <c r="DL168" s="831">
        <f t="shared" si="525"/>
        <v>0</v>
      </c>
      <c r="DM168" s="833"/>
      <c r="DN168" s="168"/>
      <c r="DO168" s="168"/>
      <c r="DP168" s="319">
        <v>427828730</v>
      </c>
      <c r="DQ168" s="319">
        <f t="shared" si="511"/>
        <v>0</v>
      </c>
      <c r="DR168" s="319">
        <v>303914363</v>
      </c>
      <c r="DS168" s="319">
        <f t="shared" si="512"/>
        <v>-57673789</v>
      </c>
      <c r="DT168" s="319">
        <v>197626127</v>
      </c>
      <c r="DU168" s="319">
        <f t="shared" si="513"/>
        <v>-118877480</v>
      </c>
      <c r="DV168" s="319">
        <v>197626127</v>
      </c>
      <c r="DW168" s="319">
        <f t="shared" si="514"/>
        <v>-115902417</v>
      </c>
      <c r="DX168" s="833"/>
    </row>
    <row r="169" spans="1:128" s="146" customFormat="1" ht="36.75" outlineLevel="1" thickBot="1" x14ac:dyDescent="0.3">
      <c r="B169" s="1021" t="str">
        <f t="shared" si="491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492"/>
        <v>0</v>
      </c>
      <c r="AF169" s="163">
        <f t="shared" si="493"/>
        <v>0</v>
      </c>
      <c r="AG169" s="163">
        <v>90000000</v>
      </c>
      <c r="AH169" s="183"/>
      <c r="AI169" s="160">
        <f t="shared" si="520"/>
        <v>-90000000</v>
      </c>
      <c r="AJ169" s="183"/>
      <c r="AK169" s="172">
        <f t="shared" si="494"/>
        <v>1250171270</v>
      </c>
      <c r="AL169" s="170"/>
      <c r="AM169" s="172">
        <f t="shared" si="526"/>
        <v>1250171270</v>
      </c>
      <c r="AN169" s="172">
        <f t="shared" si="496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497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498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499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500"/>
        <v>779906215</v>
      </c>
      <c r="CO169" s="163">
        <f t="shared" si="515"/>
        <v>0</v>
      </c>
      <c r="CP169" s="163">
        <f t="shared" si="501"/>
        <v>0</v>
      </c>
      <c r="CQ169" s="221">
        <f t="shared" si="502"/>
        <v>60634021</v>
      </c>
      <c r="CR169" s="163">
        <f t="shared" si="503"/>
        <v>391749438</v>
      </c>
      <c r="CS169" s="163">
        <f t="shared" si="504"/>
        <v>17881596</v>
      </c>
      <c r="CT169" s="299">
        <f t="shared" si="516"/>
        <v>1</v>
      </c>
      <c r="CU169" s="299">
        <f t="shared" si="517"/>
        <v>0.95149942855429726</v>
      </c>
      <c r="CV169" s="912">
        <f t="shared" si="490"/>
        <v>3.706644985035723E-2</v>
      </c>
      <c r="CW169" s="884"/>
      <c r="CX169" s="908">
        <f t="shared" si="505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521"/>
        <v>0</v>
      </c>
      <c r="DE169" s="830">
        <v>1250171270</v>
      </c>
      <c r="DF169" s="831">
        <f t="shared" si="522"/>
        <v>0</v>
      </c>
      <c r="DG169" s="830">
        <v>1189537249</v>
      </c>
      <c r="DH169" s="832">
        <f t="shared" si="523"/>
        <v>0</v>
      </c>
      <c r="DI169" s="830">
        <v>797787811</v>
      </c>
      <c r="DJ169" s="831">
        <f t="shared" si="524"/>
        <v>0</v>
      </c>
      <c r="DK169" s="830">
        <v>779906215</v>
      </c>
      <c r="DL169" s="831">
        <f t="shared" si="525"/>
        <v>0</v>
      </c>
      <c r="DM169" s="833"/>
      <c r="DN169" s="168"/>
      <c r="DO169" s="168"/>
      <c r="DP169" s="319">
        <v>1250171270</v>
      </c>
      <c r="DQ169" s="319">
        <f t="shared" si="511"/>
        <v>0</v>
      </c>
      <c r="DR169" s="319">
        <v>950250000</v>
      </c>
      <c r="DS169" s="319">
        <f t="shared" si="512"/>
        <v>-239287249</v>
      </c>
      <c r="DT169" s="319">
        <v>352983546</v>
      </c>
      <c r="DU169" s="319">
        <f t="shared" si="513"/>
        <v>-444804265</v>
      </c>
      <c r="DV169" s="319">
        <v>352983546</v>
      </c>
      <c r="DW169" s="319">
        <f t="shared" si="514"/>
        <v>-426922669</v>
      </c>
      <c r="DX169" s="833"/>
    </row>
    <row r="170" spans="1:128" s="146" customFormat="1" ht="36.75" outlineLevel="1" thickBot="1" x14ac:dyDescent="0.3">
      <c r="B170" s="1021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 t="shared" ref="AE170" si="527">+G170+I170+K170+M170+O170+Q170+S170+U170+W170+Y170+AA170+AC170</f>
        <v>0</v>
      </c>
      <c r="AF170" s="163">
        <f t="shared" ref="AF170" si="528">+H170+J170+L170+N170+P170+R170+T170+V170+X170+Z170+AB170+AD170</f>
        <v>1140000000</v>
      </c>
      <c r="AG170" s="163"/>
      <c r="AH170" s="183"/>
      <c r="AI170" s="160"/>
      <c r="AJ170" s="183"/>
      <c r="AK170" s="172">
        <f t="shared" si="494"/>
        <v>1140000000</v>
      </c>
      <c r="AL170" s="170"/>
      <c r="AM170" s="172"/>
      <c r="AN170" s="172">
        <f t="shared" si="496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497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498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499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 t="shared" ref="CN170" si="529">+SUM(CB170:CM170)</f>
        <v>0</v>
      </c>
      <c r="CO170" s="163">
        <f t="shared" si="515"/>
        <v>1140000000</v>
      </c>
      <c r="CP170" s="163">
        <f t="shared" si="501"/>
        <v>1140000000</v>
      </c>
      <c r="CQ170" s="221">
        <f t="shared" si="502"/>
        <v>0</v>
      </c>
      <c r="CR170" s="163">
        <f t="shared" si="503"/>
        <v>0</v>
      </c>
      <c r="CS170" s="163">
        <f t="shared" si="504"/>
        <v>0</v>
      </c>
      <c r="CT170" s="299">
        <f t="shared" ref="CT170" si="530">IFERROR(BA170/AN170,0)</f>
        <v>0</v>
      </c>
      <c r="CU170" s="299">
        <f t="shared" ref="CU170" si="531">IFERROR(BN170/AN170,0)</f>
        <v>0</v>
      </c>
      <c r="CV170" s="912">
        <f t="shared" si="490"/>
        <v>0</v>
      </c>
      <c r="CW170" s="884"/>
      <c r="CX170" s="908">
        <f t="shared" si="505"/>
        <v>0</v>
      </c>
      <c r="CY170" s="884"/>
      <c r="CZ170" s="839"/>
      <c r="DA170" s="839"/>
      <c r="DB170" s="840"/>
      <c r="DC170" s="830">
        <v>1140000000</v>
      </c>
      <c r="DD170" s="830">
        <f t="shared" si="521"/>
        <v>0</v>
      </c>
      <c r="DE170" s="830">
        <v>0</v>
      </c>
      <c r="DF170" s="831">
        <f t="shared" si="522"/>
        <v>0</v>
      </c>
      <c r="DG170" s="830">
        <v>0</v>
      </c>
      <c r="DH170" s="832">
        <f t="shared" si="523"/>
        <v>0</v>
      </c>
      <c r="DI170" s="830">
        <v>0</v>
      </c>
      <c r="DJ170" s="831">
        <f t="shared" si="524"/>
        <v>0</v>
      </c>
      <c r="DK170" s="830">
        <v>0</v>
      </c>
      <c r="DL170" s="831">
        <f t="shared" si="525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 x14ac:dyDescent="0.3">
      <c r="B171" s="1021" t="str">
        <f t="shared" si="491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492"/>
        <v>0</v>
      </c>
      <c r="AF171" s="163">
        <f t="shared" si="493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494"/>
        <v>450000000</v>
      </c>
      <c r="AL171" s="170"/>
      <c r="AM171" s="172">
        <f t="shared" si="526"/>
        <v>338654768</v>
      </c>
      <c r="AN171" s="172">
        <f t="shared" si="496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497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498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499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500"/>
        <v>323899568</v>
      </c>
      <c r="CO171" s="163">
        <f t="shared" si="515"/>
        <v>111345232</v>
      </c>
      <c r="CP171" s="163">
        <f t="shared" si="501"/>
        <v>111345232</v>
      </c>
      <c r="CQ171" s="221">
        <f t="shared" si="502"/>
        <v>1183201</v>
      </c>
      <c r="CR171" s="163">
        <f t="shared" si="503"/>
        <v>13571999</v>
      </c>
      <c r="CS171" s="163">
        <f t="shared" si="504"/>
        <v>0</v>
      </c>
      <c r="CT171" s="299">
        <f t="shared" si="516"/>
        <v>0.75256615111111114</v>
      </c>
      <c r="CU171" s="299">
        <f t="shared" si="517"/>
        <v>0.74993681555555558</v>
      </c>
      <c r="CV171" s="912">
        <f t="shared" si="490"/>
        <v>1.0515747131620063E-2</v>
      </c>
      <c r="CW171" s="884"/>
      <c r="CX171" s="908">
        <f t="shared" si="505"/>
        <v>0</v>
      </c>
      <c r="CY171" s="884"/>
      <c r="CZ171" s="839"/>
      <c r="DA171" s="839"/>
      <c r="DB171" s="840"/>
      <c r="DC171" s="830">
        <v>450000000</v>
      </c>
      <c r="DD171" s="830">
        <f t="shared" si="521"/>
        <v>0</v>
      </c>
      <c r="DE171" s="830">
        <v>338654768</v>
      </c>
      <c r="DF171" s="831">
        <f t="shared" si="522"/>
        <v>0</v>
      </c>
      <c r="DG171" s="830">
        <v>337471567</v>
      </c>
      <c r="DH171" s="832">
        <f t="shared" si="523"/>
        <v>0</v>
      </c>
      <c r="DI171" s="830">
        <v>323899568</v>
      </c>
      <c r="DJ171" s="831">
        <f t="shared" si="524"/>
        <v>0</v>
      </c>
      <c r="DK171" s="830">
        <v>323899568</v>
      </c>
      <c r="DL171" s="831">
        <f t="shared" si="525"/>
        <v>0</v>
      </c>
      <c r="DM171" s="834"/>
      <c r="DN171" s="168"/>
      <c r="DO171" s="168"/>
      <c r="DP171" s="319">
        <v>0</v>
      </c>
      <c r="DQ171" s="319">
        <f t="shared" si="511"/>
        <v>450000000</v>
      </c>
      <c r="DR171" s="319">
        <v>0</v>
      </c>
      <c r="DS171" s="319">
        <f t="shared" si="512"/>
        <v>-337471567</v>
      </c>
      <c r="DT171" s="319">
        <v>0</v>
      </c>
      <c r="DU171" s="319">
        <f t="shared" si="513"/>
        <v>-323899568</v>
      </c>
      <c r="DV171" s="319">
        <v>0</v>
      </c>
      <c r="DW171" s="319">
        <f t="shared" si="514"/>
        <v>-323899568</v>
      </c>
      <c r="DX171" s="833"/>
    </row>
    <row r="172" spans="1:128" s="146" customFormat="1" ht="54.75" outlineLevel="1" thickBot="1" x14ac:dyDescent="0.3">
      <c r="B172" s="1021" t="str">
        <f t="shared" si="491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492"/>
        <v>0</v>
      </c>
      <c r="AF172" s="163">
        <f t="shared" si="493"/>
        <v>0</v>
      </c>
      <c r="AG172" s="163"/>
      <c r="AH172" s="195"/>
      <c r="AI172" s="160">
        <f>+-AG172+AH172</f>
        <v>0</v>
      </c>
      <c r="AJ172" s="195"/>
      <c r="AK172" s="172">
        <f t="shared" si="494"/>
        <v>1500000000</v>
      </c>
      <c r="AL172" s="170"/>
      <c r="AM172" s="172">
        <f>+AL172+BA172</f>
        <v>1497150000</v>
      </c>
      <c r="AN172" s="172">
        <f t="shared" si="496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497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498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499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500"/>
        <v>852797053</v>
      </c>
      <c r="CO172" s="163">
        <f t="shared" si="515"/>
        <v>2850000</v>
      </c>
      <c r="CP172" s="163">
        <f t="shared" si="501"/>
        <v>2850000</v>
      </c>
      <c r="CQ172" s="221">
        <f t="shared" si="502"/>
        <v>34769068</v>
      </c>
      <c r="CR172" s="163">
        <f t="shared" si="503"/>
        <v>609583879</v>
      </c>
      <c r="CS172" s="163">
        <f t="shared" si="504"/>
        <v>0</v>
      </c>
      <c r="CT172" s="299">
        <f t="shared" si="516"/>
        <v>0.99809999999999999</v>
      </c>
      <c r="CU172" s="299">
        <f t="shared" si="517"/>
        <v>0.97492062133333335</v>
      </c>
      <c r="CV172" s="912">
        <f t="shared" si="490"/>
        <v>4.5568366626320474E-2</v>
      </c>
      <c r="CW172" s="884"/>
      <c r="CX172" s="908">
        <f t="shared" si="505"/>
        <v>0</v>
      </c>
      <c r="CY172" s="884"/>
      <c r="CZ172" s="839"/>
      <c r="DA172" s="839"/>
      <c r="DB172" s="840"/>
      <c r="DC172" s="830">
        <v>1500000000</v>
      </c>
      <c r="DD172" s="830">
        <f t="shared" si="521"/>
        <v>0</v>
      </c>
      <c r="DE172" s="830">
        <v>1497150000</v>
      </c>
      <c r="DF172" s="831">
        <f t="shared" si="522"/>
        <v>0</v>
      </c>
      <c r="DG172" s="830">
        <v>1462380932</v>
      </c>
      <c r="DH172" s="832">
        <f t="shared" si="523"/>
        <v>0</v>
      </c>
      <c r="DI172" s="830">
        <v>852797053</v>
      </c>
      <c r="DJ172" s="831">
        <f t="shared" si="524"/>
        <v>0</v>
      </c>
      <c r="DK172" s="830">
        <v>852797053</v>
      </c>
      <c r="DL172" s="831">
        <f t="shared" si="525"/>
        <v>0</v>
      </c>
      <c r="DM172" s="834"/>
      <c r="DN172" s="168"/>
      <c r="DO172" s="168"/>
      <c r="DP172" s="319">
        <v>1470000000</v>
      </c>
      <c r="DQ172" s="319">
        <f t="shared" si="511"/>
        <v>30000000</v>
      </c>
      <c r="DR172" s="319">
        <v>1462943999</v>
      </c>
      <c r="DS172" s="319">
        <f t="shared" si="512"/>
        <v>563067</v>
      </c>
      <c r="DT172" s="319">
        <v>555231732</v>
      </c>
      <c r="DU172" s="319">
        <f t="shared" si="513"/>
        <v>-297565321</v>
      </c>
      <c r="DV172" s="319">
        <v>555231732</v>
      </c>
      <c r="DW172" s="319">
        <f t="shared" si="514"/>
        <v>-297565321</v>
      </c>
      <c r="DX172" s="833"/>
    </row>
    <row r="173" spans="1:128" s="146" customFormat="1" ht="54.75" outlineLevel="1" thickBot="1" x14ac:dyDescent="0.3">
      <c r="B173" s="1021" t="str">
        <f t="shared" si="491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492"/>
        <v>0</v>
      </c>
      <c r="AF173" s="163">
        <f t="shared" si="493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494"/>
        <v>800000000</v>
      </c>
      <c r="AL173" s="170"/>
      <c r="AM173" s="172">
        <f>+AL173+BA173</f>
        <v>722850000</v>
      </c>
      <c r="AN173" s="172">
        <f t="shared" si="496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497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498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499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500"/>
        <v>427968646</v>
      </c>
      <c r="CO173" s="163">
        <f t="shared" si="515"/>
        <v>77150000</v>
      </c>
      <c r="CP173" s="163">
        <f t="shared" si="501"/>
        <v>77150000</v>
      </c>
      <c r="CQ173" s="221">
        <f t="shared" si="502"/>
        <v>91730089</v>
      </c>
      <c r="CR173" s="163">
        <f t="shared" si="503"/>
        <v>178078413</v>
      </c>
      <c r="CS173" s="163">
        <f t="shared" si="504"/>
        <v>25072852</v>
      </c>
      <c r="CT173" s="299">
        <f t="shared" si="516"/>
        <v>0.90356250000000005</v>
      </c>
      <c r="CU173" s="299">
        <f t="shared" si="517"/>
        <v>0.78889988874999994</v>
      </c>
      <c r="CV173" s="912">
        <f t="shared" si="490"/>
        <v>1.9665945350016877E-2</v>
      </c>
      <c r="CW173" s="884"/>
      <c r="CX173" s="908">
        <f t="shared" si="505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521"/>
        <v>0</v>
      </c>
      <c r="DE173" s="830">
        <v>722850000</v>
      </c>
      <c r="DF173" s="831">
        <f t="shared" si="522"/>
        <v>0</v>
      </c>
      <c r="DG173" s="830">
        <v>631119911</v>
      </c>
      <c r="DH173" s="832">
        <f t="shared" si="523"/>
        <v>0</v>
      </c>
      <c r="DI173" s="830">
        <v>453041498</v>
      </c>
      <c r="DJ173" s="831">
        <f t="shared" si="524"/>
        <v>0</v>
      </c>
      <c r="DK173" s="830">
        <v>427968646</v>
      </c>
      <c r="DL173" s="831">
        <f t="shared" si="525"/>
        <v>0</v>
      </c>
      <c r="DM173" s="833"/>
      <c r="DN173" s="168"/>
      <c r="DO173" s="168"/>
      <c r="DP173" s="319">
        <v>546278242</v>
      </c>
      <c r="DQ173" s="319">
        <f t="shared" si="511"/>
        <v>253721758</v>
      </c>
      <c r="DR173" s="319">
        <v>480126458</v>
      </c>
      <c r="DS173" s="319">
        <f t="shared" si="512"/>
        <v>-150993453</v>
      </c>
      <c r="DT173" s="319">
        <v>280379593</v>
      </c>
      <c r="DU173" s="319">
        <f t="shared" si="513"/>
        <v>-172661905</v>
      </c>
      <c r="DV173" s="319">
        <v>280379593</v>
      </c>
      <c r="DW173" s="319">
        <f t="shared" si="514"/>
        <v>-147589053</v>
      </c>
      <c r="DX173" s="833"/>
    </row>
    <row r="174" spans="1:128" s="146" customFormat="1" ht="54.75" outlineLevel="1" thickBot="1" x14ac:dyDescent="0.3">
      <c r="B174" s="1021" t="str">
        <f t="shared" si="491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492"/>
        <v>0</v>
      </c>
      <c r="AF174" s="218">
        <f t="shared" si="493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494"/>
        <v>850000000</v>
      </c>
      <c r="AL174" s="211"/>
      <c r="AM174" s="211">
        <f>+AL174+BA174</f>
        <v>760000000</v>
      </c>
      <c r="AN174" s="211">
        <f t="shared" si="496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497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498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499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500"/>
        <v>519968438</v>
      </c>
      <c r="CO174" s="218">
        <f t="shared" si="515"/>
        <v>90000000</v>
      </c>
      <c r="CP174" s="218">
        <f t="shared" si="501"/>
        <v>90000000</v>
      </c>
      <c r="CQ174" s="221">
        <f t="shared" si="502"/>
        <v>86687085</v>
      </c>
      <c r="CR174" s="218">
        <f t="shared" si="503"/>
        <v>145869148</v>
      </c>
      <c r="CS174" s="218">
        <f t="shared" si="504"/>
        <v>7475329</v>
      </c>
      <c r="CT174" s="300">
        <f t="shared" si="516"/>
        <v>0.89411764705882357</v>
      </c>
      <c r="CU174" s="300">
        <f t="shared" si="517"/>
        <v>0.79213284117647054</v>
      </c>
      <c r="CV174" s="917">
        <f t="shared" si="490"/>
        <v>2.0980695996217047E-2</v>
      </c>
      <c r="CW174" s="884"/>
      <c r="CX174" s="908">
        <f t="shared" si="505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521"/>
        <v>0</v>
      </c>
      <c r="DE174" s="830">
        <v>760000000</v>
      </c>
      <c r="DF174" s="831">
        <f t="shared" si="522"/>
        <v>0</v>
      </c>
      <c r="DG174" s="830">
        <v>673312915</v>
      </c>
      <c r="DH174" s="832">
        <f t="shared" si="523"/>
        <v>0</v>
      </c>
      <c r="DI174" s="830">
        <v>527443767</v>
      </c>
      <c r="DJ174" s="831">
        <f t="shared" si="524"/>
        <v>0</v>
      </c>
      <c r="DK174" s="830">
        <v>519968438</v>
      </c>
      <c r="DL174" s="831">
        <f t="shared" si="525"/>
        <v>0</v>
      </c>
      <c r="DM174" s="833"/>
      <c r="DN174" s="172"/>
      <c r="DO174" s="172"/>
      <c r="DP174" s="319">
        <v>-501457</v>
      </c>
      <c r="DQ174" s="319">
        <f t="shared" si="511"/>
        <v>850501457</v>
      </c>
      <c r="DR174" s="319">
        <v>-1029483</v>
      </c>
      <c r="DS174" s="319">
        <f t="shared" si="512"/>
        <v>-674342398</v>
      </c>
      <c r="DT174" s="319">
        <v>58609378</v>
      </c>
      <c r="DU174" s="319">
        <f t="shared" si="513"/>
        <v>-468834389</v>
      </c>
      <c r="DV174" s="319">
        <v>60365259</v>
      </c>
      <c r="DW174" s="319">
        <f t="shared" si="514"/>
        <v>-459603179</v>
      </c>
      <c r="DX174" s="833"/>
    </row>
    <row r="175" spans="1:12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 x14ac:dyDescent="0.25">
      <c r="A176" s="242"/>
      <c r="B176" s="1032"/>
      <c r="C176" s="243"/>
      <c r="D176" s="244"/>
      <c r="E176" s="370" t="s">
        <v>8</v>
      </c>
      <c r="F176" s="245">
        <f t="shared" ref="F176:AM176" si="532">+F150+F21</f>
        <v>453507159417</v>
      </c>
      <c r="G176" s="245">
        <f t="shared" si="532"/>
        <v>245000000</v>
      </c>
      <c r="H176" s="245">
        <f t="shared" si="532"/>
        <v>245000000</v>
      </c>
      <c r="I176" s="245">
        <f t="shared" si="532"/>
        <v>340000000</v>
      </c>
      <c r="J176" s="245">
        <f t="shared" si="532"/>
        <v>340000000</v>
      </c>
      <c r="K176" s="245">
        <f t="shared" si="532"/>
        <v>3626082359</v>
      </c>
      <c r="L176" s="245">
        <f t="shared" si="532"/>
        <v>3626082359</v>
      </c>
      <c r="M176" s="245">
        <f t="shared" si="532"/>
        <v>100000000</v>
      </c>
      <c r="N176" s="245">
        <f t="shared" si="532"/>
        <v>100000000</v>
      </c>
      <c r="O176" s="245">
        <f t="shared" si="532"/>
        <v>501743161</v>
      </c>
      <c r="P176" s="245">
        <f t="shared" si="532"/>
        <v>501743161</v>
      </c>
      <c r="Q176" s="245">
        <f t="shared" si="532"/>
        <v>171000000</v>
      </c>
      <c r="R176" s="245">
        <f t="shared" si="532"/>
        <v>171000000</v>
      </c>
      <c r="S176" s="245">
        <f t="shared" si="532"/>
        <v>294000000</v>
      </c>
      <c r="T176" s="245">
        <f t="shared" si="532"/>
        <v>294000000</v>
      </c>
      <c r="U176" s="245">
        <f t="shared" si="532"/>
        <v>2797278553</v>
      </c>
      <c r="V176" s="245">
        <f t="shared" si="532"/>
        <v>3937278553</v>
      </c>
      <c r="W176" s="245">
        <f t="shared" si="532"/>
        <v>7940802</v>
      </c>
      <c r="X176" s="245">
        <f t="shared" si="532"/>
        <v>7940802</v>
      </c>
      <c r="Y176" s="245">
        <f t="shared" si="532"/>
        <v>37419717132</v>
      </c>
      <c r="Z176" s="245">
        <f t="shared" si="532"/>
        <v>37419717132</v>
      </c>
      <c r="AA176" s="245">
        <f t="shared" si="532"/>
        <v>0</v>
      </c>
      <c r="AB176" s="245">
        <f t="shared" si="532"/>
        <v>0</v>
      </c>
      <c r="AC176" s="245">
        <f t="shared" si="532"/>
        <v>0</v>
      </c>
      <c r="AD176" s="245">
        <f t="shared" si="532"/>
        <v>0</v>
      </c>
      <c r="AE176" s="245">
        <f t="shared" si="532"/>
        <v>45502762007</v>
      </c>
      <c r="AF176" s="245">
        <f t="shared" si="532"/>
        <v>46642762007</v>
      </c>
      <c r="AG176" s="245">
        <f t="shared" si="532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532"/>
        <v>471948958953</v>
      </c>
      <c r="AL176" s="245">
        <f t="shared" si="532"/>
        <v>0</v>
      </c>
      <c r="AM176" s="245">
        <f t="shared" si="532"/>
        <v>446173629262.23999</v>
      </c>
      <c r="AN176" s="245">
        <f t="shared" ref="AN176:BS176" si="533">+AN150+AN21</f>
        <v>471948958953</v>
      </c>
      <c r="AO176" s="245">
        <f t="shared" si="533"/>
        <v>301042891600.95996</v>
      </c>
      <c r="AP176" s="245">
        <f t="shared" si="533"/>
        <v>5445982562.1199999</v>
      </c>
      <c r="AQ176" s="245">
        <f t="shared" si="533"/>
        <v>1968056062</v>
      </c>
      <c r="AR176" s="245">
        <f t="shared" si="533"/>
        <v>3057743110</v>
      </c>
      <c r="AS176" s="245">
        <f t="shared" si="533"/>
        <v>58124361893.160004</v>
      </c>
      <c r="AT176" s="245">
        <f t="shared" si="533"/>
        <v>1879103987</v>
      </c>
      <c r="AU176" s="245">
        <f t="shared" si="533"/>
        <v>1461696075</v>
      </c>
      <c r="AV176" s="245">
        <f t="shared" si="533"/>
        <v>929785889</v>
      </c>
      <c r="AW176" s="245">
        <f t="shared" si="533"/>
        <v>5091177196</v>
      </c>
      <c r="AX176" s="245">
        <f t="shared" si="533"/>
        <v>67172830887</v>
      </c>
      <c r="AY176" s="245">
        <f t="shared" si="533"/>
        <v>0</v>
      </c>
      <c r="AZ176" s="245">
        <f t="shared" si="533"/>
        <v>0</v>
      </c>
      <c r="BA176" s="438">
        <f t="shared" si="533"/>
        <v>446173629262.23999</v>
      </c>
      <c r="BB176" s="245">
        <f t="shared" si="533"/>
        <v>139267851865.95999</v>
      </c>
      <c r="BC176" s="245">
        <f t="shared" si="533"/>
        <v>17978074139</v>
      </c>
      <c r="BD176" s="245">
        <f t="shared" si="533"/>
        <v>16068732445.5</v>
      </c>
      <c r="BE176" s="245">
        <f t="shared" si="533"/>
        <v>15409403131.050001</v>
      </c>
      <c r="BF176" s="245">
        <f t="shared" si="533"/>
        <v>14094651080.190001</v>
      </c>
      <c r="BG176" s="245">
        <f t="shared" si="533"/>
        <v>68267305612.650002</v>
      </c>
      <c r="BH176" s="245">
        <f t="shared" si="533"/>
        <v>18062464893</v>
      </c>
      <c r="BI176" s="245">
        <f t="shared" si="533"/>
        <v>16167567831.120001</v>
      </c>
      <c r="BJ176" s="245">
        <f t="shared" si="533"/>
        <v>13508631311</v>
      </c>
      <c r="BK176" s="245">
        <f t="shared" si="533"/>
        <v>24996591365</v>
      </c>
      <c r="BL176" s="245">
        <f t="shared" si="533"/>
        <v>0</v>
      </c>
      <c r="BM176" s="245">
        <f t="shared" si="533"/>
        <v>0</v>
      </c>
      <c r="BN176" s="245">
        <f t="shared" si="533"/>
        <v>343775146078.46997</v>
      </c>
      <c r="BO176" s="245">
        <f t="shared" si="533"/>
        <v>10353710309</v>
      </c>
      <c r="BP176" s="245">
        <f t="shared" si="533"/>
        <v>28107216414.709999</v>
      </c>
      <c r="BQ176" s="245">
        <f t="shared" si="533"/>
        <v>31934566073</v>
      </c>
      <c r="BR176" s="245">
        <f t="shared" si="533"/>
        <v>29336921611.290001</v>
      </c>
      <c r="BS176" s="245">
        <f t="shared" si="533"/>
        <v>31582545895</v>
      </c>
      <c r="BT176" s="245">
        <f t="shared" ref="BT176:CS176" si="534">+BT150+BT21</f>
        <v>30536962562</v>
      </c>
      <c r="BU176" s="245">
        <f t="shared" si="534"/>
        <v>41628263096</v>
      </c>
      <c r="BV176" s="245">
        <f t="shared" si="534"/>
        <v>31317877819</v>
      </c>
      <c r="BW176" s="245">
        <f t="shared" si="534"/>
        <v>31706711244</v>
      </c>
      <c r="BX176" s="245">
        <f t="shared" si="534"/>
        <v>33927273021.650002</v>
      </c>
      <c r="BY176" s="245">
        <f t="shared" si="534"/>
        <v>0</v>
      </c>
      <c r="BZ176" s="245">
        <f t="shared" si="534"/>
        <v>0</v>
      </c>
      <c r="CA176" s="245">
        <f t="shared" si="534"/>
        <v>300932448724.65002</v>
      </c>
      <c r="CB176" s="245">
        <f t="shared" si="534"/>
        <v>7566332197</v>
      </c>
      <c r="CC176" s="245">
        <f t="shared" si="534"/>
        <v>30835773922.709999</v>
      </c>
      <c r="CD176" s="245">
        <f t="shared" si="534"/>
        <v>30272842970</v>
      </c>
      <c r="CE176" s="245">
        <f t="shared" si="534"/>
        <v>30952694928.290001</v>
      </c>
      <c r="CF176" s="245">
        <f t="shared" si="534"/>
        <v>31549521877</v>
      </c>
      <c r="CG176" s="245">
        <f t="shared" si="534"/>
        <v>30576901402</v>
      </c>
      <c r="CH176" s="245">
        <f t="shared" si="534"/>
        <v>41665244973</v>
      </c>
      <c r="CI176" s="245">
        <f t="shared" si="534"/>
        <v>30929703720</v>
      </c>
      <c r="CJ176" s="245">
        <f t="shared" si="534"/>
        <v>28749585733</v>
      </c>
      <c r="CK176" s="245">
        <f t="shared" si="534"/>
        <v>35211018410.650002</v>
      </c>
      <c r="CL176" s="245">
        <f t="shared" si="534"/>
        <v>0</v>
      </c>
      <c r="CM176" s="245">
        <f t="shared" si="534"/>
        <v>0</v>
      </c>
      <c r="CN176" s="245">
        <f t="shared" si="534"/>
        <v>298309620133.65002</v>
      </c>
      <c r="CO176" s="245">
        <f t="shared" ref="CO176" si="535">+CO150+CO21</f>
        <v>25775329690.76001</v>
      </c>
      <c r="CP176" s="245">
        <f t="shared" si="534"/>
        <v>25775329690.759998</v>
      </c>
      <c r="CQ176" s="245">
        <f t="shared" si="534"/>
        <v>102398483183.76999</v>
      </c>
      <c r="CR176" s="245">
        <f t="shared" si="534"/>
        <v>42842352444.82</v>
      </c>
      <c r="CS176" s="245">
        <f t="shared" si="534"/>
        <v>2622828591</v>
      </c>
      <c r="CT176" s="246">
        <f t="shared" si="516"/>
        <v>0.94538534474587765</v>
      </c>
      <c r="CU176" s="246">
        <f t="shared" si="517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 x14ac:dyDescent="0.3">
      <c r="B177" s="1023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 x14ac:dyDescent="0.3">
      <c r="A178" s="62"/>
      <c r="B178" s="1023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 x14ac:dyDescent="0.3">
      <c r="A179" s="864"/>
      <c r="B179" s="1023"/>
      <c r="C179" s="865"/>
      <c r="D179" s="866"/>
      <c r="E179" s="863" t="s">
        <v>827</v>
      </c>
      <c r="F179" s="867">
        <f t="shared" ref="F179:AM179" si="536">+F176-F178</f>
        <v>0</v>
      </c>
      <c r="G179" s="867">
        <f t="shared" si="536"/>
        <v>245000000</v>
      </c>
      <c r="H179" s="867">
        <f t="shared" si="536"/>
        <v>245000000</v>
      </c>
      <c r="I179" s="867">
        <f t="shared" si="536"/>
        <v>0</v>
      </c>
      <c r="J179" s="867">
        <f t="shared" si="536"/>
        <v>0</v>
      </c>
      <c r="K179" s="867">
        <f t="shared" si="536"/>
        <v>3626082359</v>
      </c>
      <c r="L179" s="867">
        <f t="shared" si="536"/>
        <v>3626082359</v>
      </c>
      <c r="M179" s="867">
        <f t="shared" si="536"/>
        <v>100000000</v>
      </c>
      <c r="N179" s="867">
        <f t="shared" si="536"/>
        <v>100000000</v>
      </c>
      <c r="O179" s="867">
        <f t="shared" si="536"/>
        <v>501743161</v>
      </c>
      <c r="P179" s="867">
        <f t="shared" si="536"/>
        <v>501743161</v>
      </c>
      <c r="Q179" s="867">
        <f t="shared" si="536"/>
        <v>171000000</v>
      </c>
      <c r="R179" s="867">
        <f t="shared" si="536"/>
        <v>171000000</v>
      </c>
      <c r="S179" s="867">
        <f t="shared" si="536"/>
        <v>294000000</v>
      </c>
      <c r="T179" s="867">
        <f t="shared" si="536"/>
        <v>294000000</v>
      </c>
      <c r="U179" s="867">
        <f t="shared" si="536"/>
        <v>2797278553</v>
      </c>
      <c r="V179" s="867">
        <f t="shared" si="536"/>
        <v>3937278553</v>
      </c>
      <c r="W179" s="867">
        <f t="shared" si="536"/>
        <v>7940802</v>
      </c>
      <c r="X179" s="867">
        <f t="shared" si="536"/>
        <v>7940802</v>
      </c>
      <c r="Y179" s="867">
        <f t="shared" si="536"/>
        <v>37419717132</v>
      </c>
      <c r="Z179" s="867">
        <f t="shared" si="536"/>
        <v>37419717132</v>
      </c>
      <c r="AA179" s="867">
        <f t="shared" si="536"/>
        <v>0</v>
      </c>
      <c r="AB179" s="867">
        <f t="shared" si="536"/>
        <v>0</v>
      </c>
      <c r="AC179" s="867">
        <f t="shared" si="536"/>
        <v>0</v>
      </c>
      <c r="AD179" s="867">
        <f t="shared" si="536"/>
        <v>0</v>
      </c>
      <c r="AE179" s="867">
        <f t="shared" si="536"/>
        <v>45502762007</v>
      </c>
      <c r="AF179" s="867">
        <f t="shared" si="536"/>
        <v>46642762007</v>
      </c>
      <c r="AG179" s="867">
        <f t="shared" si="536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536"/>
        <v>0</v>
      </c>
      <c r="AM179" s="867">
        <f t="shared" si="536"/>
        <v>0</v>
      </c>
      <c r="AN179" s="867">
        <f>+AN176-AN178</f>
        <v>0</v>
      </c>
      <c r="AO179" s="867">
        <f t="shared" ref="AO179:BT179" si="537">+AO176-AO178</f>
        <v>-15008768056.000061</v>
      </c>
      <c r="AP179" s="867">
        <f t="shared" si="537"/>
        <v>-4344114085.8800001</v>
      </c>
      <c r="AQ179" s="867">
        <f t="shared" si="537"/>
        <v>-517093944</v>
      </c>
      <c r="AR179" s="867">
        <f t="shared" si="537"/>
        <v>-165281381</v>
      </c>
      <c r="AS179" s="867">
        <f t="shared" si="537"/>
        <v>58124361893.160004</v>
      </c>
      <c r="AT179" s="867">
        <f>+AT176-AT178</f>
        <v>-152631178</v>
      </c>
      <c r="AU179" s="867">
        <f t="shared" si="537"/>
        <v>-61252519</v>
      </c>
      <c r="AV179" s="867">
        <f t="shared" si="537"/>
        <v>-135189327</v>
      </c>
      <c r="AW179" s="867">
        <f t="shared" si="537"/>
        <v>-105911738</v>
      </c>
      <c r="AX179" s="867">
        <f t="shared" si="537"/>
        <v>67172830887</v>
      </c>
      <c r="AY179" s="867">
        <f t="shared" si="537"/>
        <v>0</v>
      </c>
      <c r="AZ179" s="867">
        <f t="shared" si="537"/>
        <v>0</v>
      </c>
      <c r="BA179" s="868">
        <f t="shared" si="537"/>
        <v>0</v>
      </c>
      <c r="BB179" s="867">
        <f t="shared" si="537"/>
        <v>-1447324910.0000305</v>
      </c>
      <c r="BC179" s="867">
        <f t="shared" si="537"/>
        <v>-564885211</v>
      </c>
      <c r="BD179" s="867">
        <f t="shared" si="537"/>
        <v>-307789261</v>
      </c>
      <c r="BE179" s="867">
        <f t="shared" si="537"/>
        <v>-235656275.70999908</v>
      </c>
      <c r="BF179" s="867">
        <f t="shared" si="537"/>
        <v>14094651080.190001</v>
      </c>
      <c r="BG179" s="867">
        <f t="shared" si="537"/>
        <v>-492415018.99999237</v>
      </c>
      <c r="BH179" s="867">
        <f t="shared" si="537"/>
        <v>-269154413</v>
      </c>
      <c r="BI179" s="867">
        <f t="shared" si="537"/>
        <v>-474139795</v>
      </c>
      <c r="BJ179" s="867">
        <f t="shared" si="537"/>
        <v>-86076828</v>
      </c>
      <c r="BK179" s="867">
        <f t="shared" si="537"/>
        <v>24996591365</v>
      </c>
      <c r="BL179" s="867">
        <f t="shared" si="537"/>
        <v>0</v>
      </c>
      <c r="BM179" s="867">
        <f t="shared" si="537"/>
        <v>0</v>
      </c>
      <c r="BN179" s="867">
        <f t="shared" si="537"/>
        <v>0</v>
      </c>
      <c r="BO179" s="867">
        <f t="shared" si="537"/>
        <v>-56450858</v>
      </c>
      <c r="BP179" s="867">
        <f t="shared" si="537"/>
        <v>-55065848</v>
      </c>
      <c r="BQ179" s="867">
        <f t="shared" si="537"/>
        <v>-79254805</v>
      </c>
      <c r="BR179" s="867">
        <f t="shared" si="537"/>
        <v>-79417173.709999084</v>
      </c>
      <c r="BS179" s="867">
        <f t="shared" si="537"/>
        <v>31582545895</v>
      </c>
      <c r="BT179" s="867">
        <f t="shared" si="537"/>
        <v>-200378700</v>
      </c>
      <c r="BU179" s="867">
        <f t="shared" ref="BU179:CN179" si="538">+BU176-BU178</f>
        <v>-2650049</v>
      </c>
      <c r="BV179" s="867">
        <f t="shared" si="538"/>
        <v>0</v>
      </c>
      <c r="BW179" s="867">
        <f t="shared" si="538"/>
        <v>-10405062</v>
      </c>
      <c r="BX179" s="867">
        <f t="shared" si="538"/>
        <v>33927273021.650002</v>
      </c>
      <c r="BY179" s="867">
        <f t="shared" si="538"/>
        <v>0</v>
      </c>
      <c r="BZ179" s="867">
        <f t="shared" si="538"/>
        <v>0</v>
      </c>
      <c r="CA179" s="867">
        <f>+CA176-CA178</f>
        <v>0</v>
      </c>
      <c r="CB179" s="867">
        <f t="shared" si="538"/>
        <v>-23197134</v>
      </c>
      <c r="CC179" s="867">
        <f t="shared" si="538"/>
        <v>-89889446</v>
      </c>
      <c r="CD179" s="867">
        <f t="shared" si="538"/>
        <v>-79254805</v>
      </c>
      <c r="CE179" s="867">
        <f t="shared" si="538"/>
        <v>-79417173.709999084</v>
      </c>
      <c r="CF179" s="867">
        <f t="shared" si="538"/>
        <v>31549521877</v>
      </c>
      <c r="CG179" s="867">
        <f t="shared" si="538"/>
        <v>-197954938</v>
      </c>
      <c r="CH179" s="867">
        <f t="shared" si="538"/>
        <v>-2650049</v>
      </c>
      <c r="CI179" s="867">
        <f t="shared" si="538"/>
        <v>0</v>
      </c>
      <c r="CJ179" s="867">
        <f t="shared" si="538"/>
        <v>743700</v>
      </c>
      <c r="CK179" s="867">
        <f t="shared" si="538"/>
        <v>35211018410.650002</v>
      </c>
      <c r="CL179" s="867">
        <f t="shared" si="538"/>
        <v>0</v>
      </c>
      <c r="CM179" s="867">
        <f t="shared" si="538"/>
        <v>0</v>
      </c>
      <c r="CN179" s="867">
        <f t="shared" si="538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 x14ac:dyDescent="0.3">
      <c r="A180" s="62"/>
      <c r="B180" s="1023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 x14ac:dyDescent="0.3">
      <c r="A181" s="62"/>
      <c r="B181" s="1023"/>
      <c r="C181" s="105"/>
      <c r="D181" s="106"/>
      <c r="E181" s="372" t="s">
        <v>664</v>
      </c>
      <c r="F181" s="107">
        <f>+F176-F180</f>
        <v>0</v>
      </c>
      <c r="G181" s="107">
        <f t="shared" ref="G181:AL181" si="539">+G178-G180</f>
        <v>0</v>
      </c>
      <c r="H181" s="107">
        <f t="shared" si="539"/>
        <v>0</v>
      </c>
      <c r="I181" s="107">
        <f t="shared" si="539"/>
        <v>0</v>
      </c>
      <c r="J181" s="107">
        <f t="shared" si="539"/>
        <v>0</v>
      </c>
      <c r="K181" s="107">
        <f t="shared" si="539"/>
        <v>0</v>
      </c>
      <c r="L181" s="107">
        <f t="shared" si="539"/>
        <v>0</v>
      </c>
      <c r="M181" s="107">
        <f t="shared" si="539"/>
        <v>0</v>
      </c>
      <c r="N181" s="107">
        <f t="shared" si="539"/>
        <v>0</v>
      </c>
      <c r="O181" s="107">
        <f t="shared" si="539"/>
        <v>0</v>
      </c>
      <c r="P181" s="107">
        <f t="shared" si="539"/>
        <v>0</v>
      </c>
      <c r="Q181" s="107">
        <f t="shared" si="539"/>
        <v>0</v>
      </c>
      <c r="R181" s="107">
        <f t="shared" si="539"/>
        <v>0</v>
      </c>
      <c r="S181" s="107">
        <f t="shared" si="539"/>
        <v>0</v>
      </c>
      <c r="T181" s="107">
        <f t="shared" si="539"/>
        <v>0</v>
      </c>
      <c r="U181" s="107">
        <f t="shared" si="539"/>
        <v>0</v>
      </c>
      <c r="V181" s="107">
        <f t="shared" si="539"/>
        <v>0</v>
      </c>
      <c r="W181" s="107">
        <f t="shared" si="539"/>
        <v>0</v>
      </c>
      <c r="X181" s="107">
        <f t="shared" si="539"/>
        <v>0</v>
      </c>
      <c r="Y181" s="107">
        <f t="shared" si="539"/>
        <v>0</v>
      </c>
      <c r="Z181" s="107">
        <f t="shared" si="539"/>
        <v>0</v>
      </c>
      <c r="AA181" s="107">
        <f t="shared" si="539"/>
        <v>0</v>
      </c>
      <c r="AB181" s="107">
        <f t="shared" si="539"/>
        <v>0</v>
      </c>
      <c r="AC181" s="107">
        <f t="shared" si="539"/>
        <v>0</v>
      </c>
      <c r="AD181" s="107">
        <f t="shared" si="539"/>
        <v>0</v>
      </c>
      <c r="AE181" s="107">
        <f t="shared" si="539"/>
        <v>0</v>
      </c>
      <c r="AF181" s="107">
        <f t="shared" si="539"/>
        <v>0</v>
      </c>
      <c r="AG181" s="107">
        <f t="shared" si="539"/>
        <v>0</v>
      </c>
      <c r="AH181" s="107">
        <f t="shared" ref="AH181:AJ182" si="540">+AH178-AH180</f>
        <v>0</v>
      </c>
      <c r="AI181" s="107">
        <f t="shared" si="540"/>
        <v>0</v>
      </c>
      <c r="AJ181" s="107">
        <f t="shared" si="540"/>
        <v>0</v>
      </c>
      <c r="AK181" s="107"/>
      <c r="AL181" s="107">
        <f t="shared" si="539"/>
        <v>0</v>
      </c>
      <c r="AM181" s="107"/>
      <c r="AN181" s="107"/>
      <c r="AO181" s="107">
        <f t="shared" ref="AO181:AZ181" si="541">+AO178-AO180</f>
        <v>0</v>
      </c>
      <c r="AP181" s="107">
        <f t="shared" si="541"/>
        <v>-3608728614</v>
      </c>
      <c r="AQ181" s="107">
        <f t="shared" si="541"/>
        <v>0</v>
      </c>
      <c r="AR181" s="107">
        <f t="shared" si="541"/>
        <v>-142347132</v>
      </c>
      <c r="AS181" s="107">
        <f t="shared" si="541"/>
        <v>0</v>
      </c>
      <c r="AT181" s="107">
        <f>+AT178-AT180</f>
        <v>-1261507347.1199999</v>
      </c>
      <c r="AU181" s="107">
        <f t="shared" si="541"/>
        <v>259567455</v>
      </c>
      <c r="AV181" s="107"/>
      <c r="AW181" s="107">
        <f t="shared" si="541"/>
        <v>5197088934</v>
      </c>
      <c r="AX181" s="107">
        <f t="shared" si="541"/>
        <v>0</v>
      </c>
      <c r="AY181" s="107">
        <f t="shared" si="541"/>
        <v>0</v>
      </c>
      <c r="AZ181" s="107">
        <f t="shared" si="541"/>
        <v>0</v>
      </c>
      <c r="BA181" s="439"/>
      <c r="BB181" s="107">
        <f t="shared" ref="BB181:CM181" si="542">+BB178-BB180</f>
        <v>0</v>
      </c>
      <c r="BC181" s="107">
        <f t="shared" si="542"/>
        <v>275233645</v>
      </c>
      <c r="BD181" s="107">
        <f t="shared" si="542"/>
        <v>82946547</v>
      </c>
      <c r="BE181" s="107">
        <f t="shared" si="542"/>
        <v>548752439</v>
      </c>
      <c r="BF181" s="107">
        <f t="shared" si="542"/>
        <v>0</v>
      </c>
      <c r="BG181" s="107">
        <f t="shared" si="542"/>
        <v>117499957.99999237</v>
      </c>
      <c r="BH181" s="107">
        <f t="shared" si="542"/>
        <v>899697599</v>
      </c>
      <c r="BI181" s="107"/>
      <c r="BJ181" s="107">
        <f t="shared" si="542"/>
        <v>13594708139</v>
      </c>
      <c r="BK181" s="107">
        <f t="shared" si="542"/>
        <v>0</v>
      </c>
      <c r="BL181" s="107">
        <f t="shared" si="542"/>
        <v>0</v>
      </c>
      <c r="BM181" s="107">
        <f t="shared" si="542"/>
        <v>0</v>
      </c>
      <c r="BN181" s="107"/>
      <c r="BO181" s="107">
        <f t="shared" si="542"/>
        <v>0</v>
      </c>
      <c r="BP181" s="107">
        <f t="shared" si="542"/>
        <v>1661190</v>
      </c>
      <c r="BQ181" s="107">
        <f t="shared" si="542"/>
        <v>-985667</v>
      </c>
      <c r="BR181" s="107">
        <f t="shared" si="542"/>
        <v>64049799</v>
      </c>
      <c r="BS181" s="107">
        <f t="shared" si="542"/>
        <v>0</v>
      </c>
      <c r="BT181" s="107">
        <f t="shared" si="542"/>
        <v>-590356</v>
      </c>
      <c r="BU181" s="107">
        <f t="shared" si="542"/>
        <v>361468710</v>
      </c>
      <c r="BV181" s="107"/>
      <c r="BW181" s="107">
        <f t="shared" si="542"/>
        <v>31717116306</v>
      </c>
      <c r="BX181" s="107">
        <f t="shared" si="542"/>
        <v>0</v>
      </c>
      <c r="BY181" s="107">
        <f t="shared" si="542"/>
        <v>0</v>
      </c>
      <c r="BZ181" s="107">
        <f t="shared" si="542"/>
        <v>0</v>
      </c>
      <c r="CA181" s="107"/>
      <c r="CB181" s="107">
        <f t="shared" si="542"/>
        <v>0</v>
      </c>
      <c r="CC181" s="107">
        <f t="shared" si="542"/>
        <v>3231064</v>
      </c>
      <c r="CD181" s="107">
        <f t="shared" si="542"/>
        <v>1000</v>
      </c>
      <c r="CE181" s="107">
        <f t="shared" si="542"/>
        <v>63063132</v>
      </c>
      <c r="CF181" s="107">
        <f t="shared" si="542"/>
        <v>0</v>
      </c>
      <c r="CG181" s="107">
        <f t="shared" si="542"/>
        <v>-460311818</v>
      </c>
      <c r="CH181" s="107">
        <f t="shared" si="542"/>
        <v>357237380</v>
      </c>
      <c r="CI181" s="107"/>
      <c r="CJ181" s="107">
        <f t="shared" si="542"/>
        <v>28748842033</v>
      </c>
      <c r="CK181" s="107">
        <f t="shared" si="542"/>
        <v>0</v>
      </c>
      <c r="CL181" s="107">
        <f t="shared" si="542"/>
        <v>0</v>
      </c>
      <c r="CM181" s="107">
        <f t="shared" si="542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 x14ac:dyDescent="0.3">
      <c r="A182" s="62"/>
      <c r="B182" s="1023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543">+I179-I181</f>
        <v>0</v>
      </c>
      <c r="J182" s="107">
        <f t="shared" si="543"/>
        <v>0</v>
      </c>
      <c r="K182" s="107">
        <f t="shared" si="543"/>
        <v>3626082359</v>
      </c>
      <c r="L182" s="107">
        <f t="shared" si="543"/>
        <v>3626082359</v>
      </c>
      <c r="M182" s="107">
        <f t="shared" si="543"/>
        <v>100000000</v>
      </c>
      <c r="N182" s="107">
        <f t="shared" si="543"/>
        <v>100000000</v>
      </c>
      <c r="O182" s="107">
        <f t="shared" si="543"/>
        <v>501743161</v>
      </c>
      <c r="P182" s="107">
        <f t="shared" si="543"/>
        <v>501743161</v>
      </c>
      <c r="Q182" s="107">
        <f t="shared" si="543"/>
        <v>171000000</v>
      </c>
      <c r="R182" s="107">
        <f t="shared" si="543"/>
        <v>171000000</v>
      </c>
      <c r="S182" s="107">
        <f t="shared" si="543"/>
        <v>294000000</v>
      </c>
      <c r="T182" s="107">
        <f t="shared" si="543"/>
        <v>294000000</v>
      </c>
      <c r="U182" s="107">
        <f t="shared" si="543"/>
        <v>2797278553</v>
      </c>
      <c r="V182" s="107">
        <f t="shared" si="543"/>
        <v>3937278553</v>
      </c>
      <c r="W182" s="107">
        <f t="shared" si="543"/>
        <v>7940802</v>
      </c>
      <c r="X182" s="107">
        <f t="shared" si="543"/>
        <v>7940802</v>
      </c>
      <c r="Y182" s="107">
        <f t="shared" si="543"/>
        <v>37419717132</v>
      </c>
      <c r="Z182" s="107">
        <f t="shared" si="543"/>
        <v>37419717132</v>
      </c>
      <c r="AA182" s="107">
        <f t="shared" si="543"/>
        <v>0</v>
      </c>
      <c r="AB182" s="107">
        <f t="shared" si="543"/>
        <v>0</v>
      </c>
      <c r="AC182" s="107">
        <f t="shared" si="543"/>
        <v>0</v>
      </c>
      <c r="AD182" s="107">
        <f t="shared" si="543"/>
        <v>0</v>
      </c>
      <c r="AE182" s="107"/>
      <c r="AF182" s="107"/>
      <c r="AG182" s="107">
        <f t="shared" si="543"/>
        <v>1450000000</v>
      </c>
      <c r="AH182" s="107">
        <f t="shared" si="540"/>
        <v>30800000000</v>
      </c>
      <c r="AI182" s="107">
        <f t="shared" si="540"/>
        <v>0</v>
      </c>
      <c r="AJ182" s="107">
        <f t="shared" si="540"/>
        <v>30000000000</v>
      </c>
      <c r="AK182" s="107">
        <f>+AK181+AK179</f>
        <v>0</v>
      </c>
      <c r="AL182" s="107">
        <f t="shared" si="543"/>
        <v>0</v>
      </c>
      <c r="AM182" s="107">
        <f t="shared" si="543"/>
        <v>0</v>
      </c>
      <c r="AN182" s="107">
        <f>+AN179-AN181</f>
        <v>0</v>
      </c>
      <c r="AO182" s="107">
        <f t="shared" si="543"/>
        <v>-15008768056.000061</v>
      </c>
      <c r="AP182" s="107">
        <f t="shared" si="543"/>
        <v>-735385471.88000011</v>
      </c>
      <c r="AQ182" s="107">
        <f t="shared" si="543"/>
        <v>-517093944</v>
      </c>
      <c r="AR182" s="107">
        <f t="shared" si="543"/>
        <v>-22934249</v>
      </c>
      <c r="AS182" s="107">
        <f t="shared" si="543"/>
        <v>58124361893.160004</v>
      </c>
      <c r="AT182" s="107">
        <f>+AT179-AT181</f>
        <v>1108876169.1199999</v>
      </c>
      <c r="AU182" s="107">
        <f t="shared" si="543"/>
        <v>-320819974</v>
      </c>
      <c r="AV182" s="107">
        <f t="shared" si="543"/>
        <v>-135189327</v>
      </c>
      <c r="AW182" s="107">
        <f t="shared" si="543"/>
        <v>-5303000672</v>
      </c>
      <c r="AX182" s="107">
        <f t="shared" si="543"/>
        <v>67172830887</v>
      </c>
      <c r="AY182" s="107">
        <f t="shared" si="543"/>
        <v>0</v>
      </c>
      <c r="AZ182" s="107">
        <f t="shared" si="543"/>
        <v>0</v>
      </c>
      <c r="BA182" s="439">
        <f t="shared" si="543"/>
        <v>0</v>
      </c>
      <c r="BB182" s="107">
        <f t="shared" si="543"/>
        <v>-1447324910.0000305</v>
      </c>
      <c r="BC182" s="107">
        <f t="shared" si="543"/>
        <v>-840118856</v>
      </c>
      <c r="BD182" s="107">
        <f t="shared" si="543"/>
        <v>-390735808</v>
      </c>
      <c r="BE182" s="107">
        <f t="shared" si="543"/>
        <v>-784408714.70999908</v>
      </c>
      <c r="BF182" s="107">
        <f t="shared" si="543"/>
        <v>14094651080.190001</v>
      </c>
      <c r="BG182" s="107">
        <f t="shared" si="543"/>
        <v>-609914976.99998474</v>
      </c>
      <c r="BH182" s="107">
        <f t="shared" si="543"/>
        <v>-1168852012</v>
      </c>
      <c r="BI182" s="107">
        <f t="shared" si="543"/>
        <v>-474139795</v>
      </c>
      <c r="BJ182" s="107">
        <f t="shared" si="543"/>
        <v>-13680784967</v>
      </c>
      <c r="BK182" s="107">
        <f t="shared" si="543"/>
        <v>24996591365</v>
      </c>
      <c r="BL182" s="107">
        <f t="shared" si="543"/>
        <v>0</v>
      </c>
      <c r="BM182" s="107">
        <f t="shared" si="543"/>
        <v>0</v>
      </c>
      <c r="BN182" s="107">
        <f t="shared" si="543"/>
        <v>0</v>
      </c>
      <c r="BO182" s="107">
        <f t="shared" si="543"/>
        <v>-56450858</v>
      </c>
      <c r="BP182" s="107">
        <f t="shared" si="543"/>
        <v>-56727038</v>
      </c>
      <c r="BQ182" s="107">
        <f t="shared" si="543"/>
        <v>-78269138</v>
      </c>
      <c r="BR182" s="107">
        <f t="shared" si="543"/>
        <v>-143466972.70999908</v>
      </c>
      <c r="BS182" s="107">
        <f t="shared" si="543"/>
        <v>31582545895</v>
      </c>
      <c r="BT182" s="107">
        <f t="shared" si="543"/>
        <v>-199788344</v>
      </c>
      <c r="BU182" s="107">
        <f t="shared" si="543"/>
        <v>-364118759</v>
      </c>
      <c r="BV182" s="107">
        <f t="shared" ref="BV182:CN182" si="544">+BV179-BV181</f>
        <v>0</v>
      </c>
      <c r="BW182" s="107">
        <f t="shared" si="544"/>
        <v>-31727521368</v>
      </c>
      <c r="BX182" s="107">
        <f t="shared" si="544"/>
        <v>33927273021.650002</v>
      </c>
      <c r="BY182" s="107">
        <f t="shared" si="544"/>
        <v>0</v>
      </c>
      <c r="BZ182" s="107">
        <f t="shared" si="544"/>
        <v>0</v>
      </c>
      <c r="CA182" s="107">
        <f t="shared" si="544"/>
        <v>0</v>
      </c>
      <c r="CB182" s="107">
        <f t="shared" si="544"/>
        <v>-23197134</v>
      </c>
      <c r="CC182" s="107">
        <f t="shared" si="544"/>
        <v>-93120510</v>
      </c>
      <c r="CD182" s="107">
        <f t="shared" si="544"/>
        <v>-79255805</v>
      </c>
      <c r="CE182" s="107">
        <f t="shared" si="544"/>
        <v>-142480305.70999908</v>
      </c>
      <c r="CF182" s="107">
        <f t="shared" si="544"/>
        <v>31549521877</v>
      </c>
      <c r="CG182" s="107">
        <f t="shared" si="544"/>
        <v>262356880</v>
      </c>
      <c r="CH182" s="107">
        <f t="shared" si="544"/>
        <v>-359887429</v>
      </c>
      <c r="CI182" s="107">
        <f t="shared" si="544"/>
        <v>0</v>
      </c>
      <c r="CJ182" s="107">
        <f t="shared" si="544"/>
        <v>-28748098333</v>
      </c>
      <c r="CK182" s="107">
        <f t="shared" si="544"/>
        <v>35211018410.650002</v>
      </c>
      <c r="CL182" s="107">
        <f t="shared" si="544"/>
        <v>0</v>
      </c>
      <c r="CM182" s="107">
        <f t="shared" si="544"/>
        <v>0</v>
      </c>
      <c r="CN182" s="107">
        <f t="shared" si="544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 x14ac:dyDescent="0.3">
      <c r="A183" s="347"/>
      <c r="B183" s="1033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 x14ac:dyDescent="0.3">
      <c r="B184" s="1023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 x14ac:dyDescent="0.3">
      <c r="A185" s="62"/>
      <c r="B185" s="1023"/>
      <c r="C185" s="124" t="s">
        <v>1</v>
      </c>
      <c r="D185" s="125"/>
      <c r="E185" s="364"/>
      <c r="F185" s="124" t="s">
        <v>18</v>
      </c>
      <c r="G185" s="1133" t="s">
        <v>347</v>
      </c>
      <c r="H185" s="1121"/>
      <c r="I185" s="1121"/>
      <c r="J185" s="1121"/>
      <c r="K185" s="1121"/>
      <c r="L185" s="1121"/>
      <c r="M185" s="1121"/>
      <c r="N185" s="1121"/>
      <c r="O185" s="1121"/>
      <c r="P185" s="1121"/>
      <c r="Q185" s="1121"/>
      <c r="R185" s="1121"/>
      <c r="S185" s="1121"/>
      <c r="T185" s="1121"/>
      <c r="U185" s="1121"/>
      <c r="V185" s="1121"/>
      <c r="W185" s="1121"/>
      <c r="X185" s="1121"/>
      <c r="Y185" s="1121"/>
      <c r="Z185" s="1121"/>
      <c r="AA185" s="1121"/>
      <c r="AB185" s="1121"/>
      <c r="AC185" s="1121"/>
      <c r="AD185" s="1123"/>
      <c r="AE185" s="1124" t="s">
        <v>68</v>
      </c>
      <c r="AF185" s="1125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141" t="s">
        <v>690</v>
      </c>
      <c r="AP185" s="1142"/>
      <c r="AQ185" s="1142"/>
      <c r="AR185" s="1142"/>
      <c r="AS185" s="1142"/>
      <c r="AT185" s="1142"/>
      <c r="AU185" s="1142"/>
      <c r="AV185" s="1142"/>
      <c r="AW185" s="1142"/>
      <c r="AX185" s="1143"/>
      <c r="AY185" s="1142"/>
      <c r="AZ185" s="1138"/>
      <c r="BA185" s="441" t="s">
        <v>17</v>
      </c>
      <c r="BB185" s="1124" t="s">
        <v>6</v>
      </c>
      <c r="BC185" s="1122"/>
      <c r="BD185" s="1122"/>
      <c r="BE185" s="1122"/>
      <c r="BF185" s="1122"/>
      <c r="BG185" s="1122"/>
      <c r="BH185" s="1122"/>
      <c r="BI185" s="1122"/>
      <c r="BJ185" s="1122"/>
      <c r="BK185" s="1122"/>
      <c r="BL185" s="1122"/>
      <c r="BM185" s="1125"/>
      <c r="BN185" s="355" t="s">
        <v>6</v>
      </c>
      <c r="BO185" s="1124" t="s">
        <v>0</v>
      </c>
      <c r="BP185" s="1122"/>
      <c r="BQ185" s="1122"/>
      <c r="BR185" s="1122"/>
      <c r="BS185" s="1122"/>
      <c r="BT185" s="1122"/>
      <c r="BU185" s="1122"/>
      <c r="BV185" s="1122"/>
      <c r="BW185" s="1122"/>
      <c r="BX185" s="1122"/>
      <c r="BY185" s="1122"/>
      <c r="BZ185" s="1125"/>
      <c r="CA185" s="124" t="s">
        <v>0</v>
      </c>
      <c r="CB185" s="1124" t="s">
        <v>220</v>
      </c>
      <c r="CC185" s="1122"/>
      <c r="CD185" s="1122"/>
      <c r="CE185" s="1122"/>
      <c r="CF185" s="1122"/>
      <c r="CG185" s="1122"/>
      <c r="CH185" s="1122"/>
      <c r="CI185" s="1122"/>
      <c r="CJ185" s="1122"/>
      <c r="CK185" s="1122"/>
      <c r="CL185" s="1122"/>
      <c r="CM185" s="1122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 x14ac:dyDescent="0.3">
      <c r="A186" s="62"/>
      <c r="B186" s="1023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 x14ac:dyDescent="0.25">
      <c r="A187" s="62"/>
      <c r="B187" s="1023"/>
      <c r="C187" s="60"/>
      <c r="D187" s="132">
        <v>10</v>
      </c>
      <c r="E187" s="375" t="s">
        <v>57</v>
      </c>
      <c r="F187" s="133">
        <f t="shared" ref="F187:AL187" si="545">+F22</f>
        <v>167051210000</v>
      </c>
      <c r="G187" s="133">
        <f t="shared" si="545"/>
        <v>0</v>
      </c>
      <c r="H187" s="133">
        <f t="shared" si="545"/>
        <v>0</v>
      </c>
      <c r="I187" s="133">
        <f t="shared" si="545"/>
        <v>0</v>
      </c>
      <c r="J187" s="133">
        <f t="shared" si="545"/>
        <v>0</v>
      </c>
      <c r="K187" s="133">
        <f t="shared" si="545"/>
        <v>0</v>
      </c>
      <c r="L187" s="133">
        <f t="shared" si="545"/>
        <v>0</v>
      </c>
      <c r="M187" s="133">
        <f t="shared" si="545"/>
        <v>0</v>
      </c>
      <c r="N187" s="133">
        <f t="shared" si="545"/>
        <v>0</v>
      </c>
      <c r="O187" s="133">
        <f t="shared" si="545"/>
        <v>0</v>
      </c>
      <c r="P187" s="133">
        <f t="shared" si="545"/>
        <v>0</v>
      </c>
      <c r="Q187" s="133">
        <f t="shared" si="545"/>
        <v>100000000</v>
      </c>
      <c r="R187" s="133">
        <f t="shared" si="545"/>
        <v>100000000</v>
      </c>
      <c r="S187" s="133">
        <f t="shared" si="545"/>
        <v>0</v>
      </c>
      <c r="T187" s="133">
        <f t="shared" si="545"/>
        <v>0</v>
      </c>
      <c r="U187" s="133">
        <f t="shared" si="545"/>
        <v>2400000000</v>
      </c>
      <c r="V187" s="133">
        <f t="shared" si="545"/>
        <v>2400000000</v>
      </c>
      <c r="W187" s="133">
        <f t="shared" si="545"/>
        <v>7940802</v>
      </c>
      <c r="X187" s="133">
        <f t="shared" si="545"/>
        <v>7940802</v>
      </c>
      <c r="Y187" s="133">
        <f t="shared" si="545"/>
        <v>7329817132</v>
      </c>
      <c r="Z187" s="133">
        <f t="shared" si="545"/>
        <v>2200000000</v>
      </c>
      <c r="AA187" s="133">
        <f t="shared" si="545"/>
        <v>0</v>
      </c>
      <c r="AB187" s="133">
        <f t="shared" si="545"/>
        <v>0</v>
      </c>
      <c r="AC187" s="133">
        <f t="shared" si="545"/>
        <v>0</v>
      </c>
      <c r="AD187" s="133">
        <f t="shared" si="545"/>
        <v>0</v>
      </c>
      <c r="AE187" s="133">
        <f t="shared" si="545"/>
        <v>9837757934</v>
      </c>
      <c r="AF187" s="133">
        <f t="shared" si="545"/>
        <v>4707940802</v>
      </c>
      <c r="AG187" s="133">
        <f t="shared" si="545"/>
        <v>145160500</v>
      </c>
      <c r="AH187" s="133">
        <f>+AH22</f>
        <v>0</v>
      </c>
      <c r="AI187" s="133">
        <f t="shared" si="545"/>
        <v>-145160500</v>
      </c>
      <c r="AJ187" s="133">
        <f>+AJ22</f>
        <v>0</v>
      </c>
      <c r="AK187" s="133">
        <f t="shared" si="545"/>
        <v>161776232368</v>
      </c>
      <c r="AL187" s="133">
        <f t="shared" si="545"/>
        <v>0</v>
      </c>
      <c r="AM187" s="133">
        <f t="shared" ref="AM187:BE187" si="546">+AM22</f>
        <v>161677134723</v>
      </c>
      <c r="AN187" s="442">
        <f t="shared" si="546"/>
        <v>161776232368</v>
      </c>
      <c r="AO187" s="133">
        <f t="shared" si="546"/>
        <v>160753303708</v>
      </c>
      <c r="AP187" s="133">
        <f t="shared" si="546"/>
        <v>82133333</v>
      </c>
      <c r="AQ187" s="133">
        <f t="shared" si="546"/>
        <v>0</v>
      </c>
      <c r="AR187" s="133">
        <f t="shared" si="546"/>
        <v>165266000</v>
      </c>
      <c r="AS187" s="133">
        <f t="shared" si="546"/>
        <v>0</v>
      </c>
      <c r="AT187" s="442">
        <f t="shared" si="546"/>
        <v>67783122</v>
      </c>
      <c r="AU187" s="133">
        <f t="shared" si="546"/>
        <v>259765960</v>
      </c>
      <c r="AV187" s="133">
        <f t="shared" si="546"/>
        <v>18900000</v>
      </c>
      <c r="AW187" s="133">
        <f t="shared" si="546"/>
        <v>154102600</v>
      </c>
      <c r="AX187" s="133">
        <f t="shared" si="546"/>
        <v>175880000</v>
      </c>
      <c r="AY187" s="133">
        <f t="shared" si="546"/>
        <v>0</v>
      </c>
      <c r="AZ187" s="133">
        <f t="shared" si="546"/>
        <v>0</v>
      </c>
      <c r="BA187" s="442">
        <f t="shared" si="546"/>
        <v>161677134723</v>
      </c>
      <c r="BB187" s="133">
        <f t="shared" si="546"/>
        <v>11102669643</v>
      </c>
      <c r="BC187" s="133">
        <f t="shared" si="546"/>
        <v>11429071758</v>
      </c>
      <c r="BD187" s="133">
        <f t="shared" si="546"/>
        <v>12241725794</v>
      </c>
      <c r="BE187" s="133">
        <f t="shared" si="546"/>
        <v>11122606960.290001</v>
      </c>
      <c r="BF187" s="133">
        <v>12263321862</v>
      </c>
      <c r="BG187" s="442">
        <f t="shared" ref="BG187:BR187" si="547">+BG22</f>
        <v>11798850167</v>
      </c>
      <c r="BH187" s="133">
        <f t="shared" si="547"/>
        <v>15402640599</v>
      </c>
      <c r="BI187" s="133">
        <f t="shared" si="547"/>
        <v>11750046740</v>
      </c>
      <c r="BJ187" s="133">
        <f t="shared" si="547"/>
        <v>12127521174</v>
      </c>
      <c r="BK187" s="133">
        <f t="shared" si="547"/>
        <v>12096970577</v>
      </c>
      <c r="BL187" s="133">
        <f t="shared" si="547"/>
        <v>0</v>
      </c>
      <c r="BM187" s="133">
        <f t="shared" si="547"/>
        <v>0</v>
      </c>
      <c r="BN187" s="442">
        <f t="shared" si="547"/>
        <v>121289297678.29001</v>
      </c>
      <c r="BO187" s="133">
        <f t="shared" si="547"/>
        <v>10026732206</v>
      </c>
      <c r="BP187" s="133">
        <f t="shared" si="547"/>
        <v>10847979333</v>
      </c>
      <c r="BQ187" s="133">
        <f t="shared" si="547"/>
        <v>12331300838</v>
      </c>
      <c r="BR187" s="133">
        <f t="shared" si="547"/>
        <v>11185659974.290001</v>
      </c>
      <c r="BS187" s="133">
        <v>12402276348</v>
      </c>
      <c r="BT187" s="442">
        <f t="shared" ref="BT187:CS187" si="548">+BT22</f>
        <v>11973868523</v>
      </c>
      <c r="BU187" s="133">
        <f t="shared" si="548"/>
        <v>15482734104</v>
      </c>
      <c r="BV187" s="133">
        <f t="shared" si="548"/>
        <v>11983103944</v>
      </c>
      <c r="BW187" s="133">
        <f t="shared" si="548"/>
        <v>12097990778</v>
      </c>
      <c r="BX187" s="133">
        <f t="shared" si="548"/>
        <v>12097194325</v>
      </c>
      <c r="BY187" s="133">
        <f t="shared" si="548"/>
        <v>0</v>
      </c>
      <c r="BZ187" s="133">
        <f t="shared" si="548"/>
        <v>0</v>
      </c>
      <c r="CA187" s="442">
        <f t="shared" si="548"/>
        <v>120382712777.29001</v>
      </c>
      <c r="CB187" s="133">
        <f t="shared" si="548"/>
        <v>7353547789</v>
      </c>
      <c r="CC187" s="133">
        <f t="shared" si="548"/>
        <v>13521163750</v>
      </c>
      <c r="CD187" s="133">
        <f t="shared" si="548"/>
        <v>12331300838</v>
      </c>
      <c r="CE187" s="133">
        <f t="shared" si="548"/>
        <v>11185659974.290001</v>
      </c>
      <c r="CF187" s="133">
        <f t="shared" si="548"/>
        <v>12356148752</v>
      </c>
      <c r="CG187" s="442">
        <f t="shared" si="548"/>
        <v>11973868523</v>
      </c>
      <c r="CH187" s="133">
        <f t="shared" si="548"/>
        <v>15482734104</v>
      </c>
      <c r="CI187" s="133">
        <f t="shared" si="548"/>
        <v>11983103944</v>
      </c>
      <c r="CJ187" s="133">
        <f t="shared" si="548"/>
        <v>12079711030</v>
      </c>
      <c r="CK187" s="133">
        <f t="shared" si="548"/>
        <v>12115474073</v>
      </c>
      <c r="CL187" s="133">
        <f t="shared" si="548"/>
        <v>0</v>
      </c>
      <c r="CM187" s="133">
        <f t="shared" si="548"/>
        <v>0</v>
      </c>
      <c r="CN187" s="442">
        <f t="shared" si="548"/>
        <v>120382712777.29001</v>
      </c>
      <c r="CO187" s="442">
        <f t="shared" si="548"/>
        <v>99097645</v>
      </c>
      <c r="CP187" s="442">
        <f t="shared" si="548"/>
        <v>99097645</v>
      </c>
      <c r="CQ187" s="442">
        <f t="shared" si="548"/>
        <v>40387837044.709999</v>
      </c>
      <c r="CR187" s="442">
        <f t="shared" si="548"/>
        <v>906584901</v>
      </c>
      <c r="CS187" s="442">
        <f t="shared" si="548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 x14ac:dyDescent="0.25">
      <c r="B188" s="1023"/>
      <c r="C188" s="60"/>
      <c r="D188" s="132">
        <v>10</v>
      </c>
      <c r="E188" s="375" t="s">
        <v>59</v>
      </c>
      <c r="F188" s="135">
        <f t="shared" ref="F188:AL188" si="549">+F60</f>
        <v>14229050000</v>
      </c>
      <c r="G188" s="135">
        <f t="shared" si="549"/>
        <v>245000000</v>
      </c>
      <c r="H188" s="135">
        <f t="shared" si="549"/>
        <v>245000000</v>
      </c>
      <c r="I188" s="135">
        <f t="shared" si="549"/>
        <v>340000000</v>
      </c>
      <c r="J188" s="135">
        <f t="shared" si="549"/>
        <v>340000000</v>
      </c>
      <c r="K188" s="135">
        <f t="shared" si="549"/>
        <v>22295692</v>
      </c>
      <c r="L188" s="135">
        <f t="shared" si="549"/>
        <v>2882295692</v>
      </c>
      <c r="M188" s="135">
        <f t="shared" si="549"/>
        <v>100000000</v>
      </c>
      <c r="N188" s="135">
        <f t="shared" si="549"/>
        <v>100000000</v>
      </c>
      <c r="O188" s="135">
        <f t="shared" si="549"/>
        <v>285690820</v>
      </c>
      <c r="P188" s="135">
        <f t="shared" si="549"/>
        <v>285690820</v>
      </c>
      <c r="Q188" s="135">
        <f t="shared" si="549"/>
        <v>71000000</v>
      </c>
      <c r="R188" s="135">
        <f t="shared" si="549"/>
        <v>71000000</v>
      </c>
      <c r="S188" s="135">
        <f t="shared" si="549"/>
        <v>294000000</v>
      </c>
      <c r="T188" s="135">
        <f t="shared" si="549"/>
        <v>294000000</v>
      </c>
      <c r="U188" s="135">
        <f t="shared" si="549"/>
        <v>397278553</v>
      </c>
      <c r="V188" s="135">
        <f t="shared" si="549"/>
        <v>397278553</v>
      </c>
      <c r="W188" s="135">
        <f t="shared" si="549"/>
        <v>0</v>
      </c>
      <c r="X188" s="135">
        <f t="shared" si="549"/>
        <v>0</v>
      </c>
      <c r="Y188" s="135">
        <f t="shared" si="549"/>
        <v>89900000</v>
      </c>
      <c r="Z188" s="135">
        <f t="shared" si="549"/>
        <v>89900000</v>
      </c>
      <c r="AA188" s="135">
        <f t="shared" si="549"/>
        <v>0</v>
      </c>
      <c r="AB188" s="135">
        <f t="shared" si="549"/>
        <v>0</v>
      </c>
      <c r="AC188" s="135">
        <f t="shared" si="549"/>
        <v>0</v>
      </c>
      <c r="AD188" s="135">
        <f t="shared" si="549"/>
        <v>0</v>
      </c>
      <c r="AE188" s="135">
        <f t="shared" si="549"/>
        <v>1845165065</v>
      </c>
      <c r="AF188" s="135">
        <f t="shared" si="549"/>
        <v>4705165065</v>
      </c>
      <c r="AG188" s="135">
        <f t="shared" si="549"/>
        <v>2701552500</v>
      </c>
      <c r="AH188" s="135">
        <f>+AH60</f>
        <v>800000000</v>
      </c>
      <c r="AI188" s="135">
        <f t="shared" si="549"/>
        <v>-1901552500</v>
      </c>
      <c r="AJ188" s="135">
        <f>+AJ60</f>
        <v>0</v>
      </c>
      <c r="AK188" s="135">
        <f t="shared" si="549"/>
        <v>15187497500</v>
      </c>
      <c r="AL188" s="135">
        <f t="shared" si="549"/>
        <v>0</v>
      </c>
      <c r="AM188" s="135">
        <f t="shared" ref="AM188:BR188" si="550">+AM60</f>
        <v>14343370117.24</v>
      </c>
      <c r="AN188" s="443">
        <f t="shared" si="550"/>
        <v>15187497500</v>
      </c>
      <c r="AO188" s="135">
        <f t="shared" si="550"/>
        <v>8788389039.9599991</v>
      </c>
      <c r="AP188" s="135">
        <f t="shared" si="550"/>
        <v>943497427.12</v>
      </c>
      <c r="AQ188" s="135">
        <f t="shared" si="550"/>
        <v>824667096</v>
      </c>
      <c r="AR188" s="135">
        <f t="shared" si="550"/>
        <v>914200382</v>
      </c>
      <c r="AS188" s="135">
        <f t="shared" si="550"/>
        <v>1135989387.1599998</v>
      </c>
      <c r="AT188" s="443">
        <f t="shared" si="550"/>
        <v>529614309</v>
      </c>
      <c r="AU188" s="135">
        <f t="shared" si="550"/>
        <v>225290646</v>
      </c>
      <c r="AV188" s="135">
        <f t="shared" si="550"/>
        <v>647979084</v>
      </c>
      <c r="AW188" s="135">
        <f t="shared" si="550"/>
        <v>207674210</v>
      </c>
      <c r="AX188" s="135">
        <f t="shared" si="550"/>
        <v>126068536</v>
      </c>
      <c r="AY188" s="135">
        <f t="shared" si="550"/>
        <v>0</v>
      </c>
      <c r="AZ188" s="135">
        <f t="shared" si="550"/>
        <v>0</v>
      </c>
      <c r="BA188" s="443">
        <f t="shared" si="550"/>
        <v>14343370117.24</v>
      </c>
      <c r="BB188" s="135">
        <f t="shared" si="550"/>
        <v>6743801348.96</v>
      </c>
      <c r="BC188" s="135">
        <f t="shared" si="550"/>
        <v>670727036</v>
      </c>
      <c r="BD188" s="135">
        <f t="shared" si="550"/>
        <v>761249625.5</v>
      </c>
      <c r="BE188" s="135">
        <f t="shared" si="550"/>
        <v>899466752.75999999</v>
      </c>
      <c r="BF188" s="135">
        <f t="shared" si="550"/>
        <v>402626019.19</v>
      </c>
      <c r="BG188" s="443">
        <f t="shared" si="550"/>
        <v>682119015.64999998</v>
      </c>
      <c r="BH188" s="135">
        <f t="shared" si="550"/>
        <v>1299815236</v>
      </c>
      <c r="BI188" s="135">
        <f t="shared" si="550"/>
        <v>524947303.12</v>
      </c>
      <c r="BJ188" s="135">
        <f t="shared" si="550"/>
        <v>382093187</v>
      </c>
      <c r="BK188" s="135">
        <f t="shared" si="550"/>
        <v>759038228</v>
      </c>
      <c r="BL188" s="135">
        <f t="shared" si="550"/>
        <v>0</v>
      </c>
      <c r="BM188" s="135">
        <f t="shared" si="550"/>
        <v>0</v>
      </c>
      <c r="BN188" s="443">
        <f t="shared" si="550"/>
        <v>13125883752.18</v>
      </c>
      <c r="BO188" s="135">
        <f t="shared" si="550"/>
        <v>273019843</v>
      </c>
      <c r="BP188" s="135">
        <f t="shared" si="550"/>
        <v>561042440.71000004</v>
      </c>
      <c r="BQ188" s="135">
        <f t="shared" si="550"/>
        <v>1136267087.5</v>
      </c>
      <c r="BR188" s="135">
        <f t="shared" si="550"/>
        <v>875005908</v>
      </c>
      <c r="BS188" s="135">
        <f t="shared" ref="BS188:CS188" si="551">+BS60</f>
        <v>961094605</v>
      </c>
      <c r="BT188" s="443">
        <f t="shared" si="551"/>
        <v>1203224790</v>
      </c>
      <c r="BU188" s="135">
        <f t="shared" si="551"/>
        <v>1101112967</v>
      </c>
      <c r="BV188" s="135">
        <f t="shared" si="551"/>
        <v>1121202562</v>
      </c>
      <c r="BW188" s="135">
        <f t="shared" si="551"/>
        <v>1106214635</v>
      </c>
      <c r="BX188" s="135">
        <f t="shared" si="551"/>
        <v>1061346158.65</v>
      </c>
      <c r="BY188" s="135">
        <f t="shared" si="551"/>
        <v>0</v>
      </c>
      <c r="BZ188" s="135">
        <f t="shared" si="551"/>
        <v>0</v>
      </c>
      <c r="CA188" s="443">
        <f t="shared" si="551"/>
        <v>9665135564.8600006</v>
      </c>
      <c r="CB188" s="135">
        <f t="shared" si="551"/>
        <v>209384408</v>
      </c>
      <c r="CC188" s="135">
        <f t="shared" si="551"/>
        <v>603194383.71000004</v>
      </c>
      <c r="CD188" s="135">
        <f t="shared" si="551"/>
        <v>1154102268.5</v>
      </c>
      <c r="CE188" s="135">
        <f t="shared" si="551"/>
        <v>852453270</v>
      </c>
      <c r="CF188" s="135">
        <f t="shared" si="551"/>
        <v>952440977</v>
      </c>
      <c r="CG188" s="443">
        <f t="shared" si="551"/>
        <v>1238079367</v>
      </c>
      <c r="CH188" s="135">
        <f t="shared" si="551"/>
        <v>1101112967</v>
      </c>
      <c r="CI188" s="135">
        <f t="shared" si="551"/>
        <v>1121202562</v>
      </c>
      <c r="CJ188" s="135">
        <f t="shared" si="551"/>
        <v>1101547427</v>
      </c>
      <c r="CK188" s="135">
        <f t="shared" si="551"/>
        <v>1325466041.6500001</v>
      </c>
      <c r="CL188" s="135">
        <f t="shared" si="551"/>
        <v>0</v>
      </c>
      <c r="CM188" s="135">
        <f t="shared" si="551"/>
        <v>0</v>
      </c>
      <c r="CN188" s="443">
        <f t="shared" si="551"/>
        <v>9658983671.8600006</v>
      </c>
      <c r="CO188" s="443">
        <f t="shared" si="551"/>
        <v>844127382.76000023</v>
      </c>
      <c r="CP188" s="443">
        <f t="shared" si="551"/>
        <v>844127382.75999999</v>
      </c>
      <c r="CQ188" s="443">
        <f t="shared" si="551"/>
        <v>1217486365.0599999</v>
      </c>
      <c r="CR188" s="443">
        <f t="shared" si="551"/>
        <v>3460403278.3200002</v>
      </c>
      <c r="CS188" s="443">
        <f t="shared" si="551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 x14ac:dyDescent="0.25">
      <c r="B189" s="1023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552">+G138+G139+G141+G142+G148+G137+G147</f>
        <v>0</v>
      </c>
      <c r="H189" s="135">
        <f t="shared" si="552"/>
        <v>0</v>
      </c>
      <c r="I189" s="135">
        <f t="shared" si="552"/>
        <v>0</v>
      </c>
      <c r="J189" s="135">
        <f t="shared" si="552"/>
        <v>0</v>
      </c>
      <c r="K189" s="135">
        <f t="shared" si="552"/>
        <v>3603786667</v>
      </c>
      <c r="L189" s="135">
        <f t="shared" si="552"/>
        <v>743786667</v>
      </c>
      <c r="M189" s="135">
        <f t="shared" si="552"/>
        <v>0</v>
      </c>
      <c r="N189" s="135">
        <f t="shared" si="552"/>
        <v>0</v>
      </c>
      <c r="O189" s="135">
        <f t="shared" si="552"/>
        <v>0</v>
      </c>
      <c r="P189" s="135">
        <f t="shared" si="552"/>
        <v>0</v>
      </c>
      <c r="Q189" s="135">
        <f t="shared" si="552"/>
        <v>0</v>
      </c>
      <c r="R189" s="135">
        <f t="shared" si="552"/>
        <v>0</v>
      </c>
      <c r="S189" s="135">
        <f t="shared" si="552"/>
        <v>0</v>
      </c>
      <c r="T189" s="135">
        <f t="shared" si="552"/>
        <v>0</v>
      </c>
      <c r="U189" s="135">
        <f t="shared" si="552"/>
        <v>0</v>
      </c>
      <c r="V189" s="135">
        <f t="shared" si="552"/>
        <v>0</v>
      </c>
      <c r="W189" s="135">
        <f t="shared" si="552"/>
        <v>0</v>
      </c>
      <c r="X189" s="135">
        <f t="shared" si="552"/>
        <v>0</v>
      </c>
      <c r="Y189" s="135">
        <f t="shared" si="552"/>
        <v>30000000000</v>
      </c>
      <c r="Z189" s="135">
        <f t="shared" si="552"/>
        <v>35000000000</v>
      </c>
      <c r="AA189" s="135">
        <f t="shared" si="552"/>
        <v>0</v>
      </c>
      <c r="AB189" s="135">
        <f t="shared" si="552"/>
        <v>0</v>
      </c>
      <c r="AC189" s="135">
        <f t="shared" si="552"/>
        <v>0</v>
      </c>
      <c r="AD189" s="135">
        <f t="shared" si="552"/>
        <v>0</v>
      </c>
      <c r="AE189" s="135">
        <f t="shared" si="552"/>
        <v>33603786667</v>
      </c>
      <c r="AF189" s="135">
        <f t="shared" si="552"/>
        <v>35743786667</v>
      </c>
      <c r="AG189" s="135">
        <f t="shared" si="552"/>
        <v>6873202551</v>
      </c>
      <c r="AH189" s="135">
        <f t="shared" si="552"/>
        <v>30000000000</v>
      </c>
      <c r="AI189" s="135">
        <f t="shared" si="552"/>
        <v>-6873202551</v>
      </c>
      <c r="AJ189" s="135">
        <f t="shared" si="552"/>
        <v>30000000000</v>
      </c>
      <c r="AK189" s="135">
        <f t="shared" si="552"/>
        <v>194975797449</v>
      </c>
      <c r="AL189" s="135">
        <f t="shared" si="552"/>
        <v>0</v>
      </c>
      <c r="AM189" s="135">
        <f t="shared" si="552"/>
        <v>194489953716</v>
      </c>
      <c r="AN189" s="443">
        <f t="shared" si="552"/>
        <v>194975797449</v>
      </c>
      <c r="AO189" s="135">
        <f t="shared" si="552"/>
        <v>96755021666</v>
      </c>
      <c r="AP189" s="135">
        <f t="shared" si="552"/>
        <v>4000000</v>
      </c>
      <c r="AQ189" s="135">
        <f t="shared" si="552"/>
        <v>151232917</v>
      </c>
      <c r="AR189" s="135">
        <f t="shared" si="552"/>
        <v>0</v>
      </c>
      <c r="AS189" s="135">
        <f t="shared" si="552"/>
        <v>55724675001</v>
      </c>
      <c r="AT189" s="443">
        <f t="shared" si="552"/>
        <v>5000000</v>
      </c>
      <c r="AU189" s="135">
        <f t="shared" si="552"/>
        <v>0</v>
      </c>
      <c r="AV189" s="135">
        <f t="shared" si="552"/>
        <v>111000000</v>
      </c>
      <c r="AW189" s="135">
        <f t="shared" si="552"/>
        <v>137890800</v>
      </c>
      <c r="AX189" s="135">
        <f t="shared" si="552"/>
        <v>41601133332</v>
      </c>
      <c r="AY189" s="135">
        <f t="shared" si="552"/>
        <v>0</v>
      </c>
      <c r="AZ189" s="135">
        <f t="shared" si="552"/>
        <v>0</v>
      </c>
      <c r="BA189" s="443">
        <f t="shared" si="552"/>
        <v>194489953716</v>
      </c>
      <c r="BB189" s="135">
        <f t="shared" si="552"/>
        <v>96436121666</v>
      </c>
      <c r="BC189" s="135">
        <f t="shared" si="552"/>
        <v>211166667</v>
      </c>
      <c r="BD189" s="135">
        <f t="shared" si="552"/>
        <v>4071067</v>
      </c>
      <c r="BE189" s="135">
        <f t="shared" si="552"/>
        <v>309600</v>
      </c>
      <c r="BF189" s="418">
        <f t="shared" si="552"/>
        <v>71756400</v>
      </c>
      <c r="BG189" s="443">
        <f t="shared" si="552"/>
        <v>54416094467</v>
      </c>
      <c r="BH189" s="135">
        <f t="shared" si="552"/>
        <v>276824932</v>
      </c>
      <c r="BI189" s="135">
        <f t="shared" si="552"/>
        <v>1252712918</v>
      </c>
      <c r="BJ189" s="135">
        <f t="shared" si="552"/>
        <v>34860534</v>
      </c>
      <c r="BK189" s="135">
        <f t="shared" si="552"/>
        <v>11528883200</v>
      </c>
      <c r="BL189" s="135">
        <f t="shared" si="552"/>
        <v>0</v>
      </c>
      <c r="BM189" s="135">
        <f t="shared" si="552"/>
        <v>0</v>
      </c>
      <c r="BN189" s="443">
        <f t="shared" si="552"/>
        <v>164232801451</v>
      </c>
      <c r="BO189" s="135">
        <f t="shared" si="552"/>
        <v>3400000</v>
      </c>
      <c r="BP189" s="135">
        <f t="shared" si="552"/>
        <v>16146049999</v>
      </c>
      <c r="BQ189" s="135">
        <f t="shared" si="552"/>
        <v>16141800001</v>
      </c>
      <c r="BR189" s="135">
        <f t="shared" si="552"/>
        <v>16125797335</v>
      </c>
      <c r="BS189" s="135">
        <f t="shared" ref="BS189:CN189" si="553">+BS138+BS139+BS141+BS142+BS148+BS137+BS147</f>
        <v>16067311399</v>
      </c>
      <c r="BT189" s="443">
        <f t="shared" si="553"/>
        <v>16001300000</v>
      </c>
      <c r="BU189" s="135">
        <f t="shared" si="553"/>
        <v>15899836133</v>
      </c>
      <c r="BV189" s="135">
        <f t="shared" si="553"/>
        <v>15786571183</v>
      </c>
      <c r="BW189" s="135">
        <f t="shared" si="553"/>
        <v>15953714535</v>
      </c>
      <c r="BX189" s="135">
        <f t="shared" si="553"/>
        <v>18728515721</v>
      </c>
      <c r="BY189" s="135">
        <f t="shared" si="553"/>
        <v>0</v>
      </c>
      <c r="BZ189" s="135">
        <f t="shared" si="553"/>
        <v>0</v>
      </c>
      <c r="CA189" s="443">
        <f t="shared" si="553"/>
        <v>146992187106</v>
      </c>
      <c r="CB189" s="135">
        <f t="shared" si="553"/>
        <v>3400000</v>
      </c>
      <c r="CC189" s="135">
        <f t="shared" si="553"/>
        <v>16141797999</v>
      </c>
      <c r="CD189" s="135">
        <f t="shared" si="553"/>
        <v>16146052001</v>
      </c>
      <c r="CE189" s="135">
        <f t="shared" si="553"/>
        <v>16125797335</v>
      </c>
      <c r="CF189" s="135">
        <f t="shared" si="553"/>
        <v>16067311399</v>
      </c>
      <c r="CG189" s="443">
        <f t="shared" si="553"/>
        <v>16001300000</v>
      </c>
      <c r="CH189" s="135">
        <f t="shared" si="553"/>
        <v>15899836133</v>
      </c>
      <c r="CI189" s="135">
        <f t="shared" si="553"/>
        <v>15786571183</v>
      </c>
      <c r="CJ189" s="135">
        <f t="shared" si="553"/>
        <v>12773767870</v>
      </c>
      <c r="CK189" s="135">
        <f t="shared" si="553"/>
        <v>19906036520</v>
      </c>
      <c r="CL189" s="135">
        <f t="shared" si="553"/>
        <v>0</v>
      </c>
      <c r="CM189" s="135">
        <f t="shared" si="553"/>
        <v>0</v>
      </c>
      <c r="CN189" s="443">
        <f t="shared" si="553"/>
        <v>144851870440</v>
      </c>
      <c r="CO189" s="443">
        <f t="shared" ref="CO189:CS189" si="554">+CO138+CO139+CO141+CO142+CO148</f>
        <v>485843733</v>
      </c>
      <c r="CP189" s="443">
        <f t="shared" si="554"/>
        <v>485843733</v>
      </c>
      <c r="CQ189" s="443">
        <f t="shared" si="554"/>
        <v>30257152265</v>
      </c>
      <c r="CR189" s="443">
        <f t="shared" si="554"/>
        <v>17240614345</v>
      </c>
      <c r="CS189" s="443">
        <f t="shared" si="554"/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 x14ac:dyDescent="0.25">
      <c r="B190" s="1023"/>
      <c r="C190" s="60"/>
      <c r="D190" s="132">
        <v>11</v>
      </c>
      <c r="E190" s="375" t="s">
        <v>60</v>
      </c>
      <c r="F190" s="135">
        <f t="shared" ref="F190:AL190" si="555">+F136</f>
        <v>0</v>
      </c>
      <c r="G190" s="135">
        <f t="shared" si="555"/>
        <v>0</v>
      </c>
      <c r="H190" s="135">
        <f t="shared" si="555"/>
        <v>0</v>
      </c>
      <c r="I190" s="135">
        <f t="shared" si="555"/>
        <v>0</v>
      </c>
      <c r="J190" s="135">
        <f t="shared" si="555"/>
        <v>0</v>
      </c>
      <c r="K190" s="135">
        <f t="shared" si="555"/>
        <v>0</v>
      </c>
      <c r="L190" s="135">
        <f t="shared" si="555"/>
        <v>0</v>
      </c>
      <c r="M190" s="135">
        <f t="shared" si="555"/>
        <v>0</v>
      </c>
      <c r="N190" s="135">
        <f t="shared" si="555"/>
        <v>0</v>
      </c>
      <c r="O190" s="135">
        <f t="shared" si="555"/>
        <v>0</v>
      </c>
      <c r="P190" s="135">
        <f t="shared" si="555"/>
        <v>0</v>
      </c>
      <c r="Q190" s="135">
        <f t="shared" si="555"/>
        <v>0</v>
      </c>
      <c r="R190" s="135">
        <f t="shared" si="555"/>
        <v>0</v>
      </c>
      <c r="S190" s="135">
        <f t="shared" si="555"/>
        <v>0</v>
      </c>
      <c r="T190" s="135">
        <f t="shared" si="555"/>
        <v>0</v>
      </c>
      <c r="U190" s="135">
        <f t="shared" si="555"/>
        <v>0</v>
      </c>
      <c r="V190" s="135">
        <f t="shared" si="555"/>
        <v>0</v>
      </c>
      <c r="W190" s="135">
        <f t="shared" si="555"/>
        <v>0</v>
      </c>
      <c r="X190" s="135">
        <f t="shared" si="555"/>
        <v>0</v>
      </c>
      <c r="Y190" s="135">
        <f t="shared" si="555"/>
        <v>0</v>
      </c>
      <c r="Z190" s="135">
        <f t="shared" si="555"/>
        <v>129817132</v>
      </c>
      <c r="AA190" s="135">
        <f t="shared" si="555"/>
        <v>0</v>
      </c>
      <c r="AB190" s="135">
        <f t="shared" si="555"/>
        <v>0</v>
      </c>
      <c r="AC190" s="135">
        <f t="shared" si="555"/>
        <v>0</v>
      </c>
      <c r="AD190" s="135">
        <f t="shared" si="555"/>
        <v>0</v>
      </c>
      <c r="AE190" s="135">
        <f t="shared" si="555"/>
        <v>0</v>
      </c>
      <c r="AF190" s="135">
        <f t="shared" si="555"/>
        <v>129817132</v>
      </c>
      <c r="AG190" s="135">
        <f t="shared" si="555"/>
        <v>0</v>
      </c>
      <c r="AH190" s="135">
        <f>+AH136</f>
        <v>0</v>
      </c>
      <c r="AI190" s="135">
        <f t="shared" si="555"/>
        <v>0</v>
      </c>
      <c r="AJ190" s="135">
        <f>+AJ136</f>
        <v>0</v>
      </c>
      <c r="AK190" s="135">
        <f t="shared" si="555"/>
        <v>129817132</v>
      </c>
      <c r="AL190" s="135">
        <f t="shared" si="555"/>
        <v>0</v>
      </c>
      <c r="AM190" s="135">
        <f t="shared" ref="AM190:BR190" si="556">+AM136</f>
        <v>129817132</v>
      </c>
      <c r="AN190" s="443">
        <f t="shared" si="556"/>
        <v>129817132</v>
      </c>
      <c r="AO190" s="135">
        <f t="shared" si="556"/>
        <v>0</v>
      </c>
      <c r="AP190" s="135">
        <f t="shared" si="556"/>
        <v>0</v>
      </c>
      <c r="AQ190" s="135">
        <f t="shared" si="556"/>
        <v>0</v>
      </c>
      <c r="AR190" s="135">
        <f t="shared" si="556"/>
        <v>0</v>
      </c>
      <c r="AS190" s="135">
        <f t="shared" si="556"/>
        <v>0</v>
      </c>
      <c r="AT190" s="443">
        <f t="shared" si="556"/>
        <v>0</v>
      </c>
      <c r="AU190" s="135">
        <f t="shared" si="556"/>
        <v>0</v>
      </c>
      <c r="AV190" s="135">
        <f t="shared" si="556"/>
        <v>0</v>
      </c>
      <c r="AW190" s="135">
        <f t="shared" si="556"/>
        <v>0</v>
      </c>
      <c r="AX190" s="135">
        <f t="shared" si="556"/>
        <v>129817132</v>
      </c>
      <c r="AY190" s="135">
        <f t="shared" si="556"/>
        <v>0</v>
      </c>
      <c r="AZ190" s="135">
        <f t="shared" si="556"/>
        <v>0</v>
      </c>
      <c r="BA190" s="443">
        <f t="shared" si="556"/>
        <v>129817132</v>
      </c>
      <c r="BB190" s="135">
        <f t="shared" si="556"/>
        <v>0</v>
      </c>
      <c r="BC190" s="135">
        <f t="shared" si="556"/>
        <v>0</v>
      </c>
      <c r="BD190" s="135">
        <f t="shared" si="556"/>
        <v>0</v>
      </c>
      <c r="BE190" s="135">
        <f t="shared" si="556"/>
        <v>0</v>
      </c>
      <c r="BF190" s="135">
        <f t="shared" si="556"/>
        <v>0</v>
      </c>
      <c r="BG190" s="443">
        <f t="shared" si="556"/>
        <v>0</v>
      </c>
      <c r="BH190" s="135">
        <f t="shared" si="556"/>
        <v>0</v>
      </c>
      <c r="BI190" s="135">
        <f t="shared" si="556"/>
        <v>0</v>
      </c>
      <c r="BJ190" s="135">
        <f t="shared" si="556"/>
        <v>0</v>
      </c>
      <c r="BK190" s="135">
        <f>+BK136</f>
        <v>129817132</v>
      </c>
      <c r="BL190" s="135">
        <f t="shared" si="556"/>
        <v>0</v>
      </c>
      <c r="BM190" s="135">
        <f t="shared" si="556"/>
        <v>0</v>
      </c>
      <c r="BN190" s="443">
        <f t="shared" si="556"/>
        <v>129817132</v>
      </c>
      <c r="BO190" s="135">
        <f t="shared" si="556"/>
        <v>0</v>
      </c>
      <c r="BP190" s="135">
        <f t="shared" si="556"/>
        <v>0</v>
      </c>
      <c r="BQ190" s="135">
        <f t="shared" si="556"/>
        <v>0</v>
      </c>
      <c r="BR190" s="135">
        <f t="shared" si="556"/>
        <v>0</v>
      </c>
      <c r="BS190" s="135">
        <f t="shared" ref="BS190:CS190" si="557">+BS136</f>
        <v>0</v>
      </c>
      <c r="BT190" s="443">
        <f t="shared" si="557"/>
        <v>0</v>
      </c>
      <c r="BU190" s="135">
        <f t="shared" si="557"/>
        <v>0</v>
      </c>
      <c r="BV190" s="135">
        <f t="shared" si="557"/>
        <v>0</v>
      </c>
      <c r="BW190" s="135">
        <f t="shared" si="557"/>
        <v>0</v>
      </c>
      <c r="BX190" s="135">
        <f t="shared" si="557"/>
        <v>129817132</v>
      </c>
      <c r="BY190" s="135">
        <f t="shared" si="557"/>
        <v>0</v>
      </c>
      <c r="BZ190" s="135">
        <f t="shared" si="557"/>
        <v>0</v>
      </c>
      <c r="CA190" s="443">
        <f t="shared" si="557"/>
        <v>129817132</v>
      </c>
      <c r="CB190" s="135">
        <f t="shared" si="557"/>
        <v>0</v>
      </c>
      <c r="CC190" s="135">
        <f t="shared" si="557"/>
        <v>0</v>
      </c>
      <c r="CD190" s="135">
        <f t="shared" si="557"/>
        <v>0</v>
      </c>
      <c r="CE190" s="135">
        <f t="shared" si="557"/>
        <v>0</v>
      </c>
      <c r="CF190" s="135">
        <f t="shared" si="557"/>
        <v>0</v>
      </c>
      <c r="CG190" s="443">
        <f t="shared" si="557"/>
        <v>0</v>
      </c>
      <c r="CH190" s="135">
        <f t="shared" si="557"/>
        <v>0</v>
      </c>
      <c r="CI190" s="135">
        <f t="shared" si="557"/>
        <v>0</v>
      </c>
      <c r="CJ190" s="135">
        <f t="shared" si="557"/>
        <v>0</v>
      </c>
      <c r="CK190" s="135">
        <f t="shared" si="557"/>
        <v>129817132</v>
      </c>
      <c r="CL190" s="135">
        <f t="shared" si="557"/>
        <v>0</v>
      </c>
      <c r="CM190" s="135">
        <f t="shared" si="557"/>
        <v>0</v>
      </c>
      <c r="CN190" s="443">
        <f t="shared" si="557"/>
        <v>129817132</v>
      </c>
      <c r="CO190" s="443">
        <f t="shared" si="557"/>
        <v>0</v>
      </c>
      <c r="CP190" s="443">
        <f t="shared" si="557"/>
        <v>0</v>
      </c>
      <c r="CQ190" s="443">
        <f t="shared" si="557"/>
        <v>0</v>
      </c>
      <c r="CR190" s="443">
        <f t="shared" si="557"/>
        <v>0</v>
      </c>
      <c r="CS190" s="443">
        <f t="shared" si="557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 x14ac:dyDescent="0.25">
      <c r="B191" s="1023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558">+G143+G146</f>
        <v>0</v>
      </c>
      <c r="H191" s="135">
        <f t="shared" si="558"/>
        <v>0</v>
      </c>
      <c r="I191" s="135">
        <f t="shared" si="558"/>
        <v>0</v>
      </c>
      <c r="J191" s="135">
        <f t="shared" si="558"/>
        <v>0</v>
      </c>
      <c r="K191" s="135">
        <f t="shared" si="558"/>
        <v>0</v>
      </c>
      <c r="L191" s="135">
        <f t="shared" si="558"/>
        <v>0</v>
      </c>
      <c r="M191" s="135">
        <f t="shared" si="558"/>
        <v>0</v>
      </c>
      <c r="N191" s="135">
        <f t="shared" si="558"/>
        <v>0</v>
      </c>
      <c r="O191" s="135">
        <f t="shared" si="558"/>
        <v>0</v>
      </c>
      <c r="P191" s="135">
        <f t="shared" si="558"/>
        <v>0</v>
      </c>
      <c r="Q191" s="135">
        <f t="shared" si="558"/>
        <v>0</v>
      </c>
      <c r="R191" s="135">
        <f t="shared" si="558"/>
        <v>0</v>
      </c>
      <c r="S191" s="135">
        <f t="shared" si="558"/>
        <v>0</v>
      </c>
      <c r="T191" s="135">
        <f t="shared" si="558"/>
        <v>0</v>
      </c>
      <c r="U191" s="135">
        <f t="shared" si="558"/>
        <v>0</v>
      </c>
      <c r="V191" s="135">
        <f t="shared" si="558"/>
        <v>0</v>
      </c>
      <c r="W191" s="135">
        <f t="shared" si="558"/>
        <v>0</v>
      </c>
      <c r="X191" s="135">
        <f t="shared" si="558"/>
        <v>0</v>
      </c>
      <c r="Y191" s="135">
        <f t="shared" si="558"/>
        <v>0</v>
      </c>
      <c r="Z191" s="135">
        <f t="shared" si="558"/>
        <v>0</v>
      </c>
      <c r="AA191" s="135">
        <f t="shared" si="558"/>
        <v>0</v>
      </c>
      <c r="AB191" s="135">
        <f t="shared" si="558"/>
        <v>0</v>
      </c>
      <c r="AC191" s="135">
        <f t="shared" si="558"/>
        <v>0</v>
      </c>
      <c r="AD191" s="135">
        <f t="shared" si="558"/>
        <v>0</v>
      </c>
      <c r="AE191" s="135">
        <f t="shared" si="558"/>
        <v>0</v>
      </c>
      <c r="AF191" s="135">
        <f t="shared" si="558"/>
        <v>0</v>
      </c>
      <c r="AG191" s="135">
        <f t="shared" si="558"/>
        <v>2036370000</v>
      </c>
      <c r="AH191" s="135">
        <f>+AH143+AH146</f>
        <v>0</v>
      </c>
      <c r="AI191" s="135">
        <f t="shared" si="558"/>
        <v>-2036370000</v>
      </c>
      <c r="AJ191" s="135">
        <f>+AJ143+AJ146</f>
        <v>0</v>
      </c>
      <c r="AK191" s="135">
        <f t="shared" si="558"/>
        <v>64533630000</v>
      </c>
      <c r="AL191" s="135">
        <f t="shared" si="558"/>
        <v>0</v>
      </c>
      <c r="AM191" s="135">
        <f t="shared" si="558"/>
        <v>42158446090</v>
      </c>
      <c r="AN191" s="135">
        <f t="shared" si="558"/>
        <v>64533630000</v>
      </c>
      <c r="AO191" s="135">
        <f t="shared" si="558"/>
        <v>8266168948</v>
      </c>
      <c r="AP191" s="135">
        <f t="shared" si="558"/>
        <v>2083574800</v>
      </c>
      <c r="AQ191" s="135">
        <f t="shared" si="558"/>
        <v>331298071</v>
      </c>
      <c r="AR191" s="135">
        <f t="shared" si="558"/>
        <v>696092806</v>
      </c>
      <c r="AS191" s="135">
        <f t="shared" si="558"/>
        <v>327152038</v>
      </c>
      <c r="AT191" s="135">
        <f t="shared" si="558"/>
        <v>399128767</v>
      </c>
      <c r="AU191" s="135">
        <f t="shared" si="558"/>
        <v>768652802</v>
      </c>
      <c r="AV191" s="135">
        <f t="shared" si="558"/>
        <v>67112604</v>
      </c>
      <c r="AW191" s="135">
        <f t="shared" si="558"/>
        <v>4248705125</v>
      </c>
      <c r="AX191" s="135">
        <f t="shared" si="558"/>
        <v>24970560129</v>
      </c>
      <c r="AY191" s="135">
        <f t="shared" si="558"/>
        <v>0</v>
      </c>
      <c r="AZ191" s="135">
        <f t="shared" si="558"/>
        <v>0</v>
      </c>
      <c r="BA191" s="135">
        <f t="shared" si="558"/>
        <v>42158446090</v>
      </c>
      <c r="BB191" s="135">
        <f t="shared" si="558"/>
        <v>7714709551</v>
      </c>
      <c r="BC191" s="135">
        <f t="shared" si="558"/>
        <v>577835620</v>
      </c>
      <c r="BD191" s="135">
        <f t="shared" si="558"/>
        <v>1887940279</v>
      </c>
      <c r="BE191" s="135">
        <f t="shared" si="558"/>
        <v>431467260</v>
      </c>
      <c r="BF191" s="135">
        <f t="shared" si="558"/>
        <v>376179985</v>
      </c>
      <c r="BG191" s="135">
        <f t="shared" si="558"/>
        <v>286855660</v>
      </c>
      <c r="BH191" s="135">
        <f t="shared" si="558"/>
        <v>211049153</v>
      </c>
      <c r="BI191" s="135">
        <f t="shared" si="558"/>
        <v>1091928184</v>
      </c>
      <c r="BJ191" s="135">
        <f t="shared" si="558"/>
        <v>144308643</v>
      </c>
      <c r="BK191" s="135">
        <f t="shared" si="558"/>
        <v>183051755</v>
      </c>
      <c r="BL191" s="135">
        <f t="shared" si="558"/>
        <v>0</v>
      </c>
      <c r="BM191" s="135">
        <f t="shared" si="558"/>
        <v>0</v>
      </c>
      <c r="BN191" s="135">
        <f t="shared" si="558"/>
        <v>12905326090</v>
      </c>
      <c r="BO191" s="135">
        <f t="shared" si="558"/>
        <v>50558260</v>
      </c>
      <c r="BP191" s="135">
        <f t="shared" si="558"/>
        <v>452165972</v>
      </c>
      <c r="BQ191" s="135">
        <f t="shared" si="558"/>
        <v>1823473451.5</v>
      </c>
      <c r="BR191" s="135">
        <f t="shared" si="558"/>
        <v>336984771</v>
      </c>
      <c r="BS191" s="135">
        <f t="shared" si="558"/>
        <v>588773969</v>
      </c>
      <c r="BT191" s="135">
        <f t="shared" ref="BT191:CS191" si="559">+BT143+BT146</f>
        <v>278320567</v>
      </c>
      <c r="BU191" s="135">
        <f t="shared" si="559"/>
        <v>7668301637</v>
      </c>
      <c r="BV191" s="135">
        <f t="shared" si="559"/>
        <v>1040082645</v>
      </c>
      <c r="BW191" s="135">
        <f t="shared" si="559"/>
        <v>278089772</v>
      </c>
      <c r="BX191" s="135">
        <f t="shared" si="559"/>
        <v>0</v>
      </c>
      <c r="BY191" s="135">
        <f t="shared" si="559"/>
        <v>0</v>
      </c>
      <c r="BZ191" s="135">
        <f t="shared" si="559"/>
        <v>0</v>
      </c>
      <c r="CA191" s="135">
        <f t="shared" si="559"/>
        <v>12659783951.5</v>
      </c>
      <c r="CB191" s="135">
        <f t="shared" si="559"/>
        <v>0</v>
      </c>
      <c r="CC191" s="135">
        <f t="shared" si="559"/>
        <v>470383604</v>
      </c>
      <c r="CD191" s="135">
        <f t="shared" si="559"/>
        <v>138918683.5</v>
      </c>
      <c r="CE191" s="135">
        <f t="shared" si="559"/>
        <v>2037733348</v>
      </c>
      <c r="CF191" s="135">
        <f t="shared" si="559"/>
        <v>603644276</v>
      </c>
      <c r="CG191" s="135">
        <f t="shared" si="559"/>
        <v>259179409</v>
      </c>
      <c r="CH191" s="135">
        <f t="shared" si="559"/>
        <v>7673973212</v>
      </c>
      <c r="CI191" s="135">
        <f t="shared" si="559"/>
        <v>752419645</v>
      </c>
      <c r="CJ191" s="135">
        <f t="shared" si="559"/>
        <v>540668158</v>
      </c>
      <c r="CK191" s="135">
        <f t="shared" si="559"/>
        <v>108236683</v>
      </c>
      <c r="CL191" s="135">
        <f t="shared" si="559"/>
        <v>0</v>
      </c>
      <c r="CM191" s="135">
        <f t="shared" si="559"/>
        <v>0</v>
      </c>
      <c r="CN191" s="135">
        <f t="shared" si="559"/>
        <v>12585157018.5</v>
      </c>
      <c r="CO191" s="135">
        <f t="shared" si="559"/>
        <v>22375183910</v>
      </c>
      <c r="CP191" s="135">
        <f t="shared" si="559"/>
        <v>22375183910</v>
      </c>
      <c r="CQ191" s="135">
        <f t="shared" si="559"/>
        <v>29253120000</v>
      </c>
      <c r="CR191" s="135">
        <f t="shared" si="559"/>
        <v>245542138.5</v>
      </c>
      <c r="CS191" s="135">
        <f t="shared" si="559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 x14ac:dyDescent="0.25">
      <c r="B192" s="1023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560">+G150-G170</f>
        <v>0</v>
      </c>
      <c r="H192" s="135">
        <f t="shared" si="560"/>
        <v>0</v>
      </c>
      <c r="I192" s="135">
        <f t="shared" si="560"/>
        <v>0</v>
      </c>
      <c r="J192" s="135">
        <f t="shared" si="560"/>
        <v>0</v>
      </c>
      <c r="K192" s="135">
        <f t="shared" si="560"/>
        <v>0</v>
      </c>
      <c r="L192" s="135">
        <f t="shared" si="560"/>
        <v>0</v>
      </c>
      <c r="M192" s="135">
        <f t="shared" si="560"/>
        <v>0</v>
      </c>
      <c r="N192" s="135">
        <f t="shared" si="560"/>
        <v>0</v>
      </c>
      <c r="O192" s="135">
        <f t="shared" si="560"/>
        <v>216052341</v>
      </c>
      <c r="P192" s="135">
        <f t="shared" si="560"/>
        <v>216052341</v>
      </c>
      <c r="Q192" s="135">
        <f t="shared" si="560"/>
        <v>0</v>
      </c>
      <c r="R192" s="135">
        <f t="shared" si="560"/>
        <v>0</v>
      </c>
      <c r="S192" s="135">
        <f t="shared" si="560"/>
        <v>0</v>
      </c>
      <c r="T192" s="135">
        <f t="shared" si="560"/>
        <v>0</v>
      </c>
      <c r="U192" s="135">
        <f t="shared" si="560"/>
        <v>0</v>
      </c>
      <c r="V192" s="135">
        <f t="shared" si="560"/>
        <v>0</v>
      </c>
      <c r="W192" s="135">
        <f t="shared" si="560"/>
        <v>0</v>
      </c>
      <c r="X192" s="135">
        <f t="shared" si="560"/>
        <v>0</v>
      </c>
      <c r="Y192" s="135">
        <f t="shared" si="560"/>
        <v>0</v>
      </c>
      <c r="Z192" s="135">
        <f t="shared" si="560"/>
        <v>0</v>
      </c>
      <c r="AA192" s="135">
        <f t="shared" si="560"/>
        <v>0</v>
      </c>
      <c r="AB192" s="135">
        <f t="shared" si="560"/>
        <v>0</v>
      </c>
      <c r="AC192" s="135">
        <f t="shared" si="560"/>
        <v>0</v>
      </c>
      <c r="AD192" s="135">
        <f t="shared" si="560"/>
        <v>0</v>
      </c>
      <c r="AE192" s="135">
        <f t="shared" si="560"/>
        <v>216052341</v>
      </c>
      <c r="AF192" s="135">
        <f t="shared" si="560"/>
        <v>216052341</v>
      </c>
      <c r="AG192" s="135">
        <f t="shared" si="560"/>
        <v>1741914913</v>
      </c>
      <c r="AH192" s="135">
        <f>+AH150-AH170</f>
        <v>0</v>
      </c>
      <c r="AI192" s="135">
        <f t="shared" si="560"/>
        <v>-1741914913</v>
      </c>
      <c r="AJ192" s="135">
        <f>+AJ150-AJ170</f>
        <v>0</v>
      </c>
      <c r="AK192" s="135">
        <f t="shared" si="560"/>
        <v>34205984504</v>
      </c>
      <c r="AL192" s="135">
        <f t="shared" si="560"/>
        <v>0</v>
      </c>
      <c r="AM192" s="135">
        <f t="shared" si="560"/>
        <v>33374907484</v>
      </c>
      <c r="AN192" s="135">
        <f t="shared" si="560"/>
        <v>34205984504</v>
      </c>
      <c r="AO192" s="135">
        <f t="shared" si="560"/>
        <v>26480008239</v>
      </c>
      <c r="AP192" s="135">
        <f t="shared" si="560"/>
        <v>2332777002</v>
      </c>
      <c r="AQ192" s="135">
        <f t="shared" si="560"/>
        <v>660857978</v>
      </c>
      <c r="AR192" s="135">
        <f t="shared" si="560"/>
        <v>1282183922</v>
      </c>
      <c r="AS192" s="135">
        <f t="shared" si="560"/>
        <v>936545467</v>
      </c>
      <c r="AT192" s="135">
        <f t="shared" si="560"/>
        <v>877577789</v>
      </c>
      <c r="AU192" s="135">
        <f t="shared" si="560"/>
        <v>207986667</v>
      </c>
      <c r="AV192" s="135">
        <f t="shared" si="560"/>
        <v>84794201</v>
      </c>
      <c r="AW192" s="135">
        <f t="shared" si="560"/>
        <v>342804461</v>
      </c>
      <c r="AX192" s="135">
        <f t="shared" si="560"/>
        <v>169371758</v>
      </c>
      <c r="AY192" s="135">
        <f t="shared" si="560"/>
        <v>0</v>
      </c>
      <c r="AZ192" s="135">
        <f t="shared" si="560"/>
        <v>0</v>
      </c>
      <c r="BA192" s="135">
        <f t="shared" si="560"/>
        <v>33374907484</v>
      </c>
      <c r="BB192" s="135">
        <f t="shared" si="560"/>
        <v>17270549657</v>
      </c>
      <c r="BC192" s="135">
        <f t="shared" si="560"/>
        <v>5089273058</v>
      </c>
      <c r="BD192" s="135">
        <f t="shared" si="560"/>
        <v>1173745680</v>
      </c>
      <c r="BE192" s="135">
        <f t="shared" si="560"/>
        <v>2955552558</v>
      </c>
      <c r="BF192" s="135">
        <f t="shared" si="560"/>
        <v>980766814</v>
      </c>
      <c r="BG192" s="135">
        <f t="shared" si="560"/>
        <v>1083386303</v>
      </c>
      <c r="BH192" s="135">
        <f t="shared" si="560"/>
        <v>872134973</v>
      </c>
      <c r="BI192" s="135">
        <f t="shared" si="560"/>
        <v>1547932686</v>
      </c>
      <c r="BJ192" s="135">
        <f t="shared" si="560"/>
        <v>819847773</v>
      </c>
      <c r="BK192" s="135">
        <f t="shared" si="560"/>
        <v>298830473</v>
      </c>
      <c r="BL192" s="135">
        <f t="shared" si="560"/>
        <v>0</v>
      </c>
      <c r="BM192" s="135">
        <f t="shared" si="560"/>
        <v>0</v>
      </c>
      <c r="BN192" s="135">
        <f t="shared" si="560"/>
        <v>32092019975</v>
      </c>
      <c r="BO192" s="135">
        <f t="shared" si="560"/>
        <v>0</v>
      </c>
      <c r="BP192" s="135">
        <f t="shared" si="560"/>
        <v>99978670</v>
      </c>
      <c r="BQ192" s="135">
        <f t="shared" si="560"/>
        <v>501724695</v>
      </c>
      <c r="BR192" s="135">
        <f t="shared" si="560"/>
        <v>813473623</v>
      </c>
      <c r="BS192" s="135">
        <f t="shared" si="560"/>
        <v>1563089574</v>
      </c>
      <c r="BT192" s="135">
        <f t="shared" ref="BT192:CS192" si="561">+BT150-BT170</f>
        <v>1080248682</v>
      </c>
      <c r="BU192" s="135">
        <f t="shared" si="561"/>
        <v>1476278255</v>
      </c>
      <c r="BV192" s="135">
        <f t="shared" si="561"/>
        <v>1386917485</v>
      </c>
      <c r="BW192" s="135">
        <f t="shared" si="561"/>
        <v>2270701524</v>
      </c>
      <c r="BX192" s="135">
        <f t="shared" si="561"/>
        <v>1910399685</v>
      </c>
      <c r="BY192" s="135">
        <f t="shared" si="561"/>
        <v>0</v>
      </c>
      <c r="BZ192" s="135">
        <f t="shared" si="561"/>
        <v>0</v>
      </c>
      <c r="CA192" s="135">
        <f t="shared" si="561"/>
        <v>11102812193</v>
      </c>
      <c r="CB192" s="135">
        <f t="shared" si="561"/>
        <v>0</v>
      </c>
      <c r="CC192" s="135">
        <f t="shared" si="561"/>
        <v>99234186</v>
      </c>
      <c r="CD192" s="135">
        <f t="shared" si="561"/>
        <v>502469179</v>
      </c>
      <c r="CE192" s="135">
        <f t="shared" si="561"/>
        <v>751051001</v>
      </c>
      <c r="CF192" s="135">
        <f t="shared" si="561"/>
        <v>1569976473</v>
      </c>
      <c r="CG192" s="135">
        <f t="shared" si="561"/>
        <v>1104474103</v>
      </c>
      <c r="CH192" s="135">
        <f t="shared" si="561"/>
        <v>1507588557</v>
      </c>
      <c r="CI192" s="135">
        <f t="shared" si="561"/>
        <v>1286406386</v>
      </c>
      <c r="CJ192" s="135">
        <f t="shared" si="561"/>
        <v>2253891248</v>
      </c>
      <c r="CK192" s="135">
        <f t="shared" si="561"/>
        <v>1625987961</v>
      </c>
      <c r="CL192" s="135">
        <f t="shared" si="561"/>
        <v>0</v>
      </c>
      <c r="CM192" s="135">
        <f t="shared" si="561"/>
        <v>0</v>
      </c>
      <c r="CN192" s="135">
        <f t="shared" si="561"/>
        <v>10701079094</v>
      </c>
      <c r="CO192" s="135">
        <f t="shared" si="561"/>
        <v>831077020</v>
      </c>
      <c r="CP192" s="135">
        <f t="shared" si="561"/>
        <v>831077020</v>
      </c>
      <c r="CQ192" s="135">
        <f t="shared" si="561"/>
        <v>1282887509</v>
      </c>
      <c r="CR192" s="135">
        <f t="shared" si="561"/>
        <v>20989207782</v>
      </c>
      <c r="CS192" s="135">
        <f t="shared" si="561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 x14ac:dyDescent="0.25">
      <c r="B193" s="1023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562">+G170</f>
        <v>0</v>
      </c>
      <c r="H193" s="135">
        <f t="shared" si="562"/>
        <v>0</v>
      </c>
      <c r="I193" s="135">
        <f t="shared" si="562"/>
        <v>0</v>
      </c>
      <c r="J193" s="135">
        <f t="shared" si="562"/>
        <v>0</v>
      </c>
      <c r="K193" s="135">
        <f t="shared" si="562"/>
        <v>0</v>
      </c>
      <c r="L193" s="135">
        <f t="shared" si="562"/>
        <v>0</v>
      </c>
      <c r="M193" s="135">
        <f t="shared" si="562"/>
        <v>0</v>
      </c>
      <c r="N193" s="135">
        <f t="shared" si="562"/>
        <v>0</v>
      </c>
      <c r="O193" s="135">
        <f t="shared" si="562"/>
        <v>0</v>
      </c>
      <c r="P193" s="135">
        <f t="shared" si="562"/>
        <v>0</v>
      </c>
      <c r="Q193" s="135">
        <f t="shared" si="562"/>
        <v>0</v>
      </c>
      <c r="R193" s="135">
        <f t="shared" si="562"/>
        <v>0</v>
      </c>
      <c r="S193" s="135">
        <f t="shared" si="562"/>
        <v>0</v>
      </c>
      <c r="T193" s="135">
        <f t="shared" si="562"/>
        <v>0</v>
      </c>
      <c r="U193" s="135">
        <f t="shared" si="562"/>
        <v>0</v>
      </c>
      <c r="V193" s="135">
        <f t="shared" si="562"/>
        <v>1140000000</v>
      </c>
      <c r="W193" s="135">
        <f t="shared" si="562"/>
        <v>0</v>
      </c>
      <c r="X193" s="135">
        <f t="shared" si="562"/>
        <v>0</v>
      </c>
      <c r="Y193" s="135">
        <f t="shared" si="562"/>
        <v>0</v>
      </c>
      <c r="Z193" s="135">
        <f t="shared" si="562"/>
        <v>0</v>
      </c>
      <c r="AA193" s="135">
        <f t="shared" si="562"/>
        <v>0</v>
      </c>
      <c r="AB193" s="135">
        <f t="shared" si="562"/>
        <v>0</v>
      </c>
      <c r="AC193" s="135">
        <f t="shared" si="562"/>
        <v>0</v>
      </c>
      <c r="AD193" s="135">
        <f t="shared" si="562"/>
        <v>0</v>
      </c>
      <c r="AE193" s="135">
        <f t="shared" si="562"/>
        <v>0</v>
      </c>
      <c r="AF193" s="135">
        <f t="shared" si="562"/>
        <v>1140000000</v>
      </c>
      <c r="AG193" s="135">
        <f t="shared" si="562"/>
        <v>0</v>
      </c>
      <c r="AH193" s="135">
        <f>+AH170</f>
        <v>0</v>
      </c>
      <c r="AI193" s="135">
        <f t="shared" si="562"/>
        <v>0</v>
      </c>
      <c r="AJ193" s="135">
        <f>+AJ170</f>
        <v>0</v>
      </c>
      <c r="AK193" s="135">
        <f t="shared" si="562"/>
        <v>1140000000</v>
      </c>
      <c r="AL193" s="135">
        <f t="shared" si="562"/>
        <v>0</v>
      </c>
      <c r="AM193" s="135">
        <f t="shared" si="562"/>
        <v>0</v>
      </c>
      <c r="AN193" s="135">
        <f t="shared" si="562"/>
        <v>1140000000</v>
      </c>
      <c r="AO193" s="135">
        <f t="shared" si="562"/>
        <v>0</v>
      </c>
      <c r="AP193" s="135">
        <f t="shared" si="562"/>
        <v>0</v>
      </c>
      <c r="AQ193" s="135">
        <f t="shared" si="562"/>
        <v>0</v>
      </c>
      <c r="AR193" s="135">
        <f t="shared" si="562"/>
        <v>0</v>
      </c>
      <c r="AS193" s="135">
        <f t="shared" si="562"/>
        <v>0</v>
      </c>
      <c r="AT193" s="135">
        <f t="shared" si="562"/>
        <v>0</v>
      </c>
      <c r="AU193" s="135">
        <f t="shared" si="562"/>
        <v>0</v>
      </c>
      <c r="AV193" s="135">
        <f t="shared" si="562"/>
        <v>0</v>
      </c>
      <c r="AW193" s="135">
        <f t="shared" si="562"/>
        <v>0</v>
      </c>
      <c r="AX193" s="135">
        <f t="shared" si="562"/>
        <v>0</v>
      </c>
      <c r="AY193" s="135">
        <f t="shared" si="562"/>
        <v>0</v>
      </c>
      <c r="AZ193" s="135">
        <f t="shared" si="562"/>
        <v>0</v>
      </c>
      <c r="BA193" s="135">
        <f t="shared" si="562"/>
        <v>0</v>
      </c>
      <c r="BB193" s="135">
        <f t="shared" si="562"/>
        <v>0</v>
      </c>
      <c r="BC193" s="135">
        <f t="shared" si="562"/>
        <v>0</v>
      </c>
      <c r="BD193" s="135">
        <f t="shared" si="562"/>
        <v>0</v>
      </c>
      <c r="BE193" s="135">
        <f t="shared" si="562"/>
        <v>0</v>
      </c>
      <c r="BF193" s="135">
        <f t="shared" si="562"/>
        <v>0</v>
      </c>
      <c r="BG193" s="135">
        <f t="shared" si="562"/>
        <v>0</v>
      </c>
      <c r="BH193" s="135">
        <f t="shared" si="562"/>
        <v>0</v>
      </c>
      <c r="BI193" s="135">
        <f t="shared" si="562"/>
        <v>0</v>
      </c>
      <c r="BJ193" s="135">
        <f t="shared" si="562"/>
        <v>0</v>
      </c>
      <c r="BK193" s="135">
        <f t="shared" si="562"/>
        <v>0</v>
      </c>
      <c r="BL193" s="135">
        <f t="shared" si="562"/>
        <v>0</v>
      </c>
      <c r="BM193" s="135">
        <f t="shared" si="562"/>
        <v>0</v>
      </c>
      <c r="BN193" s="135">
        <f t="shared" si="562"/>
        <v>0</v>
      </c>
      <c r="BO193" s="135">
        <f t="shared" si="562"/>
        <v>0</v>
      </c>
      <c r="BP193" s="135">
        <f t="shared" si="562"/>
        <v>0</v>
      </c>
      <c r="BQ193" s="135">
        <f t="shared" si="562"/>
        <v>0</v>
      </c>
      <c r="BR193" s="135">
        <f t="shared" si="562"/>
        <v>0</v>
      </c>
      <c r="BS193" s="135">
        <f t="shared" si="562"/>
        <v>0</v>
      </c>
      <c r="BT193" s="135">
        <f t="shared" ref="BT193:CS193" si="563">+BT170</f>
        <v>0</v>
      </c>
      <c r="BU193" s="135">
        <f t="shared" si="563"/>
        <v>0</v>
      </c>
      <c r="BV193" s="135">
        <f t="shared" si="563"/>
        <v>0</v>
      </c>
      <c r="BW193" s="135">
        <f t="shared" si="563"/>
        <v>0</v>
      </c>
      <c r="BX193" s="135">
        <f t="shared" si="563"/>
        <v>0</v>
      </c>
      <c r="BY193" s="135">
        <f t="shared" si="563"/>
        <v>0</v>
      </c>
      <c r="BZ193" s="135">
        <f t="shared" si="563"/>
        <v>0</v>
      </c>
      <c r="CA193" s="135">
        <f t="shared" si="563"/>
        <v>0</v>
      </c>
      <c r="CB193" s="135">
        <f t="shared" si="563"/>
        <v>0</v>
      </c>
      <c r="CC193" s="135">
        <f t="shared" si="563"/>
        <v>0</v>
      </c>
      <c r="CD193" s="135">
        <f t="shared" si="563"/>
        <v>0</v>
      </c>
      <c r="CE193" s="135">
        <f t="shared" si="563"/>
        <v>0</v>
      </c>
      <c r="CF193" s="135">
        <f t="shared" si="563"/>
        <v>0</v>
      </c>
      <c r="CG193" s="135">
        <f t="shared" si="563"/>
        <v>0</v>
      </c>
      <c r="CH193" s="135">
        <f t="shared" si="563"/>
        <v>0</v>
      </c>
      <c r="CI193" s="135">
        <f t="shared" si="563"/>
        <v>0</v>
      </c>
      <c r="CJ193" s="135">
        <f t="shared" si="563"/>
        <v>0</v>
      </c>
      <c r="CK193" s="135">
        <f t="shared" si="563"/>
        <v>0</v>
      </c>
      <c r="CL193" s="135">
        <f t="shared" si="563"/>
        <v>0</v>
      </c>
      <c r="CM193" s="135">
        <f t="shared" si="563"/>
        <v>0</v>
      </c>
      <c r="CN193" s="135">
        <f t="shared" si="563"/>
        <v>0</v>
      </c>
      <c r="CO193" s="135">
        <f t="shared" si="563"/>
        <v>1140000000</v>
      </c>
      <c r="CP193" s="135">
        <f t="shared" si="563"/>
        <v>1140000000</v>
      </c>
      <c r="CQ193" s="135">
        <f t="shared" si="563"/>
        <v>0</v>
      </c>
      <c r="CR193" s="135">
        <f t="shared" si="563"/>
        <v>0</v>
      </c>
      <c r="CS193" s="135">
        <f t="shared" si="563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 x14ac:dyDescent="0.25">
      <c r="B194" s="1023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564">+SUM(G187:G193)</f>
        <v>245000000</v>
      </c>
      <c r="H194" s="732">
        <f t="shared" si="564"/>
        <v>245000000</v>
      </c>
      <c r="I194" s="732">
        <f t="shared" si="564"/>
        <v>340000000</v>
      </c>
      <c r="J194" s="732">
        <f t="shared" si="564"/>
        <v>340000000</v>
      </c>
      <c r="K194" s="732">
        <f t="shared" si="564"/>
        <v>3626082359</v>
      </c>
      <c r="L194" s="732">
        <f t="shared" si="564"/>
        <v>3626082359</v>
      </c>
      <c r="M194" s="732">
        <f t="shared" si="564"/>
        <v>100000000</v>
      </c>
      <c r="N194" s="732">
        <f t="shared" si="564"/>
        <v>100000000</v>
      </c>
      <c r="O194" s="732">
        <f t="shared" si="564"/>
        <v>501743161</v>
      </c>
      <c r="P194" s="732">
        <f t="shared" si="564"/>
        <v>501743161</v>
      </c>
      <c r="Q194" s="732">
        <f t="shared" si="564"/>
        <v>171000000</v>
      </c>
      <c r="R194" s="732">
        <f t="shared" si="564"/>
        <v>171000000</v>
      </c>
      <c r="S194" s="732">
        <f t="shared" si="564"/>
        <v>294000000</v>
      </c>
      <c r="T194" s="732">
        <f t="shared" si="564"/>
        <v>294000000</v>
      </c>
      <c r="U194" s="732">
        <f t="shared" si="564"/>
        <v>2797278553</v>
      </c>
      <c r="V194" s="732">
        <f t="shared" si="564"/>
        <v>3937278553</v>
      </c>
      <c r="W194" s="732">
        <f t="shared" si="564"/>
        <v>7940802</v>
      </c>
      <c r="X194" s="732">
        <f t="shared" si="564"/>
        <v>7940802</v>
      </c>
      <c r="Y194" s="732">
        <f t="shared" si="564"/>
        <v>37419717132</v>
      </c>
      <c r="Z194" s="732">
        <f t="shared" si="564"/>
        <v>37419717132</v>
      </c>
      <c r="AA194" s="732">
        <f t="shared" si="564"/>
        <v>0</v>
      </c>
      <c r="AB194" s="732">
        <f t="shared" si="564"/>
        <v>0</v>
      </c>
      <c r="AC194" s="732">
        <f t="shared" si="564"/>
        <v>0</v>
      </c>
      <c r="AD194" s="732">
        <f t="shared" si="564"/>
        <v>0</v>
      </c>
      <c r="AE194" s="732">
        <f t="shared" si="564"/>
        <v>45502762007</v>
      </c>
      <c r="AF194" s="732">
        <f t="shared" si="564"/>
        <v>46642762007</v>
      </c>
      <c r="AG194" s="732">
        <f t="shared" si="564"/>
        <v>13498200464</v>
      </c>
      <c r="AH194" s="732">
        <f>+SUM(AH187:AH193)</f>
        <v>30800000000</v>
      </c>
      <c r="AI194" s="732">
        <f t="shared" si="564"/>
        <v>-12698200464</v>
      </c>
      <c r="AJ194" s="732">
        <f>+SUM(AJ187:AJ193)</f>
        <v>30000000000</v>
      </c>
      <c r="AK194" s="732">
        <f t="shared" si="564"/>
        <v>471948958953</v>
      </c>
      <c r="AL194" s="732">
        <f t="shared" si="564"/>
        <v>0</v>
      </c>
      <c r="AM194" s="732">
        <f t="shared" si="564"/>
        <v>446173629262.23999</v>
      </c>
      <c r="AN194" s="732">
        <f t="shared" si="564"/>
        <v>471948958953</v>
      </c>
      <c r="AO194" s="732">
        <f t="shared" si="564"/>
        <v>301042891600.95996</v>
      </c>
      <c r="AP194" s="732">
        <f t="shared" si="564"/>
        <v>5445982562.1199999</v>
      </c>
      <c r="AQ194" s="732">
        <f t="shared" si="564"/>
        <v>1968056062</v>
      </c>
      <c r="AR194" s="732">
        <f t="shared" si="564"/>
        <v>3057743110</v>
      </c>
      <c r="AS194" s="732">
        <f t="shared" si="564"/>
        <v>58124361893.160004</v>
      </c>
      <c r="AT194" s="732">
        <f t="shared" si="564"/>
        <v>1879103987</v>
      </c>
      <c r="AU194" s="732">
        <f t="shared" si="564"/>
        <v>1461696075</v>
      </c>
      <c r="AV194" s="732">
        <f t="shared" si="564"/>
        <v>929785889</v>
      </c>
      <c r="AW194" s="732">
        <f t="shared" si="564"/>
        <v>5091177196</v>
      </c>
      <c r="AX194" s="732">
        <f t="shared" si="564"/>
        <v>67172830887</v>
      </c>
      <c r="AY194" s="732">
        <f t="shared" si="564"/>
        <v>0</v>
      </c>
      <c r="AZ194" s="732">
        <f t="shared" si="564"/>
        <v>0</v>
      </c>
      <c r="BA194" s="732">
        <f t="shared" si="564"/>
        <v>446173629262.23999</v>
      </c>
      <c r="BB194" s="732">
        <f t="shared" si="564"/>
        <v>139267851865.95999</v>
      </c>
      <c r="BC194" s="732">
        <f t="shared" si="564"/>
        <v>17978074139</v>
      </c>
      <c r="BD194" s="732">
        <f t="shared" si="564"/>
        <v>16068732445.5</v>
      </c>
      <c r="BE194" s="732">
        <f t="shared" si="564"/>
        <v>15409403131.050001</v>
      </c>
      <c r="BF194" s="732">
        <f t="shared" si="564"/>
        <v>14094651080.190001</v>
      </c>
      <c r="BG194" s="732">
        <f t="shared" si="564"/>
        <v>68267305612.650002</v>
      </c>
      <c r="BH194" s="732">
        <f t="shared" si="564"/>
        <v>18062464893</v>
      </c>
      <c r="BI194" s="732">
        <f t="shared" si="564"/>
        <v>16167567831.120001</v>
      </c>
      <c r="BJ194" s="732">
        <f t="shared" si="564"/>
        <v>13508631311</v>
      </c>
      <c r="BK194" s="732">
        <f t="shared" si="564"/>
        <v>24996591365</v>
      </c>
      <c r="BL194" s="732">
        <f t="shared" si="564"/>
        <v>0</v>
      </c>
      <c r="BM194" s="732">
        <f t="shared" si="564"/>
        <v>0</v>
      </c>
      <c r="BN194" s="732">
        <f t="shared" si="564"/>
        <v>343775146078.46997</v>
      </c>
      <c r="BO194" s="732">
        <f t="shared" si="564"/>
        <v>10353710309</v>
      </c>
      <c r="BP194" s="732">
        <f t="shared" si="564"/>
        <v>28107216414.709999</v>
      </c>
      <c r="BQ194" s="732">
        <f t="shared" si="564"/>
        <v>31934566073</v>
      </c>
      <c r="BR194" s="732">
        <f t="shared" si="564"/>
        <v>29336921611.290001</v>
      </c>
      <c r="BS194" s="732">
        <f t="shared" si="564"/>
        <v>31582545895</v>
      </c>
      <c r="BT194" s="732">
        <f t="shared" ref="BT194:CS194" si="565">+SUM(BT187:BT193)</f>
        <v>30536962562</v>
      </c>
      <c r="BU194" s="732">
        <f t="shared" si="565"/>
        <v>41628263096</v>
      </c>
      <c r="BV194" s="732">
        <f t="shared" si="565"/>
        <v>31317877819</v>
      </c>
      <c r="BW194" s="732">
        <f t="shared" si="565"/>
        <v>31706711244</v>
      </c>
      <c r="BX194" s="732">
        <f t="shared" si="565"/>
        <v>33927273021.650002</v>
      </c>
      <c r="BY194" s="732">
        <f t="shared" si="565"/>
        <v>0</v>
      </c>
      <c r="BZ194" s="732">
        <f t="shared" si="565"/>
        <v>0</v>
      </c>
      <c r="CA194" s="732">
        <f t="shared" si="565"/>
        <v>300932448724.65002</v>
      </c>
      <c r="CB194" s="732">
        <f t="shared" si="565"/>
        <v>7566332197</v>
      </c>
      <c r="CC194" s="732">
        <f t="shared" si="565"/>
        <v>30835773922.709999</v>
      </c>
      <c r="CD194" s="732">
        <f t="shared" si="565"/>
        <v>30272842970</v>
      </c>
      <c r="CE194" s="732">
        <f t="shared" si="565"/>
        <v>30952694928.290001</v>
      </c>
      <c r="CF194" s="732">
        <f t="shared" si="565"/>
        <v>31549521877</v>
      </c>
      <c r="CG194" s="732">
        <f t="shared" si="565"/>
        <v>30576901402</v>
      </c>
      <c r="CH194" s="732">
        <f t="shared" si="565"/>
        <v>41665244973</v>
      </c>
      <c r="CI194" s="732">
        <f t="shared" si="565"/>
        <v>30929703720</v>
      </c>
      <c r="CJ194" s="732">
        <f t="shared" si="565"/>
        <v>28749585733</v>
      </c>
      <c r="CK194" s="732">
        <f>+SUM(CK187:CK193)</f>
        <v>35211018410.650002</v>
      </c>
      <c r="CL194" s="732">
        <f t="shared" si="565"/>
        <v>0</v>
      </c>
      <c r="CM194" s="732">
        <f t="shared" si="565"/>
        <v>0</v>
      </c>
      <c r="CN194" s="732">
        <f t="shared" si="565"/>
        <v>298309620133.65002</v>
      </c>
      <c r="CO194" s="732">
        <f t="shared" si="565"/>
        <v>25775329690.760002</v>
      </c>
      <c r="CP194" s="732">
        <f t="shared" si="565"/>
        <v>25775329690.759998</v>
      </c>
      <c r="CQ194" s="732">
        <f t="shared" si="565"/>
        <v>102398483183.76999</v>
      </c>
      <c r="CR194" s="732">
        <f t="shared" si="565"/>
        <v>42842352444.82</v>
      </c>
      <c r="CS194" s="732">
        <f t="shared" si="565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 x14ac:dyDescent="0.25">
      <c r="B195" s="1023"/>
      <c r="C195" s="60"/>
      <c r="D195" s="730"/>
      <c r="E195" s="731" t="s">
        <v>351</v>
      </c>
      <c r="F195" s="732">
        <f t="shared" ref="F195:AL195" si="566">+F194-F176</f>
        <v>0</v>
      </c>
      <c r="G195" s="732">
        <f t="shared" si="566"/>
        <v>0</v>
      </c>
      <c r="H195" s="732">
        <f t="shared" si="566"/>
        <v>0</v>
      </c>
      <c r="I195" s="732">
        <f t="shared" si="566"/>
        <v>0</v>
      </c>
      <c r="J195" s="732">
        <f t="shared" si="566"/>
        <v>0</v>
      </c>
      <c r="K195" s="732">
        <f t="shared" si="566"/>
        <v>0</v>
      </c>
      <c r="L195" s="732">
        <f t="shared" si="566"/>
        <v>0</v>
      </c>
      <c r="M195" s="732">
        <f t="shared" si="566"/>
        <v>0</v>
      </c>
      <c r="N195" s="732">
        <f t="shared" si="566"/>
        <v>0</v>
      </c>
      <c r="O195" s="732">
        <f t="shared" si="566"/>
        <v>0</v>
      </c>
      <c r="P195" s="732">
        <f t="shared" si="566"/>
        <v>0</v>
      </c>
      <c r="Q195" s="732">
        <f t="shared" si="566"/>
        <v>0</v>
      </c>
      <c r="R195" s="732">
        <f t="shared" si="566"/>
        <v>0</v>
      </c>
      <c r="S195" s="732">
        <f t="shared" si="566"/>
        <v>0</v>
      </c>
      <c r="T195" s="732">
        <f t="shared" si="566"/>
        <v>0</v>
      </c>
      <c r="U195" s="732">
        <f t="shared" si="566"/>
        <v>0</v>
      </c>
      <c r="V195" s="732">
        <f t="shared" si="566"/>
        <v>0</v>
      </c>
      <c r="W195" s="732">
        <f t="shared" si="566"/>
        <v>0</v>
      </c>
      <c r="X195" s="732">
        <f t="shared" si="566"/>
        <v>0</v>
      </c>
      <c r="Y195" s="732">
        <f t="shared" si="566"/>
        <v>0</v>
      </c>
      <c r="Z195" s="732">
        <f t="shared" si="566"/>
        <v>0</v>
      </c>
      <c r="AA195" s="732">
        <f t="shared" si="566"/>
        <v>0</v>
      </c>
      <c r="AB195" s="732">
        <f t="shared" si="566"/>
        <v>0</v>
      </c>
      <c r="AC195" s="732">
        <f t="shared" si="566"/>
        <v>0</v>
      </c>
      <c r="AD195" s="732">
        <f t="shared" si="566"/>
        <v>0</v>
      </c>
      <c r="AE195" s="732">
        <f t="shared" si="566"/>
        <v>0</v>
      </c>
      <c r="AF195" s="732">
        <f t="shared" si="566"/>
        <v>0</v>
      </c>
      <c r="AG195" s="732">
        <f t="shared" si="566"/>
        <v>0</v>
      </c>
      <c r="AH195" s="732">
        <f>+AH194-AH176</f>
        <v>0</v>
      </c>
      <c r="AI195" s="732">
        <f t="shared" si="566"/>
        <v>0</v>
      </c>
      <c r="AJ195" s="732">
        <f>+AJ194-AJ176</f>
        <v>0</v>
      </c>
      <c r="AK195" s="732">
        <f t="shared" si="566"/>
        <v>0</v>
      </c>
      <c r="AL195" s="732">
        <f t="shared" si="566"/>
        <v>0</v>
      </c>
      <c r="AM195" s="732">
        <f t="shared" ref="AM195:BR195" si="567">+AM194-AM176</f>
        <v>0</v>
      </c>
      <c r="AN195" s="732">
        <f t="shared" si="567"/>
        <v>0</v>
      </c>
      <c r="AO195" s="732">
        <f t="shared" si="567"/>
        <v>0</v>
      </c>
      <c r="AP195" s="732">
        <f t="shared" si="567"/>
        <v>0</v>
      </c>
      <c r="AQ195" s="732">
        <f t="shared" si="567"/>
        <v>0</v>
      </c>
      <c r="AR195" s="732">
        <f t="shared" si="567"/>
        <v>0</v>
      </c>
      <c r="AS195" s="732">
        <f t="shared" si="567"/>
        <v>0</v>
      </c>
      <c r="AT195" s="732">
        <f t="shared" si="567"/>
        <v>0</v>
      </c>
      <c r="AU195" s="732">
        <f t="shared" si="567"/>
        <v>0</v>
      </c>
      <c r="AV195" s="732">
        <f t="shared" si="567"/>
        <v>0</v>
      </c>
      <c r="AW195" s="732">
        <f t="shared" si="567"/>
        <v>0</v>
      </c>
      <c r="AX195" s="732">
        <f t="shared" si="567"/>
        <v>0</v>
      </c>
      <c r="AY195" s="732">
        <f t="shared" si="567"/>
        <v>0</v>
      </c>
      <c r="AZ195" s="732">
        <f t="shared" si="567"/>
        <v>0</v>
      </c>
      <c r="BA195" s="732">
        <f t="shared" si="567"/>
        <v>0</v>
      </c>
      <c r="BB195" s="732">
        <f t="shared" si="567"/>
        <v>0</v>
      </c>
      <c r="BC195" s="732">
        <f t="shared" si="567"/>
        <v>0</v>
      </c>
      <c r="BD195" s="732">
        <f t="shared" si="567"/>
        <v>0</v>
      </c>
      <c r="BE195" s="732">
        <f t="shared" si="567"/>
        <v>0</v>
      </c>
      <c r="BF195" s="732">
        <f t="shared" si="567"/>
        <v>0</v>
      </c>
      <c r="BG195" s="732">
        <f t="shared" si="567"/>
        <v>0</v>
      </c>
      <c r="BH195" s="732">
        <f t="shared" si="567"/>
        <v>0</v>
      </c>
      <c r="BI195" s="732">
        <f t="shared" si="567"/>
        <v>0</v>
      </c>
      <c r="BJ195" s="732">
        <f t="shared" si="567"/>
        <v>0</v>
      </c>
      <c r="BK195" s="732">
        <f t="shared" si="567"/>
        <v>0</v>
      </c>
      <c r="BL195" s="732">
        <f t="shared" si="567"/>
        <v>0</v>
      </c>
      <c r="BM195" s="732">
        <f t="shared" si="567"/>
        <v>0</v>
      </c>
      <c r="BN195" s="732">
        <f t="shared" si="567"/>
        <v>0</v>
      </c>
      <c r="BO195" s="732">
        <f t="shared" si="567"/>
        <v>0</v>
      </c>
      <c r="BP195" s="732">
        <f t="shared" si="567"/>
        <v>0</v>
      </c>
      <c r="BQ195" s="732">
        <f t="shared" si="567"/>
        <v>0</v>
      </c>
      <c r="BR195" s="732">
        <f t="shared" si="567"/>
        <v>0</v>
      </c>
      <c r="BS195" s="732">
        <f t="shared" ref="BS195:CS195" si="568">+BS194-BS176</f>
        <v>0</v>
      </c>
      <c r="BT195" s="732">
        <f t="shared" si="568"/>
        <v>0</v>
      </c>
      <c r="BU195" s="732">
        <f t="shared" si="568"/>
        <v>0</v>
      </c>
      <c r="BV195" s="732">
        <f t="shared" si="568"/>
        <v>0</v>
      </c>
      <c r="BW195" s="732">
        <f t="shared" si="568"/>
        <v>0</v>
      </c>
      <c r="BX195" s="732">
        <f>+BX194-BX176</f>
        <v>0</v>
      </c>
      <c r="BY195" s="732">
        <f t="shared" si="568"/>
        <v>0</v>
      </c>
      <c r="BZ195" s="732">
        <f t="shared" si="568"/>
        <v>0</v>
      </c>
      <c r="CA195" s="732">
        <f t="shared" si="568"/>
        <v>0</v>
      </c>
      <c r="CB195" s="732">
        <f t="shared" si="568"/>
        <v>0</v>
      </c>
      <c r="CC195" s="732">
        <f t="shared" si="568"/>
        <v>0</v>
      </c>
      <c r="CD195" s="732">
        <f t="shared" si="568"/>
        <v>0</v>
      </c>
      <c r="CE195" s="732">
        <f t="shared" si="568"/>
        <v>0</v>
      </c>
      <c r="CF195" s="732">
        <f t="shared" si="568"/>
        <v>0</v>
      </c>
      <c r="CG195" s="732">
        <f t="shared" si="568"/>
        <v>0</v>
      </c>
      <c r="CH195" s="732">
        <f t="shared" si="568"/>
        <v>0</v>
      </c>
      <c r="CI195" s="732">
        <f t="shared" si="568"/>
        <v>0</v>
      </c>
      <c r="CJ195" s="732">
        <f t="shared" si="568"/>
        <v>0</v>
      </c>
      <c r="CK195" s="732">
        <f t="shared" si="568"/>
        <v>0</v>
      </c>
      <c r="CL195" s="732">
        <f t="shared" si="568"/>
        <v>0</v>
      </c>
      <c r="CM195" s="732">
        <f t="shared" si="568"/>
        <v>0</v>
      </c>
      <c r="CN195" s="732">
        <f t="shared" si="568"/>
        <v>0</v>
      </c>
      <c r="CO195" s="732">
        <f t="shared" si="568"/>
        <v>0</v>
      </c>
      <c r="CP195" s="732">
        <f t="shared" si="568"/>
        <v>0</v>
      </c>
      <c r="CQ195" s="732">
        <f t="shared" si="568"/>
        <v>0</v>
      </c>
      <c r="CR195" s="732">
        <f t="shared" si="568"/>
        <v>0</v>
      </c>
      <c r="CS195" s="732">
        <f t="shared" si="568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 x14ac:dyDescent="0.25">
      <c r="B196" s="1023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 x14ac:dyDescent="0.25">
      <c r="B197" s="1023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 x14ac:dyDescent="0.25">
      <c r="B198" s="1023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 x14ac:dyDescent="0.25">
      <c r="B199" s="1023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 x14ac:dyDescent="0.25">
      <c r="B200" s="1023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 x14ac:dyDescent="0.25">
      <c r="B201" s="1023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 x14ac:dyDescent="0.25">
      <c r="B202" s="1023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 x14ac:dyDescent="0.25">
      <c r="B203" s="1023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 x14ac:dyDescent="0.25">
      <c r="B204" s="1023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 x14ac:dyDescent="0.25">
      <c r="B205" s="1023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 x14ac:dyDescent="0.25">
      <c r="B206" s="1023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 x14ac:dyDescent="0.25">
      <c r="B207" s="1023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 x14ac:dyDescent="0.25">
      <c r="B208" s="1023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 x14ac:dyDescent="0.25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 x14ac:dyDescent="0.25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 x14ac:dyDescent="0.25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 x14ac:dyDescent="0.25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 x14ac:dyDescent="0.25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 x14ac:dyDescent="0.25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 x14ac:dyDescent="0.25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 x14ac:dyDescent="0.25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 x14ac:dyDescent="0.25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 x14ac:dyDescent="0.25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 x14ac:dyDescent="0.25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 x14ac:dyDescent="0.25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 x14ac:dyDescent="0.25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 x14ac:dyDescent="0.25">
      <c r="DJ222" s="853"/>
      <c r="DU222" s="854"/>
    </row>
    <row r="223" spans="100:128" x14ac:dyDescent="0.25">
      <c r="DJ223" s="814"/>
      <c r="DU223" s="819"/>
    </row>
  </sheetData>
  <autoFilter ref="A20:DW221"/>
  <mergeCells count="72"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G185:AD185"/>
    <mergeCell ref="AE185:AF185"/>
    <mergeCell ref="AO185:AZ185"/>
    <mergeCell ref="S19:T19"/>
    <mergeCell ref="U19:V19"/>
    <mergeCell ref="W19:X19"/>
    <mergeCell ref="AA19:AB19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DA83:DA91"/>
    <mergeCell ref="DA93:DA100"/>
    <mergeCell ref="DA106:DA107"/>
    <mergeCell ref="DA102:DA104"/>
    <mergeCell ref="DA72:DA78"/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6" priority="11" operator="equal">
      <formula>0</formula>
    </cfRule>
  </conditionalFormatting>
  <conditionalFormatting sqref="AK183:AR183 AT183:CN183">
    <cfRule type="cellIs" dxfId="5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" priority="7" operator="equal">
      <formula>0</formula>
    </cfRule>
  </conditionalFormatting>
  <conditionalFormatting sqref="AI181:AI182">
    <cfRule type="cellIs" dxfId="3" priority="6" operator="equal">
      <formula>0</formula>
    </cfRule>
  </conditionalFormatting>
  <conditionalFormatting sqref="AE181:AF182">
    <cfRule type="cellIs" dxfId="2" priority="5" operator="equal">
      <formula>0</formula>
    </cfRule>
  </conditionalFormatting>
  <conditionalFormatting sqref="AS178:AS182">
    <cfRule type="cellIs" dxfId="1" priority="4" operator="equal">
      <formula>0</formula>
    </cfRule>
  </conditionalFormatting>
  <conditionalFormatting sqref="AS183">
    <cfRule type="cellIs" dxfId="0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pageSetup paperSize="5" scale="46" fitToWidth="3" fitToHeight="6" orientation="landscape" horizontalDpi="300" verticalDpi="300" r:id="rId1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RowHeight="15" x14ac:dyDescent="0.25"/>
  <cols>
    <col min="1" max="1" width="19.28515625" style="1001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5703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5703125" style="763" customWidth="1"/>
    <col min="56" max="16384" width="11.42578125" style="763"/>
  </cols>
  <sheetData>
    <row r="1" spans="2:54" ht="4.3499999999999996" customHeight="1" x14ac:dyDescent="0.25"/>
    <row r="2" spans="2:54" ht="4.3499999999999996" customHeight="1" x14ac:dyDescent="0.25">
      <c r="B2" s="1245"/>
      <c r="C2" s="1245"/>
      <c r="D2" s="1245"/>
      <c r="E2" s="1245"/>
      <c r="F2" s="1245"/>
      <c r="G2" s="1245"/>
      <c r="H2" s="1245"/>
      <c r="I2" s="1245"/>
      <c r="J2" s="1245"/>
    </row>
    <row r="3" spans="2:54" ht="14.1" customHeight="1" x14ac:dyDescent="0.25">
      <c r="B3" s="1245"/>
      <c r="C3" s="1245"/>
      <c r="D3" s="1245"/>
      <c r="E3" s="1245"/>
      <c r="F3" s="1245"/>
      <c r="G3" s="1245"/>
      <c r="H3" s="1245"/>
      <c r="I3" s="1245"/>
      <c r="J3" s="1245"/>
      <c r="M3" s="1246" t="s">
        <v>693</v>
      </c>
      <c r="N3" s="1245"/>
      <c r="O3" s="1245"/>
      <c r="P3" s="1245"/>
      <c r="Q3" s="1245"/>
      <c r="R3" s="1245"/>
      <c r="S3" s="1245"/>
      <c r="T3" s="1245"/>
      <c r="U3" s="1245"/>
      <c r="V3" s="1245"/>
      <c r="W3" s="1245"/>
      <c r="X3" s="1245"/>
      <c r="Y3" s="1245"/>
      <c r="Z3" s="1245"/>
      <c r="AA3" s="1245"/>
      <c r="AD3" s="1247" t="s">
        <v>694</v>
      </c>
      <c r="AE3" s="1245"/>
      <c r="AF3" s="1245"/>
      <c r="AG3" s="1245"/>
      <c r="AH3" s="1245"/>
      <c r="AI3" s="1245"/>
      <c r="AJ3" s="1245"/>
      <c r="AK3" s="1245"/>
      <c r="AL3" s="1245"/>
      <c r="AM3" s="1245"/>
      <c r="AO3" s="1248" t="s">
        <v>820</v>
      </c>
      <c r="AP3" s="1245"/>
      <c r="AQ3" s="1245"/>
      <c r="AR3" s="1245"/>
      <c r="AS3" s="1245"/>
    </row>
    <row r="4" spans="2:54" ht="7.15" customHeight="1" x14ac:dyDescent="0.25">
      <c r="B4" s="1245"/>
      <c r="C4" s="1245"/>
      <c r="D4" s="1245"/>
      <c r="E4" s="1245"/>
      <c r="F4" s="1245"/>
      <c r="G4" s="1245"/>
      <c r="H4" s="1245"/>
      <c r="I4" s="1245"/>
      <c r="J4" s="1245"/>
      <c r="M4" s="1245"/>
      <c r="N4" s="1245"/>
      <c r="O4" s="1245"/>
      <c r="P4" s="1245"/>
      <c r="Q4" s="1245"/>
      <c r="R4" s="1245"/>
      <c r="S4" s="1245"/>
      <c r="T4" s="1245"/>
      <c r="U4" s="1245"/>
      <c r="V4" s="1245"/>
      <c r="W4" s="1245"/>
      <c r="X4" s="1245"/>
      <c r="Y4" s="1245"/>
      <c r="Z4" s="1245"/>
      <c r="AA4" s="1245"/>
    </row>
    <row r="5" spans="2:54" ht="28.35" customHeight="1" x14ac:dyDescent="0.25">
      <c r="B5" s="1245"/>
      <c r="C5" s="1245"/>
      <c r="D5" s="1245"/>
      <c r="E5" s="1245"/>
      <c r="F5" s="1245"/>
      <c r="G5" s="1245"/>
      <c r="H5" s="1245"/>
      <c r="I5" s="1245"/>
      <c r="J5" s="1245"/>
      <c r="M5" s="1245"/>
      <c r="N5" s="1245"/>
      <c r="O5" s="1245"/>
      <c r="P5" s="1245"/>
      <c r="Q5" s="1245"/>
      <c r="R5" s="1245"/>
      <c r="S5" s="1245"/>
      <c r="T5" s="1245"/>
      <c r="U5" s="1245"/>
      <c r="V5" s="1245"/>
      <c r="W5" s="1245"/>
      <c r="X5" s="1245"/>
      <c r="Y5" s="1245"/>
      <c r="Z5" s="1245"/>
      <c r="AA5" s="1245"/>
      <c r="AD5" s="1249" t="s">
        <v>695</v>
      </c>
      <c r="AE5" s="1245"/>
      <c r="AF5" s="1245"/>
      <c r="AG5" s="1245"/>
      <c r="AH5" s="1245"/>
      <c r="AI5" s="1245"/>
      <c r="AJ5" s="1245"/>
      <c r="AK5" s="1245"/>
      <c r="AL5" s="1245"/>
      <c r="AM5" s="1245"/>
      <c r="AO5" s="1250" t="s">
        <v>696</v>
      </c>
      <c r="AP5" s="1245"/>
      <c r="AQ5" s="1245"/>
      <c r="AR5" s="1245"/>
      <c r="AS5" s="1245"/>
    </row>
    <row r="6" spans="2:54" ht="2.85" customHeight="1" x14ac:dyDescent="0.25">
      <c r="B6" s="1245"/>
      <c r="C6" s="1245"/>
      <c r="D6" s="1245"/>
      <c r="E6" s="1245"/>
      <c r="F6" s="1245"/>
      <c r="G6" s="1245"/>
      <c r="H6" s="1245"/>
      <c r="I6" s="1245"/>
      <c r="J6" s="1245"/>
      <c r="AD6" s="1245"/>
      <c r="AE6" s="1245"/>
      <c r="AF6" s="1245"/>
      <c r="AG6" s="1245"/>
      <c r="AH6" s="1245"/>
      <c r="AI6" s="1245"/>
      <c r="AJ6" s="1245"/>
      <c r="AK6" s="1245"/>
      <c r="AL6" s="1245"/>
      <c r="AM6" s="1245"/>
      <c r="AO6" s="1245"/>
      <c r="AP6" s="1245"/>
      <c r="AQ6" s="1245"/>
      <c r="AR6" s="1245"/>
      <c r="AS6" s="1245"/>
    </row>
    <row r="7" spans="2:54" x14ac:dyDescent="0.25">
      <c r="AD7" s="1245"/>
      <c r="AE7" s="1245"/>
      <c r="AF7" s="1245"/>
      <c r="AG7" s="1245"/>
      <c r="AH7" s="1245"/>
      <c r="AI7" s="1245"/>
      <c r="AJ7" s="1245"/>
      <c r="AK7" s="1245"/>
      <c r="AL7" s="1245"/>
      <c r="AM7" s="1245"/>
      <c r="AO7" s="1245"/>
      <c r="AP7" s="1245"/>
      <c r="AQ7" s="1245"/>
      <c r="AR7" s="1245"/>
      <c r="AS7" s="1245"/>
    </row>
    <row r="8" spans="2:54" ht="7.15" customHeight="1" x14ac:dyDescent="0.25"/>
    <row r="9" spans="2:54" ht="14.1" customHeight="1" x14ac:dyDescent="0.25">
      <c r="AD9" s="1249" t="s">
        <v>697</v>
      </c>
      <c r="AE9" s="1245"/>
      <c r="AF9" s="1245"/>
      <c r="AG9" s="1245"/>
      <c r="AH9" s="1245"/>
      <c r="AI9" s="1245"/>
      <c r="AJ9" s="1245"/>
      <c r="AK9" s="1245"/>
      <c r="AL9" s="1245"/>
      <c r="AM9" s="1245"/>
      <c r="AO9" s="1250" t="s">
        <v>821</v>
      </c>
      <c r="AP9" s="1245"/>
      <c r="AQ9" s="1245"/>
      <c r="AR9" s="1245"/>
      <c r="AS9" s="1245"/>
    </row>
    <row r="10" spans="2:54" ht="0" hidden="1" customHeight="1" x14ac:dyDescent="0.25"/>
    <row r="11" spans="2:54" ht="19.899999999999999" customHeight="1" x14ac:dyDescent="0.25">
      <c r="AT11" s="875"/>
    </row>
    <row r="12" spans="2:54" ht="0" hidden="1" customHeight="1" x14ac:dyDescent="0.25"/>
    <row r="13" spans="2:54" ht="8.4499999999999993" customHeight="1" x14ac:dyDescent="0.25"/>
    <row r="14" spans="2:54" ht="21.75" customHeight="1" x14ac:dyDescent="0.25">
      <c r="B14" s="1257" t="s">
        <v>698</v>
      </c>
      <c r="C14" s="1242"/>
      <c r="D14" s="1242"/>
      <c r="E14" s="1243"/>
      <c r="F14" s="1258" t="s">
        <v>699</v>
      </c>
      <c r="G14" s="1242"/>
      <c r="H14" s="1243"/>
      <c r="I14" s="1257" t="s">
        <v>700</v>
      </c>
      <c r="J14" s="1242"/>
      <c r="K14" s="1242"/>
      <c r="L14" s="1242"/>
      <c r="M14" s="1242"/>
      <c r="N14" s="1242"/>
      <c r="O14" s="1242"/>
      <c r="P14" s="1243"/>
      <c r="Q14" s="1259" t="s">
        <v>701</v>
      </c>
      <c r="R14" s="1242"/>
      <c r="S14" s="1242"/>
      <c r="T14" s="1242"/>
      <c r="U14" s="1242"/>
      <c r="V14" s="1242"/>
      <c r="W14" s="1243"/>
      <c r="X14" s="1257" t="s">
        <v>702</v>
      </c>
      <c r="Y14" s="1242"/>
      <c r="Z14" s="1242"/>
      <c r="AA14" s="1242"/>
      <c r="AB14" s="1242"/>
      <c r="AC14" s="1242"/>
      <c r="AD14" s="1243"/>
      <c r="AE14" s="1259" t="s">
        <v>822</v>
      </c>
      <c r="AF14" s="1242"/>
      <c r="AG14" s="1242"/>
      <c r="AH14" s="1242"/>
      <c r="AI14" s="1242"/>
      <c r="AJ14" s="1243"/>
      <c r="AK14" s="766" t="s">
        <v>685</v>
      </c>
      <c r="AL14" s="766" t="s">
        <v>685</v>
      </c>
      <c r="AM14" s="1260" t="s">
        <v>685</v>
      </c>
      <c r="AN14" s="1245"/>
      <c r="AO14" s="1245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 x14ac:dyDescent="0.25">
      <c r="B15" s="1251" t="s">
        <v>703</v>
      </c>
      <c r="C15" s="1242"/>
      <c r="D15" s="1242"/>
      <c r="E15" s="1242"/>
      <c r="F15" s="1243"/>
      <c r="G15" s="1252" t="s">
        <v>696</v>
      </c>
      <c r="H15" s="1242"/>
      <c r="I15" s="1242"/>
      <c r="J15" s="1242"/>
      <c r="K15" s="1242"/>
      <c r="L15" s="1242"/>
      <c r="M15" s="1242"/>
      <c r="N15" s="1242"/>
      <c r="O15" s="1242"/>
      <c r="P15" s="1242"/>
      <c r="Q15" s="1242"/>
      <c r="R15" s="1242"/>
      <c r="S15" s="1242"/>
      <c r="T15" s="1242"/>
      <c r="U15" s="1242"/>
      <c r="V15" s="1242"/>
      <c r="W15" s="1242"/>
      <c r="X15" s="1242"/>
      <c r="Y15" s="1242"/>
      <c r="Z15" s="1242"/>
      <c r="AA15" s="1242"/>
      <c r="AB15" s="1242"/>
      <c r="AC15" s="1242"/>
      <c r="AD15" s="1242"/>
      <c r="AE15" s="1242"/>
      <c r="AF15" s="1242"/>
      <c r="AG15" s="1243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253" t="s">
        <v>685</v>
      </c>
      <c r="AN15" s="1254"/>
      <c r="AO15" s="1254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 x14ac:dyDescent="0.25">
      <c r="B16" s="1251" t="s">
        <v>704</v>
      </c>
      <c r="C16" s="1242"/>
      <c r="D16" s="1242"/>
      <c r="E16" s="1242"/>
      <c r="F16" s="1242"/>
      <c r="G16" s="1243"/>
      <c r="H16" s="1252" t="s">
        <v>705</v>
      </c>
      <c r="I16" s="1242"/>
      <c r="J16" s="1242"/>
      <c r="K16" s="1242"/>
      <c r="L16" s="1242"/>
      <c r="M16" s="1242"/>
      <c r="N16" s="1242"/>
      <c r="O16" s="1242"/>
      <c r="P16" s="1242"/>
      <c r="Q16" s="1242"/>
      <c r="R16" s="1242"/>
      <c r="S16" s="1242"/>
      <c r="T16" s="1242"/>
      <c r="U16" s="1242"/>
      <c r="V16" s="1242"/>
      <c r="W16" s="1242"/>
      <c r="X16" s="1242"/>
      <c r="Y16" s="1242"/>
      <c r="Z16" s="1242"/>
      <c r="AA16" s="1242"/>
      <c r="AB16" s="1242"/>
      <c r="AC16" s="1242"/>
      <c r="AD16" s="1242"/>
      <c r="AE16" s="1242"/>
      <c r="AF16" s="1242"/>
      <c r="AG16" s="1242"/>
      <c r="AH16" s="1242"/>
      <c r="AI16" s="1242"/>
      <c r="AJ16" s="1242"/>
      <c r="AK16" s="1242"/>
      <c r="AL16" s="1242"/>
      <c r="AM16" s="1242"/>
      <c r="AN16" s="1242"/>
      <c r="AO16" s="1243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 x14ac:dyDescent="0.25">
      <c r="B17" s="1241" t="s">
        <v>706</v>
      </c>
      <c r="C17" s="1243"/>
      <c r="D17" s="1007" t="s">
        <v>707</v>
      </c>
      <c r="E17" s="1241" t="s">
        <v>708</v>
      </c>
      <c r="F17" s="1243"/>
      <c r="G17" s="1255" t="s">
        <v>709</v>
      </c>
      <c r="H17" s="1256"/>
      <c r="I17" s="1241" t="s">
        <v>710</v>
      </c>
      <c r="J17" s="1242"/>
      <c r="K17" s="1243"/>
      <c r="L17" s="1241" t="s">
        <v>711</v>
      </c>
      <c r="M17" s="1242"/>
      <c r="N17" s="1243"/>
      <c r="O17" s="1241" t="s">
        <v>712</v>
      </c>
      <c r="P17" s="1243"/>
      <c r="Q17" s="1241" t="s">
        <v>713</v>
      </c>
      <c r="R17" s="1243"/>
      <c r="S17" s="1241" t="s">
        <v>714</v>
      </c>
      <c r="T17" s="1242"/>
      <c r="U17" s="1242"/>
      <c r="V17" s="1242"/>
      <c r="W17" s="1242"/>
      <c r="X17" s="1242"/>
      <c r="Y17" s="1242"/>
      <c r="Z17" s="1243"/>
      <c r="AA17" s="1241" t="s">
        <v>715</v>
      </c>
      <c r="AB17" s="1242"/>
      <c r="AC17" s="1242"/>
      <c r="AD17" s="1242"/>
      <c r="AE17" s="1243"/>
      <c r="AF17" s="1241" t="s">
        <v>716</v>
      </c>
      <c r="AG17" s="1242"/>
      <c r="AH17" s="1243"/>
      <c r="AI17" s="769" t="s">
        <v>717</v>
      </c>
      <c r="AJ17" s="1241" t="s">
        <v>718</v>
      </c>
      <c r="AK17" s="1242"/>
      <c r="AL17" s="1242"/>
      <c r="AM17" s="1242"/>
      <c r="AN17" s="1242"/>
      <c r="AO17" s="1243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 x14ac:dyDescent="0.2">
      <c r="A18" s="1003"/>
      <c r="B18" s="1218" t="s">
        <v>361</v>
      </c>
      <c r="C18" s="1219"/>
      <c r="D18" s="1002"/>
      <c r="E18" s="1218"/>
      <c r="F18" s="1219"/>
      <c r="G18" s="1244"/>
      <c r="H18" s="1244"/>
      <c r="I18" s="1218"/>
      <c r="J18" s="1219"/>
      <c r="K18" s="1219"/>
      <c r="L18" s="1218"/>
      <c r="M18" s="1219"/>
      <c r="N18" s="1219"/>
      <c r="O18" s="1218"/>
      <c r="P18" s="1219"/>
      <c r="Q18" s="1218"/>
      <c r="R18" s="1219"/>
      <c r="S18" s="1220" t="s">
        <v>58</v>
      </c>
      <c r="T18" s="1219"/>
      <c r="U18" s="1219"/>
      <c r="V18" s="1219"/>
      <c r="W18" s="1219"/>
      <c r="X18" s="1219"/>
      <c r="Y18" s="1219"/>
      <c r="Z18" s="1219"/>
      <c r="AA18" s="1218" t="s">
        <v>732</v>
      </c>
      <c r="AB18" s="1219"/>
      <c r="AC18" s="1219"/>
      <c r="AD18" s="1219"/>
      <c r="AE18" s="1219"/>
      <c r="AF18" s="1218" t="s">
        <v>733</v>
      </c>
      <c r="AG18" s="1219"/>
      <c r="AH18" s="1219"/>
      <c r="AI18" s="770" t="s">
        <v>417</v>
      </c>
      <c r="AJ18" s="1221" t="s">
        <v>734</v>
      </c>
      <c r="AK18" s="1219"/>
      <c r="AL18" s="1219"/>
      <c r="AM18" s="1219"/>
      <c r="AN18" s="1219"/>
      <c r="AO18" s="1219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 x14ac:dyDescent="0.2">
      <c r="A19" s="1003"/>
      <c r="B19" s="1218" t="s">
        <v>361</v>
      </c>
      <c r="C19" s="1219"/>
      <c r="D19" s="1002"/>
      <c r="E19" s="1218"/>
      <c r="F19" s="1219"/>
      <c r="G19" s="1218"/>
      <c r="H19" s="1218"/>
      <c r="I19" s="1218"/>
      <c r="J19" s="1219"/>
      <c r="K19" s="1219"/>
      <c r="L19" s="1218"/>
      <c r="M19" s="1219"/>
      <c r="N19" s="1219"/>
      <c r="O19" s="1218"/>
      <c r="P19" s="1219"/>
      <c r="Q19" s="1218"/>
      <c r="R19" s="1219"/>
      <c r="S19" s="1220" t="s">
        <v>58</v>
      </c>
      <c r="T19" s="1219"/>
      <c r="U19" s="1219"/>
      <c r="V19" s="1219"/>
      <c r="W19" s="1219"/>
      <c r="X19" s="1219"/>
      <c r="Y19" s="1219"/>
      <c r="Z19" s="1219"/>
      <c r="AA19" s="1218" t="s">
        <v>732</v>
      </c>
      <c r="AB19" s="1219"/>
      <c r="AC19" s="1219"/>
      <c r="AD19" s="1219"/>
      <c r="AE19" s="1219"/>
      <c r="AF19" s="1218" t="s">
        <v>735</v>
      </c>
      <c r="AG19" s="1219"/>
      <c r="AH19" s="1219"/>
      <c r="AI19" s="770" t="s">
        <v>417</v>
      </c>
      <c r="AJ19" s="1221" t="s">
        <v>734</v>
      </c>
      <c r="AK19" s="1219"/>
      <c r="AL19" s="1219"/>
      <c r="AM19" s="1219"/>
      <c r="AN19" s="1219"/>
      <c r="AO19" s="1219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 x14ac:dyDescent="0.2">
      <c r="A20" s="1003"/>
      <c r="B20" s="1218" t="s">
        <v>361</v>
      </c>
      <c r="C20" s="1219"/>
      <c r="D20" s="1002"/>
      <c r="E20" s="1218"/>
      <c r="F20" s="1219"/>
      <c r="G20" s="1218"/>
      <c r="H20" s="1218"/>
      <c r="I20" s="1218"/>
      <c r="J20" s="1219"/>
      <c r="K20" s="1219"/>
      <c r="L20" s="1218"/>
      <c r="M20" s="1219"/>
      <c r="N20" s="1219"/>
      <c r="O20" s="1218"/>
      <c r="P20" s="1219"/>
      <c r="Q20" s="1218"/>
      <c r="R20" s="1219"/>
      <c r="S20" s="1220" t="s">
        <v>58</v>
      </c>
      <c r="T20" s="1219"/>
      <c r="U20" s="1219"/>
      <c r="V20" s="1219"/>
      <c r="W20" s="1219"/>
      <c r="X20" s="1219"/>
      <c r="Y20" s="1219"/>
      <c r="Z20" s="1219"/>
      <c r="AA20" s="1218" t="s">
        <v>732</v>
      </c>
      <c r="AB20" s="1219"/>
      <c r="AC20" s="1219"/>
      <c r="AD20" s="1219"/>
      <c r="AE20" s="1219"/>
      <c r="AF20" s="1218" t="s">
        <v>735</v>
      </c>
      <c r="AG20" s="1219"/>
      <c r="AH20" s="1219"/>
      <c r="AI20" s="770" t="s">
        <v>433</v>
      </c>
      <c r="AJ20" s="1221" t="s">
        <v>736</v>
      </c>
      <c r="AK20" s="1219"/>
      <c r="AL20" s="1219"/>
      <c r="AM20" s="1219"/>
      <c r="AN20" s="1219"/>
      <c r="AO20" s="1219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 x14ac:dyDescent="0.2">
      <c r="A21" s="1003"/>
      <c r="B21" s="1218" t="s">
        <v>361</v>
      </c>
      <c r="C21" s="1219"/>
      <c r="D21" s="1002"/>
      <c r="E21" s="1218"/>
      <c r="F21" s="1219"/>
      <c r="G21" s="1218"/>
      <c r="H21" s="1218"/>
      <c r="I21" s="1218"/>
      <c r="J21" s="1219"/>
      <c r="K21" s="1219"/>
      <c r="L21" s="1218"/>
      <c r="M21" s="1219"/>
      <c r="N21" s="1219"/>
      <c r="O21" s="1218"/>
      <c r="P21" s="1219"/>
      <c r="Q21" s="1218"/>
      <c r="R21" s="1219"/>
      <c r="S21" s="1220" t="s">
        <v>58</v>
      </c>
      <c r="T21" s="1219"/>
      <c r="U21" s="1219"/>
      <c r="V21" s="1219"/>
      <c r="W21" s="1219"/>
      <c r="X21" s="1219"/>
      <c r="Y21" s="1219"/>
      <c r="Z21" s="1219"/>
      <c r="AA21" s="1218" t="s">
        <v>732</v>
      </c>
      <c r="AB21" s="1219"/>
      <c r="AC21" s="1219"/>
      <c r="AD21" s="1219"/>
      <c r="AE21" s="1219"/>
      <c r="AF21" s="1218" t="s">
        <v>735</v>
      </c>
      <c r="AG21" s="1219"/>
      <c r="AH21" s="1219"/>
      <c r="AI21" s="770" t="s">
        <v>370</v>
      </c>
      <c r="AJ21" s="1221" t="s">
        <v>737</v>
      </c>
      <c r="AK21" s="1219"/>
      <c r="AL21" s="1219"/>
      <c r="AM21" s="1219"/>
      <c r="AN21" s="1219"/>
      <c r="AO21" s="1219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 x14ac:dyDescent="0.2">
      <c r="A22" s="1006"/>
      <c r="B22" s="1225" t="s">
        <v>361</v>
      </c>
      <c r="C22" s="1226"/>
      <c r="D22" s="1005" t="s">
        <v>738</v>
      </c>
      <c r="E22" s="1225"/>
      <c r="F22" s="1226"/>
      <c r="G22" s="1225"/>
      <c r="H22" s="1225"/>
      <c r="I22" s="1225"/>
      <c r="J22" s="1226"/>
      <c r="K22" s="1226"/>
      <c r="L22" s="1225"/>
      <c r="M22" s="1226"/>
      <c r="N22" s="1226"/>
      <c r="O22" s="1225"/>
      <c r="P22" s="1226"/>
      <c r="Q22" s="1225"/>
      <c r="R22" s="1226"/>
      <c r="S22" s="1227" t="s">
        <v>57</v>
      </c>
      <c r="T22" s="1226"/>
      <c r="U22" s="1226"/>
      <c r="V22" s="1226"/>
      <c r="W22" s="1226"/>
      <c r="X22" s="1226"/>
      <c r="Y22" s="1226"/>
      <c r="Z22" s="1226"/>
      <c r="AA22" s="1225" t="s">
        <v>732</v>
      </c>
      <c r="AB22" s="1226"/>
      <c r="AC22" s="1226"/>
      <c r="AD22" s="1226"/>
      <c r="AE22" s="1226"/>
      <c r="AF22" s="1225" t="s">
        <v>733</v>
      </c>
      <c r="AG22" s="1226"/>
      <c r="AH22" s="1226"/>
      <c r="AI22" s="773" t="s">
        <v>417</v>
      </c>
      <c r="AJ22" s="1228" t="s">
        <v>734</v>
      </c>
      <c r="AK22" s="1226"/>
      <c r="AL22" s="1226"/>
      <c r="AM22" s="1226"/>
      <c r="AN22" s="1226"/>
      <c r="AO22" s="1226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 x14ac:dyDescent="0.2">
      <c r="A23" s="1003"/>
      <c r="B23" s="1218" t="s">
        <v>361</v>
      </c>
      <c r="C23" s="1219"/>
      <c r="D23" s="1002" t="s">
        <v>738</v>
      </c>
      <c r="E23" s="1218" t="s">
        <v>739</v>
      </c>
      <c r="F23" s="1219"/>
      <c r="G23" s="1218"/>
      <c r="H23" s="1218"/>
      <c r="I23" s="1218"/>
      <c r="J23" s="1219"/>
      <c r="K23" s="1219"/>
      <c r="L23" s="1218"/>
      <c r="M23" s="1219"/>
      <c r="N23" s="1219"/>
      <c r="O23" s="1218"/>
      <c r="P23" s="1219"/>
      <c r="Q23" s="1218"/>
      <c r="R23" s="1219"/>
      <c r="S23" s="1220" t="s">
        <v>57</v>
      </c>
      <c r="T23" s="1219"/>
      <c r="U23" s="1219"/>
      <c r="V23" s="1219"/>
      <c r="W23" s="1219"/>
      <c r="X23" s="1219"/>
      <c r="Y23" s="1219"/>
      <c r="Z23" s="1219"/>
      <c r="AA23" s="1218" t="s">
        <v>732</v>
      </c>
      <c r="AB23" s="1219"/>
      <c r="AC23" s="1219"/>
      <c r="AD23" s="1219"/>
      <c r="AE23" s="1219"/>
      <c r="AF23" s="1218" t="s">
        <v>733</v>
      </c>
      <c r="AG23" s="1219"/>
      <c r="AH23" s="1219"/>
      <c r="AI23" s="770" t="s">
        <v>417</v>
      </c>
      <c r="AJ23" s="1221" t="s">
        <v>734</v>
      </c>
      <c r="AK23" s="1219"/>
      <c r="AL23" s="1219"/>
      <c r="AM23" s="1219"/>
      <c r="AN23" s="1219"/>
      <c r="AO23" s="1219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 x14ac:dyDescent="0.2">
      <c r="A24" s="1003"/>
      <c r="B24" s="1218" t="s">
        <v>361</v>
      </c>
      <c r="C24" s="1219"/>
      <c r="D24" s="1002" t="s">
        <v>738</v>
      </c>
      <c r="E24" s="1218" t="s">
        <v>739</v>
      </c>
      <c r="F24" s="1219"/>
      <c r="G24" s="1218" t="s">
        <v>738</v>
      </c>
      <c r="H24" s="1218"/>
      <c r="I24" s="1218"/>
      <c r="J24" s="1219"/>
      <c r="K24" s="1219"/>
      <c r="L24" s="1218"/>
      <c r="M24" s="1219"/>
      <c r="N24" s="1219"/>
      <c r="O24" s="1218"/>
      <c r="P24" s="1219"/>
      <c r="Q24" s="1218"/>
      <c r="R24" s="1219"/>
      <c r="S24" s="1220" t="s">
        <v>740</v>
      </c>
      <c r="T24" s="1219"/>
      <c r="U24" s="1219"/>
      <c r="V24" s="1219"/>
      <c r="W24" s="1219"/>
      <c r="X24" s="1219"/>
      <c r="Y24" s="1219"/>
      <c r="Z24" s="1219"/>
      <c r="AA24" s="1218" t="s">
        <v>732</v>
      </c>
      <c r="AB24" s="1219"/>
      <c r="AC24" s="1219"/>
      <c r="AD24" s="1219"/>
      <c r="AE24" s="1219"/>
      <c r="AF24" s="1218" t="s">
        <v>733</v>
      </c>
      <c r="AG24" s="1219"/>
      <c r="AH24" s="1219"/>
      <c r="AI24" s="770" t="s">
        <v>417</v>
      </c>
      <c r="AJ24" s="1221" t="s">
        <v>734</v>
      </c>
      <c r="AK24" s="1219"/>
      <c r="AL24" s="1219"/>
      <c r="AM24" s="1219"/>
      <c r="AN24" s="1219"/>
      <c r="AO24" s="1219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1003" customFormat="1" ht="12.75" x14ac:dyDescent="0.2">
      <c r="A25" s="1038" t="str">
        <f>B25&amp;D25&amp;E25&amp;G25&amp;I25</f>
        <v>A1011</v>
      </c>
      <c r="B25" s="1222" t="s">
        <v>361</v>
      </c>
      <c r="C25" s="1219"/>
      <c r="D25" s="1004" t="s">
        <v>738</v>
      </c>
      <c r="E25" s="1222" t="s">
        <v>739</v>
      </c>
      <c r="F25" s="1219"/>
      <c r="G25" s="1222" t="s">
        <v>738</v>
      </c>
      <c r="H25" s="1222"/>
      <c r="I25" s="1222" t="s">
        <v>738</v>
      </c>
      <c r="J25" s="1219"/>
      <c r="K25" s="1219"/>
      <c r="L25" s="1222"/>
      <c r="M25" s="1219"/>
      <c r="N25" s="1219"/>
      <c r="O25" s="1222"/>
      <c r="P25" s="1219"/>
      <c r="Q25" s="1222"/>
      <c r="R25" s="1219"/>
      <c r="S25" s="1224" t="s">
        <v>608</v>
      </c>
      <c r="T25" s="1219"/>
      <c r="U25" s="1219"/>
      <c r="V25" s="1219"/>
      <c r="W25" s="1219"/>
      <c r="X25" s="1219"/>
      <c r="Y25" s="1219"/>
      <c r="Z25" s="1219"/>
      <c r="AA25" s="1222" t="s">
        <v>732</v>
      </c>
      <c r="AB25" s="1219"/>
      <c r="AC25" s="1219"/>
      <c r="AD25" s="1219"/>
      <c r="AE25" s="1219"/>
      <c r="AF25" s="1222" t="s">
        <v>733</v>
      </c>
      <c r="AG25" s="1219"/>
      <c r="AH25" s="1219"/>
      <c r="AI25" s="1004" t="s">
        <v>417</v>
      </c>
      <c r="AJ25" s="1223" t="s">
        <v>734</v>
      </c>
      <c r="AK25" s="1219"/>
      <c r="AL25" s="1219"/>
      <c r="AM25" s="1219"/>
      <c r="AN25" s="1219"/>
      <c r="AO25" s="1219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34" customFormat="1" ht="12.75" x14ac:dyDescent="0.2">
      <c r="A26" s="1037" t="str">
        <f>B26&amp;D26&amp;E26&amp;G26&amp;I26&amp;L26&amp;AI26</f>
        <v>A1011110</v>
      </c>
      <c r="B26" s="1239" t="s">
        <v>361</v>
      </c>
      <c r="C26" s="1238"/>
      <c r="D26" s="1035" t="s">
        <v>738</v>
      </c>
      <c r="E26" s="1239" t="s">
        <v>739</v>
      </c>
      <c r="F26" s="1238"/>
      <c r="G26" s="1239" t="s">
        <v>738</v>
      </c>
      <c r="H26" s="1239"/>
      <c r="I26" s="1239" t="s">
        <v>738</v>
      </c>
      <c r="J26" s="1238"/>
      <c r="K26" s="1238"/>
      <c r="L26" s="1239" t="s">
        <v>738</v>
      </c>
      <c r="M26" s="1238"/>
      <c r="N26" s="1238"/>
      <c r="O26" s="1239"/>
      <c r="P26" s="1238"/>
      <c r="Q26" s="1239"/>
      <c r="R26" s="1238"/>
      <c r="S26" s="1240" t="s">
        <v>362</v>
      </c>
      <c r="T26" s="1238"/>
      <c r="U26" s="1238"/>
      <c r="V26" s="1238"/>
      <c r="W26" s="1238"/>
      <c r="X26" s="1238"/>
      <c r="Y26" s="1238"/>
      <c r="Z26" s="1238"/>
      <c r="AA26" s="1239" t="s">
        <v>732</v>
      </c>
      <c r="AB26" s="1238"/>
      <c r="AC26" s="1238"/>
      <c r="AD26" s="1238"/>
      <c r="AE26" s="1238"/>
      <c r="AF26" s="1239" t="s">
        <v>733</v>
      </c>
      <c r="AG26" s="1238"/>
      <c r="AH26" s="1238"/>
      <c r="AI26" s="1035" t="s">
        <v>417</v>
      </c>
      <c r="AJ26" s="1237" t="s">
        <v>734</v>
      </c>
      <c r="AK26" s="1238"/>
      <c r="AL26" s="1238"/>
      <c r="AM26" s="1238"/>
      <c r="AN26" s="1238"/>
      <c r="AO26" s="1238"/>
      <c r="AP26" s="1036">
        <v>83798251029</v>
      </c>
      <c r="AQ26" s="1036">
        <v>83798251029</v>
      </c>
      <c r="AR26" s="1036">
        <v>0</v>
      </c>
      <c r="AS26" s="1036">
        <v>0</v>
      </c>
      <c r="AT26" s="1036">
        <v>68796641114</v>
      </c>
      <c r="AU26" s="1036">
        <v>15001609915</v>
      </c>
      <c r="AV26" s="1036">
        <v>68796641114</v>
      </c>
      <c r="AW26" s="1036">
        <v>0</v>
      </c>
      <c r="AX26" s="1036">
        <v>68796641114</v>
      </c>
      <c r="AY26" s="1036">
        <v>0</v>
      </c>
      <c r="AZ26" s="1036">
        <v>68796641114</v>
      </c>
      <c r="BA26" s="1036">
        <v>0</v>
      </c>
      <c r="BB26" s="1036">
        <v>7494959</v>
      </c>
    </row>
    <row r="27" spans="1:54" s="772" customFormat="1" ht="12.75" x14ac:dyDescent="0.2">
      <c r="A27" s="1003"/>
      <c r="B27" s="1222" t="s">
        <v>361</v>
      </c>
      <c r="C27" s="1219"/>
      <c r="D27" s="1004" t="s">
        <v>738</v>
      </c>
      <c r="E27" s="1222" t="s">
        <v>739</v>
      </c>
      <c r="F27" s="1219"/>
      <c r="G27" s="1222" t="s">
        <v>738</v>
      </c>
      <c r="H27" s="1222"/>
      <c r="I27" s="1222" t="s">
        <v>738</v>
      </c>
      <c r="J27" s="1219"/>
      <c r="K27" s="1219"/>
      <c r="L27" s="1222" t="s">
        <v>741</v>
      </c>
      <c r="M27" s="1219"/>
      <c r="N27" s="1219"/>
      <c r="O27" s="1222"/>
      <c r="P27" s="1219"/>
      <c r="Q27" s="1222"/>
      <c r="R27" s="1219"/>
      <c r="S27" s="1224" t="s">
        <v>363</v>
      </c>
      <c r="T27" s="1219"/>
      <c r="U27" s="1219"/>
      <c r="V27" s="1219"/>
      <c r="W27" s="1219"/>
      <c r="X27" s="1219"/>
      <c r="Y27" s="1219"/>
      <c r="Z27" s="1219"/>
      <c r="AA27" s="1222" t="s">
        <v>732</v>
      </c>
      <c r="AB27" s="1219"/>
      <c r="AC27" s="1219"/>
      <c r="AD27" s="1219"/>
      <c r="AE27" s="1219"/>
      <c r="AF27" s="1222" t="s">
        <v>733</v>
      </c>
      <c r="AG27" s="1219"/>
      <c r="AH27" s="1219"/>
      <c r="AI27" s="776" t="s">
        <v>417</v>
      </c>
      <c r="AJ27" s="1223" t="s">
        <v>734</v>
      </c>
      <c r="AK27" s="1219"/>
      <c r="AL27" s="1219"/>
      <c r="AM27" s="1219"/>
      <c r="AN27" s="1219"/>
      <c r="AO27" s="1219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 x14ac:dyDescent="0.2">
      <c r="A28" s="1003"/>
      <c r="B28" s="1222" t="s">
        <v>361</v>
      </c>
      <c r="C28" s="1219"/>
      <c r="D28" s="1004" t="s">
        <v>738</v>
      </c>
      <c r="E28" s="1222" t="s">
        <v>739</v>
      </c>
      <c r="F28" s="1219"/>
      <c r="G28" s="1222" t="s">
        <v>738</v>
      </c>
      <c r="H28" s="1222"/>
      <c r="I28" s="1222" t="s">
        <v>738</v>
      </c>
      <c r="J28" s="1219"/>
      <c r="K28" s="1219"/>
      <c r="L28" s="1222" t="s">
        <v>742</v>
      </c>
      <c r="M28" s="1219"/>
      <c r="N28" s="1219"/>
      <c r="O28" s="1222"/>
      <c r="P28" s="1219"/>
      <c r="Q28" s="1222"/>
      <c r="R28" s="1219"/>
      <c r="S28" s="1224" t="s">
        <v>364</v>
      </c>
      <c r="T28" s="1219"/>
      <c r="U28" s="1219"/>
      <c r="V28" s="1219"/>
      <c r="W28" s="1219"/>
      <c r="X28" s="1219"/>
      <c r="Y28" s="1219"/>
      <c r="Z28" s="1219"/>
      <c r="AA28" s="1222" t="s">
        <v>732</v>
      </c>
      <c r="AB28" s="1219"/>
      <c r="AC28" s="1219"/>
      <c r="AD28" s="1219"/>
      <c r="AE28" s="1219"/>
      <c r="AF28" s="1222" t="s">
        <v>733</v>
      </c>
      <c r="AG28" s="1219"/>
      <c r="AH28" s="1219"/>
      <c r="AI28" s="776" t="s">
        <v>417</v>
      </c>
      <c r="AJ28" s="1223" t="s">
        <v>734</v>
      </c>
      <c r="AK28" s="1219"/>
      <c r="AL28" s="1219"/>
      <c r="AM28" s="1219"/>
      <c r="AN28" s="1219"/>
      <c r="AO28" s="1219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 x14ac:dyDescent="0.2">
      <c r="A29" s="1003"/>
      <c r="B29" s="1222" t="s">
        <v>361</v>
      </c>
      <c r="C29" s="1219"/>
      <c r="D29" s="1004" t="s">
        <v>738</v>
      </c>
      <c r="E29" s="1222" t="s">
        <v>739</v>
      </c>
      <c r="F29" s="1219"/>
      <c r="G29" s="1222" t="s">
        <v>738</v>
      </c>
      <c r="H29" s="1222"/>
      <c r="I29" s="1222" t="s">
        <v>742</v>
      </c>
      <c r="J29" s="1219"/>
      <c r="K29" s="1219"/>
      <c r="L29" s="1222"/>
      <c r="M29" s="1219"/>
      <c r="N29" s="1219"/>
      <c r="O29" s="1222"/>
      <c r="P29" s="1219"/>
      <c r="Q29" s="1222"/>
      <c r="R29" s="1219"/>
      <c r="S29" s="1224" t="s">
        <v>609</v>
      </c>
      <c r="T29" s="1219"/>
      <c r="U29" s="1219"/>
      <c r="V29" s="1219"/>
      <c r="W29" s="1219"/>
      <c r="X29" s="1219"/>
      <c r="Y29" s="1219"/>
      <c r="Z29" s="1219"/>
      <c r="AA29" s="1222" t="s">
        <v>732</v>
      </c>
      <c r="AB29" s="1219"/>
      <c r="AC29" s="1219"/>
      <c r="AD29" s="1219"/>
      <c r="AE29" s="1219"/>
      <c r="AF29" s="1222" t="s">
        <v>733</v>
      </c>
      <c r="AG29" s="1219"/>
      <c r="AH29" s="1219"/>
      <c r="AI29" s="776" t="s">
        <v>417</v>
      </c>
      <c r="AJ29" s="1223" t="s">
        <v>734</v>
      </c>
      <c r="AK29" s="1219"/>
      <c r="AL29" s="1219"/>
      <c r="AM29" s="1219"/>
      <c r="AN29" s="1219"/>
      <c r="AO29" s="1219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 x14ac:dyDescent="0.2">
      <c r="A30" s="1003"/>
      <c r="B30" s="1222" t="s">
        <v>361</v>
      </c>
      <c r="C30" s="1219"/>
      <c r="D30" s="1004" t="s">
        <v>738</v>
      </c>
      <c r="E30" s="1222" t="s">
        <v>739</v>
      </c>
      <c r="F30" s="1219"/>
      <c r="G30" s="1222" t="s">
        <v>738</v>
      </c>
      <c r="H30" s="1222"/>
      <c r="I30" s="1222" t="s">
        <v>742</v>
      </c>
      <c r="J30" s="1219"/>
      <c r="K30" s="1219"/>
      <c r="L30" s="1222" t="s">
        <v>741</v>
      </c>
      <c r="M30" s="1219"/>
      <c r="N30" s="1219"/>
      <c r="O30" s="1222"/>
      <c r="P30" s="1219"/>
      <c r="Q30" s="1222"/>
      <c r="R30" s="1219"/>
      <c r="S30" s="1224" t="s">
        <v>365</v>
      </c>
      <c r="T30" s="1219"/>
      <c r="U30" s="1219"/>
      <c r="V30" s="1219"/>
      <c r="W30" s="1219"/>
      <c r="X30" s="1219"/>
      <c r="Y30" s="1219"/>
      <c r="Z30" s="1219"/>
      <c r="AA30" s="1222" t="s">
        <v>732</v>
      </c>
      <c r="AB30" s="1219"/>
      <c r="AC30" s="1219"/>
      <c r="AD30" s="1219"/>
      <c r="AE30" s="1219"/>
      <c r="AF30" s="1222" t="s">
        <v>733</v>
      </c>
      <c r="AG30" s="1219"/>
      <c r="AH30" s="1219"/>
      <c r="AI30" s="776" t="s">
        <v>417</v>
      </c>
      <c r="AJ30" s="1223" t="s">
        <v>734</v>
      </c>
      <c r="AK30" s="1219"/>
      <c r="AL30" s="1219"/>
      <c r="AM30" s="1219"/>
      <c r="AN30" s="1219"/>
      <c r="AO30" s="1219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 x14ac:dyDescent="0.2">
      <c r="A31" s="1003"/>
      <c r="B31" s="1222" t="s">
        <v>361</v>
      </c>
      <c r="C31" s="1219"/>
      <c r="D31" s="1004" t="s">
        <v>738</v>
      </c>
      <c r="E31" s="1222" t="s">
        <v>739</v>
      </c>
      <c r="F31" s="1219"/>
      <c r="G31" s="1222" t="s">
        <v>738</v>
      </c>
      <c r="H31" s="1222"/>
      <c r="I31" s="1222" t="s">
        <v>743</v>
      </c>
      <c r="J31" s="1219"/>
      <c r="K31" s="1219"/>
      <c r="L31" s="1222"/>
      <c r="M31" s="1219"/>
      <c r="N31" s="1219"/>
      <c r="O31" s="1222"/>
      <c r="P31" s="1219"/>
      <c r="Q31" s="1222"/>
      <c r="R31" s="1219"/>
      <c r="S31" s="1224" t="s">
        <v>611</v>
      </c>
      <c r="T31" s="1219"/>
      <c r="U31" s="1219"/>
      <c r="V31" s="1219"/>
      <c r="W31" s="1219"/>
      <c r="X31" s="1219"/>
      <c r="Y31" s="1219"/>
      <c r="Z31" s="1219"/>
      <c r="AA31" s="1222" t="s">
        <v>732</v>
      </c>
      <c r="AB31" s="1219"/>
      <c r="AC31" s="1219"/>
      <c r="AD31" s="1219"/>
      <c r="AE31" s="1219"/>
      <c r="AF31" s="1222" t="s">
        <v>733</v>
      </c>
      <c r="AG31" s="1219"/>
      <c r="AH31" s="1219"/>
      <c r="AI31" s="776" t="s">
        <v>417</v>
      </c>
      <c r="AJ31" s="1223" t="s">
        <v>734</v>
      </c>
      <c r="AK31" s="1219"/>
      <c r="AL31" s="1219"/>
      <c r="AM31" s="1219"/>
      <c r="AN31" s="1219"/>
      <c r="AO31" s="1219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 x14ac:dyDescent="0.2">
      <c r="A32" s="1003"/>
      <c r="B32" s="1222" t="s">
        <v>361</v>
      </c>
      <c r="C32" s="1219"/>
      <c r="D32" s="1004" t="s">
        <v>738</v>
      </c>
      <c r="E32" s="1222" t="s">
        <v>739</v>
      </c>
      <c r="F32" s="1219"/>
      <c r="G32" s="1222" t="s">
        <v>738</v>
      </c>
      <c r="H32" s="1222"/>
      <c r="I32" s="1222" t="s">
        <v>743</v>
      </c>
      <c r="J32" s="1219"/>
      <c r="K32" s="1219"/>
      <c r="L32" s="1222" t="s">
        <v>738</v>
      </c>
      <c r="M32" s="1219"/>
      <c r="N32" s="1219"/>
      <c r="O32" s="1222"/>
      <c r="P32" s="1219"/>
      <c r="Q32" s="1222"/>
      <c r="R32" s="1219"/>
      <c r="S32" s="1224" t="s">
        <v>366</v>
      </c>
      <c r="T32" s="1219"/>
      <c r="U32" s="1219"/>
      <c r="V32" s="1219"/>
      <c r="W32" s="1219"/>
      <c r="X32" s="1219"/>
      <c r="Y32" s="1219"/>
      <c r="Z32" s="1219"/>
      <c r="AA32" s="1222" t="s">
        <v>732</v>
      </c>
      <c r="AB32" s="1219"/>
      <c r="AC32" s="1219"/>
      <c r="AD32" s="1219"/>
      <c r="AE32" s="1219"/>
      <c r="AF32" s="1222" t="s">
        <v>733</v>
      </c>
      <c r="AG32" s="1219"/>
      <c r="AH32" s="1219"/>
      <c r="AI32" s="776" t="s">
        <v>417</v>
      </c>
      <c r="AJ32" s="1223" t="s">
        <v>734</v>
      </c>
      <c r="AK32" s="1219"/>
      <c r="AL32" s="1219"/>
      <c r="AM32" s="1219"/>
      <c r="AN32" s="1219"/>
      <c r="AO32" s="1219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 x14ac:dyDescent="0.2">
      <c r="A33" s="1003"/>
      <c r="B33" s="1222" t="s">
        <v>361</v>
      </c>
      <c r="C33" s="1219"/>
      <c r="D33" s="1004" t="s">
        <v>738</v>
      </c>
      <c r="E33" s="1222" t="s">
        <v>739</v>
      </c>
      <c r="F33" s="1219"/>
      <c r="G33" s="1222" t="s">
        <v>738</v>
      </c>
      <c r="H33" s="1222"/>
      <c r="I33" s="1222" t="s">
        <v>743</v>
      </c>
      <c r="J33" s="1219"/>
      <c r="K33" s="1219"/>
      <c r="L33" s="1222" t="s">
        <v>741</v>
      </c>
      <c r="M33" s="1219"/>
      <c r="N33" s="1219"/>
      <c r="O33" s="1222"/>
      <c r="P33" s="1219"/>
      <c r="Q33" s="1222"/>
      <c r="R33" s="1219"/>
      <c r="S33" s="1224" t="s">
        <v>367</v>
      </c>
      <c r="T33" s="1219"/>
      <c r="U33" s="1219"/>
      <c r="V33" s="1219"/>
      <c r="W33" s="1219"/>
      <c r="X33" s="1219"/>
      <c r="Y33" s="1219"/>
      <c r="Z33" s="1219"/>
      <c r="AA33" s="1222" t="s">
        <v>732</v>
      </c>
      <c r="AB33" s="1219"/>
      <c r="AC33" s="1219"/>
      <c r="AD33" s="1219"/>
      <c r="AE33" s="1219"/>
      <c r="AF33" s="1222" t="s">
        <v>733</v>
      </c>
      <c r="AG33" s="1219"/>
      <c r="AH33" s="1219"/>
      <c r="AI33" s="776" t="s">
        <v>417</v>
      </c>
      <c r="AJ33" s="1223" t="s">
        <v>734</v>
      </c>
      <c r="AK33" s="1219"/>
      <c r="AL33" s="1219"/>
      <c r="AM33" s="1219"/>
      <c r="AN33" s="1219"/>
      <c r="AO33" s="1219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 x14ac:dyDescent="0.2">
      <c r="A34" s="1003"/>
      <c r="B34" s="1222" t="s">
        <v>361</v>
      </c>
      <c r="C34" s="1219"/>
      <c r="D34" s="1004" t="s">
        <v>738</v>
      </c>
      <c r="E34" s="1222" t="s">
        <v>739</v>
      </c>
      <c r="F34" s="1219"/>
      <c r="G34" s="1222" t="s">
        <v>738</v>
      </c>
      <c r="H34" s="1222"/>
      <c r="I34" s="1222" t="s">
        <v>743</v>
      </c>
      <c r="J34" s="1219"/>
      <c r="K34" s="1219"/>
      <c r="L34" s="1222" t="s">
        <v>744</v>
      </c>
      <c r="M34" s="1219"/>
      <c r="N34" s="1219"/>
      <c r="O34" s="1222"/>
      <c r="P34" s="1219"/>
      <c r="Q34" s="1222"/>
      <c r="R34" s="1219"/>
      <c r="S34" s="1224" t="s">
        <v>368</v>
      </c>
      <c r="T34" s="1219"/>
      <c r="U34" s="1219"/>
      <c r="V34" s="1219"/>
      <c r="W34" s="1219"/>
      <c r="X34" s="1219"/>
      <c r="Y34" s="1219"/>
      <c r="Z34" s="1219"/>
      <c r="AA34" s="1222" t="s">
        <v>732</v>
      </c>
      <c r="AB34" s="1219"/>
      <c r="AC34" s="1219"/>
      <c r="AD34" s="1219"/>
      <c r="AE34" s="1219"/>
      <c r="AF34" s="1222" t="s">
        <v>733</v>
      </c>
      <c r="AG34" s="1219"/>
      <c r="AH34" s="1219"/>
      <c r="AI34" s="776" t="s">
        <v>417</v>
      </c>
      <c r="AJ34" s="1223" t="s">
        <v>734</v>
      </c>
      <c r="AK34" s="1219"/>
      <c r="AL34" s="1219"/>
      <c r="AM34" s="1219"/>
      <c r="AN34" s="1219"/>
      <c r="AO34" s="1219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 x14ac:dyDescent="0.2">
      <c r="A35" s="1003"/>
      <c r="B35" s="1222" t="s">
        <v>361</v>
      </c>
      <c r="C35" s="1219"/>
      <c r="D35" s="1004" t="s">
        <v>738</v>
      </c>
      <c r="E35" s="1222" t="s">
        <v>739</v>
      </c>
      <c r="F35" s="1219"/>
      <c r="G35" s="1222" t="s">
        <v>738</v>
      </c>
      <c r="H35" s="1222"/>
      <c r="I35" s="1222" t="s">
        <v>743</v>
      </c>
      <c r="J35" s="1219"/>
      <c r="K35" s="1219"/>
      <c r="L35" s="1222" t="s">
        <v>745</v>
      </c>
      <c r="M35" s="1219"/>
      <c r="N35" s="1219"/>
      <c r="O35" s="1222"/>
      <c r="P35" s="1219"/>
      <c r="Q35" s="1222"/>
      <c r="R35" s="1219"/>
      <c r="S35" s="1224" t="s">
        <v>369</v>
      </c>
      <c r="T35" s="1219"/>
      <c r="U35" s="1219"/>
      <c r="V35" s="1219"/>
      <c r="W35" s="1219"/>
      <c r="X35" s="1219"/>
      <c r="Y35" s="1219"/>
      <c r="Z35" s="1219"/>
      <c r="AA35" s="1222" t="s">
        <v>732</v>
      </c>
      <c r="AB35" s="1219"/>
      <c r="AC35" s="1219"/>
      <c r="AD35" s="1219"/>
      <c r="AE35" s="1219"/>
      <c r="AF35" s="1222" t="s">
        <v>733</v>
      </c>
      <c r="AG35" s="1219"/>
      <c r="AH35" s="1219"/>
      <c r="AI35" s="776" t="s">
        <v>417</v>
      </c>
      <c r="AJ35" s="1223" t="s">
        <v>734</v>
      </c>
      <c r="AK35" s="1219"/>
      <c r="AL35" s="1219"/>
      <c r="AM35" s="1219"/>
      <c r="AN35" s="1219"/>
      <c r="AO35" s="1219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 x14ac:dyDescent="0.2">
      <c r="A36" s="1003"/>
      <c r="B36" s="1222" t="s">
        <v>361</v>
      </c>
      <c r="C36" s="1219"/>
      <c r="D36" s="1004" t="s">
        <v>738</v>
      </c>
      <c r="E36" s="1222" t="s">
        <v>739</v>
      </c>
      <c r="F36" s="1219"/>
      <c r="G36" s="1222" t="s">
        <v>738</v>
      </c>
      <c r="H36" s="1222"/>
      <c r="I36" s="1222" t="s">
        <v>743</v>
      </c>
      <c r="J36" s="1219"/>
      <c r="K36" s="1219"/>
      <c r="L36" s="1222" t="s">
        <v>370</v>
      </c>
      <c r="M36" s="1219"/>
      <c r="N36" s="1219"/>
      <c r="O36" s="1222"/>
      <c r="P36" s="1219"/>
      <c r="Q36" s="1222"/>
      <c r="R36" s="1219"/>
      <c r="S36" s="1224" t="s">
        <v>371</v>
      </c>
      <c r="T36" s="1219"/>
      <c r="U36" s="1219"/>
      <c r="V36" s="1219"/>
      <c r="W36" s="1219"/>
      <c r="X36" s="1219"/>
      <c r="Y36" s="1219"/>
      <c r="Z36" s="1219"/>
      <c r="AA36" s="1222" t="s">
        <v>732</v>
      </c>
      <c r="AB36" s="1219"/>
      <c r="AC36" s="1219"/>
      <c r="AD36" s="1219"/>
      <c r="AE36" s="1219"/>
      <c r="AF36" s="1222" t="s">
        <v>733</v>
      </c>
      <c r="AG36" s="1219"/>
      <c r="AH36" s="1219"/>
      <c r="AI36" s="776" t="s">
        <v>417</v>
      </c>
      <c r="AJ36" s="1223" t="s">
        <v>734</v>
      </c>
      <c r="AK36" s="1219"/>
      <c r="AL36" s="1219"/>
      <c r="AM36" s="1219"/>
      <c r="AN36" s="1219"/>
      <c r="AO36" s="1219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 x14ac:dyDescent="0.2">
      <c r="A37" s="1003"/>
      <c r="B37" s="1222" t="s">
        <v>361</v>
      </c>
      <c r="C37" s="1219"/>
      <c r="D37" s="1004" t="s">
        <v>738</v>
      </c>
      <c r="E37" s="1222" t="s">
        <v>739</v>
      </c>
      <c r="F37" s="1219"/>
      <c r="G37" s="1222" t="s">
        <v>738</v>
      </c>
      <c r="H37" s="1222"/>
      <c r="I37" s="1222" t="s">
        <v>743</v>
      </c>
      <c r="J37" s="1219"/>
      <c r="K37" s="1219"/>
      <c r="L37" s="1222" t="s">
        <v>746</v>
      </c>
      <c r="M37" s="1219"/>
      <c r="N37" s="1219"/>
      <c r="O37" s="1222"/>
      <c r="P37" s="1219"/>
      <c r="Q37" s="1222"/>
      <c r="R37" s="1219"/>
      <c r="S37" s="1224" t="s">
        <v>372</v>
      </c>
      <c r="T37" s="1219"/>
      <c r="U37" s="1219"/>
      <c r="V37" s="1219"/>
      <c r="W37" s="1219"/>
      <c r="X37" s="1219"/>
      <c r="Y37" s="1219"/>
      <c r="Z37" s="1219"/>
      <c r="AA37" s="1222" t="s">
        <v>732</v>
      </c>
      <c r="AB37" s="1219"/>
      <c r="AC37" s="1219"/>
      <c r="AD37" s="1219"/>
      <c r="AE37" s="1219"/>
      <c r="AF37" s="1222" t="s">
        <v>733</v>
      </c>
      <c r="AG37" s="1219"/>
      <c r="AH37" s="1219"/>
      <c r="AI37" s="776" t="s">
        <v>417</v>
      </c>
      <c r="AJ37" s="1223" t="s">
        <v>734</v>
      </c>
      <c r="AK37" s="1219"/>
      <c r="AL37" s="1219"/>
      <c r="AM37" s="1219"/>
      <c r="AN37" s="1219"/>
      <c r="AO37" s="1219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 x14ac:dyDescent="0.2">
      <c r="A38" s="1003"/>
      <c r="B38" s="1222" t="s">
        <v>361</v>
      </c>
      <c r="C38" s="1219"/>
      <c r="D38" s="1004" t="s">
        <v>738</v>
      </c>
      <c r="E38" s="1222" t="s">
        <v>739</v>
      </c>
      <c r="F38" s="1219"/>
      <c r="G38" s="1222" t="s">
        <v>738</v>
      </c>
      <c r="H38" s="1222"/>
      <c r="I38" s="1222" t="s">
        <v>747</v>
      </c>
      <c r="J38" s="1219"/>
      <c r="K38" s="1219"/>
      <c r="L38" s="1222"/>
      <c r="M38" s="1219"/>
      <c r="N38" s="1219"/>
      <c r="O38" s="1222"/>
      <c r="P38" s="1219"/>
      <c r="Q38" s="1222"/>
      <c r="R38" s="1219"/>
      <c r="S38" s="1224" t="s">
        <v>613</v>
      </c>
      <c r="T38" s="1219"/>
      <c r="U38" s="1219"/>
      <c r="V38" s="1219"/>
      <c r="W38" s="1219"/>
      <c r="X38" s="1219"/>
      <c r="Y38" s="1219"/>
      <c r="Z38" s="1219"/>
      <c r="AA38" s="1222" t="s">
        <v>732</v>
      </c>
      <c r="AB38" s="1219"/>
      <c r="AC38" s="1219"/>
      <c r="AD38" s="1219"/>
      <c r="AE38" s="1219"/>
      <c r="AF38" s="1222" t="s">
        <v>733</v>
      </c>
      <c r="AG38" s="1219"/>
      <c r="AH38" s="1219"/>
      <c r="AI38" s="776" t="s">
        <v>417</v>
      </c>
      <c r="AJ38" s="1223" t="s">
        <v>734</v>
      </c>
      <c r="AK38" s="1219"/>
      <c r="AL38" s="1219"/>
      <c r="AM38" s="1219"/>
      <c r="AN38" s="1219"/>
      <c r="AO38" s="1219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 x14ac:dyDescent="0.2">
      <c r="A39" s="1003"/>
      <c r="B39" s="1222" t="s">
        <v>361</v>
      </c>
      <c r="C39" s="1219"/>
      <c r="D39" s="1004" t="s">
        <v>738</v>
      </c>
      <c r="E39" s="1222" t="s">
        <v>739</v>
      </c>
      <c r="F39" s="1219"/>
      <c r="G39" s="1222" t="s">
        <v>738</v>
      </c>
      <c r="H39" s="1222"/>
      <c r="I39" s="1222" t="s">
        <v>747</v>
      </c>
      <c r="J39" s="1219"/>
      <c r="K39" s="1219"/>
      <c r="L39" s="1222" t="s">
        <v>738</v>
      </c>
      <c r="M39" s="1219"/>
      <c r="N39" s="1219"/>
      <c r="O39" s="1222"/>
      <c r="P39" s="1219"/>
      <c r="Q39" s="1222"/>
      <c r="R39" s="1219"/>
      <c r="S39" s="1224" t="s">
        <v>373</v>
      </c>
      <c r="T39" s="1219"/>
      <c r="U39" s="1219"/>
      <c r="V39" s="1219"/>
      <c r="W39" s="1219"/>
      <c r="X39" s="1219"/>
      <c r="Y39" s="1219"/>
      <c r="Z39" s="1219"/>
      <c r="AA39" s="1222" t="s">
        <v>732</v>
      </c>
      <c r="AB39" s="1219"/>
      <c r="AC39" s="1219"/>
      <c r="AD39" s="1219"/>
      <c r="AE39" s="1219"/>
      <c r="AF39" s="1222" t="s">
        <v>733</v>
      </c>
      <c r="AG39" s="1219"/>
      <c r="AH39" s="1219"/>
      <c r="AI39" s="776" t="s">
        <v>417</v>
      </c>
      <c r="AJ39" s="1223" t="s">
        <v>734</v>
      </c>
      <c r="AK39" s="1219"/>
      <c r="AL39" s="1219"/>
      <c r="AM39" s="1219"/>
      <c r="AN39" s="1219"/>
      <c r="AO39" s="1219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 x14ac:dyDescent="0.2">
      <c r="A40" s="1003"/>
      <c r="B40" s="1222" t="s">
        <v>361</v>
      </c>
      <c r="C40" s="1219"/>
      <c r="D40" s="1004" t="s">
        <v>738</v>
      </c>
      <c r="E40" s="1222" t="s">
        <v>739</v>
      </c>
      <c r="F40" s="1219"/>
      <c r="G40" s="1222" t="s">
        <v>738</v>
      </c>
      <c r="H40" s="1222"/>
      <c r="I40" s="1222" t="s">
        <v>747</v>
      </c>
      <c r="J40" s="1219"/>
      <c r="K40" s="1219"/>
      <c r="L40" s="1222" t="s">
        <v>748</v>
      </c>
      <c r="M40" s="1219"/>
      <c r="N40" s="1219"/>
      <c r="O40" s="1222"/>
      <c r="P40" s="1219"/>
      <c r="Q40" s="1222"/>
      <c r="R40" s="1219"/>
      <c r="S40" s="1224" t="s">
        <v>374</v>
      </c>
      <c r="T40" s="1219"/>
      <c r="U40" s="1219"/>
      <c r="V40" s="1219"/>
      <c r="W40" s="1219"/>
      <c r="X40" s="1219"/>
      <c r="Y40" s="1219"/>
      <c r="Z40" s="1219"/>
      <c r="AA40" s="1222" t="s">
        <v>732</v>
      </c>
      <c r="AB40" s="1219"/>
      <c r="AC40" s="1219"/>
      <c r="AD40" s="1219"/>
      <c r="AE40" s="1219"/>
      <c r="AF40" s="1222" t="s">
        <v>733</v>
      </c>
      <c r="AG40" s="1219"/>
      <c r="AH40" s="1219"/>
      <c r="AI40" s="776" t="s">
        <v>417</v>
      </c>
      <c r="AJ40" s="1223" t="s">
        <v>734</v>
      </c>
      <c r="AK40" s="1219"/>
      <c r="AL40" s="1219"/>
      <c r="AM40" s="1219"/>
      <c r="AN40" s="1219"/>
      <c r="AO40" s="1219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 x14ac:dyDescent="0.2">
      <c r="A41" s="1003"/>
      <c r="B41" s="1222" t="s">
        <v>361</v>
      </c>
      <c r="C41" s="1219"/>
      <c r="D41" s="1004" t="s">
        <v>738</v>
      </c>
      <c r="E41" s="1222" t="s">
        <v>739</v>
      </c>
      <c r="F41" s="1219"/>
      <c r="G41" s="1222" t="s">
        <v>738</v>
      </c>
      <c r="H41" s="1222"/>
      <c r="I41" s="1222" t="s">
        <v>749</v>
      </c>
      <c r="J41" s="1219"/>
      <c r="K41" s="1219"/>
      <c r="L41" s="1222"/>
      <c r="M41" s="1219"/>
      <c r="N41" s="1219"/>
      <c r="O41" s="1222"/>
      <c r="P41" s="1219"/>
      <c r="Q41" s="1222"/>
      <c r="R41" s="1219"/>
      <c r="S41" s="1224" t="s">
        <v>750</v>
      </c>
      <c r="T41" s="1219"/>
      <c r="U41" s="1219"/>
      <c r="V41" s="1219"/>
      <c r="W41" s="1219"/>
      <c r="X41" s="1219"/>
      <c r="Y41" s="1219"/>
      <c r="Z41" s="1219"/>
      <c r="AA41" s="1222" t="s">
        <v>732</v>
      </c>
      <c r="AB41" s="1219"/>
      <c r="AC41" s="1219"/>
      <c r="AD41" s="1219"/>
      <c r="AE41" s="1219"/>
      <c r="AF41" s="1222" t="s">
        <v>733</v>
      </c>
      <c r="AG41" s="1219"/>
      <c r="AH41" s="1219"/>
      <c r="AI41" s="776" t="s">
        <v>417</v>
      </c>
      <c r="AJ41" s="1223" t="s">
        <v>734</v>
      </c>
      <c r="AK41" s="1219"/>
      <c r="AL41" s="1219"/>
      <c r="AM41" s="1219"/>
      <c r="AN41" s="1219"/>
      <c r="AO41" s="1219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 x14ac:dyDescent="0.2">
      <c r="A42" s="1003"/>
      <c r="B42" s="1218" t="s">
        <v>361</v>
      </c>
      <c r="C42" s="1219"/>
      <c r="D42" s="1002" t="s">
        <v>738</v>
      </c>
      <c r="E42" s="1218" t="s">
        <v>739</v>
      </c>
      <c r="F42" s="1219"/>
      <c r="G42" s="1218" t="s">
        <v>741</v>
      </c>
      <c r="H42" s="1218"/>
      <c r="I42" s="1218"/>
      <c r="J42" s="1219"/>
      <c r="K42" s="1219"/>
      <c r="L42" s="1218"/>
      <c r="M42" s="1219"/>
      <c r="N42" s="1219"/>
      <c r="O42" s="1218"/>
      <c r="P42" s="1219"/>
      <c r="Q42" s="1218"/>
      <c r="R42" s="1219"/>
      <c r="S42" s="1220" t="s">
        <v>616</v>
      </c>
      <c r="T42" s="1219"/>
      <c r="U42" s="1219"/>
      <c r="V42" s="1219"/>
      <c r="W42" s="1219"/>
      <c r="X42" s="1219"/>
      <c r="Y42" s="1219"/>
      <c r="Z42" s="1219"/>
      <c r="AA42" s="1218" t="s">
        <v>732</v>
      </c>
      <c r="AB42" s="1219"/>
      <c r="AC42" s="1219"/>
      <c r="AD42" s="1219"/>
      <c r="AE42" s="1219"/>
      <c r="AF42" s="1218" t="s">
        <v>733</v>
      </c>
      <c r="AG42" s="1219"/>
      <c r="AH42" s="1219"/>
      <c r="AI42" s="770" t="s">
        <v>417</v>
      </c>
      <c r="AJ42" s="1221" t="s">
        <v>734</v>
      </c>
      <c r="AK42" s="1219"/>
      <c r="AL42" s="1219"/>
      <c r="AM42" s="1219"/>
      <c r="AN42" s="1219"/>
      <c r="AO42" s="1219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 x14ac:dyDescent="0.2">
      <c r="A43" s="1003"/>
      <c r="B43" s="1222" t="s">
        <v>361</v>
      </c>
      <c r="C43" s="1219"/>
      <c r="D43" s="1004" t="s">
        <v>738</v>
      </c>
      <c r="E43" s="1222" t="s">
        <v>739</v>
      </c>
      <c r="F43" s="1219"/>
      <c r="G43" s="1222" t="s">
        <v>741</v>
      </c>
      <c r="H43" s="1222"/>
      <c r="I43" s="1222" t="s">
        <v>751</v>
      </c>
      <c r="J43" s="1219"/>
      <c r="K43" s="1219"/>
      <c r="L43" s="1222"/>
      <c r="M43" s="1219"/>
      <c r="N43" s="1219"/>
      <c r="O43" s="1222"/>
      <c r="P43" s="1219"/>
      <c r="Q43" s="1222"/>
      <c r="R43" s="1219"/>
      <c r="S43" s="1224" t="s">
        <v>375</v>
      </c>
      <c r="T43" s="1219"/>
      <c r="U43" s="1219"/>
      <c r="V43" s="1219"/>
      <c r="W43" s="1219"/>
      <c r="X43" s="1219"/>
      <c r="Y43" s="1219"/>
      <c r="Z43" s="1219"/>
      <c r="AA43" s="1222" t="s">
        <v>732</v>
      </c>
      <c r="AB43" s="1219"/>
      <c r="AC43" s="1219"/>
      <c r="AD43" s="1219"/>
      <c r="AE43" s="1219"/>
      <c r="AF43" s="1222" t="s">
        <v>733</v>
      </c>
      <c r="AG43" s="1219"/>
      <c r="AH43" s="1219"/>
      <c r="AI43" s="776" t="s">
        <v>417</v>
      </c>
      <c r="AJ43" s="1223" t="s">
        <v>734</v>
      </c>
      <c r="AK43" s="1219"/>
      <c r="AL43" s="1219"/>
      <c r="AM43" s="1219"/>
      <c r="AN43" s="1219"/>
      <c r="AO43" s="1219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 x14ac:dyDescent="0.2">
      <c r="A44" s="1003"/>
      <c r="B44" s="1222" t="s">
        <v>361</v>
      </c>
      <c r="C44" s="1219"/>
      <c r="D44" s="1004" t="s">
        <v>738</v>
      </c>
      <c r="E44" s="1222" t="s">
        <v>739</v>
      </c>
      <c r="F44" s="1219"/>
      <c r="G44" s="1222" t="s">
        <v>743</v>
      </c>
      <c r="H44" s="1222"/>
      <c r="I44" s="1222"/>
      <c r="J44" s="1219"/>
      <c r="K44" s="1219"/>
      <c r="L44" s="1222"/>
      <c r="M44" s="1219"/>
      <c r="N44" s="1219"/>
      <c r="O44" s="1222"/>
      <c r="P44" s="1219"/>
      <c r="Q44" s="1222"/>
      <c r="R44" s="1219"/>
      <c r="S44" s="1224" t="s">
        <v>618</v>
      </c>
      <c r="T44" s="1219"/>
      <c r="U44" s="1219"/>
      <c r="V44" s="1219"/>
      <c r="W44" s="1219"/>
      <c r="X44" s="1219"/>
      <c r="Y44" s="1219"/>
      <c r="Z44" s="1219"/>
      <c r="AA44" s="1222" t="s">
        <v>732</v>
      </c>
      <c r="AB44" s="1219"/>
      <c r="AC44" s="1219"/>
      <c r="AD44" s="1219"/>
      <c r="AE44" s="1219"/>
      <c r="AF44" s="1222" t="s">
        <v>733</v>
      </c>
      <c r="AG44" s="1219"/>
      <c r="AH44" s="1219"/>
      <c r="AI44" s="776" t="s">
        <v>417</v>
      </c>
      <c r="AJ44" s="1223" t="s">
        <v>734</v>
      </c>
      <c r="AK44" s="1219"/>
      <c r="AL44" s="1219"/>
      <c r="AM44" s="1219"/>
      <c r="AN44" s="1219"/>
      <c r="AO44" s="1219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 x14ac:dyDescent="0.2">
      <c r="A45" s="1003"/>
      <c r="B45" s="1218" t="s">
        <v>361</v>
      </c>
      <c r="C45" s="1219"/>
      <c r="D45" s="1002" t="s">
        <v>738</v>
      </c>
      <c r="E45" s="1218" t="s">
        <v>739</v>
      </c>
      <c r="F45" s="1219"/>
      <c r="G45" s="1218" t="s">
        <v>743</v>
      </c>
      <c r="H45" s="1218"/>
      <c r="I45" s="1218" t="s">
        <v>738</v>
      </c>
      <c r="J45" s="1219"/>
      <c r="K45" s="1219"/>
      <c r="L45" s="1218"/>
      <c r="M45" s="1219"/>
      <c r="N45" s="1219"/>
      <c r="O45" s="1218"/>
      <c r="P45" s="1219"/>
      <c r="Q45" s="1218"/>
      <c r="R45" s="1219"/>
      <c r="S45" s="1220" t="s">
        <v>620</v>
      </c>
      <c r="T45" s="1219"/>
      <c r="U45" s="1219"/>
      <c r="V45" s="1219"/>
      <c r="W45" s="1219"/>
      <c r="X45" s="1219"/>
      <c r="Y45" s="1219"/>
      <c r="Z45" s="1219"/>
      <c r="AA45" s="1218" t="s">
        <v>732</v>
      </c>
      <c r="AB45" s="1219"/>
      <c r="AC45" s="1219"/>
      <c r="AD45" s="1219"/>
      <c r="AE45" s="1219"/>
      <c r="AF45" s="1218" t="s">
        <v>733</v>
      </c>
      <c r="AG45" s="1219"/>
      <c r="AH45" s="1219"/>
      <c r="AI45" s="770" t="s">
        <v>417</v>
      </c>
      <c r="AJ45" s="1221" t="s">
        <v>734</v>
      </c>
      <c r="AK45" s="1219"/>
      <c r="AL45" s="1219"/>
      <c r="AM45" s="1219"/>
      <c r="AN45" s="1219"/>
      <c r="AO45" s="1219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 x14ac:dyDescent="0.2">
      <c r="A46" s="1003"/>
      <c r="B46" s="1222" t="s">
        <v>361</v>
      </c>
      <c r="C46" s="1219"/>
      <c r="D46" s="1004" t="s">
        <v>738</v>
      </c>
      <c r="E46" s="1222" t="s">
        <v>739</v>
      </c>
      <c r="F46" s="1219"/>
      <c r="G46" s="1222" t="s">
        <v>743</v>
      </c>
      <c r="H46" s="1222"/>
      <c r="I46" s="1222" t="s">
        <v>738</v>
      </c>
      <c r="J46" s="1219"/>
      <c r="K46" s="1219"/>
      <c r="L46" s="1222" t="s">
        <v>738</v>
      </c>
      <c r="M46" s="1219"/>
      <c r="N46" s="1219"/>
      <c r="O46" s="1222"/>
      <c r="P46" s="1219"/>
      <c r="Q46" s="1222"/>
      <c r="R46" s="1219"/>
      <c r="S46" s="1224" t="s">
        <v>376</v>
      </c>
      <c r="T46" s="1219"/>
      <c r="U46" s="1219"/>
      <c r="V46" s="1219"/>
      <c r="W46" s="1219"/>
      <c r="X46" s="1219"/>
      <c r="Y46" s="1219"/>
      <c r="Z46" s="1219"/>
      <c r="AA46" s="1222" t="s">
        <v>732</v>
      </c>
      <c r="AB46" s="1219"/>
      <c r="AC46" s="1219"/>
      <c r="AD46" s="1219"/>
      <c r="AE46" s="1219"/>
      <c r="AF46" s="1222" t="s">
        <v>733</v>
      </c>
      <c r="AG46" s="1219"/>
      <c r="AH46" s="1219"/>
      <c r="AI46" s="776" t="s">
        <v>417</v>
      </c>
      <c r="AJ46" s="1223" t="s">
        <v>734</v>
      </c>
      <c r="AK46" s="1219"/>
      <c r="AL46" s="1219"/>
      <c r="AM46" s="1219"/>
      <c r="AN46" s="1219"/>
      <c r="AO46" s="1219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 x14ac:dyDescent="0.2">
      <c r="A47" s="1003"/>
      <c r="B47" s="1222" t="s">
        <v>361</v>
      </c>
      <c r="C47" s="1219"/>
      <c r="D47" s="1004" t="s">
        <v>738</v>
      </c>
      <c r="E47" s="1222" t="s">
        <v>739</v>
      </c>
      <c r="F47" s="1219"/>
      <c r="G47" s="1222" t="s">
        <v>743</v>
      </c>
      <c r="H47" s="1222"/>
      <c r="I47" s="1222" t="s">
        <v>738</v>
      </c>
      <c r="J47" s="1219"/>
      <c r="K47" s="1219"/>
      <c r="L47" s="1222" t="s">
        <v>741</v>
      </c>
      <c r="M47" s="1219"/>
      <c r="N47" s="1219"/>
      <c r="O47" s="1222"/>
      <c r="P47" s="1219"/>
      <c r="Q47" s="1222"/>
      <c r="R47" s="1219"/>
      <c r="S47" s="1224" t="s">
        <v>377</v>
      </c>
      <c r="T47" s="1219"/>
      <c r="U47" s="1219"/>
      <c r="V47" s="1219"/>
      <c r="W47" s="1219"/>
      <c r="X47" s="1219"/>
      <c r="Y47" s="1219"/>
      <c r="Z47" s="1219"/>
      <c r="AA47" s="1222" t="s">
        <v>732</v>
      </c>
      <c r="AB47" s="1219"/>
      <c r="AC47" s="1219"/>
      <c r="AD47" s="1219"/>
      <c r="AE47" s="1219"/>
      <c r="AF47" s="1222" t="s">
        <v>733</v>
      </c>
      <c r="AG47" s="1219"/>
      <c r="AH47" s="1219"/>
      <c r="AI47" s="776" t="s">
        <v>417</v>
      </c>
      <c r="AJ47" s="1223" t="s">
        <v>734</v>
      </c>
      <c r="AK47" s="1219"/>
      <c r="AL47" s="1219"/>
      <c r="AM47" s="1219"/>
      <c r="AN47" s="1219"/>
      <c r="AO47" s="1219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 x14ac:dyDescent="0.2">
      <c r="A48" s="1003"/>
      <c r="B48" s="1222" t="s">
        <v>361</v>
      </c>
      <c r="C48" s="1219"/>
      <c r="D48" s="1004" t="s">
        <v>738</v>
      </c>
      <c r="E48" s="1222" t="s">
        <v>739</v>
      </c>
      <c r="F48" s="1219"/>
      <c r="G48" s="1222" t="s">
        <v>743</v>
      </c>
      <c r="H48" s="1222"/>
      <c r="I48" s="1222" t="s">
        <v>738</v>
      </c>
      <c r="J48" s="1219"/>
      <c r="K48" s="1219"/>
      <c r="L48" s="1222" t="s">
        <v>748</v>
      </c>
      <c r="M48" s="1219"/>
      <c r="N48" s="1219"/>
      <c r="O48" s="1222"/>
      <c r="P48" s="1219"/>
      <c r="Q48" s="1222"/>
      <c r="R48" s="1219"/>
      <c r="S48" s="1224" t="s">
        <v>378</v>
      </c>
      <c r="T48" s="1219"/>
      <c r="U48" s="1219"/>
      <c r="V48" s="1219"/>
      <c r="W48" s="1219"/>
      <c r="X48" s="1219"/>
      <c r="Y48" s="1219"/>
      <c r="Z48" s="1219"/>
      <c r="AA48" s="1222" t="s">
        <v>732</v>
      </c>
      <c r="AB48" s="1219"/>
      <c r="AC48" s="1219"/>
      <c r="AD48" s="1219"/>
      <c r="AE48" s="1219"/>
      <c r="AF48" s="1222" t="s">
        <v>733</v>
      </c>
      <c r="AG48" s="1219"/>
      <c r="AH48" s="1219"/>
      <c r="AI48" s="776" t="s">
        <v>417</v>
      </c>
      <c r="AJ48" s="1223" t="s">
        <v>734</v>
      </c>
      <c r="AK48" s="1219"/>
      <c r="AL48" s="1219"/>
      <c r="AM48" s="1219"/>
      <c r="AN48" s="1219"/>
      <c r="AO48" s="1219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 x14ac:dyDescent="0.2">
      <c r="A49" s="1003"/>
      <c r="B49" s="1222" t="s">
        <v>361</v>
      </c>
      <c r="C49" s="1219"/>
      <c r="D49" s="1004" t="s">
        <v>738</v>
      </c>
      <c r="E49" s="1222" t="s">
        <v>739</v>
      </c>
      <c r="F49" s="1219"/>
      <c r="G49" s="1222" t="s">
        <v>743</v>
      </c>
      <c r="H49" s="1222"/>
      <c r="I49" s="1222" t="s">
        <v>738</v>
      </c>
      <c r="J49" s="1219"/>
      <c r="K49" s="1219"/>
      <c r="L49" s="1222" t="s">
        <v>742</v>
      </c>
      <c r="M49" s="1219"/>
      <c r="N49" s="1219"/>
      <c r="O49" s="1222"/>
      <c r="P49" s="1219"/>
      <c r="Q49" s="1222"/>
      <c r="R49" s="1219"/>
      <c r="S49" s="1224" t="s">
        <v>379</v>
      </c>
      <c r="T49" s="1219"/>
      <c r="U49" s="1219"/>
      <c r="V49" s="1219"/>
      <c r="W49" s="1219"/>
      <c r="X49" s="1219"/>
      <c r="Y49" s="1219"/>
      <c r="Z49" s="1219"/>
      <c r="AA49" s="1222" t="s">
        <v>732</v>
      </c>
      <c r="AB49" s="1219"/>
      <c r="AC49" s="1219"/>
      <c r="AD49" s="1219"/>
      <c r="AE49" s="1219"/>
      <c r="AF49" s="1222" t="s">
        <v>733</v>
      </c>
      <c r="AG49" s="1219"/>
      <c r="AH49" s="1219"/>
      <c r="AI49" s="776" t="s">
        <v>417</v>
      </c>
      <c r="AJ49" s="1223" t="s">
        <v>734</v>
      </c>
      <c r="AK49" s="1219"/>
      <c r="AL49" s="1219"/>
      <c r="AM49" s="1219"/>
      <c r="AN49" s="1219"/>
      <c r="AO49" s="1219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 x14ac:dyDescent="0.2">
      <c r="A50" s="1003"/>
      <c r="B50" s="1222" t="s">
        <v>361</v>
      </c>
      <c r="C50" s="1219"/>
      <c r="D50" s="1004" t="s">
        <v>738</v>
      </c>
      <c r="E50" s="1222" t="s">
        <v>739</v>
      </c>
      <c r="F50" s="1219"/>
      <c r="G50" s="1222" t="s">
        <v>743</v>
      </c>
      <c r="H50" s="1222"/>
      <c r="I50" s="1222" t="s">
        <v>738</v>
      </c>
      <c r="J50" s="1219"/>
      <c r="K50" s="1219"/>
      <c r="L50" s="1222" t="s">
        <v>743</v>
      </c>
      <c r="M50" s="1219"/>
      <c r="N50" s="1219"/>
      <c r="O50" s="1222"/>
      <c r="P50" s="1219"/>
      <c r="Q50" s="1222"/>
      <c r="R50" s="1219"/>
      <c r="S50" s="1224" t="s">
        <v>380</v>
      </c>
      <c r="T50" s="1219"/>
      <c r="U50" s="1219"/>
      <c r="V50" s="1219"/>
      <c r="W50" s="1219"/>
      <c r="X50" s="1219"/>
      <c r="Y50" s="1219"/>
      <c r="Z50" s="1219"/>
      <c r="AA50" s="1222" t="s">
        <v>732</v>
      </c>
      <c r="AB50" s="1219"/>
      <c r="AC50" s="1219"/>
      <c r="AD50" s="1219"/>
      <c r="AE50" s="1219"/>
      <c r="AF50" s="1222" t="s">
        <v>733</v>
      </c>
      <c r="AG50" s="1219"/>
      <c r="AH50" s="1219"/>
      <c r="AI50" s="776" t="s">
        <v>417</v>
      </c>
      <c r="AJ50" s="1223" t="s">
        <v>734</v>
      </c>
      <c r="AK50" s="1219"/>
      <c r="AL50" s="1219"/>
      <c r="AM50" s="1219"/>
      <c r="AN50" s="1219"/>
      <c r="AO50" s="1219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 x14ac:dyDescent="0.2">
      <c r="A51" s="1003"/>
      <c r="B51" s="1218" t="s">
        <v>361</v>
      </c>
      <c r="C51" s="1219"/>
      <c r="D51" s="1002" t="s">
        <v>738</v>
      </c>
      <c r="E51" s="1218" t="s">
        <v>739</v>
      </c>
      <c r="F51" s="1219"/>
      <c r="G51" s="1218" t="s">
        <v>743</v>
      </c>
      <c r="H51" s="1218"/>
      <c r="I51" s="1218" t="s">
        <v>741</v>
      </c>
      <c r="J51" s="1219"/>
      <c r="K51" s="1219"/>
      <c r="L51" s="1218"/>
      <c r="M51" s="1219"/>
      <c r="N51" s="1219"/>
      <c r="O51" s="1218"/>
      <c r="P51" s="1219"/>
      <c r="Q51" s="1218"/>
      <c r="R51" s="1219"/>
      <c r="S51" s="1220" t="s">
        <v>752</v>
      </c>
      <c r="T51" s="1219"/>
      <c r="U51" s="1219"/>
      <c r="V51" s="1219"/>
      <c r="W51" s="1219"/>
      <c r="X51" s="1219"/>
      <c r="Y51" s="1219"/>
      <c r="Z51" s="1219"/>
      <c r="AA51" s="1218" t="s">
        <v>732</v>
      </c>
      <c r="AB51" s="1219"/>
      <c r="AC51" s="1219"/>
      <c r="AD51" s="1219"/>
      <c r="AE51" s="1219"/>
      <c r="AF51" s="1218" t="s">
        <v>733</v>
      </c>
      <c r="AG51" s="1219"/>
      <c r="AH51" s="1219"/>
      <c r="AI51" s="770" t="s">
        <v>417</v>
      </c>
      <c r="AJ51" s="1221" t="s">
        <v>734</v>
      </c>
      <c r="AK51" s="1219"/>
      <c r="AL51" s="1219"/>
      <c r="AM51" s="1219"/>
      <c r="AN51" s="1219"/>
      <c r="AO51" s="1219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 x14ac:dyDescent="0.2">
      <c r="A52" s="1003"/>
      <c r="B52" s="1222" t="s">
        <v>361</v>
      </c>
      <c r="C52" s="1219"/>
      <c r="D52" s="1004" t="s">
        <v>738</v>
      </c>
      <c r="E52" s="1222" t="s">
        <v>739</v>
      </c>
      <c r="F52" s="1219"/>
      <c r="G52" s="1222" t="s">
        <v>743</v>
      </c>
      <c r="H52" s="1222"/>
      <c r="I52" s="1222" t="s">
        <v>741</v>
      </c>
      <c r="J52" s="1219"/>
      <c r="K52" s="1219"/>
      <c r="L52" s="1222" t="s">
        <v>738</v>
      </c>
      <c r="M52" s="1219"/>
      <c r="N52" s="1219"/>
      <c r="O52" s="1222"/>
      <c r="P52" s="1219"/>
      <c r="Q52" s="1222"/>
      <c r="R52" s="1219"/>
      <c r="S52" s="1224" t="s">
        <v>381</v>
      </c>
      <c r="T52" s="1219"/>
      <c r="U52" s="1219"/>
      <c r="V52" s="1219"/>
      <c r="W52" s="1219"/>
      <c r="X52" s="1219"/>
      <c r="Y52" s="1219"/>
      <c r="Z52" s="1219"/>
      <c r="AA52" s="1222" t="s">
        <v>732</v>
      </c>
      <c r="AB52" s="1219"/>
      <c r="AC52" s="1219"/>
      <c r="AD52" s="1219"/>
      <c r="AE52" s="1219"/>
      <c r="AF52" s="1222" t="s">
        <v>733</v>
      </c>
      <c r="AG52" s="1219"/>
      <c r="AH52" s="1219"/>
      <c r="AI52" s="776" t="s">
        <v>417</v>
      </c>
      <c r="AJ52" s="1223" t="s">
        <v>734</v>
      </c>
      <c r="AK52" s="1219"/>
      <c r="AL52" s="1219"/>
      <c r="AM52" s="1219"/>
      <c r="AN52" s="1219"/>
      <c r="AO52" s="1219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 x14ac:dyDescent="0.2">
      <c r="A53" s="1003"/>
      <c r="B53" s="1222" t="s">
        <v>361</v>
      </c>
      <c r="C53" s="1219"/>
      <c r="D53" s="1004" t="s">
        <v>738</v>
      </c>
      <c r="E53" s="1222" t="s">
        <v>739</v>
      </c>
      <c r="F53" s="1219"/>
      <c r="G53" s="1222" t="s">
        <v>743</v>
      </c>
      <c r="H53" s="1222"/>
      <c r="I53" s="1222" t="s">
        <v>741</v>
      </c>
      <c r="J53" s="1219"/>
      <c r="K53" s="1219"/>
      <c r="L53" s="1222" t="s">
        <v>741</v>
      </c>
      <c r="M53" s="1219"/>
      <c r="N53" s="1219"/>
      <c r="O53" s="1222"/>
      <c r="P53" s="1219"/>
      <c r="Q53" s="1222"/>
      <c r="R53" s="1219"/>
      <c r="S53" s="1224" t="s">
        <v>382</v>
      </c>
      <c r="T53" s="1219"/>
      <c r="U53" s="1219"/>
      <c r="V53" s="1219"/>
      <c r="W53" s="1219"/>
      <c r="X53" s="1219"/>
      <c r="Y53" s="1219"/>
      <c r="Z53" s="1219"/>
      <c r="AA53" s="1222" t="s">
        <v>732</v>
      </c>
      <c r="AB53" s="1219"/>
      <c r="AC53" s="1219"/>
      <c r="AD53" s="1219"/>
      <c r="AE53" s="1219"/>
      <c r="AF53" s="1222" t="s">
        <v>733</v>
      </c>
      <c r="AG53" s="1219"/>
      <c r="AH53" s="1219"/>
      <c r="AI53" s="776" t="s">
        <v>417</v>
      </c>
      <c r="AJ53" s="1223" t="s">
        <v>734</v>
      </c>
      <c r="AK53" s="1219"/>
      <c r="AL53" s="1219"/>
      <c r="AM53" s="1219"/>
      <c r="AN53" s="1219"/>
      <c r="AO53" s="1219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 x14ac:dyDescent="0.2">
      <c r="A54" s="1003"/>
      <c r="B54" s="1222" t="s">
        <v>361</v>
      </c>
      <c r="C54" s="1219"/>
      <c r="D54" s="1004" t="s">
        <v>738</v>
      </c>
      <c r="E54" s="1222" t="s">
        <v>739</v>
      </c>
      <c r="F54" s="1219"/>
      <c r="G54" s="1222" t="s">
        <v>743</v>
      </c>
      <c r="H54" s="1222"/>
      <c r="I54" s="1222" t="s">
        <v>741</v>
      </c>
      <c r="J54" s="1219"/>
      <c r="K54" s="1219"/>
      <c r="L54" s="1222" t="s">
        <v>748</v>
      </c>
      <c r="M54" s="1219"/>
      <c r="N54" s="1219"/>
      <c r="O54" s="1222"/>
      <c r="P54" s="1219"/>
      <c r="Q54" s="1222"/>
      <c r="R54" s="1219"/>
      <c r="S54" s="1224" t="s">
        <v>383</v>
      </c>
      <c r="T54" s="1219"/>
      <c r="U54" s="1219"/>
      <c r="V54" s="1219"/>
      <c r="W54" s="1219"/>
      <c r="X54" s="1219"/>
      <c r="Y54" s="1219"/>
      <c r="Z54" s="1219"/>
      <c r="AA54" s="1222" t="s">
        <v>732</v>
      </c>
      <c r="AB54" s="1219"/>
      <c r="AC54" s="1219"/>
      <c r="AD54" s="1219"/>
      <c r="AE54" s="1219"/>
      <c r="AF54" s="1222" t="s">
        <v>733</v>
      </c>
      <c r="AG54" s="1219"/>
      <c r="AH54" s="1219"/>
      <c r="AI54" s="776" t="s">
        <v>417</v>
      </c>
      <c r="AJ54" s="1223" t="s">
        <v>734</v>
      </c>
      <c r="AK54" s="1219"/>
      <c r="AL54" s="1219"/>
      <c r="AM54" s="1219"/>
      <c r="AN54" s="1219"/>
      <c r="AO54" s="1219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 x14ac:dyDescent="0.2">
      <c r="A55" s="1003"/>
      <c r="B55" s="1222" t="s">
        <v>361</v>
      </c>
      <c r="C55" s="1219"/>
      <c r="D55" s="1004" t="s">
        <v>738</v>
      </c>
      <c r="E55" s="1222" t="s">
        <v>739</v>
      </c>
      <c r="F55" s="1219"/>
      <c r="G55" s="1222" t="s">
        <v>743</v>
      </c>
      <c r="H55" s="1222"/>
      <c r="I55" s="1222" t="s">
        <v>741</v>
      </c>
      <c r="J55" s="1219"/>
      <c r="K55" s="1219"/>
      <c r="L55" s="1222" t="s">
        <v>753</v>
      </c>
      <c r="M55" s="1219"/>
      <c r="N55" s="1219"/>
      <c r="O55" s="1222"/>
      <c r="P55" s="1219"/>
      <c r="Q55" s="1222"/>
      <c r="R55" s="1219"/>
      <c r="S55" s="1224" t="s">
        <v>384</v>
      </c>
      <c r="T55" s="1219"/>
      <c r="U55" s="1219"/>
      <c r="V55" s="1219"/>
      <c r="W55" s="1219"/>
      <c r="X55" s="1219"/>
      <c r="Y55" s="1219"/>
      <c r="Z55" s="1219"/>
      <c r="AA55" s="1222" t="s">
        <v>732</v>
      </c>
      <c r="AB55" s="1219"/>
      <c r="AC55" s="1219"/>
      <c r="AD55" s="1219"/>
      <c r="AE55" s="1219"/>
      <c r="AF55" s="1222" t="s">
        <v>733</v>
      </c>
      <c r="AG55" s="1219"/>
      <c r="AH55" s="1219"/>
      <c r="AI55" s="776" t="s">
        <v>417</v>
      </c>
      <c r="AJ55" s="1223" t="s">
        <v>734</v>
      </c>
      <c r="AK55" s="1219"/>
      <c r="AL55" s="1219"/>
      <c r="AM55" s="1219"/>
      <c r="AN55" s="1219"/>
      <c r="AO55" s="1219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 x14ac:dyDescent="0.2">
      <c r="A56" s="1003"/>
      <c r="B56" s="1222" t="s">
        <v>361</v>
      </c>
      <c r="C56" s="1219"/>
      <c r="D56" s="1004" t="s">
        <v>738</v>
      </c>
      <c r="E56" s="1222" t="s">
        <v>739</v>
      </c>
      <c r="F56" s="1219"/>
      <c r="G56" s="1222" t="s">
        <v>743</v>
      </c>
      <c r="H56" s="1222"/>
      <c r="I56" s="1222" t="s">
        <v>753</v>
      </c>
      <c r="J56" s="1219"/>
      <c r="K56" s="1219"/>
      <c r="L56" s="1222"/>
      <c r="M56" s="1219"/>
      <c r="N56" s="1219"/>
      <c r="O56" s="1222"/>
      <c r="P56" s="1219"/>
      <c r="Q56" s="1222"/>
      <c r="R56" s="1219"/>
      <c r="S56" s="1224" t="s">
        <v>385</v>
      </c>
      <c r="T56" s="1219"/>
      <c r="U56" s="1219"/>
      <c r="V56" s="1219"/>
      <c r="W56" s="1219"/>
      <c r="X56" s="1219"/>
      <c r="Y56" s="1219"/>
      <c r="Z56" s="1219"/>
      <c r="AA56" s="1222" t="s">
        <v>732</v>
      </c>
      <c r="AB56" s="1219"/>
      <c r="AC56" s="1219"/>
      <c r="AD56" s="1219"/>
      <c r="AE56" s="1219"/>
      <c r="AF56" s="1222" t="s">
        <v>733</v>
      </c>
      <c r="AG56" s="1219"/>
      <c r="AH56" s="1219"/>
      <c r="AI56" s="776" t="s">
        <v>417</v>
      </c>
      <c r="AJ56" s="1223" t="s">
        <v>734</v>
      </c>
      <c r="AK56" s="1219"/>
      <c r="AL56" s="1219"/>
      <c r="AM56" s="1219"/>
      <c r="AN56" s="1219"/>
      <c r="AO56" s="1219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 x14ac:dyDescent="0.2">
      <c r="A57" s="1003"/>
      <c r="B57" s="1222" t="s">
        <v>361</v>
      </c>
      <c r="C57" s="1219"/>
      <c r="D57" s="1004" t="s">
        <v>738</v>
      </c>
      <c r="E57" s="1222" t="s">
        <v>739</v>
      </c>
      <c r="F57" s="1219"/>
      <c r="G57" s="1222" t="s">
        <v>743</v>
      </c>
      <c r="H57" s="1222"/>
      <c r="I57" s="1222" t="s">
        <v>754</v>
      </c>
      <c r="J57" s="1219"/>
      <c r="K57" s="1219"/>
      <c r="L57" s="1222"/>
      <c r="M57" s="1219"/>
      <c r="N57" s="1219"/>
      <c r="O57" s="1222"/>
      <c r="P57" s="1219"/>
      <c r="Q57" s="1222"/>
      <c r="R57" s="1219"/>
      <c r="S57" s="1224" t="s">
        <v>386</v>
      </c>
      <c r="T57" s="1219"/>
      <c r="U57" s="1219"/>
      <c r="V57" s="1219"/>
      <c r="W57" s="1219"/>
      <c r="X57" s="1219"/>
      <c r="Y57" s="1219"/>
      <c r="Z57" s="1219"/>
      <c r="AA57" s="1222" t="s">
        <v>732</v>
      </c>
      <c r="AB57" s="1219"/>
      <c r="AC57" s="1219"/>
      <c r="AD57" s="1219"/>
      <c r="AE57" s="1219"/>
      <c r="AF57" s="1222" t="s">
        <v>733</v>
      </c>
      <c r="AG57" s="1219"/>
      <c r="AH57" s="1219"/>
      <c r="AI57" s="776" t="s">
        <v>417</v>
      </c>
      <c r="AJ57" s="1223" t="s">
        <v>734</v>
      </c>
      <c r="AK57" s="1219"/>
      <c r="AL57" s="1219"/>
      <c r="AM57" s="1219"/>
      <c r="AN57" s="1219"/>
      <c r="AO57" s="1219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 x14ac:dyDescent="0.2">
      <c r="A58" s="1003"/>
      <c r="B58" s="1222" t="s">
        <v>361</v>
      </c>
      <c r="C58" s="1219"/>
      <c r="D58" s="1004" t="s">
        <v>738</v>
      </c>
      <c r="E58" s="1222" t="s">
        <v>739</v>
      </c>
      <c r="F58" s="1219"/>
      <c r="G58" s="1222" t="s">
        <v>743</v>
      </c>
      <c r="H58" s="1222"/>
      <c r="I58" s="1222" t="s">
        <v>755</v>
      </c>
      <c r="J58" s="1219"/>
      <c r="K58" s="1219"/>
      <c r="L58" s="1222"/>
      <c r="M58" s="1219"/>
      <c r="N58" s="1219"/>
      <c r="O58" s="1222"/>
      <c r="P58" s="1219"/>
      <c r="Q58" s="1222"/>
      <c r="R58" s="1219"/>
      <c r="S58" s="1224" t="s">
        <v>387</v>
      </c>
      <c r="T58" s="1219"/>
      <c r="U58" s="1219"/>
      <c r="V58" s="1219"/>
      <c r="W58" s="1219"/>
      <c r="X58" s="1219"/>
      <c r="Y58" s="1219"/>
      <c r="Z58" s="1219"/>
      <c r="AA58" s="1222" t="s">
        <v>732</v>
      </c>
      <c r="AB58" s="1219"/>
      <c r="AC58" s="1219"/>
      <c r="AD58" s="1219"/>
      <c r="AE58" s="1219"/>
      <c r="AF58" s="1222" t="s">
        <v>733</v>
      </c>
      <c r="AG58" s="1219"/>
      <c r="AH58" s="1219"/>
      <c r="AI58" s="776" t="s">
        <v>417</v>
      </c>
      <c r="AJ58" s="1223" t="s">
        <v>734</v>
      </c>
      <c r="AK58" s="1219"/>
      <c r="AL58" s="1219"/>
      <c r="AM58" s="1219"/>
      <c r="AN58" s="1219"/>
      <c r="AO58" s="1219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 x14ac:dyDescent="0.2">
      <c r="A59" s="1003"/>
      <c r="B59" s="1222" t="s">
        <v>361</v>
      </c>
      <c r="C59" s="1219"/>
      <c r="D59" s="1004" t="s">
        <v>738</v>
      </c>
      <c r="E59" s="1222" t="s">
        <v>739</v>
      </c>
      <c r="F59" s="1219"/>
      <c r="G59" s="1222" t="s">
        <v>743</v>
      </c>
      <c r="H59" s="1222"/>
      <c r="I59" s="1222" t="s">
        <v>747</v>
      </c>
      <c r="J59" s="1219"/>
      <c r="K59" s="1219"/>
      <c r="L59" s="1222"/>
      <c r="M59" s="1219"/>
      <c r="N59" s="1219"/>
      <c r="O59" s="1222"/>
      <c r="P59" s="1219"/>
      <c r="Q59" s="1222"/>
      <c r="R59" s="1219"/>
      <c r="S59" s="1224" t="s">
        <v>388</v>
      </c>
      <c r="T59" s="1219"/>
      <c r="U59" s="1219"/>
      <c r="V59" s="1219"/>
      <c r="W59" s="1219"/>
      <c r="X59" s="1219"/>
      <c r="Y59" s="1219"/>
      <c r="Z59" s="1219"/>
      <c r="AA59" s="1222" t="s">
        <v>732</v>
      </c>
      <c r="AB59" s="1219"/>
      <c r="AC59" s="1219"/>
      <c r="AD59" s="1219"/>
      <c r="AE59" s="1219"/>
      <c r="AF59" s="1222" t="s">
        <v>733</v>
      </c>
      <c r="AG59" s="1219"/>
      <c r="AH59" s="1219"/>
      <c r="AI59" s="776" t="s">
        <v>417</v>
      </c>
      <c r="AJ59" s="1223" t="s">
        <v>734</v>
      </c>
      <c r="AK59" s="1219"/>
      <c r="AL59" s="1219"/>
      <c r="AM59" s="1219"/>
      <c r="AN59" s="1219"/>
      <c r="AO59" s="1219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 x14ac:dyDescent="0.2">
      <c r="A60" s="1006"/>
      <c r="B60" s="1225" t="s">
        <v>361</v>
      </c>
      <c r="C60" s="1226"/>
      <c r="D60" s="1005" t="s">
        <v>741</v>
      </c>
      <c r="E60" s="1225"/>
      <c r="F60" s="1226"/>
      <c r="G60" s="1225"/>
      <c r="H60" s="1225"/>
      <c r="I60" s="1225"/>
      <c r="J60" s="1226"/>
      <c r="K60" s="1226"/>
      <c r="L60" s="1225"/>
      <c r="M60" s="1226"/>
      <c r="N60" s="1226"/>
      <c r="O60" s="1225"/>
      <c r="P60" s="1226"/>
      <c r="Q60" s="1225"/>
      <c r="R60" s="1226"/>
      <c r="S60" s="1227" t="s">
        <v>59</v>
      </c>
      <c r="T60" s="1226"/>
      <c r="U60" s="1226"/>
      <c r="V60" s="1226"/>
      <c r="W60" s="1226"/>
      <c r="X60" s="1226"/>
      <c r="Y60" s="1226"/>
      <c r="Z60" s="1226"/>
      <c r="AA60" s="1225" t="s">
        <v>732</v>
      </c>
      <c r="AB60" s="1226"/>
      <c r="AC60" s="1226"/>
      <c r="AD60" s="1226"/>
      <c r="AE60" s="1226"/>
      <c r="AF60" s="1225" t="s">
        <v>733</v>
      </c>
      <c r="AG60" s="1226"/>
      <c r="AH60" s="1226"/>
      <c r="AI60" s="773" t="s">
        <v>417</v>
      </c>
      <c r="AJ60" s="1228" t="s">
        <v>734</v>
      </c>
      <c r="AK60" s="1226"/>
      <c r="AL60" s="1226"/>
      <c r="AM60" s="1226"/>
      <c r="AN60" s="1226"/>
      <c r="AO60" s="1226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 x14ac:dyDescent="0.2">
      <c r="A61" s="1003"/>
      <c r="B61" s="1218" t="s">
        <v>361</v>
      </c>
      <c r="C61" s="1219"/>
      <c r="D61" s="1002" t="s">
        <v>741</v>
      </c>
      <c r="E61" s="1218" t="s">
        <v>739</v>
      </c>
      <c r="F61" s="1219"/>
      <c r="G61" s="1218"/>
      <c r="H61" s="1218"/>
      <c r="I61" s="1218"/>
      <c r="J61" s="1219"/>
      <c r="K61" s="1219"/>
      <c r="L61" s="1218"/>
      <c r="M61" s="1219"/>
      <c r="N61" s="1219"/>
      <c r="O61" s="1218"/>
      <c r="P61" s="1219"/>
      <c r="Q61" s="1218"/>
      <c r="R61" s="1219"/>
      <c r="S61" s="1220" t="s">
        <v>59</v>
      </c>
      <c r="T61" s="1219"/>
      <c r="U61" s="1219"/>
      <c r="V61" s="1219"/>
      <c r="W61" s="1219"/>
      <c r="X61" s="1219"/>
      <c r="Y61" s="1219"/>
      <c r="Z61" s="1219"/>
      <c r="AA61" s="1218" t="s">
        <v>732</v>
      </c>
      <c r="AB61" s="1219"/>
      <c r="AC61" s="1219"/>
      <c r="AD61" s="1219"/>
      <c r="AE61" s="1219"/>
      <c r="AF61" s="1218" t="s">
        <v>733</v>
      </c>
      <c r="AG61" s="1219"/>
      <c r="AH61" s="1219"/>
      <c r="AI61" s="770" t="s">
        <v>417</v>
      </c>
      <c r="AJ61" s="1221" t="s">
        <v>734</v>
      </c>
      <c r="AK61" s="1219"/>
      <c r="AL61" s="1219"/>
      <c r="AM61" s="1219"/>
      <c r="AN61" s="1219"/>
      <c r="AO61" s="1219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 x14ac:dyDescent="0.2">
      <c r="A62" s="1003"/>
      <c r="B62" s="1222" t="s">
        <v>361</v>
      </c>
      <c r="C62" s="1219"/>
      <c r="D62" s="1004" t="s">
        <v>741</v>
      </c>
      <c r="E62" s="1222" t="s">
        <v>739</v>
      </c>
      <c r="F62" s="1219"/>
      <c r="G62" s="1222" t="s">
        <v>748</v>
      </c>
      <c r="H62" s="1222"/>
      <c r="I62" s="1222"/>
      <c r="J62" s="1219"/>
      <c r="K62" s="1219"/>
      <c r="L62" s="1222"/>
      <c r="M62" s="1219"/>
      <c r="N62" s="1219"/>
      <c r="O62" s="1222"/>
      <c r="P62" s="1219"/>
      <c r="Q62" s="1222"/>
      <c r="R62" s="1219"/>
      <c r="S62" s="1224" t="s">
        <v>625</v>
      </c>
      <c r="T62" s="1219"/>
      <c r="U62" s="1219"/>
      <c r="V62" s="1219"/>
      <c r="W62" s="1219"/>
      <c r="X62" s="1219"/>
      <c r="Y62" s="1219"/>
      <c r="Z62" s="1219"/>
      <c r="AA62" s="1222" t="s">
        <v>732</v>
      </c>
      <c r="AB62" s="1219"/>
      <c r="AC62" s="1219"/>
      <c r="AD62" s="1219"/>
      <c r="AE62" s="1219"/>
      <c r="AF62" s="1222" t="s">
        <v>733</v>
      </c>
      <c r="AG62" s="1219"/>
      <c r="AH62" s="1219"/>
      <c r="AI62" s="776" t="s">
        <v>417</v>
      </c>
      <c r="AJ62" s="1223" t="s">
        <v>734</v>
      </c>
      <c r="AK62" s="1219"/>
      <c r="AL62" s="1219"/>
      <c r="AM62" s="1219"/>
      <c r="AN62" s="1219"/>
      <c r="AO62" s="1219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 x14ac:dyDescent="0.2">
      <c r="A63" s="1003"/>
      <c r="B63" s="1218" t="s">
        <v>361</v>
      </c>
      <c r="C63" s="1219"/>
      <c r="D63" s="1002" t="s">
        <v>741</v>
      </c>
      <c r="E63" s="1218" t="s">
        <v>739</v>
      </c>
      <c r="F63" s="1219"/>
      <c r="G63" s="1218" t="s">
        <v>748</v>
      </c>
      <c r="H63" s="1218"/>
      <c r="I63" s="1218" t="s">
        <v>756</v>
      </c>
      <c r="J63" s="1219"/>
      <c r="K63" s="1219"/>
      <c r="L63" s="1218"/>
      <c r="M63" s="1219"/>
      <c r="N63" s="1219"/>
      <c r="O63" s="1218"/>
      <c r="P63" s="1219"/>
      <c r="Q63" s="1218"/>
      <c r="R63" s="1219"/>
      <c r="S63" s="1220" t="s">
        <v>632</v>
      </c>
      <c r="T63" s="1219"/>
      <c r="U63" s="1219"/>
      <c r="V63" s="1219"/>
      <c r="W63" s="1219"/>
      <c r="X63" s="1219"/>
      <c r="Y63" s="1219"/>
      <c r="Z63" s="1219"/>
      <c r="AA63" s="1218" t="s">
        <v>732</v>
      </c>
      <c r="AB63" s="1219"/>
      <c r="AC63" s="1219"/>
      <c r="AD63" s="1219"/>
      <c r="AE63" s="1219"/>
      <c r="AF63" s="1218" t="s">
        <v>733</v>
      </c>
      <c r="AG63" s="1219"/>
      <c r="AH63" s="1219"/>
      <c r="AI63" s="770" t="s">
        <v>417</v>
      </c>
      <c r="AJ63" s="1221" t="s">
        <v>734</v>
      </c>
      <c r="AK63" s="1219"/>
      <c r="AL63" s="1219"/>
      <c r="AM63" s="1219"/>
      <c r="AN63" s="1219"/>
      <c r="AO63" s="1219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 x14ac:dyDescent="0.2">
      <c r="A64" s="1003"/>
      <c r="B64" s="1222" t="s">
        <v>361</v>
      </c>
      <c r="C64" s="1219"/>
      <c r="D64" s="1004" t="s">
        <v>741</v>
      </c>
      <c r="E64" s="1222" t="s">
        <v>739</v>
      </c>
      <c r="F64" s="1219"/>
      <c r="G64" s="1222" t="s">
        <v>748</v>
      </c>
      <c r="H64" s="1222"/>
      <c r="I64" s="1222" t="s">
        <v>756</v>
      </c>
      <c r="J64" s="1219"/>
      <c r="K64" s="1219"/>
      <c r="L64" s="1222" t="s">
        <v>741</v>
      </c>
      <c r="M64" s="1219"/>
      <c r="N64" s="1219"/>
      <c r="O64" s="1222"/>
      <c r="P64" s="1219"/>
      <c r="Q64" s="1222"/>
      <c r="R64" s="1219"/>
      <c r="S64" s="1224" t="s">
        <v>389</v>
      </c>
      <c r="T64" s="1219"/>
      <c r="U64" s="1219"/>
      <c r="V64" s="1219"/>
      <c r="W64" s="1219"/>
      <c r="X64" s="1219"/>
      <c r="Y64" s="1219"/>
      <c r="Z64" s="1219"/>
      <c r="AA64" s="1222" t="s">
        <v>732</v>
      </c>
      <c r="AB64" s="1219"/>
      <c r="AC64" s="1219"/>
      <c r="AD64" s="1219"/>
      <c r="AE64" s="1219"/>
      <c r="AF64" s="1222" t="s">
        <v>733</v>
      </c>
      <c r="AG64" s="1219"/>
      <c r="AH64" s="1219"/>
      <c r="AI64" s="776" t="s">
        <v>417</v>
      </c>
      <c r="AJ64" s="1223" t="s">
        <v>734</v>
      </c>
      <c r="AK64" s="1219"/>
      <c r="AL64" s="1219"/>
      <c r="AM64" s="1219"/>
      <c r="AN64" s="1219"/>
      <c r="AO64" s="1219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 x14ac:dyDescent="0.2">
      <c r="A65" s="1003"/>
      <c r="B65" s="1222" t="s">
        <v>361</v>
      </c>
      <c r="C65" s="1219"/>
      <c r="D65" s="1004" t="s">
        <v>741</v>
      </c>
      <c r="E65" s="1222" t="s">
        <v>739</v>
      </c>
      <c r="F65" s="1219"/>
      <c r="G65" s="1222" t="s">
        <v>748</v>
      </c>
      <c r="H65" s="1222"/>
      <c r="I65" s="1222" t="s">
        <v>756</v>
      </c>
      <c r="J65" s="1219"/>
      <c r="K65" s="1219"/>
      <c r="L65" s="1222" t="s">
        <v>748</v>
      </c>
      <c r="M65" s="1219"/>
      <c r="N65" s="1219"/>
      <c r="O65" s="1222"/>
      <c r="P65" s="1219"/>
      <c r="Q65" s="1222"/>
      <c r="R65" s="1219"/>
      <c r="S65" s="1224" t="s">
        <v>390</v>
      </c>
      <c r="T65" s="1219"/>
      <c r="U65" s="1219"/>
      <c r="V65" s="1219"/>
      <c r="W65" s="1219"/>
      <c r="X65" s="1219"/>
      <c r="Y65" s="1219"/>
      <c r="Z65" s="1219"/>
      <c r="AA65" s="1222" t="s">
        <v>732</v>
      </c>
      <c r="AB65" s="1219"/>
      <c r="AC65" s="1219"/>
      <c r="AD65" s="1219"/>
      <c r="AE65" s="1219"/>
      <c r="AF65" s="1222" t="s">
        <v>733</v>
      </c>
      <c r="AG65" s="1219"/>
      <c r="AH65" s="1219"/>
      <c r="AI65" s="776" t="s">
        <v>417</v>
      </c>
      <c r="AJ65" s="1223" t="s">
        <v>734</v>
      </c>
      <c r="AK65" s="1219"/>
      <c r="AL65" s="1219"/>
      <c r="AM65" s="1219"/>
      <c r="AN65" s="1219"/>
      <c r="AO65" s="1219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 x14ac:dyDescent="0.2">
      <c r="A66" s="1003"/>
      <c r="B66" s="1222" t="s">
        <v>361</v>
      </c>
      <c r="C66" s="1219"/>
      <c r="D66" s="1004" t="s">
        <v>741</v>
      </c>
      <c r="E66" s="1222" t="s">
        <v>739</v>
      </c>
      <c r="F66" s="1219"/>
      <c r="G66" s="1222" t="s">
        <v>748</v>
      </c>
      <c r="H66" s="1222"/>
      <c r="I66" s="1222" t="s">
        <v>756</v>
      </c>
      <c r="J66" s="1219"/>
      <c r="K66" s="1219"/>
      <c r="L66" s="1222" t="s">
        <v>370</v>
      </c>
      <c r="M66" s="1219"/>
      <c r="N66" s="1219"/>
      <c r="O66" s="1222"/>
      <c r="P66" s="1219"/>
      <c r="Q66" s="1222"/>
      <c r="R66" s="1219"/>
      <c r="S66" s="1224" t="s">
        <v>391</v>
      </c>
      <c r="T66" s="1219"/>
      <c r="U66" s="1219"/>
      <c r="V66" s="1219"/>
      <c r="W66" s="1219"/>
      <c r="X66" s="1219"/>
      <c r="Y66" s="1219"/>
      <c r="Z66" s="1219"/>
      <c r="AA66" s="1222" t="s">
        <v>732</v>
      </c>
      <c r="AB66" s="1219"/>
      <c r="AC66" s="1219"/>
      <c r="AD66" s="1219"/>
      <c r="AE66" s="1219"/>
      <c r="AF66" s="1222" t="s">
        <v>733</v>
      </c>
      <c r="AG66" s="1219"/>
      <c r="AH66" s="1219"/>
      <c r="AI66" s="776" t="s">
        <v>417</v>
      </c>
      <c r="AJ66" s="1223" t="s">
        <v>734</v>
      </c>
      <c r="AK66" s="1219"/>
      <c r="AL66" s="1219"/>
      <c r="AM66" s="1219"/>
      <c r="AN66" s="1219"/>
      <c r="AO66" s="1219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 x14ac:dyDescent="0.2">
      <c r="A67" s="1003"/>
      <c r="B67" s="1222" t="s">
        <v>361</v>
      </c>
      <c r="C67" s="1219"/>
      <c r="D67" s="1004" t="s">
        <v>741</v>
      </c>
      <c r="E67" s="1222" t="s">
        <v>739</v>
      </c>
      <c r="F67" s="1219"/>
      <c r="G67" s="1222" t="s">
        <v>748</v>
      </c>
      <c r="H67" s="1222"/>
      <c r="I67" s="1222" t="s">
        <v>756</v>
      </c>
      <c r="J67" s="1219"/>
      <c r="K67" s="1219"/>
      <c r="L67" s="1222" t="s">
        <v>757</v>
      </c>
      <c r="M67" s="1219"/>
      <c r="N67" s="1219"/>
      <c r="O67" s="1222"/>
      <c r="P67" s="1219"/>
      <c r="Q67" s="1222"/>
      <c r="R67" s="1219"/>
      <c r="S67" s="1224" t="s">
        <v>392</v>
      </c>
      <c r="T67" s="1219"/>
      <c r="U67" s="1219"/>
      <c r="V67" s="1219"/>
      <c r="W67" s="1219"/>
      <c r="X67" s="1219"/>
      <c r="Y67" s="1219"/>
      <c r="Z67" s="1219"/>
      <c r="AA67" s="1222" t="s">
        <v>732</v>
      </c>
      <c r="AB67" s="1219"/>
      <c r="AC67" s="1219"/>
      <c r="AD67" s="1219"/>
      <c r="AE67" s="1219"/>
      <c r="AF67" s="1222" t="s">
        <v>733</v>
      </c>
      <c r="AG67" s="1219"/>
      <c r="AH67" s="1219"/>
      <c r="AI67" s="776" t="s">
        <v>417</v>
      </c>
      <c r="AJ67" s="1223" t="s">
        <v>734</v>
      </c>
      <c r="AK67" s="1219"/>
      <c r="AL67" s="1219"/>
      <c r="AM67" s="1219"/>
      <c r="AN67" s="1219"/>
      <c r="AO67" s="1219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 x14ac:dyDescent="0.2">
      <c r="A68" s="1003"/>
      <c r="B68" s="1218" t="s">
        <v>361</v>
      </c>
      <c r="C68" s="1219"/>
      <c r="D68" s="1002" t="s">
        <v>741</v>
      </c>
      <c r="E68" s="1218" t="s">
        <v>739</v>
      </c>
      <c r="F68" s="1219"/>
      <c r="G68" s="1218" t="s">
        <v>748</v>
      </c>
      <c r="H68" s="1218"/>
      <c r="I68" s="1218" t="s">
        <v>758</v>
      </c>
      <c r="J68" s="1219"/>
      <c r="K68" s="1219"/>
      <c r="L68" s="1218"/>
      <c r="M68" s="1219"/>
      <c r="N68" s="1219"/>
      <c r="O68" s="1218"/>
      <c r="P68" s="1219"/>
      <c r="Q68" s="1218"/>
      <c r="R68" s="1219"/>
      <c r="S68" s="1220" t="s">
        <v>628</v>
      </c>
      <c r="T68" s="1219"/>
      <c r="U68" s="1219"/>
      <c r="V68" s="1219"/>
      <c r="W68" s="1219"/>
      <c r="X68" s="1219"/>
      <c r="Y68" s="1219"/>
      <c r="Z68" s="1219"/>
      <c r="AA68" s="1218" t="s">
        <v>732</v>
      </c>
      <c r="AB68" s="1219"/>
      <c r="AC68" s="1219"/>
      <c r="AD68" s="1219"/>
      <c r="AE68" s="1219"/>
      <c r="AF68" s="1218" t="s">
        <v>733</v>
      </c>
      <c r="AG68" s="1219"/>
      <c r="AH68" s="1219"/>
      <c r="AI68" s="770" t="s">
        <v>417</v>
      </c>
      <c r="AJ68" s="1221" t="s">
        <v>734</v>
      </c>
      <c r="AK68" s="1219"/>
      <c r="AL68" s="1219"/>
      <c r="AM68" s="1219"/>
      <c r="AN68" s="1219"/>
      <c r="AO68" s="1219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 x14ac:dyDescent="0.2">
      <c r="A69" s="1003"/>
      <c r="B69" s="1222" t="s">
        <v>361</v>
      </c>
      <c r="C69" s="1219"/>
      <c r="D69" s="1004" t="s">
        <v>741</v>
      </c>
      <c r="E69" s="1222" t="s">
        <v>739</v>
      </c>
      <c r="F69" s="1219"/>
      <c r="G69" s="1222" t="s">
        <v>748</v>
      </c>
      <c r="H69" s="1222"/>
      <c r="I69" s="1222" t="s">
        <v>758</v>
      </c>
      <c r="J69" s="1219"/>
      <c r="K69" s="1219"/>
      <c r="L69" s="1222" t="s">
        <v>738</v>
      </c>
      <c r="M69" s="1219"/>
      <c r="N69" s="1219"/>
      <c r="O69" s="1222"/>
      <c r="P69" s="1219"/>
      <c r="Q69" s="1222"/>
      <c r="R69" s="1219"/>
      <c r="S69" s="1224" t="s">
        <v>393</v>
      </c>
      <c r="T69" s="1219"/>
      <c r="U69" s="1219"/>
      <c r="V69" s="1219"/>
      <c r="W69" s="1219"/>
      <c r="X69" s="1219"/>
      <c r="Y69" s="1219"/>
      <c r="Z69" s="1219"/>
      <c r="AA69" s="1222" t="s">
        <v>732</v>
      </c>
      <c r="AB69" s="1219"/>
      <c r="AC69" s="1219"/>
      <c r="AD69" s="1219"/>
      <c r="AE69" s="1219"/>
      <c r="AF69" s="1222" t="s">
        <v>733</v>
      </c>
      <c r="AG69" s="1219"/>
      <c r="AH69" s="1219"/>
      <c r="AI69" s="776" t="s">
        <v>417</v>
      </c>
      <c r="AJ69" s="1223" t="s">
        <v>734</v>
      </c>
      <c r="AK69" s="1219"/>
      <c r="AL69" s="1219"/>
      <c r="AM69" s="1219"/>
      <c r="AN69" s="1219"/>
      <c r="AO69" s="1219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 x14ac:dyDescent="0.2">
      <c r="A70" s="1003"/>
      <c r="B70" s="1222" t="s">
        <v>361</v>
      </c>
      <c r="C70" s="1219"/>
      <c r="D70" s="1004" t="s">
        <v>741</v>
      </c>
      <c r="E70" s="1222" t="s">
        <v>739</v>
      </c>
      <c r="F70" s="1219"/>
      <c r="G70" s="1222" t="s">
        <v>748</v>
      </c>
      <c r="H70" s="1222"/>
      <c r="I70" s="1222" t="s">
        <v>758</v>
      </c>
      <c r="J70" s="1219"/>
      <c r="K70" s="1219"/>
      <c r="L70" s="1222" t="s">
        <v>741</v>
      </c>
      <c r="M70" s="1219"/>
      <c r="N70" s="1219"/>
      <c r="O70" s="1222"/>
      <c r="P70" s="1219"/>
      <c r="Q70" s="1222"/>
      <c r="R70" s="1219"/>
      <c r="S70" s="1224" t="s">
        <v>394</v>
      </c>
      <c r="T70" s="1219"/>
      <c r="U70" s="1219"/>
      <c r="V70" s="1219"/>
      <c r="W70" s="1219"/>
      <c r="X70" s="1219"/>
      <c r="Y70" s="1219"/>
      <c r="Z70" s="1219"/>
      <c r="AA70" s="1222" t="s">
        <v>732</v>
      </c>
      <c r="AB70" s="1219"/>
      <c r="AC70" s="1219"/>
      <c r="AD70" s="1219"/>
      <c r="AE70" s="1219"/>
      <c r="AF70" s="1222" t="s">
        <v>733</v>
      </c>
      <c r="AG70" s="1219"/>
      <c r="AH70" s="1219"/>
      <c r="AI70" s="776" t="s">
        <v>417</v>
      </c>
      <c r="AJ70" s="1223" t="s">
        <v>734</v>
      </c>
      <c r="AK70" s="1219"/>
      <c r="AL70" s="1219"/>
      <c r="AM70" s="1219"/>
      <c r="AN70" s="1219"/>
      <c r="AO70" s="1219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 x14ac:dyDescent="0.2">
      <c r="A71" s="1003"/>
      <c r="B71" s="1222" t="s">
        <v>361</v>
      </c>
      <c r="C71" s="1219"/>
      <c r="D71" s="1004" t="s">
        <v>741</v>
      </c>
      <c r="E71" s="1222" t="s">
        <v>739</v>
      </c>
      <c r="F71" s="1219"/>
      <c r="G71" s="1222" t="s">
        <v>742</v>
      </c>
      <c r="H71" s="1222"/>
      <c r="I71" s="1222"/>
      <c r="J71" s="1219"/>
      <c r="K71" s="1219"/>
      <c r="L71" s="1222"/>
      <c r="M71" s="1219"/>
      <c r="N71" s="1219"/>
      <c r="O71" s="1222"/>
      <c r="P71" s="1219"/>
      <c r="Q71" s="1222"/>
      <c r="R71" s="1219"/>
      <c r="S71" s="1224" t="s">
        <v>630</v>
      </c>
      <c r="T71" s="1219"/>
      <c r="U71" s="1219"/>
      <c r="V71" s="1219"/>
      <c r="W71" s="1219"/>
      <c r="X71" s="1219"/>
      <c r="Y71" s="1219"/>
      <c r="Z71" s="1219"/>
      <c r="AA71" s="1222" t="s">
        <v>732</v>
      </c>
      <c r="AB71" s="1219"/>
      <c r="AC71" s="1219"/>
      <c r="AD71" s="1219"/>
      <c r="AE71" s="1219"/>
      <c r="AF71" s="1222" t="s">
        <v>733</v>
      </c>
      <c r="AG71" s="1219"/>
      <c r="AH71" s="1219"/>
      <c r="AI71" s="776" t="s">
        <v>417</v>
      </c>
      <c r="AJ71" s="1223" t="s">
        <v>734</v>
      </c>
      <c r="AK71" s="1219"/>
      <c r="AL71" s="1219"/>
      <c r="AM71" s="1219"/>
      <c r="AN71" s="1219"/>
      <c r="AO71" s="1219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 x14ac:dyDescent="0.2">
      <c r="A72" s="1003"/>
      <c r="B72" s="1218" t="s">
        <v>361</v>
      </c>
      <c r="C72" s="1219"/>
      <c r="D72" s="1002" t="s">
        <v>741</v>
      </c>
      <c r="E72" s="1218" t="s">
        <v>739</v>
      </c>
      <c r="F72" s="1219"/>
      <c r="G72" s="1218" t="s">
        <v>742</v>
      </c>
      <c r="H72" s="1218"/>
      <c r="I72" s="1218" t="s">
        <v>738</v>
      </c>
      <c r="J72" s="1219"/>
      <c r="K72" s="1219"/>
      <c r="L72" s="1218"/>
      <c r="M72" s="1219"/>
      <c r="N72" s="1219"/>
      <c r="O72" s="1218"/>
      <c r="P72" s="1219"/>
      <c r="Q72" s="1218"/>
      <c r="R72" s="1219"/>
      <c r="S72" s="1220" t="s">
        <v>633</v>
      </c>
      <c r="T72" s="1219"/>
      <c r="U72" s="1219"/>
      <c r="V72" s="1219"/>
      <c r="W72" s="1219"/>
      <c r="X72" s="1219"/>
      <c r="Y72" s="1219"/>
      <c r="Z72" s="1219"/>
      <c r="AA72" s="1218" t="s">
        <v>732</v>
      </c>
      <c r="AB72" s="1219"/>
      <c r="AC72" s="1219"/>
      <c r="AD72" s="1219"/>
      <c r="AE72" s="1219"/>
      <c r="AF72" s="1218" t="s">
        <v>733</v>
      </c>
      <c r="AG72" s="1219"/>
      <c r="AH72" s="1219"/>
      <c r="AI72" s="770" t="s">
        <v>417</v>
      </c>
      <c r="AJ72" s="1221" t="s">
        <v>734</v>
      </c>
      <c r="AK72" s="1219"/>
      <c r="AL72" s="1219"/>
      <c r="AM72" s="1219"/>
      <c r="AN72" s="1219"/>
      <c r="AO72" s="1219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 x14ac:dyDescent="0.2">
      <c r="A73" s="1003"/>
      <c r="B73" s="1222" t="s">
        <v>361</v>
      </c>
      <c r="C73" s="1219"/>
      <c r="D73" s="1004" t="s">
        <v>741</v>
      </c>
      <c r="E73" s="1222" t="s">
        <v>739</v>
      </c>
      <c r="F73" s="1219"/>
      <c r="G73" s="1222" t="s">
        <v>742</v>
      </c>
      <c r="H73" s="1222"/>
      <c r="I73" s="1222" t="s">
        <v>738</v>
      </c>
      <c r="J73" s="1219"/>
      <c r="K73" s="1219"/>
      <c r="L73" s="1222" t="s">
        <v>748</v>
      </c>
      <c r="M73" s="1219"/>
      <c r="N73" s="1219"/>
      <c r="O73" s="1222"/>
      <c r="P73" s="1219"/>
      <c r="Q73" s="1222"/>
      <c r="R73" s="1219"/>
      <c r="S73" s="1224" t="s">
        <v>575</v>
      </c>
      <c r="T73" s="1219"/>
      <c r="U73" s="1219"/>
      <c r="V73" s="1219"/>
      <c r="W73" s="1219"/>
      <c r="X73" s="1219"/>
      <c r="Y73" s="1219"/>
      <c r="Z73" s="1219"/>
      <c r="AA73" s="1222" t="s">
        <v>732</v>
      </c>
      <c r="AB73" s="1219"/>
      <c r="AC73" s="1219"/>
      <c r="AD73" s="1219"/>
      <c r="AE73" s="1219"/>
      <c r="AF73" s="1222" t="s">
        <v>733</v>
      </c>
      <c r="AG73" s="1219"/>
      <c r="AH73" s="1219"/>
      <c r="AI73" s="776" t="s">
        <v>417</v>
      </c>
      <c r="AJ73" s="1223" t="s">
        <v>734</v>
      </c>
      <c r="AK73" s="1219"/>
      <c r="AL73" s="1219"/>
      <c r="AM73" s="1219"/>
      <c r="AN73" s="1219"/>
      <c r="AO73" s="1219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 x14ac:dyDescent="0.2">
      <c r="A74" s="1003"/>
      <c r="B74" s="1222" t="s">
        <v>361</v>
      </c>
      <c r="C74" s="1219"/>
      <c r="D74" s="1004" t="s">
        <v>741</v>
      </c>
      <c r="E74" s="1222" t="s">
        <v>739</v>
      </c>
      <c r="F74" s="1219"/>
      <c r="G74" s="1222" t="s">
        <v>742</v>
      </c>
      <c r="H74" s="1222"/>
      <c r="I74" s="1222" t="s">
        <v>738</v>
      </c>
      <c r="J74" s="1219"/>
      <c r="K74" s="1219"/>
      <c r="L74" s="1222" t="s">
        <v>742</v>
      </c>
      <c r="M74" s="1219"/>
      <c r="N74" s="1219"/>
      <c r="O74" s="1222"/>
      <c r="P74" s="1219"/>
      <c r="Q74" s="1222"/>
      <c r="R74" s="1219"/>
      <c r="S74" s="1224" t="s">
        <v>395</v>
      </c>
      <c r="T74" s="1219"/>
      <c r="U74" s="1219"/>
      <c r="V74" s="1219"/>
      <c r="W74" s="1219"/>
      <c r="X74" s="1219"/>
      <c r="Y74" s="1219"/>
      <c r="Z74" s="1219"/>
      <c r="AA74" s="1222" t="s">
        <v>732</v>
      </c>
      <c r="AB74" s="1219"/>
      <c r="AC74" s="1219"/>
      <c r="AD74" s="1219"/>
      <c r="AE74" s="1219"/>
      <c r="AF74" s="1222" t="s">
        <v>733</v>
      </c>
      <c r="AG74" s="1219"/>
      <c r="AH74" s="1219"/>
      <c r="AI74" s="776" t="s">
        <v>417</v>
      </c>
      <c r="AJ74" s="1223" t="s">
        <v>734</v>
      </c>
      <c r="AK74" s="1219"/>
      <c r="AL74" s="1219"/>
      <c r="AM74" s="1219"/>
      <c r="AN74" s="1219"/>
      <c r="AO74" s="1219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 x14ac:dyDescent="0.2">
      <c r="A75" s="1003"/>
      <c r="B75" s="1222" t="s">
        <v>361</v>
      </c>
      <c r="C75" s="1219"/>
      <c r="D75" s="1004" t="s">
        <v>741</v>
      </c>
      <c r="E75" s="1222" t="s">
        <v>739</v>
      </c>
      <c r="F75" s="1219"/>
      <c r="G75" s="1222" t="s">
        <v>742</v>
      </c>
      <c r="H75" s="1222"/>
      <c r="I75" s="1222" t="s">
        <v>738</v>
      </c>
      <c r="J75" s="1219"/>
      <c r="K75" s="1219"/>
      <c r="L75" s="1222" t="s">
        <v>753</v>
      </c>
      <c r="M75" s="1219"/>
      <c r="N75" s="1219"/>
      <c r="O75" s="1222"/>
      <c r="P75" s="1219"/>
      <c r="Q75" s="1222"/>
      <c r="R75" s="1219"/>
      <c r="S75" s="1224" t="s">
        <v>396</v>
      </c>
      <c r="T75" s="1219"/>
      <c r="U75" s="1219"/>
      <c r="V75" s="1219"/>
      <c r="W75" s="1219"/>
      <c r="X75" s="1219"/>
      <c r="Y75" s="1219"/>
      <c r="Z75" s="1219"/>
      <c r="AA75" s="1222" t="s">
        <v>732</v>
      </c>
      <c r="AB75" s="1219"/>
      <c r="AC75" s="1219"/>
      <c r="AD75" s="1219"/>
      <c r="AE75" s="1219"/>
      <c r="AF75" s="1222" t="s">
        <v>733</v>
      </c>
      <c r="AG75" s="1219"/>
      <c r="AH75" s="1219"/>
      <c r="AI75" s="776" t="s">
        <v>417</v>
      </c>
      <c r="AJ75" s="1223" t="s">
        <v>734</v>
      </c>
      <c r="AK75" s="1219"/>
      <c r="AL75" s="1219"/>
      <c r="AM75" s="1219"/>
      <c r="AN75" s="1219"/>
      <c r="AO75" s="1219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 x14ac:dyDescent="0.2">
      <c r="A76" s="1003"/>
      <c r="B76" s="1222" t="s">
        <v>361</v>
      </c>
      <c r="C76" s="1219"/>
      <c r="D76" s="1004" t="s">
        <v>741</v>
      </c>
      <c r="E76" s="1222" t="s">
        <v>739</v>
      </c>
      <c r="F76" s="1219"/>
      <c r="G76" s="1222" t="s">
        <v>742</v>
      </c>
      <c r="H76" s="1222"/>
      <c r="I76" s="1222" t="s">
        <v>738</v>
      </c>
      <c r="J76" s="1219"/>
      <c r="K76" s="1219"/>
      <c r="L76" s="1222" t="s">
        <v>755</v>
      </c>
      <c r="M76" s="1219"/>
      <c r="N76" s="1219"/>
      <c r="O76" s="1222"/>
      <c r="P76" s="1219"/>
      <c r="Q76" s="1222"/>
      <c r="R76" s="1219"/>
      <c r="S76" s="1224" t="s">
        <v>397</v>
      </c>
      <c r="T76" s="1219"/>
      <c r="U76" s="1219"/>
      <c r="V76" s="1219"/>
      <c r="W76" s="1219"/>
      <c r="X76" s="1219"/>
      <c r="Y76" s="1219"/>
      <c r="Z76" s="1219"/>
      <c r="AA76" s="1222" t="s">
        <v>732</v>
      </c>
      <c r="AB76" s="1219"/>
      <c r="AC76" s="1219"/>
      <c r="AD76" s="1219"/>
      <c r="AE76" s="1219"/>
      <c r="AF76" s="1222" t="s">
        <v>733</v>
      </c>
      <c r="AG76" s="1219"/>
      <c r="AH76" s="1219"/>
      <c r="AI76" s="776" t="s">
        <v>417</v>
      </c>
      <c r="AJ76" s="1223" t="s">
        <v>734</v>
      </c>
      <c r="AK76" s="1219"/>
      <c r="AL76" s="1219"/>
      <c r="AM76" s="1219"/>
      <c r="AN76" s="1219"/>
      <c r="AO76" s="1219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 x14ac:dyDescent="0.2">
      <c r="A77" s="1003"/>
      <c r="B77" s="1222" t="s">
        <v>361</v>
      </c>
      <c r="C77" s="1219"/>
      <c r="D77" s="1004" t="s">
        <v>741</v>
      </c>
      <c r="E77" s="1222" t="s">
        <v>739</v>
      </c>
      <c r="F77" s="1219"/>
      <c r="G77" s="1222" t="s">
        <v>742</v>
      </c>
      <c r="H77" s="1222"/>
      <c r="I77" s="1222" t="s">
        <v>738</v>
      </c>
      <c r="J77" s="1219"/>
      <c r="K77" s="1219"/>
      <c r="L77" s="1222" t="s">
        <v>747</v>
      </c>
      <c r="M77" s="1219"/>
      <c r="N77" s="1219"/>
      <c r="O77" s="1222"/>
      <c r="P77" s="1219"/>
      <c r="Q77" s="1222"/>
      <c r="R77" s="1219"/>
      <c r="S77" s="1224" t="s">
        <v>398</v>
      </c>
      <c r="T77" s="1219"/>
      <c r="U77" s="1219"/>
      <c r="V77" s="1219"/>
      <c r="W77" s="1219"/>
      <c r="X77" s="1219"/>
      <c r="Y77" s="1219"/>
      <c r="Z77" s="1219"/>
      <c r="AA77" s="1222" t="s">
        <v>732</v>
      </c>
      <c r="AB77" s="1219"/>
      <c r="AC77" s="1219"/>
      <c r="AD77" s="1219"/>
      <c r="AE77" s="1219"/>
      <c r="AF77" s="1222" t="s">
        <v>733</v>
      </c>
      <c r="AG77" s="1219"/>
      <c r="AH77" s="1219"/>
      <c r="AI77" s="776" t="s">
        <v>417</v>
      </c>
      <c r="AJ77" s="1223" t="s">
        <v>734</v>
      </c>
      <c r="AK77" s="1219"/>
      <c r="AL77" s="1219"/>
      <c r="AM77" s="1219"/>
      <c r="AN77" s="1219"/>
      <c r="AO77" s="1219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 x14ac:dyDescent="0.2">
      <c r="A78" s="1003"/>
      <c r="B78" s="1222" t="s">
        <v>361</v>
      </c>
      <c r="C78" s="1219"/>
      <c r="D78" s="1004" t="s">
        <v>741</v>
      </c>
      <c r="E78" s="1222" t="s">
        <v>739</v>
      </c>
      <c r="F78" s="1219"/>
      <c r="G78" s="1222" t="s">
        <v>742</v>
      </c>
      <c r="H78" s="1222"/>
      <c r="I78" s="1222" t="s">
        <v>738</v>
      </c>
      <c r="J78" s="1219"/>
      <c r="K78" s="1219"/>
      <c r="L78" s="1222" t="s">
        <v>370</v>
      </c>
      <c r="M78" s="1219"/>
      <c r="N78" s="1219"/>
      <c r="O78" s="1222"/>
      <c r="P78" s="1219"/>
      <c r="Q78" s="1222"/>
      <c r="R78" s="1219"/>
      <c r="S78" s="1224" t="s">
        <v>399</v>
      </c>
      <c r="T78" s="1219"/>
      <c r="U78" s="1219"/>
      <c r="V78" s="1219"/>
      <c r="W78" s="1219"/>
      <c r="X78" s="1219"/>
      <c r="Y78" s="1219"/>
      <c r="Z78" s="1219"/>
      <c r="AA78" s="1222" t="s">
        <v>732</v>
      </c>
      <c r="AB78" s="1219"/>
      <c r="AC78" s="1219"/>
      <c r="AD78" s="1219"/>
      <c r="AE78" s="1219"/>
      <c r="AF78" s="1222" t="s">
        <v>733</v>
      </c>
      <c r="AG78" s="1219"/>
      <c r="AH78" s="1219"/>
      <c r="AI78" s="776" t="s">
        <v>417</v>
      </c>
      <c r="AJ78" s="1223" t="s">
        <v>734</v>
      </c>
      <c r="AK78" s="1219"/>
      <c r="AL78" s="1219"/>
      <c r="AM78" s="1219"/>
      <c r="AN78" s="1219"/>
      <c r="AO78" s="1219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 x14ac:dyDescent="0.2">
      <c r="A79" s="1003"/>
      <c r="B79" s="1222" t="s">
        <v>361</v>
      </c>
      <c r="C79" s="1219"/>
      <c r="D79" s="1004" t="s">
        <v>741</v>
      </c>
      <c r="E79" s="1222" t="s">
        <v>739</v>
      </c>
      <c r="F79" s="1219"/>
      <c r="G79" s="1222" t="s">
        <v>742</v>
      </c>
      <c r="H79" s="1222"/>
      <c r="I79" s="1222" t="s">
        <v>738</v>
      </c>
      <c r="J79" s="1219"/>
      <c r="K79" s="1219"/>
      <c r="L79" s="1222" t="s">
        <v>759</v>
      </c>
      <c r="M79" s="1219"/>
      <c r="N79" s="1219"/>
      <c r="O79" s="1222"/>
      <c r="P79" s="1219"/>
      <c r="Q79" s="1222"/>
      <c r="R79" s="1219"/>
      <c r="S79" s="1224" t="s">
        <v>400</v>
      </c>
      <c r="T79" s="1219"/>
      <c r="U79" s="1219"/>
      <c r="V79" s="1219"/>
      <c r="W79" s="1219"/>
      <c r="X79" s="1219"/>
      <c r="Y79" s="1219"/>
      <c r="Z79" s="1219"/>
      <c r="AA79" s="1222" t="s">
        <v>732</v>
      </c>
      <c r="AB79" s="1219"/>
      <c r="AC79" s="1219"/>
      <c r="AD79" s="1219"/>
      <c r="AE79" s="1219"/>
      <c r="AF79" s="1222" t="s">
        <v>733</v>
      </c>
      <c r="AG79" s="1219"/>
      <c r="AH79" s="1219"/>
      <c r="AI79" s="776" t="s">
        <v>417</v>
      </c>
      <c r="AJ79" s="1223" t="s">
        <v>734</v>
      </c>
      <c r="AK79" s="1219"/>
      <c r="AL79" s="1219"/>
      <c r="AM79" s="1219"/>
      <c r="AN79" s="1219"/>
      <c r="AO79" s="1219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 x14ac:dyDescent="0.2">
      <c r="A80" s="1003"/>
      <c r="B80" s="1218" t="s">
        <v>361</v>
      </c>
      <c r="C80" s="1219"/>
      <c r="D80" s="1002" t="s">
        <v>741</v>
      </c>
      <c r="E80" s="1218" t="s">
        <v>739</v>
      </c>
      <c r="F80" s="1219"/>
      <c r="G80" s="1218" t="s">
        <v>742</v>
      </c>
      <c r="H80" s="1218"/>
      <c r="I80" s="1218" t="s">
        <v>741</v>
      </c>
      <c r="J80" s="1219"/>
      <c r="K80" s="1219"/>
      <c r="L80" s="1218"/>
      <c r="M80" s="1219"/>
      <c r="N80" s="1219"/>
      <c r="O80" s="1218"/>
      <c r="P80" s="1219"/>
      <c r="Q80" s="1218"/>
      <c r="R80" s="1219"/>
      <c r="S80" s="1220" t="s">
        <v>635</v>
      </c>
      <c r="T80" s="1219"/>
      <c r="U80" s="1219"/>
      <c r="V80" s="1219"/>
      <c r="W80" s="1219"/>
      <c r="X80" s="1219"/>
      <c r="Y80" s="1219"/>
      <c r="Z80" s="1219"/>
      <c r="AA80" s="1218" t="s">
        <v>732</v>
      </c>
      <c r="AB80" s="1219"/>
      <c r="AC80" s="1219"/>
      <c r="AD80" s="1219"/>
      <c r="AE80" s="1219"/>
      <c r="AF80" s="1218" t="s">
        <v>733</v>
      </c>
      <c r="AG80" s="1219"/>
      <c r="AH80" s="1219"/>
      <c r="AI80" s="770" t="s">
        <v>417</v>
      </c>
      <c r="AJ80" s="1221" t="s">
        <v>734</v>
      </c>
      <c r="AK80" s="1219"/>
      <c r="AL80" s="1219"/>
      <c r="AM80" s="1219"/>
      <c r="AN80" s="1219"/>
      <c r="AO80" s="1219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 x14ac:dyDescent="0.2">
      <c r="A81" s="1003"/>
      <c r="B81" s="1222" t="s">
        <v>361</v>
      </c>
      <c r="C81" s="1219"/>
      <c r="D81" s="1004" t="s">
        <v>741</v>
      </c>
      <c r="E81" s="1222" t="s">
        <v>739</v>
      </c>
      <c r="F81" s="1219"/>
      <c r="G81" s="1222" t="s">
        <v>742</v>
      </c>
      <c r="H81" s="1222"/>
      <c r="I81" s="1222" t="s">
        <v>741</v>
      </c>
      <c r="J81" s="1219"/>
      <c r="K81" s="1219"/>
      <c r="L81" s="1222" t="s">
        <v>738</v>
      </c>
      <c r="M81" s="1219"/>
      <c r="N81" s="1219"/>
      <c r="O81" s="1222"/>
      <c r="P81" s="1219"/>
      <c r="Q81" s="1222"/>
      <c r="R81" s="1219"/>
      <c r="S81" s="1224" t="s">
        <v>401</v>
      </c>
      <c r="T81" s="1219"/>
      <c r="U81" s="1219"/>
      <c r="V81" s="1219"/>
      <c r="W81" s="1219"/>
      <c r="X81" s="1219"/>
      <c r="Y81" s="1219"/>
      <c r="Z81" s="1219"/>
      <c r="AA81" s="1222" t="s">
        <v>732</v>
      </c>
      <c r="AB81" s="1219"/>
      <c r="AC81" s="1219"/>
      <c r="AD81" s="1219"/>
      <c r="AE81" s="1219"/>
      <c r="AF81" s="1222" t="s">
        <v>733</v>
      </c>
      <c r="AG81" s="1219"/>
      <c r="AH81" s="1219"/>
      <c r="AI81" s="776" t="s">
        <v>417</v>
      </c>
      <c r="AJ81" s="1223" t="s">
        <v>734</v>
      </c>
      <c r="AK81" s="1219"/>
      <c r="AL81" s="1219"/>
      <c r="AM81" s="1219"/>
      <c r="AN81" s="1219"/>
      <c r="AO81" s="1219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 x14ac:dyDescent="0.2">
      <c r="A82" s="1003"/>
      <c r="B82" s="1222" t="s">
        <v>361</v>
      </c>
      <c r="C82" s="1219"/>
      <c r="D82" s="1004" t="s">
        <v>741</v>
      </c>
      <c r="E82" s="1222" t="s">
        <v>739</v>
      </c>
      <c r="F82" s="1219"/>
      <c r="G82" s="1222" t="s">
        <v>742</v>
      </c>
      <c r="H82" s="1222"/>
      <c r="I82" s="1222" t="s">
        <v>741</v>
      </c>
      <c r="J82" s="1219"/>
      <c r="K82" s="1219"/>
      <c r="L82" s="1222" t="s">
        <v>741</v>
      </c>
      <c r="M82" s="1219"/>
      <c r="N82" s="1219"/>
      <c r="O82" s="1222"/>
      <c r="P82" s="1219"/>
      <c r="Q82" s="1222"/>
      <c r="R82" s="1219"/>
      <c r="S82" s="1224" t="s">
        <v>402</v>
      </c>
      <c r="T82" s="1219"/>
      <c r="U82" s="1219"/>
      <c r="V82" s="1219"/>
      <c r="W82" s="1219"/>
      <c r="X82" s="1219"/>
      <c r="Y82" s="1219"/>
      <c r="Z82" s="1219"/>
      <c r="AA82" s="1222" t="s">
        <v>732</v>
      </c>
      <c r="AB82" s="1219"/>
      <c r="AC82" s="1219"/>
      <c r="AD82" s="1219"/>
      <c r="AE82" s="1219"/>
      <c r="AF82" s="1222" t="s">
        <v>733</v>
      </c>
      <c r="AG82" s="1219"/>
      <c r="AH82" s="1219"/>
      <c r="AI82" s="776" t="s">
        <v>417</v>
      </c>
      <c r="AJ82" s="1223" t="s">
        <v>734</v>
      </c>
      <c r="AK82" s="1219"/>
      <c r="AL82" s="1219"/>
      <c r="AM82" s="1219"/>
      <c r="AN82" s="1219"/>
      <c r="AO82" s="1219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 x14ac:dyDescent="0.2">
      <c r="A83" s="1003"/>
      <c r="B83" s="1218" t="s">
        <v>361</v>
      </c>
      <c r="C83" s="1219"/>
      <c r="D83" s="1002" t="s">
        <v>741</v>
      </c>
      <c r="E83" s="1218" t="s">
        <v>739</v>
      </c>
      <c r="F83" s="1219"/>
      <c r="G83" s="1218" t="s">
        <v>742</v>
      </c>
      <c r="H83" s="1218"/>
      <c r="I83" s="1218" t="s">
        <v>742</v>
      </c>
      <c r="J83" s="1219"/>
      <c r="K83" s="1219"/>
      <c r="L83" s="1218"/>
      <c r="M83" s="1219"/>
      <c r="N83" s="1219"/>
      <c r="O83" s="1218"/>
      <c r="P83" s="1219"/>
      <c r="Q83" s="1218"/>
      <c r="R83" s="1219"/>
      <c r="S83" s="1220" t="s">
        <v>637</v>
      </c>
      <c r="T83" s="1219"/>
      <c r="U83" s="1219"/>
      <c r="V83" s="1219"/>
      <c r="W83" s="1219"/>
      <c r="X83" s="1219"/>
      <c r="Y83" s="1219"/>
      <c r="Z83" s="1219"/>
      <c r="AA83" s="1218" t="s">
        <v>732</v>
      </c>
      <c r="AB83" s="1219"/>
      <c r="AC83" s="1219"/>
      <c r="AD83" s="1219"/>
      <c r="AE83" s="1219"/>
      <c r="AF83" s="1218" t="s">
        <v>733</v>
      </c>
      <c r="AG83" s="1219"/>
      <c r="AH83" s="1219"/>
      <c r="AI83" s="770" t="s">
        <v>417</v>
      </c>
      <c r="AJ83" s="1221" t="s">
        <v>734</v>
      </c>
      <c r="AK83" s="1219"/>
      <c r="AL83" s="1219"/>
      <c r="AM83" s="1219"/>
      <c r="AN83" s="1219"/>
      <c r="AO83" s="1219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 x14ac:dyDescent="0.2">
      <c r="A84" s="1003"/>
      <c r="B84" s="1222" t="s">
        <v>361</v>
      </c>
      <c r="C84" s="1219"/>
      <c r="D84" s="1004" t="s">
        <v>741</v>
      </c>
      <c r="E84" s="1222" t="s">
        <v>739</v>
      </c>
      <c r="F84" s="1219"/>
      <c r="G84" s="1222" t="s">
        <v>742</v>
      </c>
      <c r="H84" s="1222"/>
      <c r="I84" s="1222" t="s">
        <v>742</v>
      </c>
      <c r="J84" s="1219"/>
      <c r="K84" s="1219"/>
      <c r="L84" s="1222" t="s">
        <v>738</v>
      </c>
      <c r="M84" s="1219"/>
      <c r="N84" s="1219"/>
      <c r="O84" s="1222"/>
      <c r="P84" s="1219"/>
      <c r="Q84" s="1222"/>
      <c r="R84" s="1219"/>
      <c r="S84" s="1224" t="s">
        <v>403</v>
      </c>
      <c r="T84" s="1219"/>
      <c r="U84" s="1219"/>
      <c r="V84" s="1219"/>
      <c r="W84" s="1219"/>
      <c r="X84" s="1219"/>
      <c r="Y84" s="1219"/>
      <c r="Z84" s="1219"/>
      <c r="AA84" s="1222" t="s">
        <v>732</v>
      </c>
      <c r="AB84" s="1219"/>
      <c r="AC84" s="1219"/>
      <c r="AD84" s="1219"/>
      <c r="AE84" s="1219"/>
      <c r="AF84" s="1222" t="s">
        <v>733</v>
      </c>
      <c r="AG84" s="1219"/>
      <c r="AH84" s="1219"/>
      <c r="AI84" s="776" t="s">
        <v>417</v>
      </c>
      <c r="AJ84" s="1223" t="s">
        <v>734</v>
      </c>
      <c r="AK84" s="1219"/>
      <c r="AL84" s="1219"/>
      <c r="AM84" s="1219"/>
      <c r="AN84" s="1219"/>
      <c r="AO84" s="1219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 x14ac:dyDescent="0.2">
      <c r="A85" s="1003"/>
      <c r="B85" s="1222" t="s">
        <v>361</v>
      </c>
      <c r="C85" s="1219"/>
      <c r="D85" s="1004" t="s">
        <v>741</v>
      </c>
      <c r="E85" s="1222" t="s">
        <v>739</v>
      </c>
      <c r="F85" s="1219"/>
      <c r="G85" s="1222" t="s">
        <v>742</v>
      </c>
      <c r="H85" s="1222"/>
      <c r="I85" s="1222" t="s">
        <v>742</v>
      </c>
      <c r="J85" s="1219"/>
      <c r="K85" s="1219"/>
      <c r="L85" s="1222" t="s">
        <v>753</v>
      </c>
      <c r="M85" s="1219"/>
      <c r="N85" s="1219"/>
      <c r="O85" s="1222"/>
      <c r="P85" s="1219"/>
      <c r="Q85" s="1222"/>
      <c r="R85" s="1219"/>
      <c r="S85" s="1224" t="s">
        <v>404</v>
      </c>
      <c r="T85" s="1219"/>
      <c r="U85" s="1219"/>
      <c r="V85" s="1219"/>
      <c r="W85" s="1219"/>
      <c r="X85" s="1219"/>
      <c r="Y85" s="1219"/>
      <c r="Z85" s="1219"/>
      <c r="AA85" s="1222" t="s">
        <v>732</v>
      </c>
      <c r="AB85" s="1219"/>
      <c r="AC85" s="1219"/>
      <c r="AD85" s="1219"/>
      <c r="AE85" s="1219"/>
      <c r="AF85" s="1222" t="s">
        <v>733</v>
      </c>
      <c r="AG85" s="1219"/>
      <c r="AH85" s="1219"/>
      <c r="AI85" s="776" t="s">
        <v>417</v>
      </c>
      <c r="AJ85" s="1223" t="s">
        <v>734</v>
      </c>
      <c r="AK85" s="1219"/>
      <c r="AL85" s="1219"/>
      <c r="AM85" s="1219"/>
      <c r="AN85" s="1219"/>
      <c r="AO85" s="1219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 x14ac:dyDescent="0.2">
      <c r="A86" s="1003"/>
      <c r="B86" s="1222" t="s">
        <v>361</v>
      </c>
      <c r="C86" s="1219"/>
      <c r="D86" s="1004" t="s">
        <v>741</v>
      </c>
      <c r="E86" s="1222" t="s">
        <v>739</v>
      </c>
      <c r="F86" s="1219"/>
      <c r="G86" s="1222" t="s">
        <v>742</v>
      </c>
      <c r="H86" s="1222"/>
      <c r="I86" s="1222" t="s">
        <v>742</v>
      </c>
      <c r="J86" s="1219"/>
      <c r="K86" s="1219"/>
      <c r="L86" s="1222" t="s">
        <v>747</v>
      </c>
      <c r="M86" s="1219"/>
      <c r="N86" s="1219"/>
      <c r="O86" s="1222"/>
      <c r="P86" s="1219"/>
      <c r="Q86" s="1222"/>
      <c r="R86" s="1219"/>
      <c r="S86" s="1224" t="s">
        <v>405</v>
      </c>
      <c r="T86" s="1219"/>
      <c r="U86" s="1219"/>
      <c r="V86" s="1219"/>
      <c r="W86" s="1219"/>
      <c r="X86" s="1219"/>
      <c r="Y86" s="1219"/>
      <c r="Z86" s="1219"/>
      <c r="AA86" s="1222" t="s">
        <v>732</v>
      </c>
      <c r="AB86" s="1219"/>
      <c r="AC86" s="1219"/>
      <c r="AD86" s="1219"/>
      <c r="AE86" s="1219"/>
      <c r="AF86" s="1222" t="s">
        <v>733</v>
      </c>
      <c r="AG86" s="1219"/>
      <c r="AH86" s="1219"/>
      <c r="AI86" s="776" t="s">
        <v>417</v>
      </c>
      <c r="AJ86" s="1223" t="s">
        <v>734</v>
      </c>
      <c r="AK86" s="1219"/>
      <c r="AL86" s="1219"/>
      <c r="AM86" s="1219"/>
      <c r="AN86" s="1219"/>
      <c r="AO86" s="1219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 x14ac:dyDescent="0.2">
      <c r="A87" s="1003"/>
      <c r="B87" s="1222" t="s">
        <v>361</v>
      </c>
      <c r="C87" s="1219"/>
      <c r="D87" s="1004" t="s">
        <v>741</v>
      </c>
      <c r="E87" s="1222" t="s">
        <v>739</v>
      </c>
      <c r="F87" s="1219"/>
      <c r="G87" s="1222" t="s">
        <v>742</v>
      </c>
      <c r="H87" s="1222"/>
      <c r="I87" s="1222" t="s">
        <v>742</v>
      </c>
      <c r="J87" s="1219"/>
      <c r="K87" s="1219"/>
      <c r="L87" s="1222" t="s">
        <v>745</v>
      </c>
      <c r="M87" s="1219"/>
      <c r="N87" s="1219"/>
      <c r="O87" s="1222"/>
      <c r="P87" s="1219"/>
      <c r="Q87" s="1222"/>
      <c r="R87" s="1219"/>
      <c r="S87" s="1224" t="s">
        <v>406</v>
      </c>
      <c r="T87" s="1219"/>
      <c r="U87" s="1219"/>
      <c r="V87" s="1219"/>
      <c r="W87" s="1219"/>
      <c r="X87" s="1219"/>
      <c r="Y87" s="1219"/>
      <c r="Z87" s="1219"/>
      <c r="AA87" s="1222" t="s">
        <v>732</v>
      </c>
      <c r="AB87" s="1219"/>
      <c r="AC87" s="1219"/>
      <c r="AD87" s="1219"/>
      <c r="AE87" s="1219"/>
      <c r="AF87" s="1222" t="s">
        <v>733</v>
      </c>
      <c r="AG87" s="1219"/>
      <c r="AH87" s="1219"/>
      <c r="AI87" s="776" t="s">
        <v>417</v>
      </c>
      <c r="AJ87" s="1223" t="s">
        <v>734</v>
      </c>
      <c r="AK87" s="1219"/>
      <c r="AL87" s="1219"/>
      <c r="AM87" s="1219"/>
      <c r="AN87" s="1219"/>
      <c r="AO87" s="1219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 x14ac:dyDescent="0.2">
      <c r="A88" s="1003"/>
      <c r="B88" s="1222" t="s">
        <v>361</v>
      </c>
      <c r="C88" s="1219"/>
      <c r="D88" s="1004" t="s">
        <v>741</v>
      </c>
      <c r="E88" s="1222" t="s">
        <v>739</v>
      </c>
      <c r="F88" s="1219"/>
      <c r="G88" s="1222" t="s">
        <v>742</v>
      </c>
      <c r="H88" s="1222"/>
      <c r="I88" s="1222" t="s">
        <v>742</v>
      </c>
      <c r="J88" s="1219"/>
      <c r="K88" s="1219"/>
      <c r="L88" s="1222" t="s">
        <v>760</v>
      </c>
      <c r="M88" s="1219"/>
      <c r="N88" s="1219"/>
      <c r="O88" s="1222"/>
      <c r="P88" s="1219"/>
      <c r="Q88" s="1222"/>
      <c r="R88" s="1219"/>
      <c r="S88" s="1224" t="s">
        <v>407</v>
      </c>
      <c r="T88" s="1219"/>
      <c r="U88" s="1219"/>
      <c r="V88" s="1219"/>
      <c r="W88" s="1219"/>
      <c r="X88" s="1219"/>
      <c r="Y88" s="1219"/>
      <c r="Z88" s="1219"/>
      <c r="AA88" s="1222" t="s">
        <v>732</v>
      </c>
      <c r="AB88" s="1219"/>
      <c r="AC88" s="1219"/>
      <c r="AD88" s="1219"/>
      <c r="AE88" s="1219"/>
      <c r="AF88" s="1222" t="s">
        <v>733</v>
      </c>
      <c r="AG88" s="1219"/>
      <c r="AH88" s="1219"/>
      <c r="AI88" s="776" t="s">
        <v>417</v>
      </c>
      <c r="AJ88" s="1223" t="s">
        <v>734</v>
      </c>
      <c r="AK88" s="1219"/>
      <c r="AL88" s="1219"/>
      <c r="AM88" s="1219"/>
      <c r="AN88" s="1219"/>
      <c r="AO88" s="1219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 x14ac:dyDescent="0.2">
      <c r="A89" s="1003"/>
      <c r="B89" s="1222" t="s">
        <v>361</v>
      </c>
      <c r="C89" s="1219"/>
      <c r="D89" s="1004" t="s">
        <v>741</v>
      </c>
      <c r="E89" s="1222" t="s">
        <v>739</v>
      </c>
      <c r="F89" s="1219"/>
      <c r="G89" s="1222" t="s">
        <v>742</v>
      </c>
      <c r="H89" s="1222"/>
      <c r="I89" s="1222" t="s">
        <v>742</v>
      </c>
      <c r="J89" s="1219"/>
      <c r="K89" s="1219"/>
      <c r="L89" s="1222" t="s">
        <v>761</v>
      </c>
      <c r="M89" s="1219"/>
      <c r="N89" s="1219"/>
      <c r="O89" s="1222"/>
      <c r="P89" s="1219"/>
      <c r="Q89" s="1222"/>
      <c r="R89" s="1219"/>
      <c r="S89" s="1224" t="s">
        <v>408</v>
      </c>
      <c r="T89" s="1219"/>
      <c r="U89" s="1219"/>
      <c r="V89" s="1219"/>
      <c r="W89" s="1219"/>
      <c r="X89" s="1219"/>
      <c r="Y89" s="1219"/>
      <c r="Z89" s="1219"/>
      <c r="AA89" s="1222" t="s">
        <v>732</v>
      </c>
      <c r="AB89" s="1219"/>
      <c r="AC89" s="1219"/>
      <c r="AD89" s="1219"/>
      <c r="AE89" s="1219"/>
      <c r="AF89" s="1222" t="s">
        <v>733</v>
      </c>
      <c r="AG89" s="1219"/>
      <c r="AH89" s="1219"/>
      <c r="AI89" s="776" t="s">
        <v>417</v>
      </c>
      <c r="AJ89" s="1223" t="s">
        <v>734</v>
      </c>
      <c r="AK89" s="1219"/>
      <c r="AL89" s="1219"/>
      <c r="AM89" s="1219"/>
      <c r="AN89" s="1219"/>
      <c r="AO89" s="1219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 x14ac:dyDescent="0.2">
      <c r="A90" s="1003"/>
      <c r="B90" s="1222" t="s">
        <v>361</v>
      </c>
      <c r="C90" s="1219"/>
      <c r="D90" s="1004" t="s">
        <v>741</v>
      </c>
      <c r="E90" s="1222" t="s">
        <v>739</v>
      </c>
      <c r="F90" s="1219"/>
      <c r="G90" s="1222" t="s">
        <v>742</v>
      </c>
      <c r="H90" s="1222"/>
      <c r="I90" s="1222" t="s">
        <v>742</v>
      </c>
      <c r="J90" s="1219"/>
      <c r="K90" s="1219"/>
      <c r="L90" s="1222" t="s">
        <v>762</v>
      </c>
      <c r="M90" s="1219"/>
      <c r="N90" s="1219"/>
      <c r="O90" s="1222"/>
      <c r="P90" s="1219"/>
      <c r="Q90" s="1222"/>
      <c r="R90" s="1219"/>
      <c r="S90" s="1224" t="s">
        <v>409</v>
      </c>
      <c r="T90" s="1219"/>
      <c r="U90" s="1219"/>
      <c r="V90" s="1219"/>
      <c r="W90" s="1219"/>
      <c r="X90" s="1219"/>
      <c r="Y90" s="1219"/>
      <c r="Z90" s="1219"/>
      <c r="AA90" s="1222" t="s">
        <v>732</v>
      </c>
      <c r="AB90" s="1219"/>
      <c r="AC90" s="1219"/>
      <c r="AD90" s="1219"/>
      <c r="AE90" s="1219"/>
      <c r="AF90" s="1222" t="s">
        <v>733</v>
      </c>
      <c r="AG90" s="1219"/>
      <c r="AH90" s="1219"/>
      <c r="AI90" s="776" t="s">
        <v>417</v>
      </c>
      <c r="AJ90" s="1223" t="s">
        <v>734</v>
      </c>
      <c r="AK90" s="1219"/>
      <c r="AL90" s="1219"/>
      <c r="AM90" s="1219"/>
      <c r="AN90" s="1219"/>
      <c r="AO90" s="1219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 x14ac:dyDescent="0.2">
      <c r="A91" s="1003"/>
      <c r="B91" s="1222" t="s">
        <v>361</v>
      </c>
      <c r="C91" s="1219"/>
      <c r="D91" s="1004" t="s">
        <v>741</v>
      </c>
      <c r="E91" s="1222" t="s">
        <v>739</v>
      </c>
      <c r="F91" s="1219"/>
      <c r="G91" s="1222" t="s">
        <v>742</v>
      </c>
      <c r="H91" s="1222"/>
      <c r="I91" s="1222" t="s">
        <v>742</v>
      </c>
      <c r="J91" s="1219"/>
      <c r="K91" s="1219"/>
      <c r="L91" s="1222" t="s">
        <v>763</v>
      </c>
      <c r="M91" s="1219"/>
      <c r="N91" s="1219"/>
      <c r="O91" s="1222"/>
      <c r="P91" s="1219"/>
      <c r="Q91" s="1222"/>
      <c r="R91" s="1219"/>
      <c r="S91" s="1224" t="s">
        <v>410</v>
      </c>
      <c r="T91" s="1219"/>
      <c r="U91" s="1219"/>
      <c r="V91" s="1219"/>
      <c r="W91" s="1219"/>
      <c r="X91" s="1219"/>
      <c r="Y91" s="1219"/>
      <c r="Z91" s="1219"/>
      <c r="AA91" s="1222" t="s">
        <v>732</v>
      </c>
      <c r="AB91" s="1219"/>
      <c r="AC91" s="1219"/>
      <c r="AD91" s="1219"/>
      <c r="AE91" s="1219"/>
      <c r="AF91" s="1222" t="s">
        <v>733</v>
      </c>
      <c r="AG91" s="1219"/>
      <c r="AH91" s="1219"/>
      <c r="AI91" s="776" t="s">
        <v>417</v>
      </c>
      <c r="AJ91" s="1223" t="s">
        <v>734</v>
      </c>
      <c r="AK91" s="1219"/>
      <c r="AL91" s="1219"/>
      <c r="AM91" s="1219"/>
      <c r="AN91" s="1219"/>
      <c r="AO91" s="1219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 x14ac:dyDescent="0.2">
      <c r="A92" s="1003"/>
      <c r="B92" s="1222" t="s">
        <v>361</v>
      </c>
      <c r="C92" s="1219"/>
      <c r="D92" s="1004" t="s">
        <v>741</v>
      </c>
      <c r="E92" s="1222" t="s">
        <v>739</v>
      </c>
      <c r="F92" s="1219"/>
      <c r="G92" s="1222" t="s">
        <v>742</v>
      </c>
      <c r="H92" s="1222"/>
      <c r="I92" s="1222" t="s">
        <v>742</v>
      </c>
      <c r="J92" s="1219"/>
      <c r="K92" s="1219"/>
      <c r="L92" s="1222" t="s">
        <v>764</v>
      </c>
      <c r="M92" s="1219"/>
      <c r="N92" s="1219"/>
      <c r="O92" s="1222"/>
      <c r="P92" s="1219"/>
      <c r="Q92" s="1222"/>
      <c r="R92" s="1219"/>
      <c r="S92" s="1224" t="s">
        <v>411</v>
      </c>
      <c r="T92" s="1219"/>
      <c r="U92" s="1219"/>
      <c r="V92" s="1219"/>
      <c r="W92" s="1219"/>
      <c r="X92" s="1219"/>
      <c r="Y92" s="1219"/>
      <c r="Z92" s="1219"/>
      <c r="AA92" s="1222" t="s">
        <v>732</v>
      </c>
      <c r="AB92" s="1219"/>
      <c r="AC92" s="1219"/>
      <c r="AD92" s="1219"/>
      <c r="AE92" s="1219"/>
      <c r="AF92" s="1222" t="s">
        <v>733</v>
      </c>
      <c r="AG92" s="1219"/>
      <c r="AH92" s="1219"/>
      <c r="AI92" s="776" t="s">
        <v>417</v>
      </c>
      <c r="AJ92" s="1223" t="s">
        <v>734</v>
      </c>
      <c r="AK92" s="1219"/>
      <c r="AL92" s="1219"/>
      <c r="AM92" s="1219"/>
      <c r="AN92" s="1219"/>
      <c r="AO92" s="1219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 x14ac:dyDescent="0.2">
      <c r="A93" s="1003"/>
      <c r="B93" s="1218" t="s">
        <v>361</v>
      </c>
      <c r="C93" s="1219"/>
      <c r="D93" s="1002" t="s">
        <v>741</v>
      </c>
      <c r="E93" s="1218" t="s">
        <v>739</v>
      </c>
      <c r="F93" s="1219"/>
      <c r="G93" s="1218" t="s">
        <v>742</v>
      </c>
      <c r="H93" s="1218"/>
      <c r="I93" s="1218" t="s">
        <v>743</v>
      </c>
      <c r="J93" s="1219"/>
      <c r="K93" s="1219"/>
      <c r="L93" s="1218"/>
      <c r="M93" s="1219"/>
      <c r="N93" s="1219"/>
      <c r="O93" s="1218"/>
      <c r="P93" s="1219"/>
      <c r="Q93" s="1218"/>
      <c r="R93" s="1219"/>
      <c r="S93" s="1220" t="s">
        <v>640</v>
      </c>
      <c r="T93" s="1219"/>
      <c r="U93" s="1219"/>
      <c r="V93" s="1219"/>
      <c r="W93" s="1219"/>
      <c r="X93" s="1219"/>
      <c r="Y93" s="1219"/>
      <c r="Z93" s="1219"/>
      <c r="AA93" s="1218" t="s">
        <v>732</v>
      </c>
      <c r="AB93" s="1219"/>
      <c r="AC93" s="1219"/>
      <c r="AD93" s="1219"/>
      <c r="AE93" s="1219"/>
      <c r="AF93" s="1218" t="s">
        <v>733</v>
      </c>
      <c r="AG93" s="1219"/>
      <c r="AH93" s="1219"/>
      <c r="AI93" s="770" t="s">
        <v>417</v>
      </c>
      <c r="AJ93" s="1221" t="s">
        <v>734</v>
      </c>
      <c r="AK93" s="1219"/>
      <c r="AL93" s="1219"/>
      <c r="AM93" s="1219"/>
      <c r="AN93" s="1219"/>
      <c r="AO93" s="1219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 x14ac:dyDescent="0.2">
      <c r="A94" s="1003"/>
      <c r="B94" s="1222" t="s">
        <v>361</v>
      </c>
      <c r="C94" s="1219"/>
      <c r="D94" s="1004" t="s">
        <v>741</v>
      </c>
      <c r="E94" s="1222" t="s">
        <v>739</v>
      </c>
      <c r="F94" s="1219"/>
      <c r="G94" s="1222" t="s">
        <v>742</v>
      </c>
      <c r="H94" s="1222"/>
      <c r="I94" s="1222" t="s">
        <v>743</v>
      </c>
      <c r="J94" s="1219"/>
      <c r="K94" s="1219"/>
      <c r="L94" s="1222" t="s">
        <v>738</v>
      </c>
      <c r="M94" s="1219"/>
      <c r="N94" s="1219"/>
      <c r="O94" s="1222"/>
      <c r="P94" s="1219"/>
      <c r="Q94" s="1222"/>
      <c r="R94" s="1219"/>
      <c r="S94" s="1224" t="s">
        <v>412</v>
      </c>
      <c r="T94" s="1219"/>
      <c r="U94" s="1219"/>
      <c r="V94" s="1219"/>
      <c r="W94" s="1219"/>
      <c r="X94" s="1219"/>
      <c r="Y94" s="1219"/>
      <c r="Z94" s="1219"/>
      <c r="AA94" s="1222" t="s">
        <v>732</v>
      </c>
      <c r="AB94" s="1219"/>
      <c r="AC94" s="1219"/>
      <c r="AD94" s="1219"/>
      <c r="AE94" s="1219"/>
      <c r="AF94" s="1222" t="s">
        <v>733</v>
      </c>
      <c r="AG94" s="1219"/>
      <c r="AH94" s="1219"/>
      <c r="AI94" s="776" t="s">
        <v>417</v>
      </c>
      <c r="AJ94" s="1223" t="s">
        <v>734</v>
      </c>
      <c r="AK94" s="1219"/>
      <c r="AL94" s="1219"/>
      <c r="AM94" s="1219"/>
      <c r="AN94" s="1219"/>
      <c r="AO94" s="1219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 x14ac:dyDescent="0.2">
      <c r="A95" s="1003"/>
      <c r="B95" s="1222" t="s">
        <v>361</v>
      </c>
      <c r="C95" s="1219"/>
      <c r="D95" s="1004" t="s">
        <v>741</v>
      </c>
      <c r="E95" s="1222" t="s">
        <v>739</v>
      </c>
      <c r="F95" s="1219"/>
      <c r="G95" s="1222" t="s">
        <v>742</v>
      </c>
      <c r="H95" s="1222"/>
      <c r="I95" s="1222" t="s">
        <v>743</v>
      </c>
      <c r="J95" s="1219"/>
      <c r="K95" s="1219"/>
      <c r="L95" s="1222" t="s">
        <v>741</v>
      </c>
      <c r="M95" s="1219"/>
      <c r="N95" s="1219"/>
      <c r="O95" s="1222"/>
      <c r="P95" s="1219"/>
      <c r="Q95" s="1222"/>
      <c r="R95" s="1219"/>
      <c r="S95" s="1224" t="s">
        <v>413</v>
      </c>
      <c r="T95" s="1219"/>
      <c r="U95" s="1219"/>
      <c r="V95" s="1219"/>
      <c r="W95" s="1219"/>
      <c r="X95" s="1219"/>
      <c r="Y95" s="1219"/>
      <c r="Z95" s="1219"/>
      <c r="AA95" s="1222" t="s">
        <v>732</v>
      </c>
      <c r="AB95" s="1219"/>
      <c r="AC95" s="1219"/>
      <c r="AD95" s="1219"/>
      <c r="AE95" s="1219"/>
      <c r="AF95" s="1222" t="s">
        <v>733</v>
      </c>
      <c r="AG95" s="1219"/>
      <c r="AH95" s="1219"/>
      <c r="AI95" s="776" t="s">
        <v>417</v>
      </c>
      <c r="AJ95" s="1223" t="s">
        <v>734</v>
      </c>
      <c r="AK95" s="1219"/>
      <c r="AL95" s="1219"/>
      <c r="AM95" s="1219"/>
      <c r="AN95" s="1219"/>
      <c r="AO95" s="1219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 x14ac:dyDescent="0.2">
      <c r="A96" s="1003"/>
      <c r="B96" s="1222" t="s">
        <v>361</v>
      </c>
      <c r="C96" s="1219"/>
      <c r="D96" s="1004" t="s">
        <v>741</v>
      </c>
      <c r="E96" s="1222" t="s">
        <v>739</v>
      </c>
      <c r="F96" s="1219"/>
      <c r="G96" s="1222" t="s">
        <v>742</v>
      </c>
      <c r="H96" s="1222"/>
      <c r="I96" s="1222" t="s">
        <v>743</v>
      </c>
      <c r="J96" s="1219"/>
      <c r="K96" s="1219"/>
      <c r="L96" s="1222" t="s">
        <v>743</v>
      </c>
      <c r="M96" s="1219"/>
      <c r="N96" s="1219"/>
      <c r="O96" s="1222"/>
      <c r="P96" s="1219"/>
      <c r="Q96" s="1222"/>
      <c r="R96" s="1219"/>
      <c r="S96" s="1224" t="s">
        <v>414</v>
      </c>
      <c r="T96" s="1219"/>
      <c r="U96" s="1219"/>
      <c r="V96" s="1219"/>
      <c r="W96" s="1219"/>
      <c r="X96" s="1219"/>
      <c r="Y96" s="1219"/>
      <c r="Z96" s="1219"/>
      <c r="AA96" s="1222" t="s">
        <v>732</v>
      </c>
      <c r="AB96" s="1219"/>
      <c r="AC96" s="1219"/>
      <c r="AD96" s="1219"/>
      <c r="AE96" s="1219"/>
      <c r="AF96" s="1222" t="s">
        <v>733</v>
      </c>
      <c r="AG96" s="1219"/>
      <c r="AH96" s="1219"/>
      <c r="AI96" s="776" t="s">
        <v>417</v>
      </c>
      <c r="AJ96" s="1223" t="s">
        <v>734</v>
      </c>
      <c r="AK96" s="1219"/>
      <c r="AL96" s="1219"/>
      <c r="AM96" s="1219"/>
      <c r="AN96" s="1219"/>
      <c r="AO96" s="1219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 x14ac:dyDescent="0.2">
      <c r="A97" s="1003"/>
      <c r="B97" s="1222" t="s">
        <v>361</v>
      </c>
      <c r="C97" s="1219"/>
      <c r="D97" s="1004" t="s">
        <v>741</v>
      </c>
      <c r="E97" s="1222" t="s">
        <v>739</v>
      </c>
      <c r="F97" s="1219"/>
      <c r="G97" s="1222" t="s">
        <v>742</v>
      </c>
      <c r="H97" s="1222"/>
      <c r="I97" s="1222" t="s">
        <v>743</v>
      </c>
      <c r="J97" s="1219"/>
      <c r="K97" s="1219"/>
      <c r="L97" s="1222" t="s">
        <v>753</v>
      </c>
      <c r="M97" s="1219"/>
      <c r="N97" s="1219"/>
      <c r="O97" s="1222"/>
      <c r="P97" s="1219"/>
      <c r="Q97" s="1222"/>
      <c r="R97" s="1219"/>
      <c r="S97" s="1224" t="s">
        <v>415</v>
      </c>
      <c r="T97" s="1219"/>
      <c r="U97" s="1219"/>
      <c r="V97" s="1219"/>
      <c r="W97" s="1219"/>
      <c r="X97" s="1219"/>
      <c r="Y97" s="1219"/>
      <c r="Z97" s="1219"/>
      <c r="AA97" s="1222" t="s">
        <v>732</v>
      </c>
      <c r="AB97" s="1219"/>
      <c r="AC97" s="1219"/>
      <c r="AD97" s="1219"/>
      <c r="AE97" s="1219"/>
      <c r="AF97" s="1222" t="s">
        <v>733</v>
      </c>
      <c r="AG97" s="1219"/>
      <c r="AH97" s="1219"/>
      <c r="AI97" s="776" t="s">
        <v>417</v>
      </c>
      <c r="AJ97" s="1223" t="s">
        <v>734</v>
      </c>
      <c r="AK97" s="1219"/>
      <c r="AL97" s="1219"/>
      <c r="AM97" s="1219"/>
      <c r="AN97" s="1219"/>
      <c r="AO97" s="1219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 x14ac:dyDescent="0.2">
      <c r="A98" s="1003"/>
      <c r="B98" s="1222" t="s">
        <v>361</v>
      </c>
      <c r="C98" s="1219"/>
      <c r="D98" s="1004" t="s">
        <v>741</v>
      </c>
      <c r="E98" s="1222" t="s">
        <v>739</v>
      </c>
      <c r="F98" s="1219"/>
      <c r="G98" s="1222" t="s">
        <v>742</v>
      </c>
      <c r="H98" s="1222"/>
      <c r="I98" s="1222" t="s">
        <v>743</v>
      </c>
      <c r="J98" s="1219"/>
      <c r="K98" s="1219"/>
      <c r="L98" s="1222" t="s">
        <v>755</v>
      </c>
      <c r="M98" s="1219"/>
      <c r="N98" s="1219"/>
      <c r="O98" s="1222"/>
      <c r="P98" s="1219"/>
      <c r="Q98" s="1222"/>
      <c r="R98" s="1219"/>
      <c r="S98" s="1224" t="s">
        <v>416</v>
      </c>
      <c r="T98" s="1219"/>
      <c r="U98" s="1219"/>
      <c r="V98" s="1219"/>
      <c r="W98" s="1219"/>
      <c r="X98" s="1219"/>
      <c r="Y98" s="1219"/>
      <c r="Z98" s="1219"/>
      <c r="AA98" s="1222" t="s">
        <v>732</v>
      </c>
      <c r="AB98" s="1219"/>
      <c r="AC98" s="1219"/>
      <c r="AD98" s="1219"/>
      <c r="AE98" s="1219"/>
      <c r="AF98" s="1222" t="s">
        <v>733</v>
      </c>
      <c r="AG98" s="1219"/>
      <c r="AH98" s="1219"/>
      <c r="AI98" s="776" t="s">
        <v>417</v>
      </c>
      <c r="AJ98" s="1223" t="s">
        <v>734</v>
      </c>
      <c r="AK98" s="1219"/>
      <c r="AL98" s="1219"/>
      <c r="AM98" s="1219"/>
      <c r="AN98" s="1219"/>
      <c r="AO98" s="1219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 x14ac:dyDescent="0.2">
      <c r="A99" s="1003"/>
      <c r="B99" s="1222" t="s">
        <v>361</v>
      </c>
      <c r="C99" s="1219"/>
      <c r="D99" s="1004" t="s">
        <v>741</v>
      </c>
      <c r="E99" s="1222" t="s">
        <v>739</v>
      </c>
      <c r="F99" s="1219"/>
      <c r="G99" s="1222" t="s">
        <v>742</v>
      </c>
      <c r="H99" s="1222"/>
      <c r="I99" s="1222" t="s">
        <v>743</v>
      </c>
      <c r="J99" s="1219"/>
      <c r="K99" s="1219"/>
      <c r="L99" s="1222" t="s">
        <v>417</v>
      </c>
      <c r="M99" s="1219"/>
      <c r="N99" s="1219"/>
      <c r="O99" s="1222"/>
      <c r="P99" s="1219"/>
      <c r="Q99" s="1222"/>
      <c r="R99" s="1219"/>
      <c r="S99" s="1224" t="s">
        <v>418</v>
      </c>
      <c r="T99" s="1219"/>
      <c r="U99" s="1219"/>
      <c r="V99" s="1219"/>
      <c r="W99" s="1219"/>
      <c r="X99" s="1219"/>
      <c r="Y99" s="1219"/>
      <c r="Z99" s="1219"/>
      <c r="AA99" s="1222" t="s">
        <v>732</v>
      </c>
      <c r="AB99" s="1219"/>
      <c r="AC99" s="1219"/>
      <c r="AD99" s="1219"/>
      <c r="AE99" s="1219"/>
      <c r="AF99" s="1222" t="s">
        <v>733</v>
      </c>
      <c r="AG99" s="1219"/>
      <c r="AH99" s="1219"/>
      <c r="AI99" s="776" t="s">
        <v>417</v>
      </c>
      <c r="AJ99" s="1223" t="s">
        <v>734</v>
      </c>
      <c r="AK99" s="1219"/>
      <c r="AL99" s="1219"/>
      <c r="AM99" s="1219"/>
      <c r="AN99" s="1219"/>
      <c r="AO99" s="1219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 x14ac:dyDescent="0.2">
      <c r="A100" s="1003"/>
      <c r="B100" s="1222" t="s">
        <v>361</v>
      </c>
      <c r="C100" s="1219"/>
      <c r="D100" s="1004" t="s">
        <v>741</v>
      </c>
      <c r="E100" s="1222" t="s">
        <v>739</v>
      </c>
      <c r="F100" s="1219"/>
      <c r="G100" s="1222" t="s">
        <v>742</v>
      </c>
      <c r="H100" s="1222"/>
      <c r="I100" s="1222" t="s">
        <v>743</v>
      </c>
      <c r="J100" s="1219"/>
      <c r="K100" s="1219"/>
      <c r="L100" s="1222" t="s">
        <v>751</v>
      </c>
      <c r="M100" s="1219"/>
      <c r="N100" s="1219"/>
      <c r="O100" s="1222"/>
      <c r="P100" s="1219"/>
      <c r="Q100" s="1222"/>
      <c r="R100" s="1219"/>
      <c r="S100" s="1224" t="s">
        <v>419</v>
      </c>
      <c r="T100" s="1219"/>
      <c r="U100" s="1219"/>
      <c r="V100" s="1219"/>
      <c r="W100" s="1219"/>
      <c r="X100" s="1219"/>
      <c r="Y100" s="1219"/>
      <c r="Z100" s="1219"/>
      <c r="AA100" s="1222" t="s">
        <v>732</v>
      </c>
      <c r="AB100" s="1219"/>
      <c r="AC100" s="1219"/>
      <c r="AD100" s="1219"/>
      <c r="AE100" s="1219"/>
      <c r="AF100" s="1222" t="s">
        <v>733</v>
      </c>
      <c r="AG100" s="1219"/>
      <c r="AH100" s="1219"/>
      <c r="AI100" s="776" t="s">
        <v>417</v>
      </c>
      <c r="AJ100" s="1223" t="s">
        <v>734</v>
      </c>
      <c r="AK100" s="1219"/>
      <c r="AL100" s="1219"/>
      <c r="AM100" s="1219"/>
      <c r="AN100" s="1219"/>
      <c r="AO100" s="1219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 x14ac:dyDescent="0.2">
      <c r="A101" s="1003"/>
      <c r="B101" s="1222" t="s">
        <v>361</v>
      </c>
      <c r="C101" s="1219"/>
      <c r="D101" s="1004" t="s">
        <v>741</v>
      </c>
      <c r="E101" s="1222" t="s">
        <v>739</v>
      </c>
      <c r="F101" s="1219"/>
      <c r="G101" s="1222" t="s">
        <v>742</v>
      </c>
      <c r="H101" s="1222"/>
      <c r="I101" s="1222" t="s">
        <v>743</v>
      </c>
      <c r="J101" s="1219"/>
      <c r="K101" s="1219"/>
      <c r="L101" s="1222" t="s">
        <v>765</v>
      </c>
      <c r="M101" s="1219"/>
      <c r="N101" s="1219"/>
      <c r="O101" s="1222"/>
      <c r="P101" s="1219"/>
      <c r="Q101" s="1222"/>
      <c r="R101" s="1219"/>
      <c r="S101" s="1224" t="s">
        <v>420</v>
      </c>
      <c r="T101" s="1219"/>
      <c r="U101" s="1219"/>
      <c r="V101" s="1219"/>
      <c r="W101" s="1219"/>
      <c r="X101" s="1219"/>
      <c r="Y101" s="1219"/>
      <c r="Z101" s="1219"/>
      <c r="AA101" s="1222" t="s">
        <v>732</v>
      </c>
      <c r="AB101" s="1219"/>
      <c r="AC101" s="1219"/>
      <c r="AD101" s="1219"/>
      <c r="AE101" s="1219"/>
      <c r="AF101" s="1222" t="s">
        <v>733</v>
      </c>
      <c r="AG101" s="1219"/>
      <c r="AH101" s="1219"/>
      <c r="AI101" s="776" t="s">
        <v>417</v>
      </c>
      <c r="AJ101" s="1223" t="s">
        <v>734</v>
      </c>
      <c r="AK101" s="1219"/>
      <c r="AL101" s="1219"/>
      <c r="AM101" s="1219"/>
      <c r="AN101" s="1219"/>
      <c r="AO101" s="1219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 x14ac:dyDescent="0.2">
      <c r="A102" s="1003"/>
      <c r="B102" s="1218" t="s">
        <v>361</v>
      </c>
      <c r="C102" s="1219"/>
      <c r="D102" s="1002" t="s">
        <v>741</v>
      </c>
      <c r="E102" s="1218" t="s">
        <v>739</v>
      </c>
      <c r="F102" s="1219"/>
      <c r="G102" s="1218" t="s">
        <v>742</v>
      </c>
      <c r="H102" s="1218"/>
      <c r="I102" s="1218" t="s">
        <v>753</v>
      </c>
      <c r="J102" s="1219"/>
      <c r="K102" s="1219"/>
      <c r="L102" s="1218"/>
      <c r="M102" s="1219"/>
      <c r="N102" s="1219"/>
      <c r="O102" s="1218"/>
      <c r="P102" s="1219"/>
      <c r="Q102" s="1218"/>
      <c r="R102" s="1219"/>
      <c r="S102" s="1220" t="s">
        <v>766</v>
      </c>
      <c r="T102" s="1219"/>
      <c r="U102" s="1219"/>
      <c r="V102" s="1219"/>
      <c r="W102" s="1219"/>
      <c r="X102" s="1219"/>
      <c r="Y102" s="1219"/>
      <c r="Z102" s="1219"/>
      <c r="AA102" s="1218" t="s">
        <v>732</v>
      </c>
      <c r="AB102" s="1219"/>
      <c r="AC102" s="1219"/>
      <c r="AD102" s="1219"/>
      <c r="AE102" s="1219"/>
      <c r="AF102" s="1218" t="s">
        <v>733</v>
      </c>
      <c r="AG102" s="1219"/>
      <c r="AH102" s="1219"/>
      <c r="AI102" s="770" t="s">
        <v>417</v>
      </c>
      <c r="AJ102" s="1221" t="s">
        <v>734</v>
      </c>
      <c r="AK102" s="1219"/>
      <c r="AL102" s="1219"/>
      <c r="AM102" s="1219"/>
      <c r="AN102" s="1219"/>
      <c r="AO102" s="1219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 x14ac:dyDescent="0.2">
      <c r="A103" s="1003"/>
      <c r="B103" s="1222" t="s">
        <v>361</v>
      </c>
      <c r="C103" s="1219"/>
      <c r="D103" s="1004" t="s">
        <v>741</v>
      </c>
      <c r="E103" s="1222" t="s">
        <v>739</v>
      </c>
      <c r="F103" s="1219"/>
      <c r="G103" s="1222" t="s">
        <v>742</v>
      </c>
      <c r="H103" s="1222"/>
      <c r="I103" s="1222" t="s">
        <v>753</v>
      </c>
      <c r="J103" s="1219"/>
      <c r="K103" s="1219"/>
      <c r="L103" s="1222" t="s">
        <v>741</v>
      </c>
      <c r="M103" s="1219"/>
      <c r="N103" s="1219"/>
      <c r="O103" s="1222"/>
      <c r="P103" s="1219"/>
      <c r="Q103" s="1222"/>
      <c r="R103" s="1219"/>
      <c r="S103" s="1224" t="s">
        <v>421</v>
      </c>
      <c r="T103" s="1219"/>
      <c r="U103" s="1219"/>
      <c r="V103" s="1219"/>
      <c r="W103" s="1219"/>
      <c r="X103" s="1219"/>
      <c r="Y103" s="1219"/>
      <c r="Z103" s="1219"/>
      <c r="AA103" s="1222" t="s">
        <v>732</v>
      </c>
      <c r="AB103" s="1219"/>
      <c r="AC103" s="1219"/>
      <c r="AD103" s="1219"/>
      <c r="AE103" s="1219"/>
      <c r="AF103" s="1222" t="s">
        <v>733</v>
      </c>
      <c r="AG103" s="1219"/>
      <c r="AH103" s="1219"/>
      <c r="AI103" s="776" t="s">
        <v>417</v>
      </c>
      <c r="AJ103" s="1223" t="s">
        <v>734</v>
      </c>
      <c r="AK103" s="1219"/>
      <c r="AL103" s="1219"/>
      <c r="AM103" s="1219"/>
      <c r="AN103" s="1219"/>
      <c r="AO103" s="1219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 x14ac:dyDescent="0.2">
      <c r="A104" s="1003"/>
      <c r="B104" s="1222" t="s">
        <v>361</v>
      </c>
      <c r="C104" s="1219"/>
      <c r="D104" s="1004" t="s">
        <v>741</v>
      </c>
      <c r="E104" s="1222" t="s">
        <v>739</v>
      </c>
      <c r="F104" s="1219"/>
      <c r="G104" s="1222" t="s">
        <v>742</v>
      </c>
      <c r="H104" s="1222"/>
      <c r="I104" s="1222" t="s">
        <v>753</v>
      </c>
      <c r="J104" s="1219"/>
      <c r="K104" s="1219"/>
      <c r="L104" s="1222" t="s">
        <v>748</v>
      </c>
      <c r="M104" s="1219"/>
      <c r="N104" s="1219"/>
      <c r="O104" s="1222"/>
      <c r="P104" s="1219"/>
      <c r="Q104" s="1222"/>
      <c r="R104" s="1219"/>
      <c r="S104" s="1224" t="s">
        <v>422</v>
      </c>
      <c r="T104" s="1219"/>
      <c r="U104" s="1219"/>
      <c r="V104" s="1219"/>
      <c r="W104" s="1219"/>
      <c r="X104" s="1219"/>
      <c r="Y104" s="1219"/>
      <c r="Z104" s="1219"/>
      <c r="AA104" s="1222" t="s">
        <v>732</v>
      </c>
      <c r="AB104" s="1219"/>
      <c r="AC104" s="1219"/>
      <c r="AD104" s="1219"/>
      <c r="AE104" s="1219"/>
      <c r="AF104" s="1222" t="s">
        <v>733</v>
      </c>
      <c r="AG104" s="1219"/>
      <c r="AH104" s="1219"/>
      <c r="AI104" s="776" t="s">
        <v>417</v>
      </c>
      <c r="AJ104" s="1223" t="s">
        <v>734</v>
      </c>
      <c r="AK104" s="1219"/>
      <c r="AL104" s="1219"/>
      <c r="AM104" s="1219"/>
      <c r="AN104" s="1219"/>
      <c r="AO104" s="1219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 x14ac:dyDescent="0.2">
      <c r="A105" s="1003"/>
      <c r="B105" s="1222" t="s">
        <v>361</v>
      </c>
      <c r="C105" s="1219"/>
      <c r="D105" s="1004" t="s">
        <v>741</v>
      </c>
      <c r="E105" s="1222" t="s">
        <v>739</v>
      </c>
      <c r="F105" s="1219"/>
      <c r="G105" s="1222" t="s">
        <v>742</v>
      </c>
      <c r="H105" s="1222"/>
      <c r="I105" s="1222" t="s">
        <v>753</v>
      </c>
      <c r="J105" s="1219"/>
      <c r="K105" s="1219"/>
      <c r="L105" s="1222" t="s">
        <v>743</v>
      </c>
      <c r="M105" s="1219"/>
      <c r="N105" s="1219"/>
      <c r="O105" s="1222"/>
      <c r="P105" s="1219"/>
      <c r="Q105" s="1222"/>
      <c r="R105" s="1219"/>
      <c r="S105" s="1224" t="s">
        <v>423</v>
      </c>
      <c r="T105" s="1219"/>
      <c r="U105" s="1219"/>
      <c r="V105" s="1219"/>
      <c r="W105" s="1219"/>
      <c r="X105" s="1219"/>
      <c r="Y105" s="1219"/>
      <c r="Z105" s="1219"/>
      <c r="AA105" s="1222" t="s">
        <v>732</v>
      </c>
      <c r="AB105" s="1219"/>
      <c r="AC105" s="1219"/>
      <c r="AD105" s="1219"/>
      <c r="AE105" s="1219"/>
      <c r="AF105" s="1222" t="s">
        <v>733</v>
      </c>
      <c r="AG105" s="1219"/>
      <c r="AH105" s="1219"/>
      <c r="AI105" s="776" t="s">
        <v>417</v>
      </c>
      <c r="AJ105" s="1223" t="s">
        <v>734</v>
      </c>
      <c r="AK105" s="1219"/>
      <c r="AL105" s="1219"/>
      <c r="AM105" s="1219"/>
      <c r="AN105" s="1219"/>
      <c r="AO105" s="1219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 x14ac:dyDescent="0.2">
      <c r="A106" s="1003"/>
      <c r="B106" s="1218" t="s">
        <v>361</v>
      </c>
      <c r="C106" s="1219"/>
      <c r="D106" s="1002" t="s">
        <v>741</v>
      </c>
      <c r="E106" s="1218" t="s">
        <v>739</v>
      </c>
      <c r="F106" s="1219"/>
      <c r="G106" s="1218" t="s">
        <v>742</v>
      </c>
      <c r="H106" s="1218"/>
      <c r="I106" s="1218" t="s">
        <v>754</v>
      </c>
      <c r="J106" s="1219"/>
      <c r="K106" s="1219"/>
      <c r="L106" s="1218"/>
      <c r="M106" s="1219"/>
      <c r="N106" s="1219"/>
      <c r="O106" s="1218"/>
      <c r="P106" s="1219"/>
      <c r="Q106" s="1218"/>
      <c r="R106" s="1219"/>
      <c r="S106" s="1220" t="s">
        <v>644</v>
      </c>
      <c r="T106" s="1219"/>
      <c r="U106" s="1219"/>
      <c r="V106" s="1219"/>
      <c r="W106" s="1219"/>
      <c r="X106" s="1219"/>
      <c r="Y106" s="1219"/>
      <c r="Z106" s="1219"/>
      <c r="AA106" s="1218" t="s">
        <v>732</v>
      </c>
      <c r="AB106" s="1219"/>
      <c r="AC106" s="1219"/>
      <c r="AD106" s="1219"/>
      <c r="AE106" s="1219"/>
      <c r="AF106" s="1218" t="s">
        <v>733</v>
      </c>
      <c r="AG106" s="1219"/>
      <c r="AH106" s="1219"/>
      <c r="AI106" s="770" t="s">
        <v>417</v>
      </c>
      <c r="AJ106" s="1221" t="s">
        <v>734</v>
      </c>
      <c r="AK106" s="1219"/>
      <c r="AL106" s="1219"/>
      <c r="AM106" s="1219"/>
      <c r="AN106" s="1219"/>
      <c r="AO106" s="1219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 x14ac:dyDescent="0.2">
      <c r="A107" s="1003"/>
      <c r="B107" s="1222" t="s">
        <v>361</v>
      </c>
      <c r="C107" s="1219"/>
      <c r="D107" s="1004" t="s">
        <v>741</v>
      </c>
      <c r="E107" s="1222" t="s">
        <v>739</v>
      </c>
      <c r="F107" s="1219"/>
      <c r="G107" s="1222" t="s">
        <v>742</v>
      </c>
      <c r="H107" s="1222"/>
      <c r="I107" s="1222" t="s">
        <v>754</v>
      </c>
      <c r="J107" s="1219"/>
      <c r="K107" s="1219"/>
      <c r="L107" s="1222" t="s">
        <v>743</v>
      </c>
      <c r="M107" s="1219"/>
      <c r="N107" s="1219"/>
      <c r="O107" s="1222"/>
      <c r="P107" s="1219"/>
      <c r="Q107" s="1222"/>
      <c r="R107" s="1219"/>
      <c r="S107" s="1224" t="s">
        <v>424</v>
      </c>
      <c r="T107" s="1219"/>
      <c r="U107" s="1219"/>
      <c r="V107" s="1219"/>
      <c r="W107" s="1219"/>
      <c r="X107" s="1219"/>
      <c r="Y107" s="1219"/>
      <c r="Z107" s="1219"/>
      <c r="AA107" s="1222" t="s">
        <v>732</v>
      </c>
      <c r="AB107" s="1219"/>
      <c r="AC107" s="1219"/>
      <c r="AD107" s="1219"/>
      <c r="AE107" s="1219"/>
      <c r="AF107" s="1222" t="s">
        <v>733</v>
      </c>
      <c r="AG107" s="1219"/>
      <c r="AH107" s="1219"/>
      <c r="AI107" s="776" t="s">
        <v>417</v>
      </c>
      <c r="AJ107" s="1223" t="s">
        <v>734</v>
      </c>
      <c r="AK107" s="1219"/>
      <c r="AL107" s="1219"/>
      <c r="AM107" s="1219"/>
      <c r="AN107" s="1219"/>
      <c r="AO107" s="1219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 x14ac:dyDescent="0.2">
      <c r="A108" s="1003"/>
      <c r="B108" s="1222" t="s">
        <v>361</v>
      </c>
      <c r="C108" s="1219"/>
      <c r="D108" s="1004" t="s">
        <v>741</v>
      </c>
      <c r="E108" s="1222" t="s">
        <v>739</v>
      </c>
      <c r="F108" s="1219"/>
      <c r="G108" s="1222" t="s">
        <v>742</v>
      </c>
      <c r="H108" s="1222"/>
      <c r="I108" s="1222" t="s">
        <v>754</v>
      </c>
      <c r="J108" s="1219"/>
      <c r="K108" s="1219"/>
      <c r="L108" s="1222" t="s">
        <v>753</v>
      </c>
      <c r="M108" s="1219"/>
      <c r="N108" s="1219"/>
      <c r="O108" s="1222"/>
      <c r="P108" s="1219"/>
      <c r="Q108" s="1222"/>
      <c r="R108" s="1219"/>
      <c r="S108" s="1224" t="s">
        <v>425</v>
      </c>
      <c r="T108" s="1219"/>
      <c r="U108" s="1219"/>
      <c r="V108" s="1219"/>
      <c r="W108" s="1219"/>
      <c r="X108" s="1219"/>
      <c r="Y108" s="1219"/>
      <c r="Z108" s="1219"/>
      <c r="AA108" s="1222" t="s">
        <v>732</v>
      </c>
      <c r="AB108" s="1219"/>
      <c r="AC108" s="1219"/>
      <c r="AD108" s="1219"/>
      <c r="AE108" s="1219"/>
      <c r="AF108" s="1222" t="s">
        <v>733</v>
      </c>
      <c r="AG108" s="1219"/>
      <c r="AH108" s="1219"/>
      <c r="AI108" s="776" t="s">
        <v>417</v>
      </c>
      <c r="AJ108" s="1223" t="s">
        <v>734</v>
      </c>
      <c r="AK108" s="1219"/>
      <c r="AL108" s="1219"/>
      <c r="AM108" s="1219"/>
      <c r="AN108" s="1219"/>
      <c r="AO108" s="1219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 x14ac:dyDescent="0.2">
      <c r="A109" s="1003"/>
      <c r="B109" s="1218" t="s">
        <v>361</v>
      </c>
      <c r="C109" s="1219"/>
      <c r="D109" s="1002" t="s">
        <v>741</v>
      </c>
      <c r="E109" s="1218" t="s">
        <v>739</v>
      </c>
      <c r="F109" s="1219"/>
      <c r="G109" s="1218" t="s">
        <v>742</v>
      </c>
      <c r="H109" s="1218"/>
      <c r="I109" s="1218" t="s">
        <v>755</v>
      </c>
      <c r="J109" s="1219"/>
      <c r="K109" s="1219"/>
      <c r="L109" s="1218"/>
      <c r="M109" s="1219"/>
      <c r="N109" s="1219"/>
      <c r="O109" s="1218"/>
      <c r="P109" s="1219"/>
      <c r="Q109" s="1218"/>
      <c r="R109" s="1219"/>
      <c r="S109" s="1220" t="s">
        <v>767</v>
      </c>
      <c r="T109" s="1219"/>
      <c r="U109" s="1219"/>
      <c r="V109" s="1219"/>
      <c r="W109" s="1219"/>
      <c r="X109" s="1219"/>
      <c r="Y109" s="1219"/>
      <c r="Z109" s="1219"/>
      <c r="AA109" s="1218" t="s">
        <v>732</v>
      </c>
      <c r="AB109" s="1219"/>
      <c r="AC109" s="1219"/>
      <c r="AD109" s="1219"/>
      <c r="AE109" s="1219"/>
      <c r="AF109" s="1218" t="s">
        <v>733</v>
      </c>
      <c r="AG109" s="1219"/>
      <c r="AH109" s="1219"/>
      <c r="AI109" s="770" t="s">
        <v>417</v>
      </c>
      <c r="AJ109" s="1221" t="s">
        <v>734</v>
      </c>
      <c r="AK109" s="1219"/>
      <c r="AL109" s="1219"/>
      <c r="AM109" s="1219"/>
      <c r="AN109" s="1219"/>
      <c r="AO109" s="1219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 x14ac:dyDescent="0.2">
      <c r="A110" s="1003"/>
      <c r="B110" s="1222" t="s">
        <v>361</v>
      </c>
      <c r="C110" s="1219"/>
      <c r="D110" s="1004" t="s">
        <v>741</v>
      </c>
      <c r="E110" s="1222" t="s">
        <v>739</v>
      </c>
      <c r="F110" s="1219"/>
      <c r="G110" s="1222" t="s">
        <v>742</v>
      </c>
      <c r="H110" s="1222"/>
      <c r="I110" s="1222" t="s">
        <v>755</v>
      </c>
      <c r="J110" s="1219"/>
      <c r="K110" s="1219"/>
      <c r="L110" s="1222" t="s">
        <v>738</v>
      </c>
      <c r="M110" s="1219"/>
      <c r="N110" s="1219"/>
      <c r="O110" s="1222"/>
      <c r="P110" s="1219"/>
      <c r="Q110" s="1222"/>
      <c r="R110" s="1219"/>
      <c r="S110" s="1224" t="s">
        <v>426</v>
      </c>
      <c r="T110" s="1219"/>
      <c r="U110" s="1219"/>
      <c r="V110" s="1219"/>
      <c r="W110" s="1219"/>
      <c r="X110" s="1219"/>
      <c r="Y110" s="1219"/>
      <c r="Z110" s="1219"/>
      <c r="AA110" s="1222" t="s">
        <v>732</v>
      </c>
      <c r="AB110" s="1219"/>
      <c r="AC110" s="1219"/>
      <c r="AD110" s="1219"/>
      <c r="AE110" s="1219"/>
      <c r="AF110" s="1222" t="s">
        <v>733</v>
      </c>
      <c r="AG110" s="1219"/>
      <c r="AH110" s="1219"/>
      <c r="AI110" s="776" t="s">
        <v>417</v>
      </c>
      <c r="AJ110" s="1223" t="s">
        <v>734</v>
      </c>
      <c r="AK110" s="1219"/>
      <c r="AL110" s="1219"/>
      <c r="AM110" s="1219"/>
      <c r="AN110" s="1219"/>
      <c r="AO110" s="1219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 x14ac:dyDescent="0.2">
      <c r="A111" s="1003"/>
      <c r="B111" s="1222" t="s">
        <v>361</v>
      </c>
      <c r="C111" s="1219"/>
      <c r="D111" s="1004" t="s">
        <v>741</v>
      </c>
      <c r="E111" s="1222" t="s">
        <v>739</v>
      </c>
      <c r="F111" s="1219"/>
      <c r="G111" s="1222" t="s">
        <v>742</v>
      </c>
      <c r="H111" s="1222"/>
      <c r="I111" s="1222" t="s">
        <v>755</v>
      </c>
      <c r="J111" s="1219"/>
      <c r="K111" s="1219"/>
      <c r="L111" s="1222" t="s">
        <v>741</v>
      </c>
      <c r="M111" s="1219"/>
      <c r="N111" s="1219"/>
      <c r="O111" s="1222"/>
      <c r="P111" s="1219"/>
      <c r="Q111" s="1222"/>
      <c r="R111" s="1219"/>
      <c r="S111" s="1224" t="s">
        <v>427</v>
      </c>
      <c r="T111" s="1219"/>
      <c r="U111" s="1219"/>
      <c r="V111" s="1219"/>
      <c r="W111" s="1219"/>
      <c r="X111" s="1219"/>
      <c r="Y111" s="1219"/>
      <c r="Z111" s="1219"/>
      <c r="AA111" s="1222" t="s">
        <v>732</v>
      </c>
      <c r="AB111" s="1219"/>
      <c r="AC111" s="1219"/>
      <c r="AD111" s="1219"/>
      <c r="AE111" s="1219"/>
      <c r="AF111" s="1222" t="s">
        <v>733</v>
      </c>
      <c r="AG111" s="1219"/>
      <c r="AH111" s="1219"/>
      <c r="AI111" s="776" t="s">
        <v>417</v>
      </c>
      <c r="AJ111" s="1223" t="s">
        <v>734</v>
      </c>
      <c r="AK111" s="1219"/>
      <c r="AL111" s="1219"/>
      <c r="AM111" s="1219"/>
      <c r="AN111" s="1219"/>
      <c r="AO111" s="1219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 x14ac:dyDescent="0.2">
      <c r="A112" s="1003"/>
      <c r="B112" s="1222" t="s">
        <v>361</v>
      </c>
      <c r="C112" s="1219"/>
      <c r="D112" s="1004" t="s">
        <v>741</v>
      </c>
      <c r="E112" s="1222" t="s">
        <v>739</v>
      </c>
      <c r="F112" s="1219"/>
      <c r="G112" s="1222" t="s">
        <v>742</v>
      </c>
      <c r="H112" s="1222"/>
      <c r="I112" s="1222" t="s">
        <v>755</v>
      </c>
      <c r="J112" s="1219"/>
      <c r="K112" s="1219"/>
      <c r="L112" s="1222" t="s">
        <v>748</v>
      </c>
      <c r="M112" s="1219"/>
      <c r="N112" s="1219"/>
      <c r="O112" s="1222"/>
      <c r="P112" s="1219"/>
      <c r="Q112" s="1222"/>
      <c r="R112" s="1219"/>
      <c r="S112" s="1224" t="s">
        <v>428</v>
      </c>
      <c r="T112" s="1219"/>
      <c r="U112" s="1219"/>
      <c r="V112" s="1219"/>
      <c r="W112" s="1219"/>
      <c r="X112" s="1219"/>
      <c r="Y112" s="1219"/>
      <c r="Z112" s="1219"/>
      <c r="AA112" s="1222" t="s">
        <v>732</v>
      </c>
      <c r="AB112" s="1219"/>
      <c r="AC112" s="1219"/>
      <c r="AD112" s="1219"/>
      <c r="AE112" s="1219"/>
      <c r="AF112" s="1222" t="s">
        <v>733</v>
      </c>
      <c r="AG112" s="1219"/>
      <c r="AH112" s="1219"/>
      <c r="AI112" s="776" t="s">
        <v>417</v>
      </c>
      <c r="AJ112" s="1223" t="s">
        <v>734</v>
      </c>
      <c r="AK112" s="1219"/>
      <c r="AL112" s="1219"/>
      <c r="AM112" s="1219"/>
      <c r="AN112" s="1219"/>
      <c r="AO112" s="1219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 x14ac:dyDescent="0.2">
      <c r="A113" s="1003"/>
      <c r="B113" s="1222" t="s">
        <v>361</v>
      </c>
      <c r="C113" s="1219"/>
      <c r="D113" s="1004" t="s">
        <v>741</v>
      </c>
      <c r="E113" s="1222" t="s">
        <v>739</v>
      </c>
      <c r="F113" s="1219"/>
      <c r="G113" s="1222" t="s">
        <v>742</v>
      </c>
      <c r="H113" s="1222"/>
      <c r="I113" s="1222" t="s">
        <v>755</v>
      </c>
      <c r="J113" s="1219"/>
      <c r="K113" s="1219"/>
      <c r="L113" s="1222" t="s">
        <v>743</v>
      </c>
      <c r="M113" s="1219"/>
      <c r="N113" s="1219"/>
      <c r="O113" s="1222"/>
      <c r="P113" s="1219"/>
      <c r="Q113" s="1222"/>
      <c r="R113" s="1219"/>
      <c r="S113" s="1224" t="s">
        <v>429</v>
      </c>
      <c r="T113" s="1219"/>
      <c r="U113" s="1219"/>
      <c r="V113" s="1219"/>
      <c r="W113" s="1219"/>
      <c r="X113" s="1219"/>
      <c r="Y113" s="1219"/>
      <c r="Z113" s="1219"/>
      <c r="AA113" s="1222" t="s">
        <v>732</v>
      </c>
      <c r="AB113" s="1219"/>
      <c r="AC113" s="1219"/>
      <c r="AD113" s="1219"/>
      <c r="AE113" s="1219"/>
      <c r="AF113" s="1222" t="s">
        <v>733</v>
      </c>
      <c r="AG113" s="1219"/>
      <c r="AH113" s="1219"/>
      <c r="AI113" s="776" t="s">
        <v>417</v>
      </c>
      <c r="AJ113" s="1223" t="s">
        <v>734</v>
      </c>
      <c r="AK113" s="1219"/>
      <c r="AL113" s="1219"/>
      <c r="AM113" s="1219"/>
      <c r="AN113" s="1219"/>
      <c r="AO113" s="1219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 x14ac:dyDescent="0.2">
      <c r="A114" s="1003"/>
      <c r="B114" s="1222" t="s">
        <v>361</v>
      </c>
      <c r="C114" s="1219"/>
      <c r="D114" s="1004" t="s">
        <v>741</v>
      </c>
      <c r="E114" s="1222" t="s">
        <v>739</v>
      </c>
      <c r="F114" s="1219"/>
      <c r="G114" s="1222" t="s">
        <v>742</v>
      </c>
      <c r="H114" s="1222"/>
      <c r="I114" s="1222" t="s">
        <v>755</v>
      </c>
      <c r="J114" s="1219"/>
      <c r="K114" s="1219"/>
      <c r="L114" s="1222" t="s">
        <v>753</v>
      </c>
      <c r="M114" s="1219"/>
      <c r="N114" s="1219"/>
      <c r="O114" s="1222"/>
      <c r="P114" s="1219"/>
      <c r="Q114" s="1222"/>
      <c r="R114" s="1219"/>
      <c r="S114" s="1224" t="s">
        <v>430</v>
      </c>
      <c r="T114" s="1219"/>
      <c r="U114" s="1219"/>
      <c r="V114" s="1219"/>
      <c r="W114" s="1219"/>
      <c r="X114" s="1219"/>
      <c r="Y114" s="1219"/>
      <c r="Z114" s="1219"/>
      <c r="AA114" s="1222" t="s">
        <v>732</v>
      </c>
      <c r="AB114" s="1219"/>
      <c r="AC114" s="1219"/>
      <c r="AD114" s="1219"/>
      <c r="AE114" s="1219"/>
      <c r="AF114" s="1222" t="s">
        <v>733</v>
      </c>
      <c r="AG114" s="1219"/>
      <c r="AH114" s="1219"/>
      <c r="AI114" s="776" t="s">
        <v>417</v>
      </c>
      <c r="AJ114" s="1223" t="s">
        <v>734</v>
      </c>
      <c r="AK114" s="1219"/>
      <c r="AL114" s="1219"/>
      <c r="AM114" s="1219"/>
      <c r="AN114" s="1219"/>
      <c r="AO114" s="1219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 x14ac:dyDescent="0.2">
      <c r="A115" s="1003"/>
      <c r="B115" s="1218" t="s">
        <v>361</v>
      </c>
      <c r="C115" s="1219"/>
      <c r="D115" s="1002" t="s">
        <v>741</v>
      </c>
      <c r="E115" s="1218" t="s">
        <v>739</v>
      </c>
      <c r="F115" s="1219"/>
      <c r="G115" s="1218" t="s">
        <v>742</v>
      </c>
      <c r="H115" s="1218"/>
      <c r="I115" s="1218" t="s">
        <v>747</v>
      </c>
      <c r="J115" s="1219"/>
      <c r="K115" s="1219"/>
      <c r="L115" s="1218"/>
      <c r="M115" s="1219"/>
      <c r="N115" s="1219"/>
      <c r="O115" s="1218"/>
      <c r="P115" s="1219"/>
      <c r="Q115" s="1218"/>
      <c r="R115" s="1219"/>
      <c r="S115" s="1220" t="s">
        <v>648</v>
      </c>
      <c r="T115" s="1219"/>
      <c r="U115" s="1219"/>
      <c r="V115" s="1219"/>
      <c r="W115" s="1219"/>
      <c r="X115" s="1219"/>
      <c r="Y115" s="1219"/>
      <c r="Z115" s="1219"/>
      <c r="AA115" s="1218" t="s">
        <v>732</v>
      </c>
      <c r="AB115" s="1219"/>
      <c r="AC115" s="1219"/>
      <c r="AD115" s="1219"/>
      <c r="AE115" s="1219"/>
      <c r="AF115" s="1218" t="s">
        <v>733</v>
      </c>
      <c r="AG115" s="1219"/>
      <c r="AH115" s="1219"/>
      <c r="AI115" s="770" t="s">
        <v>417</v>
      </c>
      <c r="AJ115" s="1221" t="s">
        <v>734</v>
      </c>
      <c r="AK115" s="1219"/>
      <c r="AL115" s="1219"/>
      <c r="AM115" s="1219"/>
      <c r="AN115" s="1219"/>
      <c r="AO115" s="1219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 x14ac:dyDescent="0.2">
      <c r="A116" s="1003"/>
      <c r="B116" s="1222" t="s">
        <v>361</v>
      </c>
      <c r="C116" s="1219"/>
      <c r="D116" s="1004" t="s">
        <v>741</v>
      </c>
      <c r="E116" s="1222" t="s">
        <v>739</v>
      </c>
      <c r="F116" s="1219"/>
      <c r="G116" s="1222" t="s">
        <v>742</v>
      </c>
      <c r="H116" s="1222"/>
      <c r="I116" s="1222" t="s">
        <v>747</v>
      </c>
      <c r="J116" s="1219"/>
      <c r="K116" s="1219"/>
      <c r="L116" s="1222" t="s">
        <v>738</v>
      </c>
      <c r="M116" s="1219"/>
      <c r="N116" s="1219"/>
      <c r="O116" s="1222"/>
      <c r="P116" s="1219"/>
      <c r="Q116" s="1222"/>
      <c r="R116" s="1219"/>
      <c r="S116" s="1224" t="s">
        <v>431</v>
      </c>
      <c r="T116" s="1219"/>
      <c r="U116" s="1219"/>
      <c r="V116" s="1219"/>
      <c r="W116" s="1219"/>
      <c r="X116" s="1219"/>
      <c r="Y116" s="1219"/>
      <c r="Z116" s="1219"/>
      <c r="AA116" s="1222" t="s">
        <v>732</v>
      </c>
      <c r="AB116" s="1219"/>
      <c r="AC116" s="1219"/>
      <c r="AD116" s="1219"/>
      <c r="AE116" s="1219"/>
      <c r="AF116" s="1222" t="s">
        <v>733</v>
      </c>
      <c r="AG116" s="1219"/>
      <c r="AH116" s="1219"/>
      <c r="AI116" s="776" t="s">
        <v>417</v>
      </c>
      <c r="AJ116" s="1223" t="s">
        <v>734</v>
      </c>
      <c r="AK116" s="1219"/>
      <c r="AL116" s="1219"/>
      <c r="AM116" s="1219"/>
      <c r="AN116" s="1219"/>
      <c r="AO116" s="1219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 x14ac:dyDescent="0.2">
      <c r="A117" s="1003"/>
      <c r="B117" s="1222" t="s">
        <v>361</v>
      </c>
      <c r="C117" s="1219"/>
      <c r="D117" s="1004" t="s">
        <v>741</v>
      </c>
      <c r="E117" s="1222" t="s">
        <v>739</v>
      </c>
      <c r="F117" s="1219"/>
      <c r="G117" s="1222" t="s">
        <v>742</v>
      </c>
      <c r="H117" s="1222"/>
      <c r="I117" s="1222" t="s">
        <v>747</v>
      </c>
      <c r="J117" s="1219"/>
      <c r="K117" s="1219"/>
      <c r="L117" s="1222" t="s">
        <v>755</v>
      </c>
      <c r="M117" s="1219"/>
      <c r="N117" s="1219"/>
      <c r="O117" s="1222"/>
      <c r="P117" s="1219"/>
      <c r="Q117" s="1222"/>
      <c r="R117" s="1219"/>
      <c r="S117" s="1224" t="s">
        <v>432</v>
      </c>
      <c r="T117" s="1219"/>
      <c r="U117" s="1219"/>
      <c r="V117" s="1219"/>
      <c r="W117" s="1219"/>
      <c r="X117" s="1219"/>
      <c r="Y117" s="1219"/>
      <c r="Z117" s="1219"/>
      <c r="AA117" s="1222" t="s">
        <v>732</v>
      </c>
      <c r="AB117" s="1219"/>
      <c r="AC117" s="1219"/>
      <c r="AD117" s="1219"/>
      <c r="AE117" s="1219"/>
      <c r="AF117" s="1222" t="s">
        <v>733</v>
      </c>
      <c r="AG117" s="1219"/>
      <c r="AH117" s="1219"/>
      <c r="AI117" s="776" t="s">
        <v>417</v>
      </c>
      <c r="AJ117" s="1223" t="s">
        <v>734</v>
      </c>
      <c r="AK117" s="1219"/>
      <c r="AL117" s="1219"/>
      <c r="AM117" s="1219"/>
      <c r="AN117" s="1219"/>
      <c r="AO117" s="1219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 x14ac:dyDescent="0.2">
      <c r="A118" s="1003"/>
      <c r="B118" s="1222" t="s">
        <v>361</v>
      </c>
      <c r="C118" s="1219"/>
      <c r="D118" s="1004" t="s">
        <v>741</v>
      </c>
      <c r="E118" s="1222" t="s">
        <v>739</v>
      </c>
      <c r="F118" s="1219"/>
      <c r="G118" s="1222" t="s">
        <v>742</v>
      </c>
      <c r="H118" s="1222"/>
      <c r="I118" s="1222" t="s">
        <v>747</v>
      </c>
      <c r="J118" s="1219"/>
      <c r="K118" s="1219"/>
      <c r="L118" s="1222" t="s">
        <v>433</v>
      </c>
      <c r="M118" s="1219"/>
      <c r="N118" s="1219"/>
      <c r="O118" s="1222"/>
      <c r="P118" s="1219"/>
      <c r="Q118" s="1222"/>
      <c r="R118" s="1219"/>
      <c r="S118" s="1224" t="s">
        <v>434</v>
      </c>
      <c r="T118" s="1219"/>
      <c r="U118" s="1219"/>
      <c r="V118" s="1219"/>
      <c r="W118" s="1219"/>
      <c r="X118" s="1219"/>
      <c r="Y118" s="1219"/>
      <c r="Z118" s="1219"/>
      <c r="AA118" s="1222" t="s">
        <v>732</v>
      </c>
      <c r="AB118" s="1219"/>
      <c r="AC118" s="1219"/>
      <c r="AD118" s="1219"/>
      <c r="AE118" s="1219"/>
      <c r="AF118" s="1222" t="s">
        <v>733</v>
      </c>
      <c r="AG118" s="1219"/>
      <c r="AH118" s="1219"/>
      <c r="AI118" s="776" t="s">
        <v>417</v>
      </c>
      <c r="AJ118" s="1223" t="s">
        <v>734</v>
      </c>
      <c r="AK118" s="1219"/>
      <c r="AL118" s="1219"/>
      <c r="AM118" s="1219"/>
      <c r="AN118" s="1219"/>
      <c r="AO118" s="1219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 x14ac:dyDescent="0.2">
      <c r="A119" s="1003"/>
      <c r="B119" s="1218" t="s">
        <v>361</v>
      </c>
      <c r="C119" s="1219"/>
      <c r="D119" s="1002" t="s">
        <v>741</v>
      </c>
      <c r="E119" s="1218" t="s">
        <v>739</v>
      </c>
      <c r="F119" s="1219"/>
      <c r="G119" s="1218" t="s">
        <v>742</v>
      </c>
      <c r="H119" s="1218"/>
      <c r="I119" s="1218" t="s">
        <v>417</v>
      </c>
      <c r="J119" s="1219"/>
      <c r="K119" s="1219"/>
      <c r="L119" s="1218"/>
      <c r="M119" s="1219"/>
      <c r="N119" s="1219"/>
      <c r="O119" s="1218"/>
      <c r="P119" s="1219"/>
      <c r="Q119" s="1218"/>
      <c r="R119" s="1219"/>
      <c r="S119" s="1220" t="s">
        <v>650</v>
      </c>
      <c r="T119" s="1219"/>
      <c r="U119" s="1219"/>
      <c r="V119" s="1219"/>
      <c r="W119" s="1219"/>
      <c r="X119" s="1219"/>
      <c r="Y119" s="1219"/>
      <c r="Z119" s="1219"/>
      <c r="AA119" s="1218" t="s">
        <v>732</v>
      </c>
      <c r="AB119" s="1219"/>
      <c r="AC119" s="1219"/>
      <c r="AD119" s="1219"/>
      <c r="AE119" s="1219"/>
      <c r="AF119" s="1218" t="s">
        <v>733</v>
      </c>
      <c r="AG119" s="1219"/>
      <c r="AH119" s="1219"/>
      <c r="AI119" s="770" t="s">
        <v>417</v>
      </c>
      <c r="AJ119" s="1221" t="s">
        <v>734</v>
      </c>
      <c r="AK119" s="1219"/>
      <c r="AL119" s="1219"/>
      <c r="AM119" s="1219"/>
      <c r="AN119" s="1219"/>
      <c r="AO119" s="1219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 x14ac:dyDescent="0.2">
      <c r="A120" s="1003"/>
      <c r="B120" s="1222" t="s">
        <v>361</v>
      </c>
      <c r="C120" s="1219"/>
      <c r="D120" s="1004" t="s">
        <v>741</v>
      </c>
      <c r="E120" s="1222" t="s">
        <v>739</v>
      </c>
      <c r="F120" s="1219"/>
      <c r="G120" s="1222" t="s">
        <v>742</v>
      </c>
      <c r="H120" s="1222"/>
      <c r="I120" s="1222" t="s">
        <v>417</v>
      </c>
      <c r="J120" s="1219"/>
      <c r="K120" s="1219"/>
      <c r="L120" s="1222" t="s">
        <v>741</v>
      </c>
      <c r="M120" s="1219"/>
      <c r="N120" s="1219"/>
      <c r="O120" s="1222"/>
      <c r="P120" s="1219"/>
      <c r="Q120" s="1222"/>
      <c r="R120" s="1219"/>
      <c r="S120" s="1224" t="s">
        <v>435</v>
      </c>
      <c r="T120" s="1219"/>
      <c r="U120" s="1219"/>
      <c r="V120" s="1219"/>
      <c r="W120" s="1219"/>
      <c r="X120" s="1219"/>
      <c r="Y120" s="1219"/>
      <c r="Z120" s="1219"/>
      <c r="AA120" s="1222" t="s">
        <v>732</v>
      </c>
      <c r="AB120" s="1219"/>
      <c r="AC120" s="1219"/>
      <c r="AD120" s="1219"/>
      <c r="AE120" s="1219"/>
      <c r="AF120" s="1222" t="s">
        <v>733</v>
      </c>
      <c r="AG120" s="1219"/>
      <c r="AH120" s="1219"/>
      <c r="AI120" s="776" t="s">
        <v>417</v>
      </c>
      <c r="AJ120" s="1223" t="s">
        <v>734</v>
      </c>
      <c r="AK120" s="1219"/>
      <c r="AL120" s="1219"/>
      <c r="AM120" s="1219"/>
      <c r="AN120" s="1219"/>
      <c r="AO120" s="1219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 x14ac:dyDescent="0.2">
      <c r="A121" s="1003"/>
      <c r="B121" s="1218" t="s">
        <v>361</v>
      </c>
      <c r="C121" s="1219"/>
      <c r="D121" s="1002" t="s">
        <v>741</v>
      </c>
      <c r="E121" s="1218" t="s">
        <v>739</v>
      </c>
      <c r="F121" s="1219"/>
      <c r="G121" s="1218" t="s">
        <v>742</v>
      </c>
      <c r="H121" s="1218"/>
      <c r="I121" s="1218" t="s">
        <v>433</v>
      </c>
      <c r="J121" s="1219"/>
      <c r="K121" s="1219"/>
      <c r="L121" s="1218"/>
      <c r="M121" s="1219"/>
      <c r="N121" s="1219"/>
      <c r="O121" s="1218"/>
      <c r="P121" s="1219"/>
      <c r="Q121" s="1218"/>
      <c r="R121" s="1219"/>
      <c r="S121" s="1220" t="s">
        <v>651</v>
      </c>
      <c r="T121" s="1219"/>
      <c r="U121" s="1219"/>
      <c r="V121" s="1219"/>
      <c r="W121" s="1219"/>
      <c r="X121" s="1219"/>
      <c r="Y121" s="1219"/>
      <c r="Z121" s="1219"/>
      <c r="AA121" s="1218" t="s">
        <v>732</v>
      </c>
      <c r="AB121" s="1219"/>
      <c r="AC121" s="1219"/>
      <c r="AD121" s="1219"/>
      <c r="AE121" s="1219"/>
      <c r="AF121" s="1218" t="s">
        <v>733</v>
      </c>
      <c r="AG121" s="1219"/>
      <c r="AH121" s="1219"/>
      <c r="AI121" s="770" t="s">
        <v>417</v>
      </c>
      <c r="AJ121" s="1221" t="s">
        <v>734</v>
      </c>
      <c r="AK121" s="1219"/>
      <c r="AL121" s="1219"/>
      <c r="AM121" s="1219"/>
      <c r="AN121" s="1219"/>
      <c r="AO121" s="1219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 x14ac:dyDescent="0.2">
      <c r="A122" s="1003"/>
      <c r="B122" s="1222" t="s">
        <v>361</v>
      </c>
      <c r="C122" s="1219"/>
      <c r="D122" s="1004" t="s">
        <v>741</v>
      </c>
      <c r="E122" s="1222" t="s">
        <v>739</v>
      </c>
      <c r="F122" s="1219"/>
      <c r="G122" s="1222" t="s">
        <v>742</v>
      </c>
      <c r="H122" s="1222"/>
      <c r="I122" s="1222" t="s">
        <v>433</v>
      </c>
      <c r="J122" s="1219"/>
      <c r="K122" s="1219"/>
      <c r="L122" s="1222" t="s">
        <v>738</v>
      </c>
      <c r="M122" s="1219"/>
      <c r="N122" s="1219"/>
      <c r="O122" s="1222"/>
      <c r="P122" s="1219"/>
      <c r="Q122" s="1222"/>
      <c r="R122" s="1219"/>
      <c r="S122" s="1224" t="s">
        <v>436</v>
      </c>
      <c r="T122" s="1219"/>
      <c r="U122" s="1219"/>
      <c r="V122" s="1219"/>
      <c r="W122" s="1219"/>
      <c r="X122" s="1219"/>
      <c r="Y122" s="1219"/>
      <c r="Z122" s="1219"/>
      <c r="AA122" s="1222" t="s">
        <v>732</v>
      </c>
      <c r="AB122" s="1219"/>
      <c r="AC122" s="1219"/>
      <c r="AD122" s="1219"/>
      <c r="AE122" s="1219"/>
      <c r="AF122" s="1222" t="s">
        <v>733</v>
      </c>
      <c r="AG122" s="1219"/>
      <c r="AH122" s="1219"/>
      <c r="AI122" s="776" t="s">
        <v>417</v>
      </c>
      <c r="AJ122" s="1223" t="s">
        <v>734</v>
      </c>
      <c r="AK122" s="1219"/>
      <c r="AL122" s="1219"/>
      <c r="AM122" s="1219"/>
      <c r="AN122" s="1219"/>
      <c r="AO122" s="1219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 x14ac:dyDescent="0.2">
      <c r="A123" s="1003"/>
      <c r="B123" s="1222" t="s">
        <v>361</v>
      </c>
      <c r="C123" s="1219"/>
      <c r="D123" s="1004" t="s">
        <v>741</v>
      </c>
      <c r="E123" s="1222" t="s">
        <v>739</v>
      </c>
      <c r="F123" s="1219"/>
      <c r="G123" s="1222" t="s">
        <v>742</v>
      </c>
      <c r="H123" s="1222"/>
      <c r="I123" s="1222" t="s">
        <v>433</v>
      </c>
      <c r="J123" s="1219"/>
      <c r="K123" s="1219"/>
      <c r="L123" s="1222" t="s">
        <v>741</v>
      </c>
      <c r="M123" s="1219"/>
      <c r="N123" s="1219"/>
      <c r="O123" s="1222"/>
      <c r="P123" s="1219"/>
      <c r="Q123" s="1222"/>
      <c r="R123" s="1219"/>
      <c r="S123" s="1224" t="s">
        <v>437</v>
      </c>
      <c r="T123" s="1219"/>
      <c r="U123" s="1219"/>
      <c r="V123" s="1219"/>
      <c r="W123" s="1219"/>
      <c r="X123" s="1219"/>
      <c r="Y123" s="1219"/>
      <c r="Z123" s="1219"/>
      <c r="AA123" s="1222" t="s">
        <v>732</v>
      </c>
      <c r="AB123" s="1219"/>
      <c r="AC123" s="1219"/>
      <c r="AD123" s="1219"/>
      <c r="AE123" s="1219"/>
      <c r="AF123" s="1222" t="s">
        <v>733</v>
      </c>
      <c r="AG123" s="1219"/>
      <c r="AH123" s="1219"/>
      <c r="AI123" s="776" t="s">
        <v>417</v>
      </c>
      <c r="AJ123" s="1223" t="s">
        <v>734</v>
      </c>
      <c r="AK123" s="1219"/>
      <c r="AL123" s="1219"/>
      <c r="AM123" s="1219"/>
      <c r="AN123" s="1219"/>
      <c r="AO123" s="1219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 x14ac:dyDescent="0.2">
      <c r="A124" s="1003"/>
      <c r="B124" s="1218" t="s">
        <v>361</v>
      </c>
      <c r="C124" s="1219"/>
      <c r="D124" s="1002" t="s">
        <v>741</v>
      </c>
      <c r="E124" s="1218" t="s">
        <v>739</v>
      </c>
      <c r="F124" s="1219"/>
      <c r="G124" s="1218" t="s">
        <v>742</v>
      </c>
      <c r="H124" s="1218"/>
      <c r="I124" s="1218" t="s">
        <v>763</v>
      </c>
      <c r="J124" s="1219"/>
      <c r="K124" s="1219"/>
      <c r="L124" s="1218"/>
      <c r="M124" s="1219"/>
      <c r="N124" s="1219"/>
      <c r="O124" s="1218"/>
      <c r="P124" s="1219"/>
      <c r="Q124" s="1218"/>
      <c r="R124" s="1219"/>
      <c r="S124" s="1220" t="s">
        <v>768</v>
      </c>
      <c r="T124" s="1219"/>
      <c r="U124" s="1219"/>
      <c r="V124" s="1219"/>
      <c r="W124" s="1219"/>
      <c r="X124" s="1219"/>
      <c r="Y124" s="1219"/>
      <c r="Z124" s="1219"/>
      <c r="AA124" s="1218" t="s">
        <v>732</v>
      </c>
      <c r="AB124" s="1219"/>
      <c r="AC124" s="1219"/>
      <c r="AD124" s="1219"/>
      <c r="AE124" s="1219"/>
      <c r="AF124" s="1218" t="s">
        <v>733</v>
      </c>
      <c r="AG124" s="1219"/>
      <c r="AH124" s="1219"/>
      <c r="AI124" s="770" t="s">
        <v>417</v>
      </c>
      <c r="AJ124" s="1221" t="s">
        <v>734</v>
      </c>
      <c r="AK124" s="1219"/>
      <c r="AL124" s="1219"/>
      <c r="AM124" s="1219"/>
      <c r="AN124" s="1219"/>
      <c r="AO124" s="1219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 x14ac:dyDescent="0.2">
      <c r="A125" s="1003"/>
      <c r="B125" s="1222" t="s">
        <v>361</v>
      </c>
      <c r="C125" s="1219"/>
      <c r="D125" s="1004" t="s">
        <v>741</v>
      </c>
      <c r="E125" s="1222" t="s">
        <v>739</v>
      </c>
      <c r="F125" s="1219"/>
      <c r="G125" s="1222" t="s">
        <v>742</v>
      </c>
      <c r="H125" s="1222"/>
      <c r="I125" s="1222" t="s">
        <v>763</v>
      </c>
      <c r="J125" s="1219"/>
      <c r="K125" s="1219"/>
      <c r="L125" s="1222" t="s">
        <v>738</v>
      </c>
      <c r="M125" s="1219"/>
      <c r="N125" s="1219"/>
      <c r="O125" s="1222"/>
      <c r="P125" s="1219"/>
      <c r="Q125" s="1222"/>
      <c r="R125" s="1219"/>
      <c r="S125" s="1224" t="s">
        <v>438</v>
      </c>
      <c r="T125" s="1219"/>
      <c r="U125" s="1219"/>
      <c r="V125" s="1219"/>
      <c r="W125" s="1219"/>
      <c r="X125" s="1219"/>
      <c r="Y125" s="1219"/>
      <c r="Z125" s="1219"/>
      <c r="AA125" s="1222" t="s">
        <v>732</v>
      </c>
      <c r="AB125" s="1219"/>
      <c r="AC125" s="1219"/>
      <c r="AD125" s="1219"/>
      <c r="AE125" s="1219"/>
      <c r="AF125" s="1222" t="s">
        <v>733</v>
      </c>
      <c r="AG125" s="1219"/>
      <c r="AH125" s="1219"/>
      <c r="AI125" s="776" t="s">
        <v>417</v>
      </c>
      <c r="AJ125" s="1223" t="s">
        <v>734</v>
      </c>
      <c r="AK125" s="1219"/>
      <c r="AL125" s="1219"/>
      <c r="AM125" s="1219"/>
      <c r="AN125" s="1219"/>
      <c r="AO125" s="1219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 x14ac:dyDescent="0.2">
      <c r="A126" s="1003"/>
      <c r="B126" s="1222" t="s">
        <v>361</v>
      </c>
      <c r="C126" s="1219"/>
      <c r="D126" s="1004" t="s">
        <v>741</v>
      </c>
      <c r="E126" s="1222" t="s">
        <v>739</v>
      </c>
      <c r="F126" s="1219"/>
      <c r="G126" s="1222" t="s">
        <v>742</v>
      </c>
      <c r="H126" s="1222"/>
      <c r="I126" s="1222" t="s">
        <v>763</v>
      </c>
      <c r="J126" s="1219"/>
      <c r="K126" s="1219"/>
      <c r="L126" s="1222" t="s">
        <v>742</v>
      </c>
      <c r="M126" s="1219"/>
      <c r="N126" s="1219"/>
      <c r="O126" s="1222"/>
      <c r="P126" s="1219"/>
      <c r="Q126" s="1222"/>
      <c r="R126" s="1219"/>
      <c r="S126" s="1224" t="s">
        <v>439</v>
      </c>
      <c r="T126" s="1219"/>
      <c r="U126" s="1219"/>
      <c r="V126" s="1219"/>
      <c r="W126" s="1219"/>
      <c r="X126" s="1219"/>
      <c r="Y126" s="1219"/>
      <c r="Z126" s="1219"/>
      <c r="AA126" s="1222" t="s">
        <v>732</v>
      </c>
      <c r="AB126" s="1219"/>
      <c r="AC126" s="1219"/>
      <c r="AD126" s="1219"/>
      <c r="AE126" s="1219"/>
      <c r="AF126" s="1222" t="s">
        <v>733</v>
      </c>
      <c r="AG126" s="1219"/>
      <c r="AH126" s="1219"/>
      <c r="AI126" s="776" t="s">
        <v>417</v>
      </c>
      <c r="AJ126" s="1223" t="s">
        <v>734</v>
      </c>
      <c r="AK126" s="1219"/>
      <c r="AL126" s="1219"/>
      <c r="AM126" s="1219"/>
      <c r="AN126" s="1219"/>
      <c r="AO126" s="1219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 x14ac:dyDescent="0.2">
      <c r="A127" s="1003"/>
      <c r="B127" s="1222" t="s">
        <v>361</v>
      </c>
      <c r="C127" s="1219"/>
      <c r="D127" s="1004" t="s">
        <v>741</v>
      </c>
      <c r="E127" s="1222" t="s">
        <v>739</v>
      </c>
      <c r="F127" s="1219"/>
      <c r="G127" s="1222" t="s">
        <v>742</v>
      </c>
      <c r="H127" s="1222"/>
      <c r="I127" s="1222" t="s">
        <v>763</v>
      </c>
      <c r="J127" s="1219"/>
      <c r="K127" s="1219"/>
      <c r="L127" s="1222" t="s">
        <v>743</v>
      </c>
      <c r="M127" s="1219"/>
      <c r="N127" s="1219"/>
      <c r="O127" s="1222"/>
      <c r="P127" s="1219"/>
      <c r="Q127" s="1222"/>
      <c r="R127" s="1219"/>
      <c r="S127" s="1224" t="s">
        <v>440</v>
      </c>
      <c r="T127" s="1219"/>
      <c r="U127" s="1219"/>
      <c r="V127" s="1219"/>
      <c r="W127" s="1219"/>
      <c r="X127" s="1219"/>
      <c r="Y127" s="1219"/>
      <c r="Z127" s="1219"/>
      <c r="AA127" s="1222" t="s">
        <v>732</v>
      </c>
      <c r="AB127" s="1219"/>
      <c r="AC127" s="1219"/>
      <c r="AD127" s="1219"/>
      <c r="AE127" s="1219"/>
      <c r="AF127" s="1222" t="s">
        <v>733</v>
      </c>
      <c r="AG127" s="1219"/>
      <c r="AH127" s="1219"/>
      <c r="AI127" s="776" t="s">
        <v>417</v>
      </c>
      <c r="AJ127" s="1223" t="s">
        <v>734</v>
      </c>
      <c r="AK127" s="1219"/>
      <c r="AL127" s="1219"/>
      <c r="AM127" s="1219"/>
      <c r="AN127" s="1219"/>
      <c r="AO127" s="1219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 x14ac:dyDescent="0.2">
      <c r="A128" s="1003"/>
      <c r="B128" s="1222" t="s">
        <v>361</v>
      </c>
      <c r="C128" s="1219"/>
      <c r="D128" s="1004" t="s">
        <v>741</v>
      </c>
      <c r="E128" s="1222" t="s">
        <v>739</v>
      </c>
      <c r="F128" s="1219"/>
      <c r="G128" s="1222" t="s">
        <v>742</v>
      </c>
      <c r="H128" s="1222"/>
      <c r="I128" s="1222" t="s">
        <v>763</v>
      </c>
      <c r="J128" s="1219"/>
      <c r="K128" s="1219"/>
      <c r="L128" s="1222" t="s">
        <v>755</v>
      </c>
      <c r="M128" s="1219"/>
      <c r="N128" s="1219"/>
      <c r="O128" s="1222"/>
      <c r="P128" s="1219"/>
      <c r="Q128" s="1222"/>
      <c r="R128" s="1219"/>
      <c r="S128" s="1224" t="s">
        <v>441</v>
      </c>
      <c r="T128" s="1219"/>
      <c r="U128" s="1219"/>
      <c r="V128" s="1219"/>
      <c r="W128" s="1219"/>
      <c r="X128" s="1219"/>
      <c r="Y128" s="1219"/>
      <c r="Z128" s="1219"/>
      <c r="AA128" s="1222" t="s">
        <v>732</v>
      </c>
      <c r="AB128" s="1219"/>
      <c r="AC128" s="1219"/>
      <c r="AD128" s="1219"/>
      <c r="AE128" s="1219"/>
      <c r="AF128" s="1222" t="s">
        <v>733</v>
      </c>
      <c r="AG128" s="1219"/>
      <c r="AH128" s="1219"/>
      <c r="AI128" s="776" t="s">
        <v>417</v>
      </c>
      <c r="AJ128" s="1223" t="s">
        <v>734</v>
      </c>
      <c r="AK128" s="1219"/>
      <c r="AL128" s="1219"/>
      <c r="AM128" s="1219"/>
      <c r="AN128" s="1219"/>
      <c r="AO128" s="1219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 x14ac:dyDescent="0.2">
      <c r="A129" s="1003"/>
      <c r="B129" s="1218" t="s">
        <v>361</v>
      </c>
      <c r="C129" s="1219"/>
      <c r="D129" s="1002" t="s">
        <v>741</v>
      </c>
      <c r="E129" s="1218" t="s">
        <v>739</v>
      </c>
      <c r="F129" s="1219"/>
      <c r="G129" s="1218" t="s">
        <v>742</v>
      </c>
      <c r="H129" s="1218"/>
      <c r="I129" s="1218" t="s">
        <v>769</v>
      </c>
      <c r="J129" s="1219"/>
      <c r="K129" s="1219"/>
      <c r="L129" s="1218"/>
      <c r="M129" s="1219"/>
      <c r="N129" s="1219"/>
      <c r="O129" s="1218"/>
      <c r="P129" s="1219"/>
      <c r="Q129" s="1218"/>
      <c r="R129" s="1219"/>
      <c r="S129" s="1220" t="s">
        <v>770</v>
      </c>
      <c r="T129" s="1219"/>
      <c r="U129" s="1219"/>
      <c r="V129" s="1219"/>
      <c r="W129" s="1219"/>
      <c r="X129" s="1219"/>
      <c r="Y129" s="1219"/>
      <c r="Z129" s="1219"/>
      <c r="AA129" s="1218" t="s">
        <v>732</v>
      </c>
      <c r="AB129" s="1219"/>
      <c r="AC129" s="1219"/>
      <c r="AD129" s="1219"/>
      <c r="AE129" s="1219"/>
      <c r="AF129" s="1218" t="s">
        <v>733</v>
      </c>
      <c r="AG129" s="1219"/>
      <c r="AH129" s="1219"/>
      <c r="AI129" s="770" t="s">
        <v>417</v>
      </c>
      <c r="AJ129" s="1221" t="s">
        <v>734</v>
      </c>
      <c r="AK129" s="1219"/>
      <c r="AL129" s="1219"/>
      <c r="AM129" s="1219"/>
      <c r="AN129" s="1219"/>
      <c r="AO129" s="1219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 x14ac:dyDescent="0.2">
      <c r="A130" s="1003"/>
      <c r="B130" s="1222" t="s">
        <v>361</v>
      </c>
      <c r="C130" s="1219"/>
      <c r="D130" s="1004" t="s">
        <v>741</v>
      </c>
      <c r="E130" s="1222" t="s">
        <v>739</v>
      </c>
      <c r="F130" s="1219"/>
      <c r="G130" s="1222" t="s">
        <v>742</v>
      </c>
      <c r="H130" s="1222"/>
      <c r="I130" s="1222" t="s">
        <v>769</v>
      </c>
      <c r="J130" s="1219"/>
      <c r="K130" s="1219"/>
      <c r="L130" s="1222" t="s">
        <v>745</v>
      </c>
      <c r="M130" s="1219"/>
      <c r="N130" s="1219"/>
      <c r="O130" s="1222"/>
      <c r="P130" s="1219"/>
      <c r="Q130" s="1222"/>
      <c r="R130" s="1219"/>
      <c r="S130" s="1224" t="s">
        <v>576</v>
      </c>
      <c r="T130" s="1219"/>
      <c r="U130" s="1219"/>
      <c r="V130" s="1219"/>
      <c r="W130" s="1219"/>
      <c r="X130" s="1219"/>
      <c r="Y130" s="1219"/>
      <c r="Z130" s="1219"/>
      <c r="AA130" s="1222" t="s">
        <v>732</v>
      </c>
      <c r="AB130" s="1219"/>
      <c r="AC130" s="1219"/>
      <c r="AD130" s="1219"/>
      <c r="AE130" s="1219"/>
      <c r="AF130" s="1222" t="s">
        <v>733</v>
      </c>
      <c r="AG130" s="1219"/>
      <c r="AH130" s="1219"/>
      <c r="AI130" s="776" t="s">
        <v>417</v>
      </c>
      <c r="AJ130" s="1223" t="s">
        <v>734</v>
      </c>
      <c r="AK130" s="1219"/>
      <c r="AL130" s="1219"/>
      <c r="AM130" s="1219"/>
      <c r="AN130" s="1219"/>
      <c r="AO130" s="1219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 x14ac:dyDescent="0.2">
      <c r="A131" s="1003"/>
      <c r="B131" s="1218" t="s">
        <v>361</v>
      </c>
      <c r="C131" s="1219"/>
      <c r="D131" s="1002" t="s">
        <v>741</v>
      </c>
      <c r="E131" s="1218" t="s">
        <v>739</v>
      </c>
      <c r="F131" s="1219"/>
      <c r="G131" s="1218" t="s">
        <v>742</v>
      </c>
      <c r="H131" s="1218"/>
      <c r="I131" s="1218" t="s">
        <v>771</v>
      </c>
      <c r="J131" s="1219"/>
      <c r="K131" s="1219"/>
      <c r="L131" s="1218"/>
      <c r="M131" s="1219"/>
      <c r="N131" s="1219"/>
      <c r="O131" s="1218"/>
      <c r="P131" s="1219"/>
      <c r="Q131" s="1218"/>
      <c r="R131" s="1219"/>
      <c r="S131" s="1220" t="s">
        <v>442</v>
      </c>
      <c r="T131" s="1219"/>
      <c r="U131" s="1219"/>
      <c r="V131" s="1219"/>
      <c r="W131" s="1219"/>
      <c r="X131" s="1219"/>
      <c r="Y131" s="1219"/>
      <c r="Z131" s="1219"/>
      <c r="AA131" s="1218" t="s">
        <v>732</v>
      </c>
      <c r="AB131" s="1219"/>
      <c r="AC131" s="1219"/>
      <c r="AD131" s="1219"/>
      <c r="AE131" s="1219"/>
      <c r="AF131" s="1218" t="s">
        <v>733</v>
      </c>
      <c r="AG131" s="1219"/>
      <c r="AH131" s="1219"/>
      <c r="AI131" s="770" t="s">
        <v>417</v>
      </c>
      <c r="AJ131" s="1221" t="s">
        <v>734</v>
      </c>
      <c r="AK131" s="1219"/>
      <c r="AL131" s="1219"/>
      <c r="AM131" s="1219"/>
      <c r="AN131" s="1219"/>
      <c r="AO131" s="1219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 x14ac:dyDescent="0.2">
      <c r="A132" s="1003"/>
      <c r="B132" s="1222" t="s">
        <v>361</v>
      </c>
      <c r="C132" s="1219"/>
      <c r="D132" s="1004" t="s">
        <v>741</v>
      </c>
      <c r="E132" s="1222" t="s">
        <v>739</v>
      </c>
      <c r="F132" s="1219"/>
      <c r="G132" s="1222" t="s">
        <v>742</v>
      </c>
      <c r="H132" s="1222"/>
      <c r="I132" s="1222" t="s">
        <v>771</v>
      </c>
      <c r="J132" s="1219"/>
      <c r="K132" s="1219"/>
      <c r="L132" s="1222" t="s">
        <v>741</v>
      </c>
      <c r="M132" s="1219"/>
      <c r="N132" s="1219"/>
      <c r="O132" s="1222"/>
      <c r="P132" s="1219"/>
      <c r="Q132" s="1222"/>
      <c r="R132" s="1219"/>
      <c r="S132" s="1224" t="s">
        <v>443</v>
      </c>
      <c r="T132" s="1219"/>
      <c r="U132" s="1219"/>
      <c r="V132" s="1219"/>
      <c r="W132" s="1219"/>
      <c r="X132" s="1219"/>
      <c r="Y132" s="1219"/>
      <c r="Z132" s="1219"/>
      <c r="AA132" s="1222" t="s">
        <v>732</v>
      </c>
      <c r="AB132" s="1219"/>
      <c r="AC132" s="1219"/>
      <c r="AD132" s="1219"/>
      <c r="AE132" s="1219"/>
      <c r="AF132" s="1222" t="s">
        <v>733</v>
      </c>
      <c r="AG132" s="1219"/>
      <c r="AH132" s="1219"/>
      <c r="AI132" s="776" t="s">
        <v>417</v>
      </c>
      <c r="AJ132" s="1223" t="s">
        <v>734</v>
      </c>
      <c r="AK132" s="1219"/>
      <c r="AL132" s="1219"/>
      <c r="AM132" s="1219"/>
      <c r="AN132" s="1219"/>
      <c r="AO132" s="1219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 x14ac:dyDescent="0.2">
      <c r="A133" s="1003"/>
      <c r="B133" s="1222" t="s">
        <v>361</v>
      </c>
      <c r="C133" s="1219"/>
      <c r="D133" s="1004" t="s">
        <v>741</v>
      </c>
      <c r="E133" s="1222" t="s">
        <v>739</v>
      </c>
      <c r="F133" s="1219"/>
      <c r="G133" s="1222" t="s">
        <v>742</v>
      </c>
      <c r="H133" s="1222"/>
      <c r="I133" s="1222" t="s">
        <v>771</v>
      </c>
      <c r="J133" s="1219"/>
      <c r="K133" s="1219"/>
      <c r="L133" s="1222" t="s">
        <v>743</v>
      </c>
      <c r="M133" s="1219"/>
      <c r="N133" s="1219"/>
      <c r="O133" s="1222"/>
      <c r="P133" s="1219"/>
      <c r="Q133" s="1222"/>
      <c r="R133" s="1219"/>
      <c r="S133" s="1224" t="s">
        <v>444</v>
      </c>
      <c r="T133" s="1219"/>
      <c r="U133" s="1219"/>
      <c r="V133" s="1219"/>
      <c r="W133" s="1219"/>
      <c r="X133" s="1219"/>
      <c r="Y133" s="1219"/>
      <c r="Z133" s="1219"/>
      <c r="AA133" s="1222" t="s">
        <v>732</v>
      </c>
      <c r="AB133" s="1219"/>
      <c r="AC133" s="1219"/>
      <c r="AD133" s="1219"/>
      <c r="AE133" s="1219"/>
      <c r="AF133" s="1222" t="s">
        <v>733</v>
      </c>
      <c r="AG133" s="1219"/>
      <c r="AH133" s="1219"/>
      <c r="AI133" s="776" t="s">
        <v>417</v>
      </c>
      <c r="AJ133" s="1223" t="s">
        <v>734</v>
      </c>
      <c r="AK133" s="1219"/>
      <c r="AL133" s="1219"/>
      <c r="AM133" s="1219"/>
      <c r="AN133" s="1219"/>
      <c r="AO133" s="1219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 x14ac:dyDescent="0.2">
      <c r="A134" s="1003"/>
      <c r="B134" s="1222" t="s">
        <v>361</v>
      </c>
      <c r="C134" s="1219"/>
      <c r="D134" s="1004" t="s">
        <v>741</v>
      </c>
      <c r="E134" s="1222" t="s">
        <v>739</v>
      </c>
      <c r="F134" s="1219"/>
      <c r="G134" s="1222" t="s">
        <v>742</v>
      </c>
      <c r="H134" s="1222"/>
      <c r="I134" s="1222" t="s">
        <v>771</v>
      </c>
      <c r="J134" s="1219"/>
      <c r="K134" s="1219"/>
      <c r="L134" s="1222" t="s">
        <v>765</v>
      </c>
      <c r="M134" s="1219"/>
      <c r="N134" s="1219"/>
      <c r="O134" s="1222"/>
      <c r="P134" s="1219"/>
      <c r="Q134" s="1222"/>
      <c r="R134" s="1219"/>
      <c r="S134" s="1224" t="s">
        <v>442</v>
      </c>
      <c r="T134" s="1219"/>
      <c r="U134" s="1219"/>
      <c r="V134" s="1219"/>
      <c r="W134" s="1219"/>
      <c r="X134" s="1219"/>
      <c r="Y134" s="1219"/>
      <c r="Z134" s="1219"/>
      <c r="AA134" s="1222" t="s">
        <v>732</v>
      </c>
      <c r="AB134" s="1219"/>
      <c r="AC134" s="1219"/>
      <c r="AD134" s="1219"/>
      <c r="AE134" s="1219"/>
      <c r="AF134" s="1222" t="s">
        <v>733</v>
      </c>
      <c r="AG134" s="1219"/>
      <c r="AH134" s="1219"/>
      <c r="AI134" s="776" t="s">
        <v>417</v>
      </c>
      <c r="AJ134" s="1223" t="s">
        <v>734</v>
      </c>
      <c r="AK134" s="1219"/>
      <c r="AL134" s="1219"/>
      <c r="AM134" s="1219"/>
      <c r="AN134" s="1219"/>
      <c r="AO134" s="1219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 x14ac:dyDescent="0.2">
      <c r="A135" s="1003"/>
      <c r="B135" s="1222" t="s">
        <v>361</v>
      </c>
      <c r="C135" s="1219"/>
      <c r="D135" s="1004" t="s">
        <v>741</v>
      </c>
      <c r="E135" s="1222" t="s">
        <v>739</v>
      </c>
      <c r="F135" s="1219"/>
      <c r="G135" s="1222" t="s">
        <v>742</v>
      </c>
      <c r="H135" s="1222"/>
      <c r="I135" s="1222" t="s">
        <v>749</v>
      </c>
      <c r="J135" s="1219"/>
      <c r="K135" s="1219"/>
      <c r="L135" s="1222"/>
      <c r="M135" s="1219"/>
      <c r="N135" s="1219"/>
      <c r="O135" s="1222"/>
      <c r="P135" s="1219"/>
      <c r="Q135" s="1222"/>
      <c r="R135" s="1219"/>
      <c r="S135" s="1224" t="s">
        <v>750</v>
      </c>
      <c r="T135" s="1219"/>
      <c r="U135" s="1219"/>
      <c r="V135" s="1219"/>
      <c r="W135" s="1219"/>
      <c r="X135" s="1219"/>
      <c r="Y135" s="1219"/>
      <c r="Z135" s="1219"/>
      <c r="AA135" s="1222" t="s">
        <v>732</v>
      </c>
      <c r="AB135" s="1219"/>
      <c r="AC135" s="1219"/>
      <c r="AD135" s="1219"/>
      <c r="AE135" s="1219"/>
      <c r="AF135" s="1222" t="s">
        <v>733</v>
      </c>
      <c r="AG135" s="1219"/>
      <c r="AH135" s="1219"/>
      <c r="AI135" s="776" t="s">
        <v>417</v>
      </c>
      <c r="AJ135" s="1223" t="s">
        <v>734</v>
      </c>
      <c r="AK135" s="1219"/>
      <c r="AL135" s="1219"/>
      <c r="AM135" s="1219"/>
      <c r="AN135" s="1219"/>
      <c r="AO135" s="1219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 x14ac:dyDescent="0.2">
      <c r="A136" s="1009"/>
      <c r="B136" s="1235" t="s">
        <v>361</v>
      </c>
      <c r="C136" s="1234"/>
      <c r="D136" s="1008" t="s">
        <v>748</v>
      </c>
      <c r="E136" s="1235"/>
      <c r="F136" s="1234"/>
      <c r="G136" s="1235"/>
      <c r="H136" s="1235"/>
      <c r="I136" s="1235"/>
      <c r="J136" s="1234"/>
      <c r="K136" s="1234"/>
      <c r="L136" s="1235"/>
      <c r="M136" s="1234"/>
      <c r="N136" s="1234"/>
      <c r="O136" s="1235"/>
      <c r="P136" s="1234"/>
      <c r="Q136" s="1235"/>
      <c r="R136" s="1234"/>
      <c r="S136" s="1236" t="s">
        <v>60</v>
      </c>
      <c r="T136" s="1234"/>
      <c r="U136" s="1234"/>
      <c r="V136" s="1234"/>
      <c r="W136" s="1234"/>
      <c r="X136" s="1234"/>
      <c r="Y136" s="1234"/>
      <c r="Z136" s="1234"/>
      <c r="AA136" s="1235" t="s">
        <v>732</v>
      </c>
      <c r="AB136" s="1234"/>
      <c r="AC136" s="1234"/>
      <c r="AD136" s="1234"/>
      <c r="AE136" s="1234"/>
      <c r="AF136" s="1235" t="s">
        <v>733</v>
      </c>
      <c r="AG136" s="1234"/>
      <c r="AH136" s="1234"/>
      <c r="AI136" s="778" t="s">
        <v>417</v>
      </c>
      <c r="AJ136" s="1233" t="s">
        <v>734</v>
      </c>
      <c r="AK136" s="1234"/>
      <c r="AL136" s="1234"/>
      <c r="AM136" s="1234"/>
      <c r="AN136" s="1234"/>
      <c r="AO136" s="1234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 x14ac:dyDescent="0.2">
      <c r="A137" s="1009"/>
      <c r="B137" s="1235" t="s">
        <v>361</v>
      </c>
      <c r="C137" s="1234"/>
      <c r="D137" s="1008" t="s">
        <v>748</v>
      </c>
      <c r="E137" s="1235"/>
      <c r="F137" s="1234"/>
      <c r="G137" s="1235"/>
      <c r="H137" s="1235"/>
      <c r="I137" s="1235"/>
      <c r="J137" s="1234"/>
      <c r="K137" s="1234"/>
      <c r="L137" s="1235"/>
      <c r="M137" s="1234"/>
      <c r="N137" s="1234"/>
      <c r="O137" s="1235"/>
      <c r="P137" s="1234"/>
      <c r="Q137" s="1235"/>
      <c r="R137" s="1234"/>
      <c r="S137" s="1236" t="s">
        <v>60</v>
      </c>
      <c r="T137" s="1234"/>
      <c r="U137" s="1234"/>
      <c r="V137" s="1234"/>
      <c r="W137" s="1234"/>
      <c r="X137" s="1234"/>
      <c r="Y137" s="1234"/>
      <c r="Z137" s="1234"/>
      <c r="AA137" s="1235" t="s">
        <v>732</v>
      </c>
      <c r="AB137" s="1234"/>
      <c r="AC137" s="1234"/>
      <c r="AD137" s="1234"/>
      <c r="AE137" s="1234"/>
      <c r="AF137" s="1235" t="s">
        <v>735</v>
      </c>
      <c r="AG137" s="1234"/>
      <c r="AH137" s="1234"/>
      <c r="AI137" s="778" t="s">
        <v>417</v>
      </c>
      <c r="AJ137" s="1233" t="s">
        <v>734</v>
      </c>
      <c r="AK137" s="1234"/>
      <c r="AL137" s="1234"/>
      <c r="AM137" s="1234"/>
      <c r="AN137" s="1234"/>
      <c r="AO137" s="1234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 x14ac:dyDescent="0.2">
      <c r="A138" s="1009"/>
      <c r="B138" s="1235" t="s">
        <v>361</v>
      </c>
      <c r="C138" s="1234"/>
      <c r="D138" s="1008" t="s">
        <v>748</v>
      </c>
      <c r="E138" s="1235"/>
      <c r="F138" s="1234"/>
      <c r="G138" s="1235"/>
      <c r="H138" s="1235"/>
      <c r="I138" s="1235"/>
      <c r="J138" s="1234"/>
      <c r="K138" s="1234"/>
      <c r="L138" s="1235"/>
      <c r="M138" s="1234"/>
      <c r="N138" s="1234"/>
      <c r="O138" s="1235"/>
      <c r="P138" s="1234"/>
      <c r="Q138" s="1235"/>
      <c r="R138" s="1234"/>
      <c r="S138" s="1236" t="s">
        <v>60</v>
      </c>
      <c r="T138" s="1234"/>
      <c r="U138" s="1234"/>
      <c r="V138" s="1234"/>
      <c r="W138" s="1234"/>
      <c r="X138" s="1234"/>
      <c r="Y138" s="1234"/>
      <c r="Z138" s="1234"/>
      <c r="AA138" s="1235" t="s">
        <v>732</v>
      </c>
      <c r="AB138" s="1234"/>
      <c r="AC138" s="1234"/>
      <c r="AD138" s="1234"/>
      <c r="AE138" s="1234"/>
      <c r="AF138" s="1235" t="s">
        <v>735</v>
      </c>
      <c r="AG138" s="1234"/>
      <c r="AH138" s="1234"/>
      <c r="AI138" s="778" t="s">
        <v>433</v>
      </c>
      <c r="AJ138" s="1233" t="s">
        <v>736</v>
      </c>
      <c r="AK138" s="1234"/>
      <c r="AL138" s="1234"/>
      <c r="AM138" s="1234"/>
      <c r="AN138" s="1234"/>
      <c r="AO138" s="1234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 x14ac:dyDescent="0.2">
      <c r="A139" s="1009"/>
      <c r="B139" s="1235" t="s">
        <v>361</v>
      </c>
      <c r="C139" s="1234"/>
      <c r="D139" s="1008" t="s">
        <v>748</v>
      </c>
      <c r="E139" s="1235"/>
      <c r="F139" s="1234"/>
      <c r="G139" s="1235"/>
      <c r="H139" s="1235"/>
      <c r="I139" s="1235"/>
      <c r="J139" s="1234"/>
      <c r="K139" s="1234"/>
      <c r="L139" s="1235"/>
      <c r="M139" s="1234"/>
      <c r="N139" s="1234"/>
      <c r="O139" s="1235"/>
      <c r="P139" s="1234"/>
      <c r="Q139" s="1235"/>
      <c r="R139" s="1234"/>
      <c r="S139" s="1236" t="s">
        <v>60</v>
      </c>
      <c r="T139" s="1234"/>
      <c r="U139" s="1234"/>
      <c r="V139" s="1234"/>
      <c r="W139" s="1234"/>
      <c r="X139" s="1234"/>
      <c r="Y139" s="1234"/>
      <c r="Z139" s="1234"/>
      <c r="AA139" s="1235" t="s">
        <v>732</v>
      </c>
      <c r="AB139" s="1234"/>
      <c r="AC139" s="1234"/>
      <c r="AD139" s="1234"/>
      <c r="AE139" s="1234"/>
      <c r="AF139" s="1235" t="s">
        <v>735</v>
      </c>
      <c r="AG139" s="1234"/>
      <c r="AH139" s="1234"/>
      <c r="AI139" s="778" t="s">
        <v>370</v>
      </c>
      <c r="AJ139" s="1233" t="s">
        <v>737</v>
      </c>
      <c r="AK139" s="1234"/>
      <c r="AL139" s="1234"/>
      <c r="AM139" s="1234"/>
      <c r="AN139" s="1234"/>
      <c r="AO139" s="1234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 x14ac:dyDescent="0.2">
      <c r="A140" s="1003"/>
      <c r="B140" s="1218" t="s">
        <v>361</v>
      </c>
      <c r="C140" s="1219"/>
      <c r="D140" s="1002" t="s">
        <v>748</v>
      </c>
      <c r="E140" s="1218" t="s">
        <v>741</v>
      </c>
      <c r="F140" s="1219"/>
      <c r="G140" s="1218"/>
      <c r="H140" s="1218"/>
      <c r="I140" s="1218"/>
      <c r="J140" s="1219"/>
      <c r="K140" s="1219"/>
      <c r="L140" s="1218"/>
      <c r="M140" s="1219"/>
      <c r="N140" s="1219"/>
      <c r="O140" s="1218"/>
      <c r="P140" s="1219"/>
      <c r="Q140" s="1218"/>
      <c r="R140" s="1219"/>
      <c r="S140" s="1220" t="s">
        <v>772</v>
      </c>
      <c r="T140" s="1219"/>
      <c r="U140" s="1219"/>
      <c r="V140" s="1219"/>
      <c r="W140" s="1219"/>
      <c r="X140" s="1219"/>
      <c r="Y140" s="1219"/>
      <c r="Z140" s="1219"/>
      <c r="AA140" s="1218" t="s">
        <v>732</v>
      </c>
      <c r="AB140" s="1219"/>
      <c r="AC140" s="1219"/>
      <c r="AD140" s="1219"/>
      <c r="AE140" s="1219"/>
      <c r="AF140" s="1218" t="s">
        <v>733</v>
      </c>
      <c r="AG140" s="1219"/>
      <c r="AH140" s="1219"/>
      <c r="AI140" s="770" t="s">
        <v>417</v>
      </c>
      <c r="AJ140" s="1221" t="s">
        <v>734</v>
      </c>
      <c r="AK140" s="1219"/>
      <c r="AL140" s="1219"/>
      <c r="AM140" s="1219"/>
      <c r="AN140" s="1219"/>
      <c r="AO140" s="1219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 x14ac:dyDescent="0.2">
      <c r="A141" s="1003"/>
      <c r="B141" s="1218" t="s">
        <v>361</v>
      </c>
      <c r="C141" s="1219"/>
      <c r="D141" s="1002" t="s">
        <v>748</v>
      </c>
      <c r="E141" s="1218" t="s">
        <v>741</v>
      </c>
      <c r="F141" s="1219"/>
      <c r="G141" s="1218"/>
      <c r="H141" s="1218"/>
      <c r="I141" s="1218"/>
      <c r="J141" s="1219"/>
      <c r="K141" s="1219"/>
      <c r="L141" s="1218"/>
      <c r="M141" s="1219"/>
      <c r="N141" s="1219"/>
      <c r="O141" s="1218"/>
      <c r="P141" s="1219"/>
      <c r="Q141" s="1218"/>
      <c r="R141" s="1219"/>
      <c r="S141" s="1220" t="s">
        <v>772</v>
      </c>
      <c r="T141" s="1219"/>
      <c r="U141" s="1219"/>
      <c r="V141" s="1219"/>
      <c r="W141" s="1219"/>
      <c r="X141" s="1219"/>
      <c r="Y141" s="1219"/>
      <c r="Z141" s="1219"/>
      <c r="AA141" s="1218" t="s">
        <v>732</v>
      </c>
      <c r="AB141" s="1219"/>
      <c r="AC141" s="1219"/>
      <c r="AD141" s="1219"/>
      <c r="AE141" s="1219"/>
      <c r="AF141" s="1218" t="s">
        <v>735</v>
      </c>
      <c r="AG141" s="1219"/>
      <c r="AH141" s="1219"/>
      <c r="AI141" s="770" t="s">
        <v>417</v>
      </c>
      <c r="AJ141" s="1221" t="s">
        <v>734</v>
      </c>
      <c r="AK141" s="1219"/>
      <c r="AL141" s="1219"/>
      <c r="AM141" s="1219"/>
      <c r="AN141" s="1219"/>
      <c r="AO141" s="1219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 x14ac:dyDescent="0.2">
      <c r="A142" s="1003"/>
      <c r="B142" s="1218" t="s">
        <v>361</v>
      </c>
      <c r="C142" s="1219"/>
      <c r="D142" s="1002" t="s">
        <v>748</v>
      </c>
      <c r="E142" s="1218" t="s">
        <v>741</v>
      </c>
      <c r="F142" s="1219"/>
      <c r="G142" s="1218"/>
      <c r="H142" s="1218"/>
      <c r="I142" s="1218"/>
      <c r="J142" s="1219"/>
      <c r="K142" s="1219"/>
      <c r="L142" s="1218"/>
      <c r="M142" s="1219"/>
      <c r="N142" s="1219"/>
      <c r="O142" s="1218"/>
      <c r="P142" s="1219"/>
      <c r="Q142" s="1218"/>
      <c r="R142" s="1219"/>
      <c r="S142" s="1220" t="s">
        <v>772</v>
      </c>
      <c r="T142" s="1219"/>
      <c r="U142" s="1219"/>
      <c r="V142" s="1219"/>
      <c r="W142" s="1219"/>
      <c r="X142" s="1219"/>
      <c r="Y142" s="1219"/>
      <c r="Z142" s="1219"/>
      <c r="AA142" s="1218" t="s">
        <v>732</v>
      </c>
      <c r="AB142" s="1219"/>
      <c r="AC142" s="1219"/>
      <c r="AD142" s="1219"/>
      <c r="AE142" s="1219"/>
      <c r="AF142" s="1218" t="s">
        <v>735</v>
      </c>
      <c r="AG142" s="1219"/>
      <c r="AH142" s="1219"/>
      <c r="AI142" s="770" t="s">
        <v>433</v>
      </c>
      <c r="AJ142" s="1221" t="s">
        <v>736</v>
      </c>
      <c r="AK142" s="1219"/>
      <c r="AL142" s="1219"/>
      <c r="AM142" s="1219"/>
      <c r="AN142" s="1219"/>
      <c r="AO142" s="1219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 x14ac:dyDescent="0.2">
      <c r="A143" s="1003"/>
      <c r="B143" s="1218" t="s">
        <v>361</v>
      </c>
      <c r="C143" s="1219"/>
      <c r="D143" s="1002" t="s">
        <v>748</v>
      </c>
      <c r="E143" s="1218" t="s">
        <v>741</v>
      </c>
      <c r="F143" s="1219"/>
      <c r="G143" s="1218" t="s">
        <v>738</v>
      </c>
      <c r="H143" s="1218"/>
      <c r="I143" s="1218"/>
      <c r="J143" s="1219"/>
      <c r="K143" s="1219"/>
      <c r="L143" s="1218"/>
      <c r="M143" s="1219"/>
      <c r="N143" s="1219"/>
      <c r="O143" s="1218"/>
      <c r="P143" s="1219"/>
      <c r="Q143" s="1218"/>
      <c r="R143" s="1219"/>
      <c r="S143" s="1220" t="s">
        <v>773</v>
      </c>
      <c r="T143" s="1219"/>
      <c r="U143" s="1219"/>
      <c r="V143" s="1219"/>
      <c r="W143" s="1219"/>
      <c r="X143" s="1219"/>
      <c r="Y143" s="1219"/>
      <c r="Z143" s="1219"/>
      <c r="AA143" s="1218" t="s">
        <v>732</v>
      </c>
      <c r="AB143" s="1219"/>
      <c r="AC143" s="1219"/>
      <c r="AD143" s="1219"/>
      <c r="AE143" s="1219"/>
      <c r="AF143" s="1218" t="s">
        <v>733</v>
      </c>
      <c r="AG143" s="1219"/>
      <c r="AH143" s="1219"/>
      <c r="AI143" s="770" t="s">
        <v>417</v>
      </c>
      <c r="AJ143" s="1221" t="s">
        <v>734</v>
      </c>
      <c r="AK143" s="1219"/>
      <c r="AL143" s="1219"/>
      <c r="AM143" s="1219"/>
      <c r="AN143" s="1219"/>
      <c r="AO143" s="1219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 x14ac:dyDescent="0.2">
      <c r="A144" s="1003"/>
      <c r="B144" s="1218" t="s">
        <v>361</v>
      </c>
      <c r="C144" s="1219"/>
      <c r="D144" s="1002" t="s">
        <v>748</v>
      </c>
      <c r="E144" s="1218" t="s">
        <v>741</v>
      </c>
      <c r="F144" s="1219"/>
      <c r="G144" s="1218" t="s">
        <v>738</v>
      </c>
      <c r="H144" s="1218"/>
      <c r="I144" s="1218"/>
      <c r="J144" s="1219"/>
      <c r="K144" s="1219"/>
      <c r="L144" s="1218"/>
      <c r="M144" s="1219"/>
      <c r="N144" s="1219"/>
      <c r="O144" s="1218"/>
      <c r="P144" s="1219"/>
      <c r="Q144" s="1218"/>
      <c r="R144" s="1219"/>
      <c r="S144" s="1220" t="s">
        <v>773</v>
      </c>
      <c r="T144" s="1219"/>
      <c r="U144" s="1219"/>
      <c r="V144" s="1219"/>
      <c r="W144" s="1219"/>
      <c r="X144" s="1219"/>
      <c r="Y144" s="1219"/>
      <c r="Z144" s="1219"/>
      <c r="AA144" s="1218" t="s">
        <v>732</v>
      </c>
      <c r="AB144" s="1219"/>
      <c r="AC144" s="1219"/>
      <c r="AD144" s="1219"/>
      <c r="AE144" s="1219"/>
      <c r="AF144" s="1218" t="s">
        <v>735</v>
      </c>
      <c r="AG144" s="1219"/>
      <c r="AH144" s="1219"/>
      <c r="AI144" s="770" t="s">
        <v>417</v>
      </c>
      <c r="AJ144" s="1221" t="s">
        <v>734</v>
      </c>
      <c r="AK144" s="1219"/>
      <c r="AL144" s="1219"/>
      <c r="AM144" s="1219"/>
      <c r="AN144" s="1219"/>
      <c r="AO144" s="1219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 x14ac:dyDescent="0.2">
      <c r="A145" s="1003"/>
      <c r="B145" s="1218" t="s">
        <v>361</v>
      </c>
      <c r="C145" s="1219"/>
      <c r="D145" s="1002" t="s">
        <v>748</v>
      </c>
      <c r="E145" s="1218" t="s">
        <v>741</v>
      </c>
      <c r="F145" s="1219"/>
      <c r="G145" s="1218" t="s">
        <v>738</v>
      </c>
      <c r="H145" s="1218"/>
      <c r="I145" s="1218"/>
      <c r="J145" s="1219"/>
      <c r="K145" s="1219"/>
      <c r="L145" s="1218"/>
      <c r="M145" s="1219"/>
      <c r="N145" s="1219"/>
      <c r="O145" s="1218"/>
      <c r="P145" s="1219"/>
      <c r="Q145" s="1218"/>
      <c r="R145" s="1219"/>
      <c r="S145" s="1220" t="s">
        <v>773</v>
      </c>
      <c r="T145" s="1219"/>
      <c r="U145" s="1219"/>
      <c r="V145" s="1219"/>
      <c r="W145" s="1219"/>
      <c r="X145" s="1219"/>
      <c r="Y145" s="1219"/>
      <c r="Z145" s="1219"/>
      <c r="AA145" s="1218" t="s">
        <v>732</v>
      </c>
      <c r="AB145" s="1219"/>
      <c r="AC145" s="1219"/>
      <c r="AD145" s="1219"/>
      <c r="AE145" s="1219"/>
      <c r="AF145" s="1218" t="s">
        <v>735</v>
      </c>
      <c r="AG145" s="1219"/>
      <c r="AH145" s="1219"/>
      <c r="AI145" s="770" t="s">
        <v>433</v>
      </c>
      <c r="AJ145" s="1221" t="s">
        <v>736</v>
      </c>
      <c r="AK145" s="1219"/>
      <c r="AL145" s="1219"/>
      <c r="AM145" s="1219"/>
      <c r="AN145" s="1219"/>
      <c r="AO145" s="1219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 x14ac:dyDescent="0.2">
      <c r="A146" s="1003"/>
      <c r="B146" s="1222" t="s">
        <v>361</v>
      </c>
      <c r="C146" s="1219"/>
      <c r="D146" s="1004" t="s">
        <v>748</v>
      </c>
      <c r="E146" s="1222" t="s">
        <v>741</v>
      </c>
      <c r="F146" s="1219"/>
      <c r="G146" s="1222" t="s">
        <v>738</v>
      </c>
      <c r="H146" s="1222"/>
      <c r="I146" s="1222" t="s">
        <v>738</v>
      </c>
      <c r="J146" s="1219"/>
      <c r="K146" s="1219"/>
      <c r="L146" s="1222"/>
      <c r="M146" s="1219"/>
      <c r="N146" s="1219"/>
      <c r="O146" s="1222"/>
      <c r="P146" s="1219"/>
      <c r="Q146" s="1222"/>
      <c r="R146" s="1219"/>
      <c r="S146" s="1224" t="s">
        <v>445</v>
      </c>
      <c r="T146" s="1219"/>
      <c r="U146" s="1219"/>
      <c r="V146" s="1219"/>
      <c r="W146" s="1219"/>
      <c r="X146" s="1219"/>
      <c r="Y146" s="1219"/>
      <c r="Z146" s="1219"/>
      <c r="AA146" s="1222" t="s">
        <v>732</v>
      </c>
      <c r="AB146" s="1219"/>
      <c r="AC146" s="1219"/>
      <c r="AD146" s="1219"/>
      <c r="AE146" s="1219"/>
      <c r="AF146" s="1222" t="s">
        <v>733</v>
      </c>
      <c r="AG146" s="1219"/>
      <c r="AH146" s="1219"/>
      <c r="AI146" s="776" t="s">
        <v>417</v>
      </c>
      <c r="AJ146" s="1223" t="s">
        <v>734</v>
      </c>
      <c r="AK146" s="1219"/>
      <c r="AL146" s="1219"/>
      <c r="AM146" s="1219"/>
      <c r="AN146" s="1219"/>
      <c r="AO146" s="1219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 x14ac:dyDescent="0.2">
      <c r="A147" s="1003"/>
      <c r="B147" s="1222" t="s">
        <v>361</v>
      </c>
      <c r="C147" s="1219"/>
      <c r="D147" s="1004" t="s">
        <v>748</v>
      </c>
      <c r="E147" s="1222" t="s">
        <v>741</v>
      </c>
      <c r="F147" s="1219"/>
      <c r="G147" s="1222" t="s">
        <v>738</v>
      </c>
      <c r="H147" s="1222"/>
      <c r="I147" s="1222" t="s">
        <v>738</v>
      </c>
      <c r="J147" s="1219"/>
      <c r="K147" s="1219"/>
      <c r="L147" s="1222"/>
      <c r="M147" s="1219"/>
      <c r="N147" s="1219"/>
      <c r="O147" s="1222"/>
      <c r="P147" s="1219"/>
      <c r="Q147" s="1222"/>
      <c r="R147" s="1219"/>
      <c r="S147" s="1224" t="s">
        <v>445</v>
      </c>
      <c r="T147" s="1219"/>
      <c r="U147" s="1219"/>
      <c r="V147" s="1219"/>
      <c r="W147" s="1219"/>
      <c r="X147" s="1219"/>
      <c r="Y147" s="1219"/>
      <c r="Z147" s="1219"/>
      <c r="AA147" s="1222" t="s">
        <v>732</v>
      </c>
      <c r="AB147" s="1219"/>
      <c r="AC147" s="1219"/>
      <c r="AD147" s="1219"/>
      <c r="AE147" s="1219"/>
      <c r="AF147" s="1222" t="s">
        <v>735</v>
      </c>
      <c r="AG147" s="1219"/>
      <c r="AH147" s="1219"/>
      <c r="AI147" s="776" t="s">
        <v>417</v>
      </c>
      <c r="AJ147" s="1223" t="s">
        <v>734</v>
      </c>
      <c r="AK147" s="1219"/>
      <c r="AL147" s="1219"/>
      <c r="AM147" s="1219"/>
      <c r="AN147" s="1219"/>
      <c r="AO147" s="1219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 x14ac:dyDescent="0.2">
      <c r="A148" s="1003"/>
      <c r="B148" s="1222" t="s">
        <v>361</v>
      </c>
      <c r="C148" s="1219"/>
      <c r="D148" s="1004" t="s">
        <v>748</v>
      </c>
      <c r="E148" s="1222" t="s">
        <v>741</v>
      </c>
      <c r="F148" s="1219"/>
      <c r="G148" s="1222" t="s">
        <v>738</v>
      </c>
      <c r="H148" s="1222"/>
      <c r="I148" s="1222" t="s">
        <v>738</v>
      </c>
      <c r="J148" s="1219"/>
      <c r="K148" s="1219"/>
      <c r="L148" s="1222"/>
      <c r="M148" s="1219"/>
      <c r="N148" s="1219"/>
      <c r="O148" s="1222"/>
      <c r="P148" s="1219"/>
      <c r="Q148" s="1222"/>
      <c r="R148" s="1219"/>
      <c r="S148" s="1224" t="s">
        <v>445</v>
      </c>
      <c r="T148" s="1219"/>
      <c r="U148" s="1219"/>
      <c r="V148" s="1219"/>
      <c r="W148" s="1219"/>
      <c r="X148" s="1219"/>
      <c r="Y148" s="1219"/>
      <c r="Z148" s="1219"/>
      <c r="AA148" s="1222" t="s">
        <v>732</v>
      </c>
      <c r="AB148" s="1219"/>
      <c r="AC148" s="1219"/>
      <c r="AD148" s="1219"/>
      <c r="AE148" s="1219"/>
      <c r="AF148" s="1222" t="s">
        <v>735</v>
      </c>
      <c r="AG148" s="1219"/>
      <c r="AH148" s="1219"/>
      <c r="AI148" s="776" t="s">
        <v>433</v>
      </c>
      <c r="AJ148" s="1223" t="s">
        <v>736</v>
      </c>
      <c r="AK148" s="1219"/>
      <c r="AL148" s="1219"/>
      <c r="AM148" s="1219"/>
      <c r="AN148" s="1219"/>
      <c r="AO148" s="1219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 x14ac:dyDescent="0.2">
      <c r="A149" s="1003"/>
      <c r="B149" s="1218" t="s">
        <v>361</v>
      </c>
      <c r="C149" s="1219"/>
      <c r="D149" s="1002" t="s">
        <v>748</v>
      </c>
      <c r="E149" s="1218" t="s">
        <v>743</v>
      </c>
      <c r="F149" s="1219"/>
      <c r="G149" s="1218"/>
      <c r="H149" s="1218"/>
      <c r="I149" s="1218"/>
      <c r="J149" s="1219"/>
      <c r="K149" s="1219"/>
      <c r="L149" s="1218"/>
      <c r="M149" s="1219"/>
      <c r="N149" s="1219"/>
      <c r="O149" s="1218"/>
      <c r="P149" s="1219"/>
      <c r="Q149" s="1218"/>
      <c r="R149" s="1219"/>
      <c r="S149" s="1220" t="s">
        <v>774</v>
      </c>
      <c r="T149" s="1219"/>
      <c r="U149" s="1219"/>
      <c r="V149" s="1219"/>
      <c r="W149" s="1219"/>
      <c r="X149" s="1219"/>
      <c r="Y149" s="1219"/>
      <c r="Z149" s="1219"/>
      <c r="AA149" s="1218" t="s">
        <v>732</v>
      </c>
      <c r="AB149" s="1219"/>
      <c r="AC149" s="1219"/>
      <c r="AD149" s="1219"/>
      <c r="AE149" s="1219"/>
      <c r="AF149" s="1218" t="s">
        <v>733</v>
      </c>
      <c r="AG149" s="1219"/>
      <c r="AH149" s="1219"/>
      <c r="AI149" s="770" t="s">
        <v>417</v>
      </c>
      <c r="AJ149" s="1221" t="s">
        <v>734</v>
      </c>
      <c r="AK149" s="1219"/>
      <c r="AL149" s="1219"/>
      <c r="AM149" s="1219"/>
      <c r="AN149" s="1219"/>
      <c r="AO149" s="1219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 x14ac:dyDescent="0.2">
      <c r="A150" s="1003"/>
      <c r="B150" s="1218" t="s">
        <v>361</v>
      </c>
      <c r="C150" s="1219"/>
      <c r="D150" s="1002" t="s">
        <v>748</v>
      </c>
      <c r="E150" s="1218" t="s">
        <v>743</v>
      </c>
      <c r="F150" s="1219"/>
      <c r="G150" s="1218" t="s">
        <v>748</v>
      </c>
      <c r="H150" s="1218"/>
      <c r="I150" s="1218"/>
      <c r="J150" s="1219"/>
      <c r="K150" s="1219"/>
      <c r="L150" s="1218"/>
      <c r="M150" s="1219"/>
      <c r="N150" s="1219"/>
      <c r="O150" s="1218"/>
      <c r="P150" s="1219"/>
      <c r="Q150" s="1218"/>
      <c r="R150" s="1219"/>
      <c r="S150" s="1220" t="s">
        <v>775</v>
      </c>
      <c r="T150" s="1219"/>
      <c r="U150" s="1219"/>
      <c r="V150" s="1219"/>
      <c r="W150" s="1219"/>
      <c r="X150" s="1219"/>
      <c r="Y150" s="1219"/>
      <c r="Z150" s="1219"/>
      <c r="AA150" s="1218" t="s">
        <v>732</v>
      </c>
      <c r="AB150" s="1219"/>
      <c r="AC150" s="1219"/>
      <c r="AD150" s="1219"/>
      <c r="AE150" s="1219"/>
      <c r="AF150" s="1218" t="s">
        <v>733</v>
      </c>
      <c r="AG150" s="1219"/>
      <c r="AH150" s="1219"/>
      <c r="AI150" s="770" t="s">
        <v>417</v>
      </c>
      <c r="AJ150" s="1221" t="s">
        <v>734</v>
      </c>
      <c r="AK150" s="1219"/>
      <c r="AL150" s="1219"/>
      <c r="AM150" s="1219"/>
      <c r="AN150" s="1219"/>
      <c r="AO150" s="1219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 x14ac:dyDescent="0.2">
      <c r="A151" s="1003"/>
      <c r="B151" s="1222" t="s">
        <v>361</v>
      </c>
      <c r="C151" s="1219"/>
      <c r="D151" s="1004" t="s">
        <v>748</v>
      </c>
      <c r="E151" s="1222" t="s">
        <v>743</v>
      </c>
      <c r="F151" s="1219"/>
      <c r="G151" s="1222" t="s">
        <v>748</v>
      </c>
      <c r="H151" s="1222"/>
      <c r="I151" s="1222" t="s">
        <v>776</v>
      </c>
      <c r="J151" s="1219"/>
      <c r="K151" s="1219"/>
      <c r="L151" s="1222"/>
      <c r="M151" s="1219"/>
      <c r="N151" s="1219"/>
      <c r="O151" s="1222"/>
      <c r="P151" s="1219"/>
      <c r="Q151" s="1222"/>
      <c r="R151" s="1219"/>
      <c r="S151" s="1224" t="s">
        <v>446</v>
      </c>
      <c r="T151" s="1219"/>
      <c r="U151" s="1219"/>
      <c r="V151" s="1219"/>
      <c r="W151" s="1219"/>
      <c r="X151" s="1219"/>
      <c r="Y151" s="1219"/>
      <c r="Z151" s="1219"/>
      <c r="AA151" s="1222" t="s">
        <v>732</v>
      </c>
      <c r="AB151" s="1219"/>
      <c r="AC151" s="1219"/>
      <c r="AD151" s="1219"/>
      <c r="AE151" s="1219"/>
      <c r="AF151" s="1222" t="s">
        <v>733</v>
      </c>
      <c r="AG151" s="1219"/>
      <c r="AH151" s="1219"/>
      <c r="AI151" s="776" t="s">
        <v>417</v>
      </c>
      <c r="AJ151" s="1223" t="s">
        <v>734</v>
      </c>
      <c r="AK151" s="1219"/>
      <c r="AL151" s="1219"/>
      <c r="AM151" s="1219"/>
      <c r="AN151" s="1219"/>
      <c r="AO151" s="1219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 x14ac:dyDescent="0.2">
      <c r="A152" s="1003"/>
      <c r="B152" s="1218" t="s">
        <v>361</v>
      </c>
      <c r="C152" s="1219"/>
      <c r="D152" s="1002" t="s">
        <v>748</v>
      </c>
      <c r="E152" s="1218" t="s">
        <v>753</v>
      </c>
      <c r="F152" s="1219"/>
      <c r="G152" s="1218"/>
      <c r="H152" s="1218"/>
      <c r="I152" s="1218"/>
      <c r="J152" s="1219"/>
      <c r="K152" s="1219"/>
      <c r="L152" s="1218"/>
      <c r="M152" s="1219"/>
      <c r="N152" s="1219"/>
      <c r="O152" s="1218"/>
      <c r="P152" s="1219"/>
      <c r="Q152" s="1218"/>
      <c r="R152" s="1219"/>
      <c r="S152" s="1220" t="s">
        <v>777</v>
      </c>
      <c r="T152" s="1219"/>
      <c r="U152" s="1219"/>
      <c r="V152" s="1219"/>
      <c r="W152" s="1219"/>
      <c r="X152" s="1219"/>
      <c r="Y152" s="1219"/>
      <c r="Z152" s="1219"/>
      <c r="AA152" s="1218" t="s">
        <v>732</v>
      </c>
      <c r="AB152" s="1219"/>
      <c r="AC152" s="1219"/>
      <c r="AD152" s="1219"/>
      <c r="AE152" s="1219"/>
      <c r="AF152" s="1218" t="s">
        <v>733</v>
      </c>
      <c r="AG152" s="1219"/>
      <c r="AH152" s="1219"/>
      <c r="AI152" s="770" t="s">
        <v>417</v>
      </c>
      <c r="AJ152" s="1221" t="s">
        <v>734</v>
      </c>
      <c r="AK152" s="1219"/>
      <c r="AL152" s="1219"/>
      <c r="AM152" s="1219"/>
      <c r="AN152" s="1219"/>
      <c r="AO152" s="1219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 x14ac:dyDescent="0.2">
      <c r="A153" s="1003"/>
      <c r="B153" s="1218" t="s">
        <v>361</v>
      </c>
      <c r="C153" s="1219"/>
      <c r="D153" s="1002" t="s">
        <v>748</v>
      </c>
      <c r="E153" s="1218" t="s">
        <v>753</v>
      </c>
      <c r="F153" s="1219"/>
      <c r="G153" s="1218"/>
      <c r="H153" s="1218"/>
      <c r="I153" s="1218"/>
      <c r="J153" s="1219"/>
      <c r="K153" s="1219"/>
      <c r="L153" s="1218"/>
      <c r="M153" s="1219"/>
      <c r="N153" s="1219"/>
      <c r="O153" s="1218"/>
      <c r="P153" s="1219"/>
      <c r="Q153" s="1218"/>
      <c r="R153" s="1219"/>
      <c r="S153" s="1220" t="s">
        <v>777</v>
      </c>
      <c r="T153" s="1219"/>
      <c r="U153" s="1219"/>
      <c r="V153" s="1219"/>
      <c r="W153" s="1219"/>
      <c r="X153" s="1219"/>
      <c r="Y153" s="1219"/>
      <c r="Z153" s="1219"/>
      <c r="AA153" s="1218" t="s">
        <v>732</v>
      </c>
      <c r="AB153" s="1219"/>
      <c r="AC153" s="1219"/>
      <c r="AD153" s="1219"/>
      <c r="AE153" s="1219"/>
      <c r="AF153" s="1218" t="s">
        <v>735</v>
      </c>
      <c r="AG153" s="1219"/>
      <c r="AH153" s="1219"/>
      <c r="AI153" s="770" t="s">
        <v>370</v>
      </c>
      <c r="AJ153" s="1221" t="s">
        <v>737</v>
      </c>
      <c r="AK153" s="1219"/>
      <c r="AL153" s="1219"/>
      <c r="AM153" s="1219"/>
      <c r="AN153" s="1219"/>
      <c r="AO153" s="1219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 x14ac:dyDescent="0.2">
      <c r="A154" s="1003"/>
      <c r="B154" s="1218" t="s">
        <v>361</v>
      </c>
      <c r="C154" s="1219"/>
      <c r="D154" s="1002" t="s">
        <v>748</v>
      </c>
      <c r="E154" s="1218" t="s">
        <v>753</v>
      </c>
      <c r="F154" s="1219"/>
      <c r="G154" s="1218" t="s">
        <v>738</v>
      </c>
      <c r="H154" s="1218"/>
      <c r="I154" s="1218"/>
      <c r="J154" s="1219"/>
      <c r="K154" s="1219"/>
      <c r="L154" s="1218"/>
      <c r="M154" s="1219"/>
      <c r="N154" s="1219"/>
      <c r="O154" s="1218"/>
      <c r="P154" s="1219"/>
      <c r="Q154" s="1218"/>
      <c r="R154" s="1219"/>
      <c r="S154" s="1220" t="s">
        <v>447</v>
      </c>
      <c r="T154" s="1219"/>
      <c r="U154" s="1219"/>
      <c r="V154" s="1219"/>
      <c r="W154" s="1219"/>
      <c r="X154" s="1219"/>
      <c r="Y154" s="1219"/>
      <c r="Z154" s="1219"/>
      <c r="AA154" s="1218" t="s">
        <v>732</v>
      </c>
      <c r="AB154" s="1219"/>
      <c r="AC154" s="1219"/>
      <c r="AD154" s="1219"/>
      <c r="AE154" s="1219"/>
      <c r="AF154" s="1218" t="s">
        <v>733</v>
      </c>
      <c r="AG154" s="1219"/>
      <c r="AH154" s="1219"/>
      <c r="AI154" s="770" t="s">
        <v>417</v>
      </c>
      <c r="AJ154" s="1221" t="s">
        <v>734</v>
      </c>
      <c r="AK154" s="1219"/>
      <c r="AL154" s="1219"/>
      <c r="AM154" s="1219"/>
      <c r="AN154" s="1219"/>
      <c r="AO154" s="1219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 x14ac:dyDescent="0.2">
      <c r="A155" s="1003"/>
      <c r="B155" s="1222" t="s">
        <v>361</v>
      </c>
      <c r="C155" s="1219"/>
      <c r="D155" s="1004" t="s">
        <v>748</v>
      </c>
      <c r="E155" s="1222" t="s">
        <v>753</v>
      </c>
      <c r="F155" s="1219"/>
      <c r="G155" s="1222" t="s">
        <v>738</v>
      </c>
      <c r="H155" s="1222"/>
      <c r="I155" s="1222" t="s">
        <v>738</v>
      </c>
      <c r="J155" s="1219"/>
      <c r="K155" s="1219"/>
      <c r="L155" s="1222"/>
      <c r="M155" s="1219"/>
      <c r="N155" s="1219"/>
      <c r="O155" s="1222"/>
      <c r="P155" s="1219"/>
      <c r="Q155" s="1222"/>
      <c r="R155" s="1219"/>
      <c r="S155" s="1224" t="s">
        <v>447</v>
      </c>
      <c r="T155" s="1219"/>
      <c r="U155" s="1219"/>
      <c r="V155" s="1219"/>
      <c r="W155" s="1219"/>
      <c r="X155" s="1219"/>
      <c r="Y155" s="1219"/>
      <c r="Z155" s="1219"/>
      <c r="AA155" s="1222" t="s">
        <v>732</v>
      </c>
      <c r="AB155" s="1219"/>
      <c r="AC155" s="1219"/>
      <c r="AD155" s="1219"/>
      <c r="AE155" s="1219"/>
      <c r="AF155" s="1222" t="s">
        <v>733</v>
      </c>
      <c r="AG155" s="1219"/>
      <c r="AH155" s="1219"/>
      <c r="AI155" s="776" t="s">
        <v>417</v>
      </c>
      <c r="AJ155" s="1223" t="s">
        <v>734</v>
      </c>
      <c r="AK155" s="1219"/>
      <c r="AL155" s="1219"/>
      <c r="AM155" s="1219"/>
      <c r="AN155" s="1219"/>
      <c r="AO155" s="1219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 x14ac:dyDescent="0.2">
      <c r="A156" s="1003"/>
      <c r="B156" s="1222" t="s">
        <v>361</v>
      </c>
      <c r="C156" s="1219"/>
      <c r="D156" s="1004" t="s">
        <v>748</v>
      </c>
      <c r="E156" s="1222" t="s">
        <v>753</v>
      </c>
      <c r="F156" s="1219"/>
      <c r="G156" s="1222" t="s">
        <v>738</v>
      </c>
      <c r="H156" s="1222"/>
      <c r="I156" s="1222" t="s">
        <v>738</v>
      </c>
      <c r="J156" s="1219"/>
      <c r="K156" s="1219"/>
      <c r="L156" s="1222" t="s">
        <v>741</v>
      </c>
      <c r="M156" s="1219"/>
      <c r="N156" s="1219"/>
      <c r="O156" s="1222"/>
      <c r="P156" s="1219"/>
      <c r="Q156" s="1222"/>
      <c r="R156" s="1219"/>
      <c r="S156" s="1224" t="s">
        <v>577</v>
      </c>
      <c r="T156" s="1219"/>
      <c r="U156" s="1219"/>
      <c r="V156" s="1219"/>
      <c r="W156" s="1219"/>
      <c r="X156" s="1219"/>
      <c r="Y156" s="1219"/>
      <c r="Z156" s="1219"/>
      <c r="AA156" s="1222" t="s">
        <v>732</v>
      </c>
      <c r="AB156" s="1219"/>
      <c r="AC156" s="1219"/>
      <c r="AD156" s="1219"/>
      <c r="AE156" s="1219"/>
      <c r="AF156" s="1222" t="s">
        <v>733</v>
      </c>
      <c r="AG156" s="1219"/>
      <c r="AH156" s="1219"/>
      <c r="AI156" s="776" t="s">
        <v>417</v>
      </c>
      <c r="AJ156" s="1223" t="s">
        <v>734</v>
      </c>
      <c r="AK156" s="1219"/>
      <c r="AL156" s="1219"/>
      <c r="AM156" s="1219"/>
      <c r="AN156" s="1219"/>
      <c r="AO156" s="1219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 x14ac:dyDescent="0.2">
      <c r="A157" s="1003"/>
      <c r="B157" s="1218" t="s">
        <v>361</v>
      </c>
      <c r="C157" s="1219"/>
      <c r="D157" s="1002" t="s">
        <v>748</v>
      </c>
      <c r="E157" s="1218" t="s">
        <v>753</v>
      </c>
      <c r="F157" s="1219"/>
      <c r="G157" s="1218" t="s">
        <v>748</v>
      </c>
      <c r="H157" s="1218"/>
      <c r="I157" s="1218"/>
      <c r="J157" s="1219"/>
      <c r="K157" s="1219"/>
      <c r="L157" s="1218"/>
      <c r="M157" s="1219"/>
      <c r="N157" s="1219"/>
      <c r="O157" s="1218"/>
      <c r="P157" s="1219"/>
      <c r="Q157" s="1218"/>
      <c r="R157" s="1219"/>
      <c r="S157" s="1220" t="s">
        <v>778</v>
      </c>
      <c r="T157" s="1219"/>
      <c r="U157" s="1219"/>
      <c r="V157" s="1219"/>
      <c r="W157" s="1219"/>
      <c r="X157" s="1219"/>
      <c r="Y157" s="1219"/>
      <c r="Z157" s="1219"/>
      <c r="AA157" s="1218" t="s">
        <v>732</v>
      </c>
      <c r="AB157" s="1219"/>
      <c r="AC157" s="1219"/>
      <c r="AD157" s="1219"/>
      <c r="AE157" s="1219"/>
      <c r="AF157" s="1218" t="s">
        <v>733</v>
      </c>
      <c r="AG157" s="1219"/>
      <c r="AH157" s="1219"/>
      <c r="AI157" s="770" t="s">
        <v>417</v>
      </c>
      <c r="AJ157" s="1221" t="s">
        <v>734</v>
      </c>
      <c r="AK157" s="1219"/>
      <c r="AL157" s="1219"/>
      <c r="AM157" s="1219"/>
      <c r="AN157" s="1219"/>
      <c r="AO157" s="1219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 x14ac:dyDescent="0.2">
      <c r="A158" s="1003"/>
      <c r="B158" s="1218" t="s">
        <v>361</v>
      </c>
      <c r="C158" s="1219"/>
      <c r="D158" s="1002" t="s">
        <v>748</v>
      </c>
      <c r="E158" s="1218" t="s">
        <v>753</v>
      </c>
      <c r="F158" s="1219"/>
      <c r="G158" s="1218" t="s">
        <v>748</v>
      </c>
      <c r="H158" s="1218"/>
      <c r="I158" s="1218"/>
      <c r="J158" s="1219"/>
      <c r="K158" s="1219"/>
      <c r="L158" s="1218"/>
      <c r="M158" s="1219"/>
      <c r="N158" s="1219"/>
      <c r="O158" s="1218"/>
      <c r="P158" s="1219"/>
      <c r="Q158" s="1218"/>
      <c r="R158" s="1219"/>
      <c r="S158" s="1220" t="s">
        <v>778</v>
      </c>
      <c r="T158" s="1219"/>
      <c r="U158" s="1219"/>
      <c r="V158" s="1219"/>
      <c r="W158" s="1219"/>
      <c r="X158" s="1219"/>
      <c r="Y158" s="1219"/>
      <c r="Z158" s="1219"/>
      <c r="AA158" s="1218" t="s">
        <v>732</v>
      </c>
      <c r="AB158" s="1219"/>
      <c r="AC158" s="1219"/>
      <c r="AD158" s="1219"/>
      <c r="AE158" s="1219"/>
      <c r="AF158" s="1218" t="s">
        <v>735</v>
      </c>
      <c r="AG158" s="1219"/>
      <c r="AH158" s="1219"/>
      <c r="AI158" s="770" t="s">
        <v>370</v>
      </c>
      <c r="AJ158" s="1221" t="s">
        <v>737</v>
      </c>
      <c r="AK158" s="1219"/>
      <c r="AL158" s="1219"/>
      <c r="AM158" s="1219"/>
      <c r="AN158" s="1219"/>
      <c r="AO158" s="1219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 x14ac:dyDescent="0.2">
      <c r="A159" s="1003"/>
      <c r="B159" s="1222" t="s">
        <v>361</v>
      </c>
      <c r="C159" s="1219"/>
      <c r="D159" s="1004" t="s">
        <v>748</v>
      </c>
      <c r="E159" s="1222" t="s">
        <v>753</v>
      </c>
      <c r="F159" s="1219"/>
      <c r="G159" s="1222" t="s">
        <v>748</v>
      </c>
      <c r="H159" s="1222"/>
      <c r="I159" s="1222" t="s">
        <v>742</v>
      </c>
      <c r="J159" s="1219"/>
      <c r="K159" s="1219"/>
      <c r="L159" s="1222"/>
      <c r="M159" s="1219"/>
      <c r="N159" s="1219"/>
      <c r="O159" s="1222"/>
      <c r="P159" s="1219"/>
      <c r="Q159" s="1222"/>
      <c r="R159" s="1219"/>
      <c r="S159" s="1224" t="s">
        <v>448</v>
      </c>
      <c r="T159" s="1219"/>
      <c r="U159" s="1219"/>
      <c r="V159" s="1219"/>
      <c r="W159" s="1219"/>
      <c r="X159" s="1219"/>
      <c r="Y159" s="1219"/>
      <c r="Z159" s="1219"/>
      <c r="AA159" s="1222" t="s">
        <v>732</v>
      </c>
      <c r="AB159" s="1219"/>
      <c r="AC159" s="1219"/>
      <c r="AD159" s="1219"/>
      <c r="AE159" s="1219"/>
      <c r="AF159" s="1222" t="s">
        <v>733</v>
      </c>
      <c r="AG159" s="1219"/>
      <c r="AH159" s="1219"/>
      <c r="AI159" s="776" t="s">
        <v>417</v>
      </c>
      <c r="AJ159" s="1223" t="s">
        <v>734</v>
      </c>
      <c r="AK159" s="1219"/>
      <c r="AL159" s="1219"/>
      <c r="AM159" s="1219"/>
      <c r="AN159" s="1219"/>
      <c r="AO159" s="1219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 x14ac:dyDescent="0.2">
      <c r="A160" s="1003"/>
      <c r="B160" s="1222" t="s">
        <v>361</v>
      </c>
      <c r="C160" s="1219"/>
      <c r="D160" s="1004" t="s">
        <v>748</v>
      </c>
      <c r="E160" s="1222" t="s">
        <v>753</v>
      </c>
      <c r="F160" s="1219"/>
      <c r="G160" s="1222" t="s">
        <v>748</v>
      </c>
      <c r="H160" s="1222"/>
      <c r="I160" s="1222" t="s">
        <v>754</v>
      </c>
      <c r="J160" s="1219"/>
      <c r="K160" s="1219"/>
      <c r="L160" s="1222"/>
      <c r="M160" s="1219"/>
      <c r="N160" s="1219"/>
      <c r="O160" s="1222"/>
      <c r="P160" s="1219"/>
      <c r="Q160" s="1222"/>
      <c r="R160" s="1219"/>
      <c r="S160" s="1224" t="s">
        <v>449</v>
      </c>
      <c r="T160" s="1219"/>
      <c r="U160" s="1219"/>
      <c r="V160" s="1219"/>
      <c r="W160" s="1219"/>
      <c r="X160" s="1219"/>
      <c r="Y160" s="1219"/>
      <c r="Z160" s="1219"/>
      <c r="AA160" s="1222" t="s">
        <v>732</v>
      </c>
      <c r="AB160" s="1219"/>
      <c r="AC160" s="1219"/>
      <c r="AD160" s="1219"/>
      <c r="AE160" s="1219"/>
      <c r="AF160" s="1222" t="s">
        <v>733</v>
      </c>
      <c r="AG160" s="1219"/>
      <c r="AH160" s="1219"/>
      <c r="AI160" s="776" t="s">
        <v>417</v>
      </c>
      <c r="AJ160" s="1223" t="s">
        <v>734</v>
      </c>
      <c r="AK160" s="1219"/>
      <c r="AL160" s="1219"/>
      <c r="AM160" s="1219"/>
      <c r="AN160" s="1219"/>
      <c r="AO160" s="1219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 x14ac:dyDescent="0.2">
      <c r="A161" s="1003"/>
      <c r="B161" s="1222" t="s">
        <v>361</v>
      </c>
      <c r="C161" s="1219"/>
      <c r="D161" s="1004" t="s">
        <v>748</v>
      </c>
      <c r="E161" s="1222" t="s">
        <v>753</v>
      </c>
      <c r="F161" s="1219"/>
      <c r="G161" s="1222" t="s">
        <v>748</v>
      </c>
      <c r="H161" s="1222"/>
      <c r="I161" s="1222" t="s">
        <v>433</v>
      </c>
      <c r="J161" s="1219"/>
      <c r="K161" s="1219"/>
      <c r="L161" s="1222"/>
      <c r="M161" s="1219"/>
      <c r="N161" s="1219"/>
      <c r="O161" s="1222"/>
      <c r="P161" s="1219"/>
      <c r="Q161" s="1222"/>
      <c r="R161" s="1219"/>
      <c r="S161" s="1224" t="s">
        <v>578</v>
      </c>
      <c r="T161" s="1219"/>
      <c r="U161" s="1219"/>
      <c r="V161" s="1219"/>
      <c r="W161" s="1219"/>
      <c r="X161" s="1219"/>
      <c r="Y161" s="1219"/>
      <c r="Z161" s="1219"/>
      <c r="AA161" s="1222" t="s">
        <v>732</v>
      </c>
      <c r="AB161" s="1219"/>
      <c r="AC161" s="1219"/>
      <c r="AD161" s="1219"/>
      <c r="AE161" s="1219"/>
      <c r="AF161" s="1222" t="s">
        <v>735</v>
      </c>
      <c r="AG161" s="1219"/>
      <c r="AH161" s="1219"/>
      <c r="AI161" s="776" t="s">
        <v>370</v>
      </c>
      <c r="AJ161" s="1223" t="s">
        <v>737</v>
      </c>
      <c r="AK161" s="1219"/>
      <c r="AL161" s="1219"/>
      <c r="AM161" s="1219"/>
      <c r="AN161" s="1219"/>
      <c r="AO161" s="1219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 x14ac:dyDescent="0.2">
      <c r="A162" s="1003"/>
      <c r="B162" s="1222" t="s">
        <v>361</v>
      </c>
      <c r="C162" s="1219"/>
      <c r="D162" s="1004" t="s">
        <v>748</v>
      </c>
      <c r="E162" s="1222" t="s">
        <v>753</v>
      </c>
      <c r="F162" s="1219"/>
      <c r="G162" s="1222" t="s">
        <v>748</v>
      </c>
      <c r="H162" s="1222"/>
      <c r="I162" s="1222" t="s">
        <v>433</v>
      </c>
      <c r="J162" s="1219"/>
      <c r="K162" s="1219"/>
      <c r="L162" s="1222" t="s">
        <v>738</v>
      </c>
      <c r="M162" s="1219"/>
      <c r="N162" s="1219"/>
      <c r="O162" s="1222" t="s">
        <v>685</v>
      </c>
      <c r="P162" s="1219"/>
      <c r="Q162" s="1222" t="s">
        <v>685</v>
      </c>
      <c r="R162" s="1219"/>
      <c r="S162" s="1224" t="s">
        <v>450</v>
      </c>
      <c r="T162" s="1219"/>
      <c r="U162" s="1219"/>
      <c r="V162" s="1219"/>
      <c r="W162" s="1219"/>
      <c r="X162" s="1219"/>
      <c r="Y162" s="1219"/>
      <c r="Z162" s="1219"/>
      <c r="AA162" s="1222" t="s">
        <v>732</v>
      </c>
      <c r="AB162" s="1219"/>
      <c r="AC162" s="1219"/>
      <c r="AD162" s="1219"/>
      <c r="AE162" s="1219"/>
      <c r="AF162" s="1222" t="s">
        <v>735</v>
      </c>
      <c r="AG162" s="1219"/>
      <c r="AH162" s="1219"/>
      <c r="AI162" s="776" t="s">
        <v>370</v>
      </c>
      <c r="AJ162" s="1223" t="s">
        <v>737</v>
      </c>
      <c r="AK162" s="1219"/>
      <c r="AL162" s="1219"/>
      <c r="AM162" s="1219"/>
      <c r="AN162" s="1219"/>
      <c r="AO162" s="1219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 x14ac:dyDescent="0.2">
      <c r="A163" s="1003"/>
      <c r="B163" s="1222" t="s">
        <v>361</v>
      </c>
      <c r="C163" s="1219"/>
      <c r="D163" s="1004" t="s">
        <v>748</v>
      </c>
      <c r="E163" s="1222" t="s">
        <v>753</v>
      </c>
      <c r="F163" s="1219"/>
      <c r="G163" s="1222" t="s">
        <v>748</v>
      </c>
      <c r="H163" s="1222"/>
      <c r="I163" s="1222" t="s">
        <v>433</v>
      </c>
      <c r="J163" s="1219"/>
      <c r="K163" s="1219"/>
      <c r="L163" s="1222" t="s">
        <v>741</v>
      </c>
      <c r="M163" s="1219"/>
      <c r="N163" s="1219"/>
      <c r="O163" s="1222" t="s">
        <v>685</v>
      </c>
      <c r="P163" s="1219"/>
      <c r="Q163" s="1222" t="s">
        <v>685</v>
      </c>
      <c r="R163" s="1219"/>
      <c r="S163" s="1224" t="s">
        <v>451</v>
      </c>
      <c r="T163" s="1219"/>
      <c r="U163" s="1219"/>
      <c r="V163" s="1219"/>
      <c r="W163" s="1219"/>
      <c r="X163" s="1219"/>
      <c r="Y163" s="1219"/>
      <c r="Z163" s="1219"/>
      <c r="AA163" s="1222" t="s">
        <v>732</v>
      </c>
      <c r="AB163" s="1219"/>
      <c r="AC163" s="1219"/>
      <c r="AD163" s="1219"/>
      <c r="AE163" s="1219"/>
      <c r="AF163" s="1222" t="s">
        <v>735</v>
      </c>
      <c r="AG163" s="1219"/>
      <c r="AH163" s="1219"/>
      <c r="AI163" s="776" t="s">
        <v>370</v>
      </c>
      <c r="AJ163" s="1223" t="s">
        <v>737</v>
      </c>
      <c r="AK163" s="1219"/>
      <c r="AL163" s="1219"/>
      <c r="AM163" s="1219"/>
      <c r="AN163" s="1219"/>
      <c r="AO163" s="1219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 x14ac:dyDescent="0.2">
      <c r="A164" s="1011"/>
      <c r="B164" s="1229" t="s">
        <v>361</v>
      </c>
      <c r="C164" s="1230"/>
      <c r="D164" s="1010" t="s">
        <v>748</v>
      </c>
      <c r="E164" s="1229" t="s">
        <v>753</v>
      </c>
      <c r="F164" s="1230"/>
      <c r="G164" s="1229" t="s">
        <v>748</v>
      </c>
      <c r="H164" s="1229"/>
      <c r="I164" s="1229" t="s">
        <v>823</v>
      </c>
      <c r="J164" s="1230"/>
      <c r="K164" s="1230"/>
      <c r="L164" s="1229"/>
      <c r="M164" s="1230"/>
      <c r="N164" s="1230"/>
      <c r="O164" s="1229"/>
      <c r="P164" s="1230"/>
      <c r="Q164" s="1229"/>
      <c r="R164" s="1230"/>
      <c r="S164" s="1232" t="s">
        <v>824</v>
      </c>
      <c r="T164" s="1230"/>
      <c r="U164" s="1230"/>
      <c r="V164" s="1230"/>
      <c r="W164" s="1230"/>
      <c r="X164" s="1230"/>
      <c r="Y164" s="1230"/>
      <c r="Z164" s="1230"/>
      <c r="AA164" s="1229" t="s">
        <v>732</v>
      </c>
      <c r="AB164" s="1230"/>
      <c r="AC164" s="1230"/>
      <c r="AD164" s="1230"/>
      <c r="AE164" s="1230"/>
      <c r="AF164" s="1229" t="s">
        <v>733</v>
      </c>
      <c r="AG164" s="1230"/>
      <c r="AH164" s="1230"/>
      <c r="AI164" s="781" t="s">
        <v>417</v>
      </c>
      <c r="AJ164" s="1231" t="s">
        <v>734</v>
      </c>
      <c r="AK164" s="1230"/>
      <c r="AL164" s="1230"/>
      <c r="AM164" s="1230"/>
      <c r="AN164" s="1230"/>
      <c r="AO164" s="1230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 x14ac:dyDescent="0.2">
      <c r="A165" s="1003"/>
      <c r="B165" s="1222" t="s">
        <v>361</v>
      </c>
      <c r="C165" s="1219"/>
      <c r="D165" s="1004" t="s">
        <v>748</v>
      </c>
      <c r="E165" s="1222" t="s">
        <v>753</v>
      </c>
      <c r="F165" s="1219"/>
      <c r="G165" s="1222" t="s">
        <v>748</v>
      </c>
      <c r="H165" s="1222"/>
      <c r="I165" s="1222" t="s">
        <v>779</v>
      </c>
      <c r="J165" s="1219"/>
      <c r="K165" s="1219"/>
      <c r="L165" s="1222"/>
      <c r="M165" s="1219"/>
      <c r="N165" s="1219"/>
      <c r="O165" s="1222"/>
      <c r="P165" s="1219"/>
      <c r="Q165" s="1222"/>
      <c r="R165" s="1219"/>
      <c r="S165" s="1224" t="s">
        <v>452</v>
      </c>
      <c r="T165" s="1219"/>
      <c r="U165" s="1219"/>
      <c r="V165" s="1219"/>
      <c r="W165" s="1219"/>
      <c r="X165" s="1219"/>
      <c r="Y165" s="1219"/>
      <c r="Z165" s="1219"/>
      <c r="AA165" s="1222" t="s">
        <v>732</v>
      </c>
      <c r="AB165" s="1219"/>
      <c r="AC165" s="1219"/>
      <c r="AD165" s="1219"/>
      <c r="AE165" s="1219"/>
      <c r="AF165" s="1222" t="s">
        <v>735</v>
      </c>
      <c r="AG165" s="1219"/>
      <c r="AH165" s="1219"/>
      <c r="AI165" s="776" t="s">
        <v>370</v>
      </c>
      <c r="AJ165" s="1223" t="s">
        <v>737</v>
      </c>
      <c r="AK165" s="1219"/>
      <c r="AL165" s="1219"/>
      <c r="AM165" s="1219"/>
      <c r="AN165" s="1219"/>
      <c r="AO165" s="1219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 x14ac:dyDescent="0.2">
      <c r="A166" s="1003"/>
      <c r="B166" s="1222" t="s">
        <v>361</v>
      </c>
      <c r="C166" s="1219"/>
      <c r="D166" s="1004" t="s">
        <v>748</v>
      </c>
      <c r="E166" s="1222" t="s">
        <v>753</v>
      </c>
      <c r="F166" s="1219"/>
      <c r="G166" s="1222" t="s">
        <v>748</v>
      </c>
      <c r="H166" s="1222"/>
      <c r="I166" s="1222" t="s">
        <v>749</v>
      </c>
      <c r="J166" s="1219"/>
      <c r="K166" s="1219"/>
      <c r="L166" s="1222"/>
      <c r="M166" s="1219"/>
      <c r="N166" s="1219"/>
      <c r="O166" s="1222"/>
      <c r="P166" s="1219"/>
      <c r="Q166" s="1222"/>
      <c r="R166" s="1219"/>
      <c r="S166" s="1224" t="s">
        <v>780</v>
      </c>
      <c r="T166" s="1219"/>
      <c r="U166" s="1219"/>
      <c r="V166" s="1219"/>
      <c r="W166" s="1219"/>
      <c r="X166" s="1219"/>
      <c r="Y166" s="1219"/>
      <c r="Z166" s="1219"/>
      <c r="AA166" s="1222" t="s">
        <v>732</v>
      </c>
      <c r="AB166" s="1219"/>
      <c r="AC166" s="1219"/>
      <c r="AD166" s="1219"/>
      <c r="AE166" s="1219"/>
      <c r="AF166" s="1222" t="s">
        <v>733</v>
      </c>
      <c r="AG166" s="1219"/>
      <c r="AH166" s="1219"/>
      <c r="AI166" s="776" t="s">
        <v>417</v>
      </c>
      <c r="AJ166" s="1223" t="s">
        <v>734</v>
      </c>
      <c r="AK166" s="1219"/>
      <c r="AL166" s="1219"/>
      <c r="AM166" s="1219"/>
      <c r="AN166" s="1219"/>
      <c r="AO166" s="1219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 x14ac:dyDescent="0.2">
      <c r="A167" s="1006"/>
      <c r="B167" s="1225" t="s">
        <v>453</v>
      </c>
      <c r="C167" s="1226"/>
      <c r="D167" s="1005"/>
      <c r="E167" s="1225"/>
      <c r="F167" s="1226"/>
      <c r="G167" s="1225"/>
      <c r="H167" s="1225"/>
      <c r="I167" s="1225"/>
      <c r="J167" s="1226"/>
      <c r="K167" s="1226"/>
      <c r="L167" s="1225"/>
      <c r="M167" s="1226"/>
      <c r="N167" s="1226"/>
      <c r="O167" s="1225"/>
      <c r="P167" s="1226"/>
      <c r="Q167" s="1225"/>
      <c r="R167" s="1226"/>
      <c r="S167" s="1227" t="s">
        <v>61</v>
      </c>
      <c r="T167" s="1226"/>
      <c r="U167" s="1226"/>
      <c r="V167" s="1226"/>
      <c r="W167" s="1226"/>
      <c r="X167" s="1226"/>
      <c r="Y167" s="1226"/>
      <c r="Z167" s="1226"/>
      <c r="AA167" s="1225" t="s">
        <v>732</v>
      </c>
      <c r="AB167" s="1226"/>
      <c r="AC167" s="1226"/>
      <c r="AD167" s="1226"/>
      <c r="AE167" s="1226"/>
      <c r="AF167" s="1225" t="s">
        <v>733</v>
      </c>
      <c r="AG167" s="1226"/>
      <c r="AH167" s="1226"/>
      <c r="AI167" s="773" t="s">
        <v>417</v>
      </c>
      <c r="AJ167" s="1228" t="s">
        <v>734</v>
      </c>
      <c r="AK167" s="1226"/>
      <c r="AL167" s="1226"/>
      <c r="AM167" s="1226"/>
      <c r="AN167" s="1226"/>
      <c r="AO167" s="1226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 x14ac:dyDescent="0.2">
      <c r="A168" s="1006"/>
      <c r="B168" s="1225" t="s">
        <v>453</v>
      </c>
      <c r="C168" s="1226"/>
      <c r="D168" s="1005"/>
      <c r="E168" s="1225"/>
      <c r="F168" s="1226"/>
      <c r="G168" s="1225"/>
      <c r="H168" s="1225"/>
      <c r="I168" s="1225"/>
      <c r="J168" s="1226"/>
      <c r="K168" s="1226"/>
      <c r="L168" s="1225"/>
      <c r="M168" s="1226"/>
      <c r="N168" s="1226"/>
      <c r="O168" s="1225"/>
      <c r="P168" s="1226"/>
      <c r="Q168" s="1225"/>
      <c r="R168" s="1226"/>
      <c r="S168" s="1227" t="s">
        <v>61</v>
      </c>
      <c r="T168" s="1226"/>
      <c r="U168" s="1226"/>
      <c r="V168" s="1226"/>
      <c r="W168" s="1226"/>
      <c r="X168" s="1226"/>
      <c r="Y168" s="1226"/>
      <c r="Z168" s="1226"/>
      <c r="AA168" s="1225" t="s">
        <v>732</v>
      </c>
      <c r="AB168" s="1226"/>
      <c r="AC168" s="1226"/>
      <c r="AD168" s="1226"/>
      <c r="AE168" s="1226"/>
      <c r="AF168" s="1225" t="s">
        <v>733</v>
      </c>
      <c r="AG168" s="1226"/>
      <c r="AH168" s="1226"/>
      <c r="AI168" s="773" t="s">
        <v>745</v>
      </c>
      <c r="AJ168" s="1228" t="s">
        <v>781</v>
      </c>
      <c r="AK168" s="1226"/>
      <c r="AL168" s="1226"/>
      <c r="AM168" s="1226"/>
      <c r="AN168" s="1226"/>
      <c r="AO168" s="1226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 x14ac:dyDescent="0.2">
      <c r="A169" s="1003"/>
      <c r="B169" s="1218" t="s">
        <v>453</v>
      </c>
      <c r="C169" s="1219"/>
      <c r="D169" s="1002" t="s">
        <v>782</v>
      </c>
      <c r="E169" s="1218"/>
      <c r="F169" s="1219"/>
      <c r="G169" s="1218"/>
      <c r="H169" s="1218"/>
      <c r="I169" s="1218"/>
      <c r="J169" s="1219"/>
      <c r="K169" s="1219"/>
      <c r="L169" s="1218"/>
      <c r="M169" s="1219"/>
      <c r="N169" s="1219"/>
      <c r="O169" s="1218"/>
      <c r="P169" s="1219"/>
      <c r="Q169" s="1218"/>
      <c r="R169" s="1219"/>
      <c r="S169" s="1220" t="s">
        <v>783</v>
      </c>
      <c r="T169" s="1219"/>
      <c r="U169" s="1219"/>
      <c r="V169" s="1219"/>
      <c r="W169" s="1219"/>
      <c r="X169" s="1219"/>
      <c r="Y169" s="1219"/>
      <c r="Z169" s="1219"/>
      <c r="AA169" s="1218" t="s">
        <v>732</v>
      </c>
      <c r="AB169" s="1219"/>
      <c r="AC169" s="1219"/>
      <c r="AD169" s="1219"/>
      <c r="AE169" s="1219"/>
      <c r="AF169" s="1218" t="s">
        <v>733</v>
      </c>
      <c r="AG169" s="1219"/>
      <c r="AH169" s="1219"/>
      <c r="AI169" s="770" t="s">
        <v>417</v>
      </c>
      <c r="AJ169" s="1221" t="s">
        <v>734</v>
      </c>
      <c r="AK169" s="1219"/>
      <c r="AL169" s="1219"/>
      <c r="AM169" s="1219"/>
      <c r="AN169" s="1219"/>
      <c r="AO169" s="1219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 x14ac:dyDescent="0.2">
      <c r="A170" s="1003"/>
      <c r="B170" s="1218" t="s">
        <v>453</v>
      </c>
      <c r="C170" s="1219"/>
      <c r="D170" s="1002" t="s">
        <v>782</v>
      </c>
      <c r="E170" s="1218" t="s">
        <v>784</v>
      </c>
      <c r="F170" s="1219"/>
      <c r="G170" s="1218"/>
      <c r="H170" s="1218"/>
      <c r="I170" s="1218"/>
      <c r="J170" s="1219"/>
      <c r="K170" s="1219"/>
      <c r="L170" s="1218"/>
      <c r="M170" s="1219"/>
      <c r="N170" s="1219"/>
      <c r="O170" s="1218"/>
      <c r="P170" s="1219"/>
      <c r="Q170" s="1218"/>
      <c r="R170" s="1219"/>
      <c r="S170" s="1220" t="s">
        <v>785</v>
      </c>
      <c r="T170" s="1219"/>
      <c r="U170" s="1219"/>
      <c r="V170" s="1219"/>
      <c r="W170" s="1219"/>
      <c r="X170" s="1219"/>
      <c r="Y170" s="1219"/>
      <c r="Z170" s="1219"/>
      <c r="AA170" s="1218" t="s">
        <v>732</v>
      </c>
      <c r="AB170" s="1219"/>
      <c r="AC170" s="1219"/>
      <c r="AD170" s="1219"/>
      <c r="AE170" s="1219"/>
      <c r="AF170" s="1218" t="s">
        <v>733</v>
      </c>
      <c r="AG170" s="1219"/>
      <c r="AH170" s="1219"/>
      <c r="AI170" s="770" t="s">
        <v>417</v>
      </c>
      <c r="AJ170" s="1221" t="s">
        <v>734</v>
      </c>
      <c r="AK170" s="1219"/>
      <c r="AL170" s="1219"/>
      <c r="AM170" s="1219"/>
      <c r="AN170" s="1219"/>
      <c r="AO170" s="1219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 x14ac:dyDescent="0.2">
      <c r="A171" s="1003"/>
      <c r="B171" s="1222" t="s">
        <v>453</v>
      </c>
      <c r="C171" s="1219"/>
      <c r="D171" s="1004" t="s">
        <v>782</v>
      </c>
      <c r="E171" s="1222" t="s">
        <v>784</v>
      </c>
      <c r="F171" s="1219"/>
      <c r="G171" s="1222" t="s">
        <v>738</v>
      </c>
      <c r="H171" s="1222"/>
      <c r="I171" s="1222" t="s">
        <v>685</v>
      </c>
      <c r="J171" s="1219"/>
      <c r="K171" s="1219"/>
      <c r="L171" s="1222" t="s">
        <v>685</v>
      </c>
      <c r="M171" s="1219"/>
      <c r="N171" s="1219"/>
      <c r="O171" s="1222" t="s">
        <v>685</v>
      </c>
      <c r="P171" s="1219"/>
      <c r="Q171" s="1222" t="s">
        <v>685</v>
      </c>
      <c r="R171" s="1219"/>
      <c r="S171" s="1224" t="s">
        <v>579</v>
      </c>
      <c r="T171" s="1219"/>
      <c r="U171" s="1219"/>
      <c r="V171" s="1219"/>
      <c r="W171" s="1219"/>
      <c r="X171" s="1219"/>
      <c r="Y171" s="1219"/>
      <c r="Z171" s="1219"/>
      <c r="AA171" s="1222" t="s">
        <v>732</v>
      </c>
      <c r="AB171" s="1219"/>
      <c r="AC171" s="1219"/>
      <c r="AD171" s="1219"/>
      <c r="AE171" s="1219"/>
      <c r="AF171" s="1222" t="s">
        <v>733</v>
      </c>
      <c r="AG171" s="1219"/>
      <c r="AH171" s="1219"/>
      <c r="AI171" s="776" t="s">
        <v>417</v>
      </c>
      <c r="AJ171" s="1223" t="s">
        <v>734</v>
      </c>
      <c r="AK171" s="1219"/>
      <c r="AL171" s="1219"/>
      <c r="AM171" s="1219"/>
      <c r="AN171" s="1219"/>
      <c r="AO171" s="1219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 x14ac:dyDescent="0.2">
      <c r="A172" s="1003"/>
      <c r="B172" s="1218" t="s">
        <v>453</v>
      </c>
      <c r="C172" s="1219"/>
      <c r="D172" s="1002" t="s">
        <v>786</v>
      </c>
      <c r="E172" s="1218"/>
      <c r="F172" s="1219"/>
      <c r="G172" s="1218"/>
      <c r="H172" s="1218"/>
      <c r="I172" s="1218"/>
      <c r="J172" s="1219"/>
      <c r="K172" s="1219"/>
      <c r="L172" s="1218"/>
      <c r="M172" s="1219"/>
      <c r="N172" s="1219"/>
      <c r="O172" s="1218"/>
      <c r="P172" s="1219"/>
      <c r="Q172" s="1218"/>
      <c r="R172" s="1219"/>
      <c r="S172" s="1220" t="s">
        <v>787</v>
      </c>
      <c r="T172" s="1219"/>
      <c r="U172" s="1219"/>
      <c r="V172" s="1219"/>
      <c r="W172" s="1219"/>
      <c r="X172" s="1219"/>
      <c r="Y172" s="1219"/>
      <c r="Z172" s="1219"/>
      <c r="AA172" s="1218" t="s">
        <v>732</v>
      </c>
      <c r="AB172" s="1219"/>
      <c r="AC172" s="1219"/>
      <c r="AD172" s="1219"/>
      <c r="AE172" s="1219"/>
      <c r="AF172" s="1218" t="s">
        <v>733</v>
      </c>
      <c r="AG172" s="1219"/>
      <c r="AH172" s="1219"/>
      <c r="AI172" s="770" t="s">
        <v>417</v>
      </c>
      <c r="AJ172" s="1221" t="s">
        <v>734</v>
      </c>
      <c r="AK172" s="1219"/>
      <c r="AL172" s="1219"/>
      <c r="AM172" s="1219"/>
      <c r="AN172" s="1219"/>
      <c r="AO172" s="1219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 x14ac:dyDescent="0.2">
      <c r="A173" s="1003"/>
      <c r="B173" s="1218" t="s">
        <v>453</v>
      </c>
      <c r="C173" s="1219"/>
      <c r="D173" s="1002" t="s">
        <v>786</v>
      </c>
      <c r="E173" s="1218" t="s">
        <v>784</v>
      </c>
      <c r="F173" s="1219"/>
      <c r="G173" s="1218"/>
      <c r="H173" s="1218"/>
      <c r="I173" s="1218"/>
      <c r="J173" s="1219"/>
      <c r="K173" s="1219"/>
      <c r="L173" s="1218"/>
      <c r="M173" s="1219"/>
      <c r="N173" s="1219"/>
      <c r="O173" s="1218"/>
      <c r="P173" s="1219"/>
      <c r="Q173" s="1218"/>
      <c r="R173" s="1219"/>
      <c r="S173" s="1220" t="s">
        <v>785</v>
      </c>
      <c r="T173" s="1219"/>
      <c r="U173" s="1219"/>
      <c r="V173" s="1219"/>
      <c r="W173" s="1219"/>
      <c r="X173" s="1219"/>
      <c r="Y173" s="1219"/>
      <c r="Z173" s="1219"/>
      <c r="AA173" s="1218" t="s">
        <v>732</v>
      </c>
      <c r="AB173" s="1219"/>
      <c r="AC173" s="1219"/>
      <c r="AD173" s="1219"/>
      <c r="AE173" s="1219"/>
      <c r="AF173" s="1218" t="s">
        <v>733</v>
      </c>
      <c r="AG173" s="1219"/>
      <c r="AH173" s="1219"/>
      <c r="AI173" s="770" t="s">
        <v>417</v>
      </c>
      <c r="AJ173" s="1221" t="s">
        <v>734</v>
      </c>
      <c r="AK173" s="1219"/>
      <c r="AL173" s="1219"/>
      <c r="AM173" s="1219"/>
      <c r="AN173" s="1219"/>
      <c r="AO173" s="1219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 x14ac:dyDescent="0.2">
      <c r="A174" s="1003"/>
      <c r="B174" s="1222" t="s">
        <v>453</v>
      </c>
      <c r="C174" s="1219"/>
      <c r="D174" s="1004" t="s">
        <v>786</v>
      </c>
      <c r="E174" s="1222" t="s">
        <v>784</v>
      </c>
      <c r="F174" s="1219"/>
      <c r="G174" s="1222" t="s">
        <v>741</v>
      </c>
      <c r="H174" s="1222"/>
      <c r="I174" s="1222"/>
      <c r="J174" s="1219"/>
      <c r="K174" s="1219"/>
      <c r="L174" s="1222"/>
      <c r="M174" s="1219"/>
      <c r="N174" s="1219"/>
      <c r="O174" s="1222"/>
      <c r="P174" s="1219"/>
      <c r="Q174" s="1222"/>
      <c r="R174" s="1219"/>
      <c r="S174" s="1224" t="s">
        <v>454</v>
      </c>
      <c r="T174" s="1219"/>
      <c r="U174" s="1219"/>
      <c r="V174" s="1219"/>
      <c r="W174" s="1219"/>
      <c r="X174" s="1219"/>
      <c r="Y174" s="1219"/>
      <c r="Z174" s="1219"/>
      <c r="AA174" s="1222" t="s">
        <v>732</v>
      </c>
      <c r="AB174" s="1219"/>
      <c r="AC174" s="1219"/>
      <c r="AD174" s="1219"/>
      <c r="AE174" s="1219"/>
      <c r="AF174" s="1222" t="s">
        <v>733</v>
      </c>
      <c r="AG174" s="1219"/>
      <c r="AH174" s="1219"/>
      <c r="AI174" s="776" t="s">
        <v>417</v>
      </c>
      <c r="AJ174" s="1223" t="s">
        <v>734</v>
      </c>
      <c r="AK174" s="1219"/>
      <c r="AL174" s="1219"/>
      <c r="AM174" s="1219"/>
      <c r="AN174" s="1219"/>
      <c r="AO174" s="1219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 x14ac:dyDescent="0.2">
      <c r="A175" s="1003"/>
      <c r="B175" s="1222" t="s">
        <v>453</v>
      </c>
      <c r="C175" s="1219"/>
      <c r="D175" s="1004" t="s">
        <v>786</v>
      </c>
      <c r="E175" s="1222" t="s">
        <v>784</v>
      </c>
      <c r="F175" s="1219"/>
      <c r="G175" s="1222" t="s">
        <v>748</v>
      </c>
      <c r="H175" s="1222"/>
      <c r="I175" s="1222" t="s">
        <v>685</v>
      </c>
      <c r="J175" s="1219"/>
      <c r="K175" s="1219"/>
      <c r="L175" s="1222" t="s">
        <v>685</v>
      </c>
      <c r="M175" s="1219"/>
      <c r="N175" s="1219"/>
      <c r="O175" s="1222" t="s">
        <v>685</v>
      </c>
      <c r="P175" s="1219"/>
      <c r="Q175" s="1222" t="s">
        <v>685</v>
      </c>
      <c r="R175" s="1219"/>
      <c r="S175" s="1224" t="s">
        <v>788</v>
      </c>
      <c r="T175" s="1219"/>
      <c r="U175" s="1219"/>
      <c r="V175" s="1219"/>
      <c r="W175" s="1219"/>
      <c r="X175" s="1219"/>
      <c r="Y175" s="1219"/>
      <c r="Z175" s="1219"/>
      <c r="AA175" s="1222" t="s">
        <v>732</v>
      </c>
      <c r="AB175" s="1219"/>
      <c r="AC175" s="1219"/>
      <c r="AD175" s="1219"/>
      <c r="AE175" s="1219"/>
      <c r="AF175" s="1222" t="s">
        <v>733</v>
      </c>
      <c r="AG175" s="1219"/>
      <c r="AH175" s="1219"/>
      <c r="AI175" s="776" t="s">
        <v>417</v>
      </c>
      <c r="AJ175" s="1223" t="s">
        <v>734</v>
      </c>
      <c r="AK175" s="1219"/>
      <c r="AL175" s="1219"/>
      <c r="AM175" s="1219"/>
      <c r="AN175" s="1219"/>
      <c r="AO175" s="1219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 x14ac:dyDescent="0.2">
      <c r="A176" s="1003"/>
      <c r="B176" s="1218" t="s">
        <v>453</v>
      </c>
      <c r="C176" s="1219"/>
      <c r="D176" s="1002" t="s">
        <v>789</v>
      </c>
      <c r="E176" s="1218"/>
      <c r="F176" s="1219"/>
      <c r="G176" s="1218"/>
      <c r="H176" s="1218"/>
      <c r="I176" s="1218"/>
      <c r="J176" s="1219"/>
      <c r="K176" s="1219"/>
      <c r="L176" s="1218"/>
      <c r="M176" s="1219"/>
      <c r="N176" s="1219"/>
      <c r="O176" s="1218"/>
      <c r="P176" s="1219"/>
      <c r="Q176" s="1218"/>
      <c r="R176" s="1219"/>
      <c r="S176" s="1220" t="s">
        <v>790</v>
      </c>
      <c r="T176" s="1219"/>
      <c r="U176" s="1219"/>
      <c r="V176" s="1219"/>
      <c r="W176" s="1219"/>
      <c r="X176" s="1219"/>
      <c r="Y176" s="1219"/>
      <c r="Z176" s="1219"/>
      <c r="AA176" s="1218" t="s">
        <v>732</v>
      </c>
      <c r="AB176" s="1219"/>
      <c r="AC176" s="1219"/>
      <c r="AD176" s="1219"/>
      <c r="AE176" s="1219"/>
      <c r="AF176" s="1218" t="s">
        <v>733</v>
      </c>
      <c r="AG176" s="1219"/>
      <c r="AH176" s="1219"/>
      <c r="AI176" s="770" t="s">
        <v>417</v>
      </c>
      <c r="AJ176" s="1221" t="s">
        <v>734</v>
      </c>
      <c r="AK176" s="1219"/>
      <c r="AL176" s="1219"/>
      <c r="AM176" s="1219"/>
      <c r="AN176" s="1219"/>
      <c r="AO176" s="1219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 x14ac:dyDescent="0.2">
      <c r="A177" s="1003"/>
      <c r="B177" s="1218" t="s">
        <v>453</v>
      </c>
      <c r="C177" s="1219"/>
      <c r="D177" s="1002" t="s">
        <v>789</v>
      </c>
      <c r="E177" s="1218" t="s">
        <v>784</v>
      </c>
      <c r="F177" s="1219"/>
      <c r="G177" s="1218"/>
      <c r="H177" s="1218"/>
      <c r="I177" s="1218"/>
      <c r="J177" s="1219"/>
      <c r="K177" s="1219"/>
      <c r="L177" s="1218"/>
      <c r="M177" s="1219"/>
      <c r="N177" s="1219"/>
      <c r="O177" s="1218"/>
      <c r="P177" s="1219"/>
      <c r="Q177" s="1218"/>
      <c r="R177" s="1219"/>
      <c r="S177" s="1220" t="s">
        <v>785</v>
      </c>
      <c r="T177" s="1219"/>
      <c r="U177" s="1219"/>
      <c r="V177" s="1219"/>
      <c r="W177" s="1219"/>
      <c r="X177" s="1219"/>
      <c r="Y177" s="1219"/>
      <c r="Z177" s="1219"/>
      <c r="AA177" s="1218" t="s">
        <v>732</v>
      </c>
      <c r="AB177" s="1219"/>
      <c r="AC177" s="1219"/>
      <c r="AD177" s="1219"/>
      <c r="AE177" s="1219"/>
      <c r="AF177" s="1218" t="s">
        <v>733</v>
      </c>
      <c r="AG177" s="1219"/>
      <c r="AH177" s="1219"/>
      <c r="AI177" s="770" t="s">
        <v>417</v>
      </c>
      <c r="AJ177" s="1221" t="s">
        <v>734</v>
      </c>
      <c r="AK177" s="1219"/>
      <c r="AL177" s="1219"/>
      <c r="AM177" s="1219"/>
      <c r="AN177" s="1219"/>
      <c r="AO177" s="1219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 x14ac:dyDescent="0.2">
      <c r="A178" s="1003"/>
      <c r="B178" s="1222" t="s">
        <v>453</v>
      </c>
      <c r="C178" s="1219"/>
      <c r="D178" s="1004" t="s">
        <v>789</v>
      </c>
      <c r="E178" s="1222" t="s">
        <v>784</v>
      </c>
      <c r="F178" s="1219"/>
      <c r="G178" s="1222" t="s">
        <v>738</v>
      </c>
      <c r="H178" s="1222"/>
      <c r="I178" s="1222" t="s">
        <v>685</v>
      </c>
      <c r="J178" s="1219"/>
      <c r="K178" s="1219"/>
      <c r="L178" s="1222" t="s">
        <v>685</v>
      </c>
      <c r="M178" s="1219"/>
      <c r="N178" s="1219"/>
      <c r="O178" s="1222" t="s">
        <v>685</v>
      </c>
      <c r="P178" s="1219"/>
      <c r="Q178" s="1222" t="s">
        <v>685</v>
      </c>
      <c r="R178" s="1219"/>
      <c r="S178" s="1224" t="s">
        <v>580</v>
      </c>
      <c r="T178" s="1219"/>
      <c r="U178" s="1219"/>
      <c r="V178" s="1219"/>
      <c r="W178" s="1219"/>
      <c r="X178" s="1219"/>
      <c r="Y178" s="1219"/>
      <c r="Z178" s="1219"/>
      <c r="AA178" s="1222" t="s">
        <v>732</v>
      </c>
      <c r="AB178" s="1219"/>
      <c r="AC178" s="1219"/>
      <c r="AD178" s="1219"/>
      <c r="AE178" s="1219"/>
      <c r="AF178" s="1222" t="s">
        <v>733</v>
      </c>
      <c r="AG178" s="1219"/>
      <c r="AH178" s="1219"/>
      <c r="AI178" s="776" t="s">
        <v>417</v>
      </c>
      <c r="AJ178" s="1223" t="s">
        <v>734</v>
      </c>
      <c r="AK178" s="1219"/>
      <c r="AL178" s="1219"/>
      <c r="AM178" s="1219"/>
      <c r="AN178" s="1219"/>
      <c r="AO178" s="1219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 x14ac:dyDescent="0.2">
      <c r="A179" s="1003"/>
      <c r="B179" s="1218" t="s">
        <v>453</v>
      </c>
      <c r="C179" s="1219"/>
      <c r="D179" s="1002" t="s">
        <v>791</v>
      </c>
      <c r="E179" s="1218"/>
      <c r="F179" s="1219"/>
      <c r="G179" s="1218"/>
      <c r="H179" s="1218"/>
      <c r="I179" s="1218"/>
      <c r="J179" s="1219"/>
      <c r="K179" s="1219"/>
      <c r="L179" s="1218"/>
      <c r="M179" s="1219"/>
      <c r="N179" s="1219"/>
      <c r="O179" s="1218"/>
      <c r="P179" s="1219"/>
      <c r="Q179" s="1218"/>
      <c r="R179" s="1219"/>
      <c r="S179" s="1220" t="s">
        <v>792</v>
      </c>
      <c r="T179" s="1219"/>
      <c r="U179" s="1219"/>
      <c r="V179" s="1219"/>
      <c r="W179" s="1219"/>
      <c r="X179" s="1219"/>
      <c r="Y179" s="1219"/>
      <c r="Z179" s="1219"/>
      <c r="AA179" s="1218" t="s">
        <v>732</v>
      </c>
      <c r="AB179" s="1219"/>
      <c r="AC179" s="1219"/>
      <c r="AD179" s="1219"/>
      <c r="AE179" s="1219"/>
      <c r="AF179" s="1218" t="s">
        <v>733</v>
      </c>
      <c r="AG179" s="1219"/>
      <c r="AH179" s="1219"/>
      <c r="AI179" s="770" t="s">
        <v>417</v>
      </c>
      <c r="AJ179" s="1221" t="s">
        <v>734</v>
      </c>
      <c r="AK179" s="1219"/>
      <c r="AL179" s="1219"/>
      <c r="AM179" s="1219"/>
      <c r="AN179" s="1219"/>
      <c r="AO179" s="1219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 x14ac:dyDescent="0.2">
      <c r="A180" s="1003"/>
      <c r="B180" s="1218" t="s">
        <v>453</v>
      </c>
      <c r="C180" s="1219"/>
      <c r="D180" s="1002" t="s">
        <v>791</v>
      </c>
      <c r="E180" s="1218" t="s">
        <v>793</v>
      </c>
      <c r="F180" s="1219"/>
      <c r="G180" s="1218"/>
      <c r="H180" s="1218"/>
      <c r="I180" s="1218"/>
      <c r="J180" s="1219"/>
      <c r="K180" s="1219"/>
      <c r="L180" s="1218"/>
      <c r="M180" s="1219"/>
      <c r="N180" s="1219"/>
      <c r="O180" s="1218"/>
      <c r="P180" s="1219"/>
      <c r="Q180" s="1218"/>
      <c r="R180" s="1219"/>
      <c r="S180" s="1220" t="s">
        <v>794</v>
      </c>
      <c r="T180" s="1219"/>
      <c r="U180" s="1219"/>
      <c r="V180" s="1219"/>
      <c r="W180" s="1219"/>
      <c r="X180" s="1219"/>
      <c r="Y180" s="1219"/>
      <c r="Z180" s="1219"/>
      <c r="AA180" s="1218" t="s">
        <v>732</v>
      </c>
      <c r="AB180" s="1219"/>
      <c r="AC180" s="1219"/>
      <c r="AD180" s="1219"/>
      <c r="AE180" s="1219"/>
      <c r="AF180" s="1218" t="s">
        <v>733</v>
      </c>
      <c r="AG180" s="1219"/>
      <c r="AH180" s="1219"/>
      <c r="AI180" s="770" t="s">
        <v>417</v>
      </c>
      <c r="AJ180" s="1221" t="s">
        <v>734</v>
      </c>
      <c r="AK180" s="1219"/>
      <c r="AL180" s="1219"/>
      <c r="AM180" s="1219"/>
      <c r="AN180" s="1219"/>
      <c r="AO180" s="1219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 x14ac:dyDescent="0.2">
      <c r="A181" s="1003"/>
      <c r="B181" s="1222" t="s">
        <v>453</v>
      </c>
      <c r="C181" s="1219"/>
      <c r="D181" s="1004" t="s">
        <v>791</v>
      </c>
      <c r="E181" s="1222" t="s">
        <v>793</v>
      </c>
      <c r="F181" s="1219"/>
      <c r="G181" s="1222" t="s">
        <v>738</v>
      </c>
      <c r="H181" s="1222"/>
      <c r="I181" s="1222" t="s">
        <v>685</v>
      </c>
      <c r="J181" s="1219"/>
      <c r="K181" s="1219"/>
      <c r="L181" s="1222" t="s">
        <v>685</v>
      </c>
      <c r="M181" s="1219"/>
      <c r="N181" s="1219"/>
      <c r="O181" s="1222" t="s">
        <v>685</v>
      </c>
      <c r="P181" s="1219"/>
      <c r="Q181" s="1222" t="s">
        <v>685</v>
      </c>
      <c r="R181" s="1219"/>
      <c r="S181" s="1224" t="s">
        <v>581</v>
      </c>
      <c r="T181" s="1219"/>
      <c r="U181" s="1219"/>
      <c r="V181" s="1219"/>
      <c r="W181" s="1219"/>
      <c r="X181" s="1219"/>
      <c r="Y181" s="1219"/>
      <c r="Z181" s="1219"/>
      <c r="AA181" s="1222" t="s">
        <v>732</v>
      </c>
      <c r="AB181" s="1219"/>
      <c r="AC181" s="1219"/>
      <c r="AD181" s="1219"/>
      <c r="AE181" s="1219"/>
      <c r="AF181" s="1222" t="s">
        <v>733</v>
      </c>
      <c r="AG181" s="1219"/>
      <c r="AH181" s="1219"/>
      <c r="AI181" s="776" t="s">
        <v>417</v>
      </c>
      <c r="AJ181" s="1223" t="s">
        <v>734</v>
      </c>
      <c r="AK181" s="1219"/>
      <c r="AL181" s="1219"/>
      <c r="AM181" s="1219"/>
      <c r="AN181" s="1219"/>
      <c r="AO181" s="1219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 x14ac:dyDescent="0.2">
      <c r="A182" s="1003"/>
      <c r="B182" s="1222" t="s">
        <v>453</v>
      </c>
      <c r="C182" s="1219"/>
      <c r="D182" s="1004" t="s">
        <v>791</v>
      </c>
      <c r="E182" s="1222" t="s">
        <v>793</v>
      </c>
      <c r="F182" s="1219"/>
      <c r="G182" s="1222" t="s">
        <v>741</v>
      </c>
      <c r="H182" s="1222"/>
      <c r="I182" s="1222" t="s">
        <v>685</v>
      </c>
      <c r="J182" s="1219"/>
      <c r="K182" s="1219"/>
      <c r="L182" s="1222" t="s">
        <v>685</v>
      </c>
      <c r="M182" s="1219"/>
      <c r="N182" s="1219"/>
      <c r="O182" s="1222" t="s">
        <v>685</v>
      </c>
      <c r="P182" s="1219"/>
      <c r="Q182" s="1222" t="s">
        <v>685</v>
      </c>
      <c r="R182" s="1219"/>
      <c r="S182" s="1224" t="s">
        <v>582</v>
      </c>
      <c r="T182" s="1219"/>
      <c r="U182" s="1219"/>
      <c r="V182" s="1219"/>
      <c r="W182" s="1219"/>
      <c r="X182" s="1219"/>
      <c r="Y182" s="1219"/>
      <c r="Z182" s="1219"/>
      <c r="AA182" s="1222" t="s">
        <v>732</v>
      </c>
      <c r="AB182" s="1219"/>
      <c r="AC182" s="1219"/>
      <c r="AD182" s="1219"/>
      <c r="AE182" s="1219"/>
      <c r="AF182" s="1222" t="s">
        <v>733</v>
      </c>
      <c r="AG182" s="1219"/>
      <c r="AH182" s="1219"/>
      <c r="AI182" s="776" t="s">
        <v>417</v>
      </c>
      <c r="AJ182" s="1223" t="s">
        <v>734</v>
      </c>
      <c r="AK182" s="1219"/>
      <c r="AL182" s="1219"/>
      <c r="AM182" s="1219"/>
      <c r="AN182" s="1219"/>
      <c r="AO182" s="1219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 x14ac:dyDescent="0.2">
      <c r="A183" s="1003"/>
      <c r="B183" s="1218" t="s">
        <v>453</v>
      </c>
      <c r="C183" s="1219"/>
      <c r="D183" s="1002" t="s">
        <v>791</v>
      </c>
      <c r="E183" s="1218" t="s">
        <v>795</v>
      </c>
      <c r="F183" s="1219"/>
      <c r="G183" s="1218"/>
      <c r="H183" s="1218"/>
      <c r="I183" s="1218"/>
      <c r="J183" s="1219"/>
      <c r="K183" s="1219"/>
      <c r="L183" s="1218"/>
      <c r="M183" s="1219"/>
      <c r="N183" s="1219"/>
      <c r="O183" s="1218"/>
      <c r="P183" s="1219"/>
      <c r="Q183" s="1218"/>
      <c r="R183" s="1219"/>
      <c r="S183" s="1220" t="s">
        <v>796</v>
      </c>
      <c r="T183" s="1219"/>
      <c r="U183" s="1219"/>
      <c r="V183" s="1219"/>
      <c r="W183" s="1219"/>
      <c r="X183" s="1219"/>
      <c r="Y183" s="1219"/>
      <c r="Z183" s="1219"/>
      <c r="AA183" s="1218" t="s">
        <v>732</v>
      </c>
      <c r="AB183" s="1219"/>
      <c r="AC183" s="1219"/>
      <c r="AD183" s="1219"/>
      <c r="AE183" s="1219"/>
      <c r="AF183" s="1218" t="s">
        <v>733</v>
      </c>
      <c r="AG183" s="1219"/>
      <c r="AH183" s="1219"/>
      <c r="AI183" s="770" t="s">
        <v>417</v>
      </c>
      <c r="AJ183" s="1221" t="s">
        <v>734</v>
      </c>
      <c r="AK183" s="1219"/>
      <c r="AL183" s="1219"/>
      <c r="AM183" s="1219"/>
      <c r="AN183" s="1219"/>
      <c r="AO183" s="1219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 x14ac:dyDescent="0.2">
      <c r="A184" s="1003"/>
      <c r="B184" s="1222" t="s">
        <v>453</v>
      </c>
      <c r="C184" s="1219"/>
      <c r="D184" s="1004" t="s">
        <v>791</v>
      </c>
      <c r="E184" s="1222" t="s">
        <v>795</v>
      </c>
      <c r="F184" s="1219"/>
      <c r="G184" s="1222" t="s">
        <v>738</v>
      </c>
      <c r="H184" s="1222"/>
      <c r="I184" s="1222" t="s">
        <v>685</v>
      </c>
      <c r="J184" s="1219"/>
      <c r="K184" s="1219"/>
      <c r="L184" s="1222" t="s">
        <v>685</v>
      </c>
      <c r="M184" s="1219"/>
      <c r="N184" s="1219"/>
      <c r="O184" s="1222" t="s">
        <v>685</v>
      </c>
      <c r="P184" s="1219"/>
      <c r="Q184" s="1222" t="s">
        <v>685</v>
      </c>
      <c r="R184" s="1219"/>
      <c r="S184" s="1224" t="s">
        <v>583</v>
      </c>
      <c r="T184" s="1219"/>
      <c r="U184" s="1219"/>
      <c r="V184" s="1219"/>
      <c r="W184" s="1219"/>
      <c r="X184" s="1219"/>
      <c r="Y184" s="1219"/>
      <c r="Z184" s="1219"/>
      <c r="AA184" s="1222" t="s">
        <v>732</v>
      </c>
      <c r="AB184" s="1219"/>
      <c r="AC184" s="1219"/>
      <c r="AD184" s="1219"/>
      <c r="AE184" s="1219"/>
      <c r="AF184" s="1222" t="s">
        <v>733</v>
      </c>
      <c r="AG184" s="1219"/>
      <c r="AH184" s="1219"/>
      <c r="AI184" s="776" t="s">
        <v>417</v>
      </c>
      <c r="AJ184" s="1223" t="s">
        <v>734</v>
      </c>
      <c r="AK184" s="1219"/>
      <c r="AL184" s="1219"/>
      <c r="AM184" s="1219"/>
      <c r="AN184" s="1219"/>
      <c r="AO184" s="1219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 x14ac:dyDescent="0.2">
      <c r="A185" s="1003"/>
      <c r="B185" s="1222" t="s">
        <v>453</v>
      </c>
      <c r="C185" s="1219"/>
      <c r="D185" s="1004" t="s">
        <v>791</v>
      </c>
      <c r="E185" s="1222" t="s">
        <v>795</v>
      </c>
      <c r="F185" s="1219"/>
      <c r="G185" s="1222" t="s">
        <v>748</v>
      </c>
      <c r="H185" s="1222"/>
      <c r="I185" s="1222" t="s">
        <v>685</v>
      </c>
      <c r="J185" s="1219"/>
      <c r="K185" s="1219"/>
      <c r="L185" s="1222" t="s">
        <v>685</v>
      </c>
      <c r="M185" s="1219"/>
      <c r="N185" s="1219"/>
      <c r="O185" s="1222" t="s">
        <v>685</v>
      </c>
      <c r="P185" s="1219"/>
      <c r="Q185" s="1222" t="s">
        <v>685</v>
      </c>
      <c r="R185" s="1219"/>
      <c r="S185" s="1224" t="s">
        <v>797</v>
      </c>
      <c r="T185" s="1219"/>
      <c r="U185" s="1219"/>
      <c r="V185" s="1219"/>
      <c r="W185" s="1219"/>
      <c r="X185" s="1219"/>
      <c r="Y185" s="1219"/>
      <c r="Z185" s="1219"/>
      <c r="AA185" s="1222" t="s">
        <v>732</v>
      </c>
      <c r="AB185" s="1219"/>
      <c r="AC185" s="1219"/>
      <c r="AD185" s="1219"/>
      <c r="AE185" s="1219"/>
      <c r="AF185" s="1222" t="s">
        <v>733</v>
      </c>
      <c r="AG185" s="1219"/>
      <c r="AH185" s="1219"/>
      <c r="AI185" s="776" t="s">
        <v>417</v>
      </c>
      <c r="AJ185" s="1223" t="s">
        <v>734</v>
      </c>
      <c r="AK185" s="1219"/>
      <c r="AL185" s="1219"/>
      <c r="AM185" s="1219"/>
      <c r="AN185" s="1219"/>
      <c r="AO185" s="1219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 x14ac:dyDescent="0.2">
      <c r="A186" s="1003"/>
      <c r="B186" s="1218" t="s">
        <v>453</v>
      </c>
      <c r="C186" s="1219"/>
      <c r="D186" s="1002" t="s">
        <v>791</v>
      </c>
      <c r="E186" s="1218" t="s">
        <v>795</v>
      </c>
      <c r="F186" s="1219"/>
      <c r="G186" s="1218" t="s">
        <v>748</v>
      </c>
      <c r="H186" s="1218"/>
      <c r="I186" s="1218" t="s">
        <v>739</v>
      </c>
      <c r="J186" s="1219"/>
      <c r="K186" s="1219"/>
      <c r="L186" s="1218" t="s">
        <v>685</v>
      </c>
      <c r="M186" s="1219"/>
      <c r="N186" s="1219"/>
      <c r="O186" s="1218" t="s">
        <v>685</v>
      </c>
      <c r="P186" s="1219"/>
      <c r="Q186" s="1218" t="s">
        <v>685</v>
      </c>
      <c r="R186" s="1219"/>
      <c r="S186" s="1220" t="s">
        <v>797</v>
      </c>
      <c r="T186" s="1219"/>
      <c r="U186" s="1219"/>
      <c r="V186" s="1219"/>
      <c r="W186" s="1219"/>
      <c r="X186" s="1219"/>
      <c r="Y186" s="1219"/>
      <c r="Z186" s="1219"/>
      <c r="AA186" s="1218" t="s">
        <v>732</v>
      </c>
      <c r="AB186" s="1219"/>
      <c r="AC186" s="1219"/>
      <c r="AD186" s="1219"/>
      <c r="AE186" s="1219"/>
      <c r="AF186" s="1218" t="s">
        <v>733</v>
      </c>
      <c r="AG186" s="1219"/>
      <c r="AH186" s="1219"/>
      <c r="AI186" s="770" t="s">
        <v>417</v>
      </c>
      <c r="AJ186" s="1221" t="s">
        <v>734</v>
      </c>
      <c r="AK186" s="1219"/>
      <c r="AL186" s="1219"/>
      <c r="AM186" s="1219"/>
      <c r="AN186" s="1219"/>
      <c r="AO186" s="1219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 x14ac:dyDescent="0.2">
      <c r="A187" s="1003"/>
      <c r="B187" s="1222" t="s">
        <v>453</v>
      </c>
      <c r="C187" s="1219"/>
      <c r="D187" s="1004" t="s">
        <v>791</v>
      </c>
      <c r="E187" s="1222" t="s">
        <v>795</v>
      </c>
      <c r="F187" s="1219"/>
      <c r="G187" s="1222" t="s">
        <v>748</v>
      </c>
      <c r="H187" s="1222"/>
      <c r="I187" s="1222" t="s">
        <v>739</v>
      </c>
      <c r="J187" s="1219"/>
      <c r="K187" s="1219"/>
      <c r="L187" s="1222" t="s">
        <v>741</v>
      </c>
      <c r="M187" s="1219"/>
      <c r="N187" s="1219"/>
      <c r="O187" s="1222" t="s">
        <v>685</v>
      </c>
      <c r="P187" s="1219"/>
      <c r="Q187" s="1222" t="s">
        <v>685</v>
      </c>
      <c r="R187" s="1219"/>
      <c r="S187" s="1224" t="s">
        <v>584</v>
      </c>
      <c r="T187" s="1219"/>
      <c r="U187" s="1219"/>
      <c r="V187" s="1219"/>
      <c r="W187" s="1219"/>
      <c r="X187" s="1219"/>
      <c r="Y187" s="1219"/>
      <c r="Z187" s="1219"/>
      <c r="AA187" s="1222" t="s">
        <v>732</v>
      </c>
      <c r="AB187" s="1219"/>
      <c r="AC187" s="1219"/>
      <c r="AD187" s="1219"/>
      <c r="AE187" s="1219"/>
      <c r="AF187" s="1222" t="s">
        <v>733</v>
      </c>
      <c r="AG187" s="1219"/>
      <c r="AH187" s="1219"/>
      <c r="AI187" s="776" t="s">
        <v>417</v>
      </c>
      <c r="AJ187" s="1223" t="s">
        <v>734</v>
      </c>
      <c r="AK187" s="1219"/>
      <c r="AL187" s="1219"/>
      <c r="AM187" s="1219"/>
      <c r="AN187" s="1219"/>
      <c r="AO187" s="1219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 x14ac:dyDescent="0.2">
      <c r="A188" s="1003"/>
      <c r="B188" s="1222" t="s">
        <v>453</v>
      </c>
      <c r="C188" s="1219"/>
      <c r="D188" s="1004" t="s">
        <v>791</v>
      </c>
      <c r="E188" s="1222" t="s">
        <v>795</v>
      </c>
      <c r="F188" s="1219"/>
      <c r="G188" s="1222" t="s">
        <v>748</v>
      </c>
      <c r="H188" s="1222"/>
      <c r="I188" s="1222" t="s">
        <v>739</v>
      </c>
      <c r="J188" s="1219"/>
      <c r="K188" s="1219"/>
      <c r="L188" s="1222" t="s">
        <v>748</v>
      </c>
      <c r="M188" s="1219"/>
      <c r="N188" s="1219"/>
      <c r="O188" s="1222" t="s">
        <v>685</v>
      </c>
      <c r="P188" s="1219"/>
      <c r="Q188" s="1222" t="s">
        <v>685</v>
      </c>
      <c r="R188" s="1219"/>
      <c r="S188" s="1224" t="s">
        <v>585</v>
      </c>
      <c r="T188" s="1219"/>
      <c r="U188" s="1219"/>
      <c r="V188" s="1219"/>
      <c r="W188" s="1219"/>
      <c r="X188" s="1219"/>
      <c r="Y188" s="1219"/>
      <c r="Z188" s="1219"/>
      <c r="AA188" s="1222" t="s">
        <v>732</v>
      </c>
      <c r="AB188" s="1219"/>
      <c r="AC188" s="1219"/>
      <c r="AD188" s="1219"/>
      <c r="AE188" s="1219"/>
      <c r="AF188" s="1222" t="s">
        <v>733</v>
      </c>
      <c r="AG188" s="1219"/>
      <c r="AH188" s="1219"/>
      <c r="AI188" s="776" t="s">
        <v>417</v>
      </c>
      <c r="AJ188" s="1223" t="s">
        <v>734</v>
      </c>
      <c r="AK188" s="1219"/>
      <c r="AL188" s="1219"/>
      <c r="AM188" s="1219"/>
      <c r="AN188" s="1219"/>
      <c r="AO188" s="1219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 x14ac:dyDescent="0.2">
      <c r="A189" s="1003"/>
      <c r="B189" s="1222" t="s">
        <v>453</v>
      </c>
      <c r="C189" s="1219"/>
      <c r="D189" s="1004" t="s">
        <v>791</v>
      </c>
      <c r="E189" s="1222" t="s">
        <v>795</v>
      </c>
      <c r="F189" s="1219"/>
      <c r="G189" s="1222" t="s">
        <v>742</v>
      </c>
      <c r="H189" s="1222"/>
      <c r="I189" s="1222" t="s">
        <v>685</v>
      </c>
      <c r="J189" s="1219"/>
      <c r="K189" s="1219"/>
      <c r="L189" s="1222" t="s">
        <v>685</v>
      </c>
      <c r="M189" s="1219"/>
      <c r="N189" s="1219"/>
      <c r="O189" s="1222" t="s">
        <v>685</v>
      </c>
      <c r="P189" s="1219"/>
      <c r="Q189" s="1222" t="s">
        <v>685</v>
      </c>
      <c r="R189" s="1219"/>
      <c r="S189" s="1224" t="s">
        <v>586</v>
      </c>
      <c r="T189" s="1219"/>
      <c r="U189" s="1219"/>
      <c r="V189" s="1219"/>
      <c r="W189" s="1219"/>
      <c r="X189" s="1219"/>
      <c r="Y189" s="1219"/>
      <c r="Z189" s="1219"/>
      <c r="AA189" s="1222" t="s">
        <v>732</v>
      </c>
      <c r="AB189" s="1219"/>
      <c r="AC189" s="1219"/>
      <c r="AD189" s="1219"/>
      <c r="AE189" s="1219"/>
      <c r="AF189" s="1222" t="s">
        <v>733</v>
      </c>
      <c r="AG189" s="1219"/>
      <c r="AH189" s="1219"/>
      <c r="AI189" s="776" t="s">
        <v>417</v>
      </c>
      <c r="AJ189" s="1223" t="s">
        <v>734</v>
      </c>
      <c r="AK189" s="1219"/>
      <c r="AL189" s="1219"/>
      <c r="AM189" s="1219"/>
      <c r="AN189" s="1219"/>
      <c r="AO189" s="1219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 x14ac:dyDescent="0.2">
      <c r="A190" s="1003"/>
      <c r="B190" s="1222" t="s">
        <v>453</v>
      </c>
      <c r="C190" s="1219"/>
      <c r="D190" s="1004" t="s">
        <v>791</v>
      </c>
      <c r="E190" s="1222" t="s">
        <v>795</v>
      </c>
      <c r="F190" s="1219"/>
      <c r="G190" s="1222" t="s">
        <v>743</v>
      </c>
      <c r="H190" s="1222"/>
      <c r="I190" s="1222" t="s">
        <v>685</v>
      </c>
      <c r="J190" s="1219"/>
      <c r="K190" s="1219"/>
      <c r="L190" s="1222" t="s">
        <v>685</v>
      </c>
      <c r="M190" s="1219"/>
      <c r="N190" s="1219"/>
      <c r="O190" s="1222" t="s">
        <v>685</v>
      </c>
      <c r="P190" s="1219"/>
      <c r="Q190" s="1222" t="s">
        <v>685</v>
      </c>
      <c r="R190" s="1219"/>
      <c r="S190" s="1224" t="s">
        <v>798</v>
      </c>
      <c r="T190" s="1219"/>
      <c r="U190" s="1219"/>
      <c r="V190" s="1219"/>
      <c r="W190" s="1219"/>
      <c r="X190" s="1219"/>
      <c r="Y190" s="1219"/>
      <c r="Z190" s="1219"/>
      <c r="AA190" s="1222" t="s">
        <v>732</v>
      </c>
      <c r="AB190" s="1219"/>
      <c r="AC190" s="1219"/>
      <c r="AD190" s="1219"/>
      <c r="AE190" s="1219"/>
      <c r="AF190" s="1222" t="s">
        <v>733</v>
      </c>
      <c r="AG190" s="1219"/>
      <c r="AH190" s="1219"/>
      <c r="AI190" s="776" t="s">
        <v>417</v>
      </c>
      <c r="AJ190" s="1223" t="s">
        <v>734</v>
      </c>
      <c r="AK190" s="1219"/>
      <c r="AL190" s="1219"/>
      <c r="AM190" s="1219"/>
      <c r="AN190" s="1219"/>
      <c r="AO190" s="1219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 x14ac:dyDescent="0.2">
      <c r="A191" s="1003"/>
      <c r="B191" s="1218" t="s">
        <v>453</v>
      </c>
      <c r="C191" s="1219"/>
      <c r="D191" s="1002" t="s">
        <v>799</v>
      </c>
      <c r="E191" s="1218"/>
      <c r="F191" s="1219"/>
      <c r="G191" s="1218"/>
      <c r="H191" s="1218"/>
      <c r="I191" s="1218"/>
      <c r="J191" s="1219"/>
      <c r="K191" s="1219"/>
      <c r="L191" s="1218"/>
      <c r="M191" s="1219"/>
      <c r="N191" s="1219"/>
      <c r="O191" s="1218"/>
      <c r="P191" s="1219"/>
      <c r="Q191" s="1218"/>
      <c r="R191" s="1219"/>
      <c r="S191" s="1220" t="s">
        <v>800</v>
      </c>
      <c r="T191" s="1219"/>
      <c r="U191" s="1219"/>
      <c r="V191" s="1219"/>
      <c r="W191" s="1219"/>
      <c r="X191" s="1219"/>
      <c r="Y191" s="1219"/>
      <c r="Z191" s="1219"/>
      <c r="AA191" s="1218" t="s">
        <v>732</v>
      </c>
      <c r="AB191" s="1219"/>
      <c r="AC191" s="1219"/>
      <c r="AD191" s="1219"/>
      <c r="AE191" s="1219"/>
      <c r="AF191" s="1218" t="s">
        <v>733</v>
      </c>
      <c r="AG191" s="1219"/>
      <c r="AH191" s="1219"/>
      <c r="AI191" s="770" t="s">
        <v>417</v>
      </c>
      <c r="AJ191" s="1221" t="s">
        <v>734</v>
      </c>
      <c r="AK191" s="1219"/>
      <c r="AL191" s="1219"/>
      <c r="AM191" s="1219"/>
      <c r="AN191" s="1219"/>
      <c r="AO191" s="1219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 x14ac:dyDescent="0.2">
      <c r="A192" s="1003"/>
      <c r="B192" s="1218" t="s">
        <v>453</v>
      </c>
      <c r="C192" s="1219"/>
      <c r="D192" s="1002" t="s">
        <v>799</v>
      </c>
      <c r="E192" s="1218" t="s">
        <v>801</v>
      </c>
      <c r="F192" s="1219"/>
      <c r="G192" s="1218"/>
      <c r="H192" s="1218"/>
      <c r="I192" s="1218"/>
      <c r="J192" s="1219"/>
      <c r="K192" s="1219"/>
      <c r="L192" s="1218"/>
      <c r="M192" s="1219"/>
      <c r="N192" s="1219"/>
      <c r="O192" s="1218"/>
      <c r="P192" s="1219"/>
      <c r="Q192" s="1218"/>
      <c r="R192" s="1219"/>
      <c r="S192" s="1220" t="s">
        <v>802</v>
      </c>
      <c r="T192" s="1219"/>
      <c r="U192" s="1219"/>
      <c r="V192" s="1219"/>
      <c r="W192" s="1219"/>
      <c r="X192" s="1219"/>
      <c r="Y192" s="1219"/>
      <c r="Z192" s="1219"/>
      <c r="AA192" s="1218" t="s">
        <v>732</v>
      </c>
      <c r="AB192" s="1219"/>
      <c r="AC192" s="1219"/>
      <c r="AD192" s="1219"/>
      <c r="AE192" s="1219"/>
      <c r="AF192" s="1218" t="s">
        <v>733</v>
      </c>
      <c r="AG192" s="1219"/>
      <c r="AH192" s="1219"/>
      <c r="AI192" s="770" t="s">
        <v>417</v>
      </c>
      <c r="AJ192" s="1221" t="s">
        <v>734</v>
      </c>
      <c r="AK192" s="1219"/>
      <c r="AL192" s="1219"/>
      <c r="AM192" s="1219"/>
      <c r="AN192" s="1219"/>
      <c r="AO192" s="1219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 x14ac:dyDescent="0.2">
      <c r="A193" s="1003"/>
      <c r="B193" s="1222" t="s">
        <v>453</v>
      </c>
      <c r="C193" s="1219"/>
      <c r="D193" s="1004" t="s">
        <v>799</v>
      </c>
      <c r="E193" s="1222" t="s">
        <v>801</v>
      </c>
      <c r="F193" s="1219"/>
      <c r="G193" s="1222" t="s">
        <v>738</v>
      </c>
      <c r="H193" s="1222"/>
      <c r="I193" s="1222" t="s">
        <v>685</v>
      </c>
      <c r="J193" s="1219"/>
      <c r="K193" s="1219"/>
      <c r="L193" s="1222" t="s">
        <v>685</v>
      </c>
      <c r="M193" s="1219"/>
      <c r="N193" s="1219"/>
      <c r="O193" s="1222" t="s">
        <v>685</v>
      </c>
      <c r="P193" s="1219"/>
      <c r="Q193" s="1222" t="s">
        <v>685</v>
      </c>
      <c r="R193" s="1219"/>
      <c r="S193" s="1224" t="s">
        <v>803</v>
      </c>
      <c r="T193" s="1219"/>
      <c r="U193" s="1219"/>
      <c r="V193" s="1219"/>
      <c r="W193" s="1219"/>
      <c r="X193" s="1219"/>
      <c r="Y193" s="1219"/>
      <c r="Z193" s="1219"/>
      <c r="AA193" s="1222" t="s">
        <v>732</v>
      </c>
      <c r="AB193" s="1219"/>
      <c r="AC193" s="1219"/>
      <c r="AD193" s="1219"/>
      <c r="AE193" s="1219"/>
      <c r="AF193" s="1222" t="s">
        <v>733</v>
      </c>
      <c r="AG193" s="1219"/>
      <c r="AH193" s="1219"/>
      <c r="AI193" s="776" t="s">
        <v>417</v>
      </c>
      <c r="AJ193" s="1223" t="s">
        <v>734</v>
      </c>
      <c r="AK193" s="1219"/>
      <c r="AL193" s="1219"/>
      <c r="AM193" s="1219"/>
      <c r="AN193" s="1219"/>
      <c r="AO193" s="1219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 x14ac:dyDescent="0.2">
      <c r="A194" s="1003"/>
      <c r="B194" s="1218" t="s">
        <v>453</v>
      </c>
      <c r="C194" s="1219"/>
      <c r="D194" s="1002" t="s">
        <v>799</v>
      </c>
      <c r="E194" s="1218" t="s">
        <v>804</v>
      </c>
      <c r="F194" s="1219"/>
      <c r="G194" s="1218"/>
      <c r="H194" s="1218"/>
      <c r="I194" s="1218"/>
      <c r="J194" s="1219"/>
      <c r="K194" s="1219"/>
      <c r="L194" s="1218"/>
      <c r="M194" s="1219"/>
      <c r="N194" s="1219"/>
      <c r="O194" s="1218"/>
      <c r="P194" s="1219"/>
      <c r="Q194" s="1218"/>
      <c r="R194" s="1219"/>
      <c r="S194" s="1220" t="s">
        <v>805</v>
      </c>
      <c r="T194" s="1219"/>
      <c r="U194" s="1219"/>
      <c r="V194" s="1219"/>
      <c r="W194" s="1219"/>
      <c r="X194" s="1219"/>
      <c r="Y194" s="1219"/>
      <c r="Z194" s="1219"/>
      <c r="AA194" s="1218" t="s">
        <v>732</v>
      </c>
      <c r="AB194" s="1219"/>
      <c r="AC194" s="1219"/>
      <c r="AD194" s="1219"/>
      <c r="AE194" s="1219"/>
      <c r="AF194" s="1218" t="s">
        <v>733</v>
      </c>
      <c r="AG194" s="1219"/>
      <c r="AH194" s="1219"/>
      <c r="AI194" s="770" t="s">
        <v>417</v>
      </c>
      <c r="AJ194" s="1221" t="s">
        <v>734</v>
      </c>
      <c r="AK194" s="1219"/>
      <c r="AL194" s="1219"/>
      <c r="AM194" s="1219"/>
      <c r="AN194" s="1219"/>
      <c r="AO194" s="1219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 x14ac:dyDescent="0.2">
      <c r="A195" s="1003"/>
      <c r="B195" s="1222" t="s">
        <v>453</v>
      </c>
      <c r="C195" s="1219"/>
      <c r="D195" s="1004" t="s">
        <v>799</v>
      </c>
      <c r="E195" s="1222" t="s">
        <v>804</v>
      </c>
      <c r="F195" s="1219"/>
      <c r="G195" s="1222" t="s">
        <v>738</v>
      </c>
      <c r="H195" s="1222"/>
      <c r="I195" s="1222" t="s">
        <v>685</v>
      </c>
      <c r="J195" s="1219"/>
      <c r="K195" s="1219"/>
      <c r="L195" s="1222" t="s">
        <v>685</v>
      </c>
      <c r="M195" s="1219"/>
      <c r="N195" s="1219"/>
      <c r="O195" s="1222" t="s">
        <v>685</v>
      </c>
      <c r="P195" s="1219"/>
      <c r="Q195" s="1222" t="s">
        <v>685</v>
      </c>
      <c r="R195" s="1219"/>
      <c r="S195" s="1224" t="s">
        <v>587</v>
      </c>
      <c r="T195" s="1219"/>
      <c r="U195" s="1219"/>
      <c r="V195" s="1219"/>
      <c r="W195" s="1219"/>
      <c r="X195" s="1219"/>
      <c r="Y195" s="1219"/>
      <c r="Z195" s="1219"/>
      <c r="AA195" s="1222" t="s">
        <v>732</v>
      </c>
      <c r="AB195" s="1219"/>
      <c r="AC195" s="1219"/>
      <c r="AD195" s="1219"/>
      <c r="AE195" s="1219"/>
      <c r="AF195" s="1222" t="s">
        <v>733</v>
      </c>
      <c r="AG195" s="1219"/>
      <c r="AH195" s="1219"/>
      <c r="AI195" s="776" t="s">
        <v>417</v>
      </c>
      <c r="AJ195" s="1223" t="s">
        <v>734</v>
      </c>
      <c r="AK195" s="1219"/>
      <c r="AL195" s="1219"/>
      <c r="AM195" s="1219"/>
      <c r="AN195" s="1219"/>
      <c r="AO195" s="1219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 x14ac:dyDescent="0.2">
      <c r="A196" s="1003"/>
      <c r="B196" s="1218" t="s">
        <v>453</v>
      </c>
      <c r="C196" s="1219"/>
      <c r="D196" s="1002" t="s">
        <v>799</v>
      </c>
      <c r="E196" s="1218" t="s">
        <v>795</v>
      </c>
      <c r="F196" s="1219"/>
      <c r="G196" s="1218"/>
      <c r="H196" s="1218"/>
      <c r="I196" s="1218"/>
      <c r="J196" s="1219"/>
      <c r="K196" s="1219"/>
      <c r="L196" s="1218"/>
      <c r="M196" s="1219"/>
      <c r="N196" s="1219"/>
      <c r="O196" s="1218"/>
      <c r="P196" s="1219"/>
      <c r="Q196" s="1218"/>
      <c r="R196" s="1219"/>
      <c r="S196" s="1220" t="s">
        <v>796</v>
      </c>
      <c r="T196" s="1219"/>
      <c r="U196" s="1219"/>
      <c r="V196" s="1219"/>
      <c r="W196" s="1219"/>
      <c r="X196" s="1219"/>
      <c r="Y196" s="1219"/>
      <c r="Z196" s="1219"/>
      <c r="AA196" s="1218" t="s">
        <v>732</v>
      </c>
      <c r="AB196" s="1219"/>
      <c r="AC196" s="1219"/>
      <c r="AD196" s="1219"/>
      <c r="AE196" s="1219"/>
      <c r="AF196" s="1218" t="s">
        <v>733</v>
      </c>
      <c r="AG196" s="1219"/>
      <c r="AH196" s="1219"/>
      <c r="AI196" s="770" t="s">
        <v>417</v>
      </c>
      <c r="AJ196" s="1221" t="s">
        <v>734</v>
      </c>
      <c r="AK196" s="1219"/>
      <c r="AL196" s="1219"/>
      <c r="AM196" s="1219"/>
      <c r="AN196" s="1219"/>
      <c r="AO196" s="1219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 x14ac:dyDescent="0.2">
      <c r="A197" s="1003"/>
      <c r="B197" s="1218" t="s">
        <v>453</v>
      </c>
      <c r="C197" s="1219"/>
      <c r="D197" s="1002" t="s">
        <v>799</v>
      </c>
      <c r="E197" s="1218" t="s">
        <v>795</v>
      </c>
      <c r="F197" s="1219"/>
      <c r="G197" s="1218" t="s">
        <v>738</v>
      </c>
      <c r="H197" s="1218"/>
      <c r="I197" s="1218" t="s">
        <v>739</v>
      </c>
      <c r="J197" s="1219"/>
      <c r="K197" s="1219"/>
      <c r="L197" s="1218" t="s">
        <v>685</v>
      </c>
      <c r="M197" s="1219"/>
      <c r="N197" s="1219"/>
      <c r="O197" s="1218" t="s">
        <v>685</v>
      </c>
      <c r="P197" s="1219"/>
      <c r="Q197" s="1218" t="s">
        <v>685</v>
      </c>
      <c r="R197" s="1219"/>
      <c r="S197" s="1220" t="s">
        <v>806</v>
      </c>
      <c r="T197" s="1219"/>
      <c r="U197" s="1219"/>
      <c r="V197" s="1219"/>
      <c r="W197" s="1219"/>
      <c r="X197" s="1219"/>
      <c r="Y197" s="1219"/>
      <c r="Z197" s="1219"/>
      <c r="AA197" s="1218" t="s">
        <v>732</v>
      </c>
      <c r="AB197" s="1219"/>
      <c r="AC197" s="1219"/>
      <c r="AD197" s="1219"/>
      <c r="AE197" s="1219"/>
      <c r="AF197" s="1218" t="s">
        <v>733</v>
      </c>
      <c r="AG197" s="1219"/>
      <c r="AH197" s="1219"/>
      <c r="AI197" s="770" t="s">
        <v>417</v>
      </c>
      <c r="AJ197" s="1221" t="s">
        <v>734</v>
      </c>
      <c r="AK197" s="1219"/>
      <c r="AL197" s="1219"/>
      <c r="AM197" s="1219"/>
      <c r="AN197" s="1219"/>
      <c r="AO197" s="1219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 x14ac:dyDescent="0.2">
      <c r="A198" s="1003"/>
      <c r="B198" s="1222" t="s">
        <v>453</v>
      </c>
      <c r="C198" s="1219"/>
      <c r="D198" s="1004" t="s">
        <v>799</v>
      </c>
      <c r="E198" s="1222" t="s">
        <v>795</v>
      </c>
      <c r="F198" s="1219"/>
      <c r="G198" s="1222" t="s">
        <v>738</v>
      </c>
      <c r="H198" s="1222"/>
      <c r="I198" s="1222" t="s">
        <v>685</v>
      </c>
      <c r="J198" s="1219"/>
      <c r="K198" s="1219"/>
      <c r="L198" s="1222" t="s">
        <v>685</v>
      </c>
      <c r="M198" s="1219"/>
      <c r="N198" s="1219"/>
      <c r="O198" s="1222" t="s">
        <v>685</v>
      </c>
      <c r="P198" s="1219"/>
      <c r="Q198" s="1222" t="s">
        <v>685</v>
      </c>
      <c r="R198" s="1219"/>
      <c r="S198" s="1224" t="s">
        <v>807</v>
      </c>
      <c r="T198" s="1219"/>
      <c r="U198" s="1219"/>
      <c r="V198" s="1219"/>
      <c r="W198" s="1219"/>
      <c r="X198" s="1219"/>
      <c r="Y198" s="1219"/>
      <c r="Z198" s="1219"/>
      <c r="AA198" s="1222" t="s">
        <v>732</v>
      </c>
      <c r="AB198" s="1219"/>
      <c r="AC198" s="1219"/>
      <c r="AD198" s="1219"/>
      <c r="AE198" s="1219"/>
      <c r="AF198" s="1222" t="s">
        <v>733</v>
      </c>
      <c r="AG198" s="1219"/>
      <c r="AH198" s="1219"/>
      <c r="AI198" s="776" t="s">
        <v>417</v>
      </c>
      <c r="AJ198" s="1223" t="s">
        <v>734</v>
      </c>
      <c r="AK198" s="1219"/>
      <c r="AL198" s="1219"/>
      <c r="AM198" s="1219"/>
      <c r="AN198" s="1219"/>
      <c r="AO198" s="1219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 x14ac:dyDescent="0.2">
      <c r="A199" s="1003"/>
      <c r="B199" s="1222" t="s">
        <v>453</v>
      </c>
      <c r="C199" s="1219"/>
      <c r="D199" s="1004" t="s">
        <v>799</v>
      </c>
      <c r="E199" s="1222" t="s">
        <v>795</v>
      </c>
      <c r="F199" s="1219"/>
      <c r="G199" s="1222" t="s">
        <v>738</v>
      </c>
      <c r="H199" s="1222"/>
      <c r="I199" s="1222" t="s">
        <v>739</v>
      </c>
      <c r="J199" s="1219"/>
      <c r="K199" s="1219"/>
      <c r="L199" s="1222" t="s">
        <v>741</v>
      </c>
      <c r="M199" s="1219"/>
      <c r="N199" s="1219"/>
      <c r="O199" s="1222" t="s">
        <v>685</v>
      </c>
      <c r="P199" s="1219"/>
      <c r="Q199" s="1222" t="s">
        <v>685</v>
      </c>
      <c r="R199" s="1219"/>
      <c r="S199" s="1224" t="s">
        <v>588</v>
      </c>
      <c r="T199" s="1219"/>
      <c r="U199" s="1219"/>
      <c r="V199" s="1219"/>
      <c r="W199" s="1219"/>
      <c r="X199" s="1219"/>
      <c r="Y199" s="1219"/>
      <c r="Z199" s="1219"/>
      <c r="AA199" s="1222" t="s">
        <v>732</v>
      </c>
      <c r="AB199" s="1219"/>
      <c r="AC199" s="1219"/>
      <c r="AD199" s="1219"/>
      <c r="AE199" s="1219"/>
      <c r="AF199" s="1222" t="s">
        <v>733</v>
      </c>
      <c r="AG199" s="1219"/>
      <c r="AH199" s="1219"/>
      <c r="AI199" s="776" t="s">
        <v>417</v>
      </c>
      <c r="AJ199" s="1223" t="s">
        <v>734</v>
      </c>
      <c r="AK199" s="1219"/>
      <c r="AL199" s="1219"/>
      <c r="AM199" s="1219"/>
      <c r="AN199" s="1219"/>
      <c r="AO199" s="1219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 x14ac:dyDescent="0.2">
      <c r="A200" s="1003"/>
      <c r="B200" s="1222" t="s">
        <v>453</v>
      </c>
      <c r="C200" s="1219"/>
      <c r="D200" s="1004" t="s">
        <v>799</v>
      </c>
      <c r="E200" s="1222" t="s">
        <v>795</v>
      </c>
      <c r="F200" s="1219"/>
      <c r="G200" s="1222" t="s">
        <v>741</v>
      </c>
      <c r="H200" s="1222"/>
      <c r="I200" s="1222" t="s">
        <v>685</v>
      </c>
      <c r="J200" s="1219"/>
      <c r="K200" s="1219"/>
      <c r="L200" s="1222" t="s">
        <v>685</v>
      </c>
      <c r="M200" s="1219"/>
      <c r="N200" s="1219"/>
      <c r="O200" s="1222" t="s">
        <v>685</v>
      </c>
      <c r="P200" s="1219"/>
      <c r="Q200" s="1222" t="s">
        <v>685</v>
      </c>
      <c r="R200" s="1219"/>
      <c r="S200" s="1224" t="s">
        <v>589</v>
      </c>
      <c r="T200" s="1219"/>
      <c r="U200" s="1219"/>
      <c r="V200" s="1219"/>
      <c r="W200" s="1219"/>
      <c r="X200" s="1219"/>
      <c r="Y200" s="1219"/>
      <c r="Z200" s="1219"/>
      <c r="AA200" s="1222" t="s">
        <v>732</v>
      </c>
      <c r="AB200" s="1219"/>
      <c r="AC200" s="1219"/>
      <c r="AD200" s="1219"/>
      <c r="AE200" s="1219"/>
      <c r="AF200" s="1222" t="s">
        <v>733</v>
      </c>
      <c r="AG200" s="1219"/>
      <c r="AH200" s="1219"/>
      <c r="AI200" s="776" t="s">
        <v>417</v>
      </c>
      <c r="AJ200" s="1223" t="s">
        <v>734</v>
      </c>
      <c r="AK200" s="1219"/>
      <c r="AL200" s="1219"/>
      <c r="AM200" s="1219"/>
      <c r="AN200" s="1219"/>
      <c r="AO200" s="1219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 x14ac:dyDescent="0.2">
      <c r="A201" s="1003"/>
      <c r="B201" s="1222" t="s">
        <v>453</v>
      </c>
      <c r="C201" s="1219"/>
      <c r="D201" s="1004" t="s">
        <v>799</v>
      </c>
      <c r="E201" s="1222" t="s">
        <v>795</v>
      </c>
      <c r="F201" s="1219"/>
      <c r="G201" s="1222" t="s">
        <v>748</v>
      </c>
      <c r="H201" s="1222"/>
      <c r="I201" s="1222" t="s">
        <v>685</v>
      </c>
      <c r="J201" s="1219"/>
      <c r="K201" s="1219"/>
      <c r="L201" s="1222" t="s">
        <v>685</v>
      </c>
      <c r="M201" s="1219"/>
      <c r="N201" s="1219"/>
      <c r="O201" s="1222" t="s">
        <v>685</v>
      </c>
      <c r="P201" s="1219"/>
      <c r="Q201" s="1222" t="s">
        <v>685</v>
      </c>
      <c r="R201" s="1219"/>
      <c r="S201" s="1224" t="s">
        <v>590</v>
      </c>
      <c r="T201" s="1219"/>
      <c r="U201" s="1219"/>
      <c r="V201" s="1219"/>
      <c r="W201" s="1219"/>
      <c r="X201" s="1219"/>
      <c r="Y201" s="1219"/>
      <c r="Z201" s="1219"/>
      <c r="AA201" s="1222" t="s">
        <v>732</v>
      </c>
      <c r="AB201" s="1219"/>
      <c r="AC201" s="1219"/>
      <c r="AD201" s="1219"/>
      <c r="AE201" s="1219"/>
      <c r="AF201" s="1222" t="s">
        <v>733</v>
      </c>
      <c r="AG201" s="1219"/>
      <c r="AH201" s="1219"/>
      <c r="AI201" s="776" t="s">
        <v>417</v>
      </c>
      <c r="AJ201" s="1223" t="s">
        <v>734</v>
      </c>
      <c r="AK201" s="1219"/>
      <c r="AL201" s="1219"/>
      <c r="AM201" s="1219"/>
      <c r="AN201" s="1219"/>
      <c r="AO201" s="1219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 x14ac:dyDescent="0.2">
      <c r="A202" s="1003"/>
      <c r="B202" s="1218" t="s">
        <v>453</v>
      </c>
      <c r="C202" s="1219"/>
      <c r="D202" s="1002" t="s">
        <v>808</v>
      </c>
      <c r="E202" s="1218"/>
      <c r="F202" s="1219"/>
      <c r="G202" s="1218"/>
      <c r="H202" s="1218"/>
      <c r="I202" s="1218"/>
      <c r="J202" s="1219"/>
      <c r="K202" s="1219"/>
      <c r="L202" s="1218"/>
      <c r="M202" s="1219"/>
      <c r="N202" s="1219"/>
      <c r="O202" s="1218"/>
      <c r="P202" s="1219"/>
      <c r="Q202" s="1218"/>
      <c r="R202" s="1219"/>
      <c r="S202" s="1220" t="s">
        <v>809</v>
      </c>
      <c r="T202" s="1219"/>
      <c r="U202" s="1219"/>
      <c r="V202" s="1219"/>
      <c r="W202" s="1219"/>
      <c r="X202" s="1219"/>
      <c r="Y202" s="1219"/>
      <c r="Z202" s="1219"/>
      <c r="AA202" s="1218" t="s">
        <v>732</v>
      </c>
      <c r="AB202" s="1219"/>
      <c r="AC202" s="1219"/>
      <c r="AD202" s="1219"/>
      <c r="AE202" s="1219"/>
      <c r="AF202" s="1218" t="s">
        <v>733</v>
      </c>
      <c r="AG202" s="1219"/>
      <c r="AH202" s="1219"/>
      <c r="AI202" s="770" t="s">
        <v>417</v>
      </c>
      <c r="AJ202" s="1221" t="s">
        <v>734</v>
      </c>
      <c r="AK202" s="1219"/>
      <c r="AL202" s="1219"/>
      <c r="AM202" s="1219"/>
      <c r="AN202" s="1219"/>
      <c r="AO202" s="1219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 x14ac:dyDescent="0.2">
      <c r="A203" s="1003"/>
      <c r="B203" s="1218" t="s">
        <v>453</v>
      </c>
      <c r="C203" s="1219"/>
      <c r="D203" s="1002" t="s">
        <v>808</v>
      </c>
      <c r="E203" s="1218"/>
      <c r="F203" s="1219"/>
      <c r="G203" s="1218"/>
      <c r="H203" s="1218"/>
      <c r="I203" s="1218"/>
      <c r="J203" s="1219"/>
      <c r="K203" s="1219"/>
      <c r="L203" s="1218"/>
      <c r="M203" s="1219"/>
      <c r="N203" s="1219"/>
      <c r="O203" s="1218"/>
      <c r="P203" s="1219"/>
      <c r="Q203" s="1218"/>
      <c r="R203" s="1219"/>
      <c r="S203" s="1220" t="s">
        <v>809</v>
      </c>
      <c r="T203" s="1219"/>
      <c r="U203" s="1219"/>
      <c r="V203" s="1219"/>
      <c r="W203" s="1219"/>
      <c r="X203" s="1219"/>
      <c r="Y203" s="1219"/>
      <c r="Z203" s="1219"/>
      <c r="AA203" s="1218" t="s">
        <v>732</v>
      </c>
      <c r="AB203" s="1219"/>
      <c r="AC203" s="1219"/>
      <c r="AD203" s="1219"/>
      <c r="AE203" s="1219"/>
      <c r="AF203" s="1218" t="s">
        <v>733</v>
      </c>
      <c r="AG203" s="1219"/>
      <c r="AH203" s="1219"/>
      <c r="AI203" s="770" t="s">
        <v>745</v>
      </c>
      <c r="AJ203" s="1221" t="s">
        <v>781</v>
      </c>
      <c r="AK203" s="1219"/>
      <c r="AL203" s="1219"/>
      <c r="AM203" s="1219"/>
      <c r="AN203" s="1219"/>
      <c r="AO203" s="1219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 x14ac:dyDescent="0.2">
      <c r="A204" s="1003"/>
      <c r="B204" s="1218" t="s">
        <v>453</v>
      </c>
      <c r="C204" s="1219"/>
      <c r="D204" s="1002" t="s">
        <v>808</v>
      </c>
      <c r="E204" s="1218" t="s">
        <v>810</v>
      </c>
      <c r="F204" s="1219"/>
      <c r="G204" s="1218"/>
      <c r="H204" s="1218"/>
      <c r="I204" s="1218"/>
      <c r="J204" s="1219"/>
      <c r="K204" s="1219"/>
      <c r="L204" s="1218"/>
      <c r="M204" s="1219"/>
      <c r="N204" s="1219"/>
      <c r="O204" s="1218"/>
      <c r="P204" s="1219"/>
      <c r="Q204" s="1218"/>
      <c r="R204" s="1219"/>
      <c r="S204" s="1220" t="s">
        <v>811</v>
      </c>
      <c r="T204" s="1219"/>
      <c r="U204" s="1219"/>
      <c r="V204" s="1219"/>
      <c r="W204" s="1219"/>
      <c r="X204" s="1219"/>
      <c r="Y204" s="1219"/>
      <c r="Z204" s="1219"/>
      <c r="AA204" s="1218" t="s">
        <v>732</v>
      </c>
      <c r="AB204" s="1219"/>
      <c r="AC204" s="1219"/>
      <c r="AD204" s="1219"/>
      <c r="AE204" s="1219"/>
      <c r="AF204" s="1218" t="s">
        <v>733</v>
      </c>
      <c r="AG204" s="1219"/>
      <c r="AH204" s="1219"/>
      <c r="AI204" s="770" t="s">
        <v>417</v>
      </c>
      <c r="AJ204" s="1221" t="s">
        <v>734</v>
      </c>
      <c r="AK204" s="1219"/>
      <c r="AL204" s="1219"/>
      <c r="AM204" s="1219"/>
      <c r="AN204" s="1219"/>
      <c r="AO204" s="1219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 x14ac:dyDescent="0.2">
      <c r="A205" s="1003"/>
      <c r="B205" s="1222" t="s">
        <v>453</v>
      </c>
      <c r="C205" s="1219"/>
      <c r="D205" s="1004" t="s">
        <v>808</v>
      </c>
      <c r="E205" s="1222" t="s">
        <v>810</v>
      </c>
      <c r="F205" s="1219"/>
      <c r="G205" s="1222" t="s">
        <v>738</v>
      </c>
      <c r="H205" s="1222"/>
      <c r="I205" s="1222" t="s">
        <v>685</v>
      </c>
      <c r="J205" s="1219"/>
      <c r="K205" s="1219"/>
      <c r="L205" s="1222" t="s">
        <v>685</v>
      </c>
      <c r="M205" s="1219"/>
      <c r="N205" s="1219"/>
      <c r="O205" s="1222" t="s">
        <v>685</v>
      </c>
      <c r="P205" s="1219"/>
      <c r="Q205" s="1222" t="s">
        <v>685</v>
      </c>
      <c r="R205" s="1219"/>
      <c r="S205" s="1224" t="s">
        <v>591</v>
      </c>
      <c r="T205" s="1219"/>
      <c r="U205" s="1219"/>
      <c r="V205" s="1219"/>
      <c r="W205" s="1219"/>
      <c r="X205" s="1219"/>
      <c r="Y205" s="1219"/>
      <c r="Z205" s="1219"/>
      <c r="AA205" s="1222" t="s">
        <v>732</v>
      </c>
      <c r="AB205" s="1219"/>
      <c r="AC205" s="1219"/>
      <c r="AD205" s="1219"/>
      <c r="AE205" s="1219"/>
      <c r="AF205" s="1222" t="s">
        <v>733</v>
      </c>
      <c r="AG205" s="1219"/>
      <c r="AH205" s="1219"/>
      <c r="AI205" s="776" t="s">
        <v>417</v>
      </c>
      <c r="AJ205" s="1223" t="s">
        <v>734</v>
      </c>
      <c r="AK205" s="1219"/>
      <c r="AL205" s="1219"/>
      <c r="AM205" s="1219"/>
      <c r="AN205" s="1219"/>
      <c r="AO205" s="1219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 x14ac:dyDescent="0.2">
      <c r="A206" s="1003"/>
      <c r="B206" s="1218" t="s">
        <v>453</v>
      </c>
      <c r="C206" s="1219"/>
      <c r="D206" s="1002" t="s">
        <v>808</v>
      </c>
      <c r="E206" s="1218" t="s">
        <v>784</v>
      </c>
      <c r="F206" s="1219"/>
      <c r="G206" s="1218"/>
      <c r="H206" s="1218"/>
      <c r="I206" s="1218"/>
      <c r="J206" s="1219"/>
      <c r="K206" s="1219"/>
      <c r="L206" s="1218"/>
      <c r="M206" s="1219"/>
      <c r="N206" s="1219"/>
      <c r="O206" s="1218"/>
      <c r="P206" s="1219"/>
      <c r="Q206" s="1218"/>
      <c r="R206" s="1219"/>
      <c r="S206" s="1220" t="s">
        <v>785</v>
      </c>
      <c r="T206" s="1219"/>
      <c r="U206" s="1219"/>
      <c r="V206" s="1219"/>
      <c r="W206" s="1219"/>
      <c r="X206" s="1219"/>
      <c r="Y206" s="1219"/>
      <c r="Z206" s="1219"/>
      <c r="AA206" s="1218" t="s">
        <v>732</v>
      </c>
      <c r="AB206" s="1219"/>
      <c r="AC206" s="1219"/>
      <c r="AD206" s="1219"/>
      <c r="AE206" s="1219"/>
      <c r="AF206" s="1218" t="s">
        <v>733</v>
      </c>
      <c r="AG206" s="1219"/>
      <c r="AH206" s="1219"/>
      <c r="AI206" s="770" t="s">
        <v>417</v>
      </c>
      <c r="AJ206" s="1221" t="s">
        <v>734</v>
      </c>
      <c r="AK206" s="1219"/>
      <c r="AL206" s="1219"/>
      <c r="AM206" s="1219"/>
      <c r="AN206" s="1219"/>
      <c r="AO206" s="1219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 x14ac:dyDescent="0.2">
      <c r="A207" s="1003"/>
      <c r="B207" s="1218" t="s">
        <v>453</v>
      </c>
      <c r="C207" s="1219"/>
      <c r="D207" s="1002" t="s">
        <v>808</v>
      </c>
      <c r="E207" s="1218" t="s">
        <v>784</v>
      </c>
      <c r="F207" s="1219"/>
      <c r="G207" s="1218"/>
      <c r="H207" s="1218"/>
      <c r="I207" s="1218"/>
      <c r="J207" s="1219"/>
      <c r="K207" s="1219"/>
      <c r="L207" s="1218"/>
      <c r="M207" s="1219"/>
      <c r="N207" s="1219"/>
      <c r="O207" s="1218"/>
      <c r="P207" s="1219"/>
      <c r="Q207" s="1218"/>
      <c r="R207" s="1219"/>
      <c r="S207" s="1220" t="s">
        <v>785</v>
      </c>
      <c r="T207" s="1219"/>
      <c r="U207" s="1219"/>
      <c r="V207" s="1219"/>
      <c r="W207" s="1219"/>
      <c r="X207" s="1219"/>
      <c r="Y207" s="1219"/>
      <c r="Z207" s="1219"/>
      <c r="AA207" s="1218" t="s">
        <v>732</v>
      </c>
      <c r="AB207" s="1219"/>
      <c r="AC207" s="1219"/>
      <c r="AD207" s="1219"/>
      <c r="AE207" s="1219"/>
      <c r="AF207" s="1218" t="s">
        <v>733</v>
      </c>
      <c r="AG207" s="1219"/>
      <c r="AH207" s="1219"/>
      <c r="AI207" s="770" t="s">
        <v>745</v>
      </c>
      <c r="AJ207" s="1221" t="s">
        <v>781</v>
      </c>
      <c r="AK207" s="1219"/>
      <c r="AL207" s="1219"/>
      <c r="AM207" s="1219"/>
      <c r="AN207" s="1219"/>
      <c r="AO207" s="1219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 x14ac:dyDescent="0.2">
      <c r="A208" s="1003"/>
      <c r="B208" s="1218" t="s">
        <v>453</v>
      </c>
      <c r="C208" s="1219"/>
      <c r="D208" s="1002" t="s">
        <v>808</v>
      </c>
      <c r="E208" s="1218" t="s">
        <v>784</v>
      </c>
      <c r="F208" s="1219"/>
      <c r="G208" s="1218" t="s">
        <v>741</v>
      </c>
      <c r="H208" s="1218"/>
      <c r="I208" s="1218" t="s">
        <v>685</v>
      </c>
      <c r="J208" s="1219"/>
      <c r="K208" s="1219"/>
      <c r="L208" s="1218" t="s">
        <v>685</v>
      </c>
      <c r="M208" s="1219"/>
      <c r="N208" s="1219"/>
      <c r="O208" s="1218" t="s">
        <v>685</v>
      </c>
      <c r="P208" s="1219"/>
      <c r="Q208" s="1218" t="s">
        <v>685</v>
      </c>
      <c r="R208" s="1219"/>
      <c r="S208" s="1220" t="s">
        <v>687</v>
      </c>
      <c r="T208" s="1219"/>
      <c r="U208" s="1219"/>
      <c r="V208" s="1219"/>
      <c r="W208" s="1219"/>
      <c r="X208" s="1219"/>
      <c r="Y208" s="1219"/>
      <c r="Z208" s="1219"/>
      <c r="AA208" s="1218" t="s">
        <v>732</v>
      </c>
      <c r="AB208" s="1219"/>
      <c r="AC208" s="1219"/>
      <c r="AD208" s="1219"/>
      <c r="AE208" s="1219"/>
      <c r="AF208" s="1218" t="s">
        <v>733</v>
      </c>
      <c r="AG208" s="1219"/>
      <c r="AH208" s="1219"/>
      <c r="AI208" s="770" t="s">
        <v>417</v>
      </c>
      <c r="AJ208" s="1221" t="s">
        <v>734</v>
      </c>
      <c r="AK208" s="1219"/>
      <c r="AL208" s="1219"/>
      <c r="AM208" s="1219"/>
      <c r="AN208" s="1219"/>
      <c r="AO208" s="1219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 x14ac:dyDescent="0.2">
      <c r="A209" s="1003"/>
      <c r="B209" s="1218" t="s">
        <v>453</v>
      </c>
      <c r="C209" s="1219"/>
      <c r="D209" s="1002" t="s">
        <v>808</v>
      </c>
      <c r="E209" s="1218" t="s">
        <v>784</v>
      </c>
      <c r="F209" s="1219"/>
      <c r="G209" s="1218" t="s">
        <v>741</v>
      </c>
      <c r="H209" s="1218"/>
      <c r="I209" s="1218" t="s">
        <v>739</v>
      </c>
      <c r="J209" s="1219"/>
      <c r="K209" s="1219"/>
      <c r="L209" s="1218" t="s">
        <v>685</v>
      </c>
      <c r="M209" s="1219"/>
      <c r="N209" s="1219"/>
      <c r="O209" s="1218" t="s">
        <v>685</v>
      </c>
      <c r="P209" s="1219"/>
      <c r="Q209" s="1218" t="s">
        <v>685</v>
      </c>
      <c r="R209" s="1219"/>
      <c r="S209" s="1220" t="s">
        <v>687</v>
      </c>
      <c r="T209" s="1219"/>
      <c r="U209" s="1219"/>
      <c r="V209" s="1219"/>
      <c r="W209" s="1219"/>
      <c r="X209" s="1219"/>
      <c r="Y209" s="1219"/>
      <c r="Z209" s="1219"/>
      <c r="AA209" s="1218" t="s">
        <v>732</v>
      </c>
      <c r="AB209" s="1219"/>
      <c r="AC209" s="1219"/>
      <c r="AD209" s="1219"/>
      <c r="AE209" s="1219"/>
      <c r="AF209" s="1218" t="s">
        <v>733</v>
      </c>
      <c r="AG209" s="1219"/>
      <c r="AH209" s="1219"/>
      <c r="AI209" s="770" t="s">
        <v>417</v>
      </c>
      <c r="AJ209" s="1221" t="s">
        <v>734</v>
      </c>
      <c r="AK209" s="1219"/>
      <c r="AL209" s="1219"/>
      <c r="AM209" s="1219"/>
      <c r="AN209" s="1219"/>
      <c r="AO209" s="1219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 x14ac:dyDescent="0.2">
      <c r="A210" s="1003"/>
      <c r="B210" s="1222" t="s">
        <v>453</v>
      </c>
      <c r="C210" s="1219"/>
      <c r="D210" s="1004" t="s">
        <v>808</v>
      </c>
      <c r="E210" s="1222" t="s">
        <v>784</v>
      </c>
      <c r="F210" s="1219"/>
      <c r="G210" s="1222" t="s">
        <v>741</v>
      </c>
      <c r="H210" s="1222"/>
      <c r="I210" s="1222" t="s">
        <v>685</v>
      </c>
      <c r="J210" s="1219"/>
      <c r="K210" s="1219"/>
      <c r="L210" s="1222" t="s">
        <v>685</v>
      </c>
      <c r="M210" s="1219"/>
      <c r="N210" s="1219"/>
      <c r="O210" s="1222" t="s">
        <v>685</v>
      </c>
      <c r="P210" s="1219"/>
      <c r="Q210" s="1222" t="s">
        <v>685</v>
      </c>
      <c r="R210" s="1219"/>
      <c r="S210" s="1224" t="s">
        <v>687</v>
      </c>
      <c r="T210" s="1219"/>
      <c r="U210" s="1219"/>
      <c r="V210" s="1219"/>
      <c r="W210" s="1219"/>
      <c r="X210" s="1219"/>
      <c r="Y210" s="1219"/>
      <c r="Z210" s="1219"/>
      <c r="AA210" s="1222" t="s">
        <v>732</v>
      </c>
      <c r="AB210" s="1219"/>
      <c r="AC210" s="1219"/>
      <c r="AD210" s="1219"/>
      <c r="AE210" s="1219"/>
      <c r="AF210" s="1222" t="s">
        <v>733</v>
      </c>
      <c r="AG210" s="1219"/>
      <c r="AH210" s="1219"/>
      <c r="AI210" s="776" t="s">
        <v>745</v>
      </c>
      <c r="AJ210" s="1223" t="s">
        <v>781</v>
      </c>
      <c r="AK210" s="1219"/>
      <c r="AL210" s="1219"/>
      <c r="AM210" s="1219"/>
      <c r="AN210" s="1219"/>
      <c r="AO210" s="1219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 x14ac:dyDescent="0.2">
      <c r="A211" s="1003"/>
      <c r="B211" s="1222" t="s">
        <v>453</v>
      </c>
      <c r="C211" s="1219"/>
      <c r="D211" s="1004" t="s">
        <v>808</v>
      </c>
      <c r="E211" s="1222" t="s">
        <v>784</v>
      </c>
      <c r="F211" s="1219"/>
      <c r="G211" s="1222" t="s">
        <v>741</v>
      </c>
      <c r="H211" s="1222"/>
      <c r="I211" s="1222" t="s">
        <v>739</v>
      </c>
      <c r="J211" s="1219"/>
      <c r="K211" s="1219"/>
      <c r="L211" s="1222" t="s">
        <v>741</v>
      </c>
      <c r="M211" s="1219"/>
      <c r="N211" s="1219"/>
      <c r="O211" s="1222" t="s">
        <v>685</v>
      </c>
      <c r="P211" s="1219"/>
      <c r="Q211" s="1222" t="s">
        <v>685</v>
      </c>
      <c r="R211" s="1219"/>
      <c r="S211" s="1224" t="s">
        <v>592</v>
      </c>
      <c r="T211" s="1219"/>
      <c r="U211" s="1219"/>
      <c r="V211" s="1219"/>
      <c r="W211" s="1219"/>
      <c r="X211" s="1219"/>
      <c r="Y211" s="1219"/>
      <c r="Z211" s="1219"/>
      <c r="AA211" s="1222" t="s">
        <v>732</v>
      </c>
      <c r="AB211" s="1219"/>
      <c r="AC211" s="1219"/>
      <c r="AD211" s="1219"/>
      <c r="AE211" s="1219"/>
      <c r="AF211" s="1222" t="s">
        <v>733</v>
      </c>
      <c r="AG211" s="1219"/>
      <c r="AH211" s="1219"/>
      <c r="AI211" s="776" t="s">
        <v>417</v>
      </c>
      <c r="AJ211" s="1223" t="s">
        <v>734</v>
      </c>
      <c r="AK211" s="1219"/>
      <c r="AL211" s="1219"/>
      <c r="AM211" s="1219"/>
      <c r="AN211" s="1219"/>
      <c r="AO211" s="1219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 x14ac:dyDescent="0.2">
      <c r="A212" s="1003"/>
      <c r="B212" s="1222" t="s">
        <v>453</v>
      </c>
      <c r="C212" s="1219"/>
      <c r="D212" s="1004" t="s">
        <v>808</v>
      </c>
      <c r="E212" s="1222" t="s">
        <v>784</v>
      </c>
      <c r="F212" s="1219"/>
      <c r="G212" s="1222" t="s">
        <v>741</v>
      </c>
      <c r="H212" s="1222"/>
      <c r="I212" s="1222" t="s">
        <v>739</v>
      </c>
      <c r="J212" s="1219"/>
      <c r="K212" s="1219"/>
      <c r="L212" s="1222" t="s">
        <v>748</v>
      </c>
      <c r="M212" s="1219"/>
      <c r="N212" s="1219"/>
      <c r="O212" s="1222" t="s">
        <v>685</v>
      </c>
      <c r="P212" s="1219"/>
      <c r="Q212" s="1222" t="s">
        <v>685</v>
      </c>
      <c r="R212" s="1219"/>
      <c r="S212" s="1224" t="s">
        <v>593</v>
      </c>
      <c r="T212" s="1219"/>
      <c r="U212" s="1219"/>
      <c r="V212" s="1219"/>
      <c r="W212" s="1219"/>
      <c r="X212" s="1219"/>
      <c r="Y212" s="1219"/>
      <c r="Z212" s="1219"/>
      <c r="AA212" s="1222" t="s">
        <v>732</v>
      </c>
      <c r="AB212" s="1219"/>
      <c r="AC212" s="1219"/>
      <c r="AD212" s="1219"/>
      <c r="AE212" s="1219"/>
      <c r="AF212" s="1222" t="s">
        <v>733</v>
      </c>
      <c r="AG212" s="1219"/>
      <c r="AH212" s="1219"/>
      <c r="AI212" s="776" t="s">
        <v>417</v>
      </c>
      <c r="AJ212" s="1223" t="s">
        <v>734</v>
      </c>
      <c r="AK212" s="1219"/>
      <c r="AL212" s="1219"/>
      <c r="AM212" s="1219"/>
      <c r="AN212" s="1219"/>
      <c r="AO212" s="1219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 x14ac:dyDescent="0.2">
      <c r="A213" s="1003"/>
      <c r="B213" s="1218" t="s">
        <v>453</v>
      </c>
      <c r="C213" s="1219"/>
      <c r="D213" s="1002" t="s">
        <v>812</v>
      </c>
      <c r="E213" s="1218"/>
      <c r="F213" s="1219"/>
      <c r="G213" s="1218"/>
      <c r="H213" s="1218"/>
      <c r="I213" s="1218"/>
      <c r="J213" s="1219"/>
      <c r="K213" s="1219"/>
      <c r="L213" s="1218"/>
      <c r="M213" s="1219"/>
      <c r="N213" s="1219"/>
      <c r="O213" s="1218"/>
      <c r="P213" s="1219"/>
      <c r="Q213" s="1218"/>
      <c r="R213" s="1219"/>
      <c r="S213" s="1220" t="s">
        <v>813</v>
      </c>
      <c r="T213" s="1219"/>
      <c r="U213" s="1219"/>
      <c r="V213" s="1219"/>
      <c r="W213" s="1219"/>
      <c r="X213" s="1219"/>
      <c r="Y213" s="1219"/>
      <c r="Z213" s="1219"/>
      <c r="AA213" s="1218" t="s">
        <v>732</v>
      </c>
      <c r="AB213" s="1219"/>
      <c r="AC213" s="1219"/>
      <c r="AD213" s="1219"/>
      <c r="AE213" s="1219"/>
      <c r="AF213" s="1218" t="s">
        <v>733</v>
      </c>
      <c r="AG213" s="1219"/>
      <c r="AH213" s="1219"/>
      <c r="AI213" s="770" t="s">
        <v>417</v>
      </c>
      <c r="AJ213" s="1221" t="s">
        <v>734</v>
      </c>
      <c r="AK213" s="1219"/>
      <c r="AL213" s="1219"/>
      <c r="AM213" s="1219"/>
      <c r="AN213" s="1219"/>
      <c r="AO213" s="1219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 x14ac:dyDescent="0.2">
      <c r="A214" s="1003"/>
      <c r="B214" s="1218" t="s">
        <v>453</v>
      </c>
      <c r="C214" s="1219"/>
      <c r="D214" s="1002" t="s">
        <v>812</v>
      </c>
      <c r="E214" s="1218" t="s">
        <v>784</v>
      </c>
      <c r="F214" s="1219"/>
      <c r="G214" s="1218"/>
      <c r="H214" s="1218"/>
      <c r="I214" s="1218"/>
      <c r="J214" s="1219"/>
      <c r="K214" s="1219"/>
      <c r="L214" s="1218"/>
      <c r="M214" s="1219"/>
      <c r="N214" s="1219"/>
      <c r="O214" s="1218"/>
      <c r="P214" s="1219"/>
      <c r="Q214" s="1218"/>
      <c r="R214" s="1219"/>
      <c r="S214" s="1220" t="s">
        <v>785</v>
      </c>
      <c r="T214" s="1219"/>
      <c r="U214" s="1219"/>
      <c r="V214" s="1219"/>
      <c r="W214" s="1219"/>
      <c r="X214" s="1219"/>
      <c r="Y214" s="1219"/>
      <c r="Z214" s="1219"/>
      <c r="AA214" s="1218" t="s">
        <v>732</v>
      </c>
      <c r="AB214" s="1219"/>
      <c r="AC214" s="1219"/>
      <c r="AD214" s="1219"/>
      <c r="AE214" s="1219"/>
      <c r="AF214" s="1218" t="s">
        <v>733</v>
      </c>
      <c r="AG214" s="1219"/>
      <c r="AH214" s="1219"/>
      <c r="AI214" s="770" t="s">
        <v>417</v>
      </c>
      <c r="AJ214" s="1221" t="s">
        <v>734</v>
      </c>
      <c r="AK214" s="1219"/>
      <c r="AL214" s="1219"/>
      <c r="AM214" s="1219"/>
      <c r="AN214" s="1219"/>
      <c r="AO214" s="1219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 x14ac:dyDescent="0.2">
      <c r="A215" s="1003"/>
      <c r="B215" s="1222" t="s">
        <v>453</v>
      </c>
      <c r="C215" s="1219"/>
      <c r="D215" s="1004" t="s">
        <v>812</v>
      </c>
      <c r="E215" s="1222" t="s">
        <v>784</v>
      </c>
      <c r="F215" s="1219"/>
      <c r="G215" s="1222" t="s">
        <v>748</v>
      </c>
      <c r="H215" s="1222"/>
      <c r="I215" s="1222"/>
      <c r="J215" s="1219"/>
      <c r="K215" s="1219"/>
      <c r="L215" s="1222"/>
      <c r="M215" s="1219"/>
      <c r="N215" s="1219"/>
      <c r="O215" s="1222"/>
      <c r="P215" s="1219"/>
      <c r="Q215" s="1222"/>
      <c r="R215" s="1219"/>
      <c r="S215" s="1224" t="s">
        <v>594</v>
      </c>
      <c r="T215" s="1219"/>
      <c r="U215" s="1219"/>
      <c r="V215" s="1219"/>
      <c r="W215" s="1219"/>
      <c r="X215" s="1219"/>
      <c r="Y215" s="1219"/>
      <c r="Z215" s="1219"/>
      <c r="AA215" s="1222" t="s">
        <v>732</v>
      </c>
      <c r="AB215" s="1219"/>
      <c r="AC215" s="1219"/>
      <c r="AD215" s="1219"/>
      <c r="AE215" s="1219"/>
      <c r="AF215" s="1222" t="s">
        <v>733</v>
      </c>
      <c r="AG215" s="1219"/>
      <c r="AH215" s="1219"/>
      <c r="AI215" s="776" t="s">
        <v>417</v>
      </c>
      <c r="AJ215" s="1223" t="s">
        <v>734</v>
      </c>
      <c r="AK215" s="1219"/>
      <c r="AL215" s="1219"/>
      <c r="AM215" s="1219"/>
      <c r="AN215" s="1219"/>
      <c r="AO215" s="1219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 x14ac:dyDescent="0.2">
      <c r="A216" s="1003"/>
      <c r="B216" s="1218" t="s">
        <v>453</v>
      </c>
      <c r="C216" s="1219"/>
      <c r="D216" s="1002" t="s">
        <v>814</v>
      </c>
      <c r="E216" s="1218"/>
      <c r="F216" s="1219"/>
      <c r="G216" s="1218"/>
      <c r="H216" s="1218"/>
      <c r="I216" s="1218"/>
      <c r="J216" s="1219"/>
      <c r="K216" s="1219"/>
      <c r="L216" s="1218"/>
      <c r="M216" s="1219"/>
      <c r="N216" s="1219"/>
      <c r="O216" s="1218"/>
      <c r="P216" s="1219"/>
      <c r="Q216" s="1218"/>
      <c r="R216" s="1219"/>
      <c r="S216" s="1220" t="s">
        <v>815</v>
      </c>
      <c r="T216" s="1219"/>
      <c r="U216" s="1219"/>
      <c r="V216" s="1219"/>
      <c r="W216" s="1219"/>
      <c r="X216" s="1219"/>
      <c r="Y216" s="1219"/>
      <c r="Z216" s="1219"/>
      <c r="AA216" s="1218" t="s">
        <v>732</v>
      </c>
      <c r="AB216" s="1219"/>
      <c r="AC216" s="1219"/>
      <c r="AD216" s="1219"/>
      <c r="AE216" s="1219"/>
      <c r="AF216" s="1218" t="s">
        <v>733</v>
      </c>
      <c r="AG216" s="1219"/>
      <c r="AH216" s="1219"/>
      <c r="AI216" s="770" t="s">
        <v>417</v>
      </c>
      <c r="AJ216" s="1221" t="s">
        <v>734</v>
      </c>
      <c r="AK216" s="1219"/>
      <c r="AL216" s="1219"/>
      <c r="AM216" s="1219"/>
      <c r="AN216" s="1219"/>
      <c r="AO216" s="1219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 x14ac:dyDescent="0.2">
      <c r="A217" s="1003"/>
      <c r="B217" s="1218" t="s">
        <v>453</v>
      </c>
      <c r="C217" s="1219"/>
      <c r="D217" s="1002" t="s">
        <v>814</v>
      </c>
      <c r="E217" s="1218" t="s">
        <v>795</v>
      </c>
      <c r="F217" s="1219"/>
      <c r="G217" s="1218"/>
      <c r="H217" s="1218"/>
      <c r="I217" s="1218"/>
      <c r="J217" s="1219"/>
      <c r="K217" s="1219"/>
      <c r="L217" s="1218"/>
      <c r="M217" s="1219"/>
      <c r="N217" s="1219"/>
      <c r="O217" s="1218"/>
      <c r="P217" s="1219"/>
      <c r="Q217" s="1218"/>
      <c r="R217" s="1219"/>
      <c r="S217" s="1220" t="s">
        <v>796</v>
      </c>
      <c r="T217" s="1219"/>
      <c r="U217" s="1219"/>
      <c r="V217" s="1219"/>
      <c r="W217" s="1219"/>
      <c r="X217" s="1219"/>
      <c r="Y217" s="1219"/>
      <c r="Z217" s="1219"/>
      <c r="AA217" s="1218" t="s">
        <v>732</v>
      </c>
      <c r="AB217" s="1219"/>
      <c r="AC217" s="1219"/>
      <c r="AD217" s="1219"/>
      <c r="AE217" s="1219"/>
      <c r="AF217" s="1218" t="s">
        <v>733</v>
      </c>
      <c r="AG217" s="1219"/>
      <c r="AH217" s="1219"/>
      <c r="AI217" s="770" t="s">
        <v>417</v>
      </c>
      <c r="AJ217" s="1221" t="s">
        <v>734</v>
      </c>
      <c r="AK217" s="1219"/>
      <c r="AL217" s="1219"/>
      <c r="AM217" s="1219"/>
      <c r="AN217" s="1219"/>
      <c r="AO217" s="1219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 x14ac:dyDescent="0.2">
      <c r="A218" s="1003"/>
      <c r="B218" s="1218" t="s">
        <v>453</v>
      </c>
      <c r="C218" s="1219"/>
      <c r="D218" s="1002" t="s">
        <v>814</v>
      </c>
      <c r="E218" s="1218" t="s">
        <v>795</v>
      </c>
      <c r="F218" s="1219"/>
      <c r="G218" s="1218" t="s">
        <v>748</v>
      </c>
      <c r="H218" s="1218"/>
      <c r="I218" s="1218" t="s">
        <v>685</v>
      </c>
      <c r="J218" s="1219"/>
      <c r="K218" s="1219"/>
      <c r="L218" s="1218" t="s">
        <v>685</v>
      </c>
      <c r="M218" s="1219"/>
      <c r="N218" s="1219"/>
      <c r="O218" s="1218" t="s">
        <v>685</v>
      </c>
      <c r="P218" s="1219"/>
      <c r="Q218" s="1218" t="s">
        <v>685</v>
      </c>
      <c r="R218" s="1219"/>
      <c r="S218" s="1220" t="s">
        <v>816</v>
      </c>
      <c r="T218" s="1219"/>
      <c r="U218" s="1219"/>
      <c r="V218" s="1219"/>
      <c r="W218" s="1219"/>
      <c r="X218" s="1219"/>
      <c r="Y218" s="1219"/>
      <c r="Z218" s="1219"/>
      <c r="AA218" s="1218" t="s">
        <v>732</v>
      </c>
      <c r="AB218" s="1219"/>
      <c r="AC218" s="1219"/>
      <c r="AD218" s="1219"/>
      <c r="AE218" s="1219"/>
      <c r="AF218" s="1218" t="s">
        <v>733</v>
      </c>
      <c r="AG218" s="1219"/>
      <c r="AH218" s="1219"/>
      <c r="AI218" s="770" t="s">
        <v>417</v>
      </c>
      <c r="AJ218" s="1221" t="s">
        <v>734</v>
      </c>
      <c r="AK218" s="1219"/>
      <c r="AL218" s="1219"/>
      <c r="AM218" s="1219"/>
      <c r="AN218" s="1219"/>
      <c r="AO218" s="1219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 x14ac:dyDescent="0.2">
      <c r="A219" s="1003"/>
      <c r="B219" s="1218" t="s">
        <v>453</v>
      </c>
      <c r="C219" s="1219"/>
      <c r="D219" s="1002" t="s">
        <v>814</v>
      </c>
      <c r="E219" s="1218" t="s">
        <v>795</v>
      </c>
      <c r="F219" s="1219"/>
      <c r="G219" s="1218" t="s">
        <v>748</v>
      </c>
      <c r="H219" s="1218"/>
      <c r="I219" s="1218" t="s">
        <v>739</v>
      </c>
      <c r="J219" s="1219"/>
      <c r="K219" s="1219"/>
      <c r="L219" s="1218" t="s">
        <v>685</v>
      </c>
      <c r="M219" s="1219"/>
      <c r="N219" s="1219"/>
      <c r="O219" s="1218" t="s">
        <v>685</v>
      </c>
      <c r="P219" s="1219"/>
      <c r="Q219" s="1218" t="s">
        <v>685</v>
      </c>
      <c r="R219" s="1219"/>
      <c r="S219" s="1220" t="s">
        <v>816</v>
      </c>
      <c r="T219" s="1219"/>
      <c r="U219" s="1219"/>
      <c r="V219" s="1219"/>
      <c r="W219" s="1219"/>
      <c r="X219" s="1219"/>
      <c r="Y219" s="1219"/>
      <c r="Z219" s="1219"/>
      <c r="AA219" s="1218" t="s">
        <v>732</v>
      </c>
      <c r="AB219" s="1219"/>
      <c r="AC219" s="1219"/>
      <c r="AD219" s="1219"/>
      <c r="AE219" s="1219"/>
      <c r="AF219" s="1218" t="s">
        <v>733</v>
      </c>
      <c r="AG219" s="1219"/>
      <c r="AH219" s="1219"/>
      <c r="AI219" s="770" t="s">
        <v>417</v>
      </c>
      <c r="AJ219" s="1221" t="s">
        <v>734</v>
      </c>
      <c r="AK219" s="1219"/>
      <c r="AL219" s="1219"/>
      <c r="AM219" s="1219"/>
      <c r="AN219" s="1219"/>
      <c r="AO219" s="1219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 x14ac:dyDescent="0.2">
      <c r="A220" s="1003"/>
      <c r="B220" s="1222" t="s">
        <v>453</v>
      </c>
      <c r="C220" s="1219"/>
      <c r="D220" s="1004" t="s">
        <v>814</v>
      </c>
      <c r="E220" s="1222" t="s">
        <v>795</v>
      </c>
      <c r="F220" s="1219"/>
      <c r="G220" s="1222" t="s">
        <v>748</v>
      </c>
      <c r="H220" s="1222"/>
      <c r="I220" s="1222" t="s">
        <v>739</v>
      </c>
      <c r="J220" s="1219"/>
      <c r="K220" s="1219"/>
      <c r="L220" s="1222" t="s">
        <v>741</v>
      </c>
      <c r="M220" s="1219"/>
      <c r="N220" s="1219"/>
      <c r="O220" s="1222" t="s">
        <v>685</v>
      </c>
      <c r="P220" s="1219"/>
      <c r="Q220" s="1222" t="s">
        <v>685</v>
      </c>
      <c r="R220" s="1219"/>
      <c r="S220" s="1224" t="s">
        <v>595</v>
      </c>
      <c r="T220" s="1219"/>
      <c r="U220" s="1219"/>
      <c r="V220" s="1219"/>
      <c r="W220" s="1219"/>
      <c r="X220" s="1219"/>
      <c r="Y220" s="1219"/>
      <c r="Z220" s="1219"/>
      <c r="AA220" s="1222" t="s">
        <v>732</v>
      </c>
      <c r="AB220" s="1219"/>
      <c r="AC220" s="1219"/>
      <c r="AD220" s="1219"/>
      <c r="AE220" s="1219"/>
      <c r="AF220" s="1222" t="s">
        <v>733</v>
      </c>
      <c r="AG220" s="1219"/>
      <c r="AH220" s="1219"/>
      <c r="AI220" s="776" t="s">
        <v>417</v>
      </c>
      <c r="AJ220" s="1223" t="s">
        <v>734</v>
      </c>
      <c r="AK220" s="1219"/>
      <c r="AL220" s="1219"/>
      <c r="AM220" s="1219"/>
      <c r="AN220" s="1219"/>
      <c r="AO220" s="1219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 x14ac:dyDescent="0.2">
      <c r="A221" s="1003"/>
      <c r="B221" s="1222" t="s">
        <v>453</v>
      </c>
      <c r="C221" s="1219"/>
      <c r="D221" s="1004" t="s">
        <v>814</v>
      </c>
      <c r="E221" s="1222" t="s">
        <v>795</v>
      </c>
      <c r="F221" s="1219"/>
      <c r="G221" s="1222" t="s">
        <v>748</v>
      </c>
      <c r="H221" s="1222"/>
      <c r="I221" s="1222" t="s">
        <v>739</v>
      </c>
      <c r="J221" s="1219"/>
      <c r="K221" s="1219"/>
      <c r="L221" s="1222" t="s">
        <v>748</v>
      </c>
      <c r="M221" s="1219"/>
      <c r="N221" s="1219"/>
      <c r="O221" s="1222" t="s">
        <v>685</v>
      </c>
      <c r="P221" s="1219"/>
      <c r="Q221" s="1222" t="s">
        <v>685</v>
      </c>
      <c r="R221" s="1219"/>
      <c r="S221" s="1224" t="s">
        <v>596</v>
      </c>
      <c r="T221" s="1219"/>
      <c r="U221" s="1219"/>
      <c r="V221" s="1219"/>
      <c r="W221" s="1219"/>
      <c r="X221" s="1219"/>
      <c r="Y221" s="1219"/>
      <c r="Z221" s="1219"/>
      <c r="AA221" s="1222" t="s">
        <v>732</v>
      </c>
      <c r="AB221" s="1219"/>
      <c r="AC221" s="1219"/>
      <c r="AD221" s="1219"/>
      <c r="AE221" s="1219"/>
      <c r="AF221" s="1222" t="s">
        <v>733</v>
      </c>
      <c r="AG221" s="1219"/>
      <c r="AH221" s="1219"/>
      <c r="AI221" s="776" t="s">
        <v>417</v>
      </c>
      <c r="AJ221" s="1223" t="s">
        <v>734</v>
      </c>
      <c r="AK221" s="1219"/>
      <c r="AL221" s="1219"/>
      <c r="AM221" s="1219"/>
      <c r="AN221" s="1219"/>
      <c r="AO221" s="1219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 x14ac:dyDescent="0.2">
      <c r="A222" s="1003"/>
      <c r="B222" s="1218" t="s">
        <v>453</v>
      </c>
      <c r="C222" s="1219"/>
      <c r="D222" s="1002" t="s">
        <v>814</v>
      </c>
      <c r="E222" s="1218" t="s">
        <v>817</v>
      </c>
      <c r="F222" s="1219"/>
      <c r="G222" s="1218"/>
      <c r="H222" s="1218"/>
      <c r="I222" s="1218"/>
      <c r="J222" s="1219"/>
      <c r="K222" s="1219"/>
      <c r="L222" s="1218"/>
      <c r="M222" s="1219"/>
      <c r="N222" s="1219"/>
      <c r="O222" s="1218"/>
      <c r="P222" s="1219"/>
      <c r="Q222" s="1218"/>
      <c r="R222" s="1219"/>
      <c r="S222" s="1220" t="s">
        <v>818</v>
      </c>
      <c r="T222" s="1219"/>
      <c r="U222" s="1219"/>
      <c r="V222" s="1219"/>
      <c r="W222" s="1219"/>
      <c r="X222" s="1219"/>
      <c r="Y222" s="1219"/>
      <c r="Z222" s="1219"/>
      <c r="AA222" s="1218" t="s">
        <v>732</v>
      </c>
      <c r="AB222" s="1219"/>
      <c r="AC222" s="1219"/>
      <c r="AD222" s="1219"/>
      <c r="AE222" s="1219"/>
      <c r="AF222" s="1218" t="s">
        <v>733</v>
      </c>
      <c r="AG222" s="1219"/>
      <c r="AH222" s="1219"/>
      <c r="AI222" s="770" t="s">
        <v>417</v>
      </c>
      <c r="AJ222" s="1221" t="s">
        <v>734</v>
      </c>
      <c r="AK222" s="1219"/>
      <c r="AL222" s="1219"/>
      <c r="AM222" s="1219"/>
      <c r="AN222" s="1219"/>
      <c r="AO222" s="1219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 x14ac:dyDescent="0.2">
      <c r="A223" s="1003"/>
      <c r="B223" s="1222" t="s">
        <v>453</v>
      </c>
      <c r="C223" s="1219"/>
      <c r="D223" s="1004" t="s">
        <v>814</v>
      </c>
      <c r="E223" s="1222" t="s">
        <v>817</v>
      </c>
      <c r="F223" s="1219"/>
      <c r="G223" s="1222" t="s">
        <v>738</v>
      </c>
      <c r="H223" s="1222"/>
      <c r="I223" s="1222" t="s">
        <v>685</v>
      </c>
      <c r="J223" s="1219"/>
      <c r="K223" s="1219"/>
      <c r="L223" s="1222" t="s">
        <v>685</v>
      </c>
      <c r="M223" s="1219"/>
      <c r="N223" s="1219"/>
      <c r="O223" s="1222" t="s">
        <v>685</v>
      </c>
      <c r="P223" s="1219"/>
      <c r="Q223" s="1222" t="s">
        <v>685</v>
      </c>
      <c r="R223" s="1219"/>
      <c r="S223" s="1224" t="s">
        <v>597</v>
      </c>
      <c r="T223" s="1219"/>
      <c r="U223" s="1219"/>
      <c r="V223" s="1219"/>
      <c r="W223" s="1219"/>
      <c r="X223" s="1219"/>
      <c r="Y223" s="1219"/>
      <c r="Z223" s="1219"/>
      <c r="AA223" s="1222" t="s">
        <v>732</v>
      </c>
      <c r="AB223" s="1219"/>
      <c r="AC223" s="1219"/>
      <c r="AD223" s="1219"/>
      <c r="AE223" s="1219"/>
      <c r="AF223" s="1222" t="s">
        <v>733</v>
      </c>
      <c r="AG223" s="1219"/>
      <c r="AH223" s="1219"/>
      <c r="AI223" s="776" t="s">
        <v>417</v>
      </c>
      <c r="AJ223" s="1223" t="s">
        <v>734</v>
      </c>
      <c r="AK223" s="1219"/>
      <c r="AL223" s="1219"/>
      <c r="AM223" s="1219"/>
      <c r="AN223" s="1219"/>
      <c r="AO223" s="1219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 x14ac:dyDescent="0.25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260" t="s">
        <v>685</v>
      </c>
      <c r="K224" s="1245"/>
      <c r="L224" s="1260" t="s">
        <v>685</v>
      </c>
      <c r="M224" s="1245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260" t="s">
        <v>685</v>
      </c>
      <c r="AB224" s="1245"/>
      <c r="AC224" s="1260" t="s">
        <v>685</v>
      </c>
      <c r="AD224" s="1245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260" t="s">
        <v>685</v>
      </c>
      <c r="AN224" s="1245"/>
      <c r="AO224" s="1245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402"/>
  <sheetViews>
    <sheetView topLeftCell="A15" workbookViewId="0">
      <selection activeCell="D23" sqref="D22:D23"/>
    </sheetView>
  </sheetViews>
  <sheetFormatPr baseColWidth="10" defaultRowHeight="12.75" x14ac:dyDescent="0.2"/>
  <cols>
    <col min="1" max="1" width="15.5703125" style="33" customWidth="1"/>
    <col min="2" max="2" width="10" style="1" customWidth="1"/>
    <col min="3" max="3" width="3.5703125" style="30" customWidth="1"/>
    <col min="4" max="4" width="20.42578125" style="1" customWidth="1"/>
    <col min="5" max="5" width="17.140625" style="1" customWidth="1"/>
    <col min="6" max="6" width="15.5703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5703125" style="1" customWidth="1"/>
    <col min="17" max="17" width="13.85546875" style="1" hidden="1" customWidth="1"/>
    <col min="18" max="18" width="5" style="1" hidden="1" customWidth="1"/>
    <col min="19" max="19" width="16.5703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1.42578125" style="1"/>
    <col min="24" max="24" width="16.5703125" style="1" bestFit="1" customWidth="1"/>
    <col min="25" max="16384" width="11.42578125" style="1"/>
  </cols>
  <sheetData>
    <row r="1" spans="1:24" x14ac:dyDescent="0.2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 x14ac:dyDescent="0.2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 x14ac:dyDescent="0.2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 x14ac:dyDescent="0.2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 x14ac:dyDescent="0.2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 x14ac:dyDescent="0.2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 x14ac:dyDescent="0.25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 x14ac:dyDescent="0.2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 x14ac:dyDescent="0.25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 x14ac:dyDescent="0.25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 x14ac:dyDescent="0.2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 x14ac:dyDescent="0.2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 x14ac:dyDescent="0.2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 x14ac:dyDescent="0.2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 x14ac:dyDescent="0.2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 x14ac:dyDescent="0.2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 x14ac:dyDescent="0.2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 x14ac:dyDescent="0.2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 x14ac:dyDescent="0.2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 x14ac:dyDescent="0.2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 x14ac:dyDescent="0.2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 x14ac:dyDescent="0.2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 x14ac:dyDescent="0.2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 x14ac:dyDescent="0.2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 x14ac:dyDescent="0.2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 x14ac:dyDescent="0.2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 x14ac:dyDescent="0.2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 x14ac:dyDescent="0.2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 x14ac:dyDescent="0.2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 x14ac:dyDescent="0.2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 x14ac:dyDescent="0.2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 x14ac:dyDescent="0.2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 x14ac:dyDescent="0.2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 x14ac:dyDescent="0.2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 x14ac:dyDescent="0.2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 x14ac:dyDescent="0.2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 x14ac:dyDescent="0.2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 x14ac:dyDescent="0.2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 x14ac:dyDescent="0.2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 x14ac:dyDescent="0.2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 x14ac:dyDescent="0.2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 x14ac:dyDescent="0.2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 x14ac:dyDescent="0.2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 x14ac:dyDescent="0.2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 x14ac:dyDescent="0.2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 x14ac:dyDescent="0.2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 x14ac:dyDescent="0.2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 x14ac:dyDescent="0.2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 x14ac:dyDescent="0.2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 x14ac:dyDescent="0.2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 x14ac:dyDescent="0.2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 x14ac:dyDescent="0.2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 x14ac:dyDescent="0.2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 x14ac:dyDescent="0.2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 x14ac:dyDescent="0.2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 x14ac:dyDescent="0.2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 x14ac:dyDescent="0.2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 x14ac:dyDescent="0.2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 x14ac:dyDescent="0.2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 x14ac:dyDescent="0.2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 x14ac:dyDescent="0.2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 x14ac:dyDescent="0.2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 x14ac:dyDescent="0.2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 x14ac:dyDescent="0.2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 x14ac:dyDescent="0.2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 x14ac:dyDescent="0.2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 x14ac:dyDescent="0.2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 x14ac:dyDescent="0.2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 x14ac:dyDescent="0.2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 x14ac:dyDescent="0.2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 x14ac:dyDescent="0.2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 x14ac:dyDescent="0.2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 x14ac:dyDescent="0.2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 x14ac:dyDescent="0.2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 x14ac:dyDescent="0.2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 x14ac:dyDescent="0.2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 x14ac:dyDescent="0.2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 x14ac:dyDescent="0.2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 x14ac:dyDescent="0.2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 x14ac:dyDescent="0.2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 x14ac:dyDescent="0.2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 x14ac:dyDescent="0.2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 x14ac:dyDescent="0.2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 x14ac:dyDescent="0.2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 x14ac:dyDescent="0.2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 x14ac:dyDescent="0.2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 x14ac:dyDescent="0.2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 x14ac:dyDescent="0.2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 x14ac:dyDescent="0.2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 x14ac:dyDescent="0.2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 x14ac:dyDescent="0.2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 x14ac:dyDescent="0.2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 x14ac:dyDescent="0.2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 x14ac:dyDescent="0.2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 x14ac:dyDescent="0.2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 x14ac:dyDescent="0.2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 x14ac:dyDescent="0.2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 x14ac:dyDescent="0.2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 x14ac:dyDescent="0.2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 x14ac:dyDescent="0.2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 x14ac:dyDescent="0.2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 x14ac:dyDescent="0.2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 x14ac:dyDescent="0.2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 x14ac:dyDescent="0.2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 x14ac:dyDescent="0.2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 x14ac:dyDescent="0.2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 x14ac:dyDescent="0.2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 x14ac:dyDescent="0.2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 x14ac:dyDescent="0.2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 x14ac:dyDescent="0.2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 x14ac:dyDescent="0.2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 x14ac:dyDescent="0.2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 x14ac:dyDescent="0.2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 x14ac:dyDescent="0.2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 x14ac:dyDescent="0.2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 x14ac:dyDescent="0.2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 x14ac:dyDescent="0.2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 x14ac:dyDescent="0.2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 x14ac:dyDescent="0.2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 x14ac:dyDescent="0.2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 x14ac:dyDescent="0.2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 x14ac:dyDescent="0.2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 x14ac:dyDescent="0.2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 x14ac:dyDescent="0.2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 x14ac:dyDescent="0.2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 x14ac:dyDescent="0.2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 x14ac:dyDescent="0.2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 x14ac:dyDescent="0.2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 x14ac:dyDescent="0.2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 x14ac:dyDescent="0.2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 x14ac:dyDescent="0.2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 x14ac:dyDescent="0.2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 x14ac:dyDescent="0.2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 x14ac:dyDescent="0.2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 x14ac:dyDescent="0.2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 x14ac:dyDescent="0.2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 x14ac:dyDescent="0.2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 x14ac:dyDescent="0.2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 x14ac:dyDescent="0.2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 x14ac:dyDescent="0.2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 x14ac:dyDescent="0.2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 x14ac:dyDescent="0.2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 x14ac:dyDescent="0.2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 x14ac:dyDescent="0.2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 x14ac:dyDescent="0.2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 x14ac:dyDescent="0.2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 x14ac:dyDescent="0.2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 x14ac:dyDescent="0.2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 x14ac:dyDescent="0.2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 x14ac:dyDescent="0.2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 x14ac:dyDescent="0.2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 x14ac:dyDescent="0.2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 x14ac:dyDescent="0.2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 x14ac:dyDescent="0.2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 x14ac:dyDescent="0.2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 x14ac:dyDescent="0.2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 x14ac:dyDescent="0.2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 x14ac:dyDescent="0.2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 x14ac:dyDescent="0.2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 x14ac:dyDescent="0.2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 x14ac:dyDescent="0.2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 x14ac:dyDescent="0.2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 x14ac:dyDescent="0.2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 x14ac:dyDescent="0.2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 x14ac:dyDescent="0.2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 x14ac:dyDescent="0.2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 x14ac:dyDescent="0.2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 x14ac:dyDescent="0.2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 x14ac:dyDescent="0.2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 x14ac:dyDescent="0.2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 x14ac:dyDescent="0.2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 x14ac:dyDescent="0.2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 x14ac:dyDescent="0.2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 x14ac:dyDescent="0.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 x14ac:dyDescent="0.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 x14ac:dyDescent="0.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 x14ac:dyDescent="0.2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 x14ac:dyDescent="0.2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 x14ac:dyDescent="0.2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 x14ac:dyDescent="0.2">
      <c r="E180" s="31"/>
      <c r="F180" s="31"/>
      <c r="G180" s="31"/>
      <c r="H180" s="31"/>
    </row>
    <row r="181" spans="2:16" x14ac:dyDescent="0.2">
      <c r="E181" s="31"/>
      <c r="F181" s="31"/>
      <c r="G181" s="31"/>
      <c r="H181" s="31"/>
    </row>
    <row r="182" spans="2:16" x14ac:dyDescent="0.2">
      <c r="E182" s="31"/>
      <c r="F182" s="31"/>
      <c r="G182" s="31"/>
      <c r="H182" s="31"/>
    </row>
    <row r="183" spans="2:16" x14ac:dyDescent="0.2">
      <c r="E183" s="31"/>
      <c r="F183" s="31"/>
      <c r="G183" s="31"/>
      <c r="H183" s="31"/>
    </row>
    <row r="184" spans="2:16" x14ac:dyDescent="0.2">
      <c r="E184" s="31"/>
      <c r="F184" s="31"/>
      <c r="G184" s="31"/>
      <c r="H184" s="31"/>
    </row>
    <row r="185" spans="2:16" x14ac:dyDescent="0.2">
      <c r="E185" s="31"/>
      <c r="F185" s="31"/>
      <c r="G185" s="31"/>
      <c r="H185" s="31"/>
    </row>
    <row r="186" spans="2:16" x14ac:dyDescent="0.2">
      <c r="E186" s="31"/>
      <c r="F186" s="31"/>
      <c r="G186" s="31"/>
      <c r="H186" s="31"/>
    </row>
    <row r="187" spans="2:16" x14ac:dyDescent="0.2">
      <c r="E187" s="31"/>
      <c r="F187" s="31"/>
      <c r="G187" s="31"/>
      <c r="H187" s="31"/>
    </row>
    <row r="188" spans="2:16" x14ac:dyDescent="0.2">
      <c r="E188" s="31"/>
      <c r="F188" s="31"/>
      <c r="G188" s="31"/>
      <c r="H188" s="31"/>
      <c r="I188" s="31"/>
      <c r="J188" s="31"/>
      <c r="K188" s="31"/>
    </row>
    <row r="189" spans="2:16" x14ac:dyDescent="0.2">
      <c r="E189" s="31"/>
      <c r="F189" s="31"/>
      <c r="G189" s="31"/>
      <c r="H189" s="31"/>
    </row>
    <row r="190" spans="2:16" x14ac:dyDescent="0.2">
      <c r="E190" s="31"/>
      <c r="F190" s="31"/>
      <c r="G190" s="31"/>
      <c r="H190" s="31"/>
    </row>
    <row r="191" spans="2:16" x14ac:dyDescent="0.2">
      <c r="E191" s="31"/>
      <c r="F191" s="31"/>
      <c r="G191" s="31"/>
      <c r="H191" s="31"/>
    </row>
    <row r="192" spans="2:16" x14ac:dyDescent="0.2">
      <c r="E192" s="31"/>
      <c r="F192" s="31"/>
      <c r="G192" s="31"/>
      <c r="H192" s="31"/>
    </row>
    <row r="193" spans="5:8" x14ac:dyDescent="0.2">
      <c r="E193" s="31"/>
      <c r="F193" s="31"/>
      <c r="G193" s="31"/>
      <c r="H193" s="31"/>
    </row>
    <row r="194" spans="5:8" x14ac:dyDescent="0.2">
      <c r="E194" s="31"/>
      <c r="F194" s="31"/>
      <c r="G194" s="31"/>
      <c r="H194" s="31"/>
    </row>
    <row r="195" spans="5:8" x14ac:dyDescent="0.2">
      <c r="E195" s="31"/>
      <c r="F195" s="31"/>
      <c r="G195" s="31"/>
      <c r="H195" s="31"/>
    </row>
    <row r="196" spans="5:8" x14ac:dyDescent="0.2">
      <c r="E196" s="31"/>
      <c r="F196" s="31"/>
      <c r="G196" s="31"/>
      <c r="H196" s="31"/>
    </row>
    <row r="197" spans="5:8" x14ac:dyDescent="0.2">
      <c r="E197" s="31"/>
      <c r="F197" s="31"/>
      <c r="G197" s="31"/>
      <c r="H197" s="31"/>
    </row>
    <row r="198" spans="5:8" x14ac:dyDescent="0.2">
      <c r="E198" s="31"/>
      <c r="F198" s="31"/>
      <c r="G198" s="31"/>
      <c r="H198" s="31"/>
    </row>
    <row r="199" spans="5:8" x14ac:dyDescent="0.2">
      <c r="E199" s="31"/>
      <c r="F199" s="31"/>
      <c r="G199" s="31"/>
      <c r="H199" s="31"/>
    </row>
    <row r="200" spans="5:8" x14ac:dyDescent="0.2">
      <c r="E200" s="31"/>
      <c r="F200" s="31"/>
      <c r="G200" s="31"/>
      <c r="H200" s="31"/>
    </row>
    <row r="201" spans="5:8" x14ac:dyDescent="0.2">
      <c r="E201" s="31"/>
      <c r="F201" s="31"/>
      <c r="G201" s="31"/>
      <c r="H201" s="31"/>
    </row>
    <row r="202" spans="5:8" x14ac:dyDescent="0.2">
      <c r="E202" s="31"/>
      <c r="F202" s="31"/>
      <c r="G202" s="31"/>
      <c r="H202" s="31"/>
    </row>
    <row r="203" spans="5:8" x14ac:dyDescent="0.2">
      <c r="E203" s="31"/>
      <c r="F203" s="31"/>
      <c r="G203" s="31"/>
      <c r="H203" s="31"/>
    </row>
    <row r="204" spans="5:8" x14ac:dyDescent="0.2">
      <c r="E204" s="31"/>
      <c r="F204" s="31"/>
      <c r="G204" s="31"/>
      <c r="H204" s="31"/>
    </row>
    <row r="205" spans="5:8" x14ac:dyDescent="0.2">
      <c r="E205" s="31"/>
      <c r="F205" s="31"/>
      <c r="G205" s="31"/>
      <c r="H205" s="31"/>
    </row>
    <row r="206" spans="5:8" x14ac:dyDescent="0.2">
      <c r="E206" s="31"/>
      <c r="F206" s="31"/>
      <c r="G206" s="31"/>
      <c r="H206" s="31"/>
    </row>
    <row r="207" spans="5:8" x14ac:dyDescent="0.2">
      <c r="E207" s="31"/>
      <c r="F207" s="31"/>
      <c r="G207" s="31"/>
      <c r="H207" s="31"/>
    </row>
    <row r="208" spans="5:8" x14ac:dyDescent="0.2">
      <c r="E208" s="31"/>
      <c r="F208" s="31"/>
      <c r="G208" s="31"/>
      <c r="H208" s="31"/>
    </row>
    <row r="209" spans="5:8" x14ac:dyDescent="0.2">
      <c r="E209" s="31"/>
      <c r="F209" s="31"/>
      <c r="G209" s="31"/>
      <c r="H209" s="31"/>
    </row>
    <row r="210" spans="5:8" x14ac:dyDescent="0.2">
      <c r="E210" s="31"/>
      <c r="F210" s="31"/>
      <c r="G210" s="31"/>
      <c r="H210" s="31"/>
    </row>
    <row r="211" spans="5:8" x14ac:dyDescent="0.2">
      <c r="E211" s="31"/>
      <c r="F211" s="31"/>
      <c r="G211" s="31"/>
      <c r="H211" s="31"/>
    </row>
    <row r="212" spans="5:8" x14ac:dyDescent="0.2">
      <c r="E212" s="31"/>
      <c r="F212" s="31"/>
      <c r="G212" s="31"/>
      <c r="H212" s="31"/>
    </row>
    <row r="213" spans="5:8" x14ac:dyDescent="0.2">
      <c r="E213" s="31"/>
      <c r="F213" s="31"/>
      <c r="G213" s="31"/>
      <c r="H213" s="31"/>
    </row>
    <row r="214" spans="5:8" x14ac:dyDescent="0.2">
      <c r="E214" s="31"/>
      <c r="F214" s="31"/>
      <c r="G214" s="31"/>
      <c r="H214" s="31"/>
    </row>
    <row r="215" spans="5:8" x14ac:dyDescent="0.2">
      <c r="E215" s="31"/>
      <c r="F215" s="31"/>
      <c r="G215" s="31"/>
      <c r="H215" s="31"/>
    </row>
    <row r="216" spans="5:8" x14ac:dyDescent="0.2">
      <c r="E216" s="31"/>
      <c r="F216" s="31"/>
      <c r="G216" s="31"/>
      <c r="H216" s="31"/>
    </row>
    <row r="217" spans="5:8" x14ac:dyDescent="0.2">
      <c r="E217" s="31"/>
      <c r="F217" s="31"/>
      <c r="G217" s="31"/>
      <c r="H217" s="31"/>
    </row>
    <row r="218" spans="5:8" x14ac:dyDescent="0.2">
      <c r="E218" s="31"/>
      <c r="F218" s="31"/>
      <c r="G218" s="31"/>
      <c r="H218" s="31"/>
    </row>
    <row r="219" spans="5:8" x14ac:dyDescent="0.2">
      <c r="E219" s="31"/>
      <c r="F219" s="31"/>
      <c r="G219" s="31"/>
      <c r="H219" s="31"/>
    </row>
    <row r="220" spans="5:8" x14ac:dyDescent="0.2">
      <c r="E220" s="31"/>
      <c r="F220" s="31"/>
      <c r="G220" s="31"/>
      <c r="H220" s="31"/>
    </row>
    <row r="221" spans="5:8" x14ac:dyDescent="0.2">
      <c r="E221" s="31"/>
      <c r="F221" s="31"/>
      <c r="G221" s="31"/>
      <c r="H221" s="31"/>
    </row>
    <row r="222" spans="5:8" x14ac:dyDescent="0.2">
      <c r="E222" s="31"/>
      <c r="F222" s="31"/>
      <c r="G222" s="31"/>
      <c r="H222" s="31"/>
    </row>
    <row r="223" spans="5:8" x14ac:dyDescent="0.2">
      <c r="E223" s="31"/>
      <c r="F223" s="31"/>
      <c r="G223" s="31"/>
      <c r="H223" s="31"/>
    </row>
    <row r="224" spans="5:8" x14ac:dyDescent="0.2">
      <c r="E224" s="31"/>
      <c r="F224" s="31"/>
      <c r="G224" s="31"/>
      <c r="H224" s="31"/>
    </row>
    <row r="225" spans="5:8" x14ac:dyDescent="0.2">
      <c r="E225" s="31"/>
      <c r="F225" s="31"/>
      <c r="G225" s="31"/>
      <c r="H225" s="31"/>
    </row>
    <row r="226" spans="5:8" x14ac:dyDescent="0.2">
      <c r="E226" s="31"/>
      <c r="F226" s="31"/>
      <c r="G226" s="31"/>
      <c r="H226" s="31"/>
    </row>
    <row r="227" spans="5:8" x14ac:dyDescent="0.2">
      <c r="E227" s="31"/>
      <c r="F227" s="31"/>
      <c r="G227" s="31"/>
      <c r="H227" s="31"/>
    </row>
    <row r="228" spans="5:8" x14ac:dyDescent="0.2">
      <c r="E228" s="31"/>
      <c r="F228" s="31"/>
      <c r="G228" s="31"/>
      <c r="H228" s="31"/>
    </row>
    <row r="229" spans="5:8" x14ac:dyDescent="0.2">
      <c r="E229" s="31"/>
      <c r="F229" s="31"/>
      <c r="G229" s="31"/>
      <c r="H229" s="31"/>
    </row>
    <row r="230" spans="5:8" x14ac:dyDescent="0.2">
      <c r="E230" s="31"/>
      <c r="F230" s="31"/>
      <c r="G230" s="31"/>
      <c r="H230" s="31"/>
    </row>
    <row r="231" spans="5:8" x14ac:dyDescent="0.2">
      <c r="E231" s="31"/>
      <c r="F231" s="31"/>
      <c r="G231" s="31"/>
      <c r="H231" s="31"/>
    </row>
    <row r="232" spans="5:8" x14ac:dyDescent="0.2">
      <c r="E232" s="31"/>
      <c r="F232" s="31"/>
      <c r="G232" s="31"/>
      <c r="H232" s="31"/>
    </row>
    <row r="233" spans="5:8" x14ac:dyDescent="0.2">
      <c r="E233" s="31"/>
      <c r="F233" s="31"/>
      <c r="G233" s="31"/>
      <c r="H233" s="31"/>
    </row>
    <row r="234" spans="5:8" x14ac:dyDescent="0.2">
      <c r="E234" s="31"/>
      <c r="F234" s="31"/>
      <c r="G234" s="31"/>
      <c r="H234" s="31"/>
    </row>
    <row r="235" spans="5:8" x14ac:dyDescent="0.2">
      <c r="E235" s="31"/>
      <c r="F235" s="31"/>
      <c r="G235" s="31"/>
      <c r="H235" s="31"/>
    </row>
    <row r="236" spans="5:8" x14ac:dyDescent="0.2">
      <c r="E236" s="31"/>
      <c r="F236" s="31"/>
      <c r="G236" s="31"/>
      <c r="H236" s="31"/>
    </row>
    <row r="237" spans="5:8" x14ac:dyDescent="0.2">
      <c r="E237" s="31"/>
      <c r="F237" s="31"/>
      <c r="G237" s="31"/>
      <c r="H237" s="31"/>
    </row>
    <row r="238" spans="5:8" x14ac:dyDescent="0.2">
      <c r="E238" s="31"/>
      <c r="F238" s="31"/>
      <c r="G238" s="31"/>
      <c r="H238" s="31"/>
    </row>
    <row r="239" spans="5:8" x14ac:dyDescent="0.2">
      <c r="E239" s="31"/>
      <c r="F239" s="31"/>
      <c r="G239" s="31"/>
      <c r="H239" s="31"/>
    </row>
    <row r="240" spans="5:8" x14ac:dyDescent="0.2">
      <c r="E240" s="31"/>
      <c r="F240" s="31"/>
      <c r="G240" s="31"/>
      <c r="H240" s="31"/>
    </row>
    <row r="241" spans="5:8" x14ac:dyDescent="0.2">
      <c r="E241" s="31"/>
      <c r="F241" s="31"/>
      <c r="G241" s="31"/>
      <c r="H241" s="31"/>
    </row>
    <row r="242" spans="5:8" x14ac:dyDescent="0.2">
      <c r="E242" s="31"/>
      <c r="F242" s="31"/>
      <c r="G242" s="31"/>
      <c r="H242" s="31"/>
    </row>
    <row r="243" spans="5:8" x14ac:dyDescent="0.2">
      <c r="E243" s="31"/>
      <c r="F243" s="31"/>
      <c r="G243" s="31"/>
      <c r="H243" s="31"/>
    </row>
    <row r="244" spans="5:8" x14ac:dyDescent="0.2">
      <c r="E244" s="31"/>
      <c r="F244" s="31"/>
      <c r="G244" s="31"/>
      <c r="H244" s="31"/>
    </row>
    <row r="245" spans="5:8" x14ac:dyDescent="0.2">
      <c r="E245" s="31"/>
      <c r="F245" s="31"/>
      <c r="G245" s="31"/>
      <c r="H245" s="31"/>
    </row>
    <row r="246" spans="5:8" x14ac:dyDescent="0.2">
      <c r="E246" s="31"/>
      <c r="F246" s="31"/>
      <c r="G246" s="31"/>
      <c r="H246" s="31"/>
    </row>
    <row r="247" spans="5:8" x14ac:dyDescent="0.2">
      <c r="E247" s="31"/>
      <c r="F247" s="31"/>
      <c r="G247" s="31"/>
      <c r="H247" s="31"/>
    </row>
    <row r="248" spans="5:8" x14ac:dyDescent="0.2">
      <c r="E248" s="31"/>
      <c r="F248" s="31"/>
      <c r="G248" s="31"/>
      <c r="H248" s="31"/>
    </row>
    <row r="249" spans="5:8" x14ac:dyDescent="0.2">
      <c r="E249" s="31"/>
      <c r="F249" s="31"/>
      <c r="G249" s="31"/>
      <c r="H249" s="31"/>
    </row>
    <row r="250" spans="5:8" x14ac:dyDescent="0.2">
      <c r="E250" s="31"/>
      <c r="F250" s="31"/>
      <c r="G250" s="31"/>
      <c r="H250" s="31"/>
    </row>
    <row r="251" spans="5:8" x14ac:dyDescent="0.2">
      <c r="E251" s="31"/>
      <c r="F251" s="31"/>
      <c r="G251" s="31"/>
      <c r="H251" s="31"/>
    </row>
    <row r="252" spans="5:8" x14ac:dyDescent="0.2">
      <c r="E252" s="31"/>
      <c r="F252" s="31"/>
      <c r="G252" s="31"/>
      <c r="H252" s="31"/>
    </row>
    <row r="253" spans="5:8" x14ac:dyDescent="0.2">
      <c r="E253" s="31"/>
      <c r="F253" s="31"/>
      <c r="G253" s="31"/>
      <c r="H253" s="31"/>
    </row>
    <row r="254" spans="5:8" x14ac:dyDescent="0.2">
      <c r="E254" s="31"/>
      <c r="F254" s="31"/>
      <c r="G254" s="31"/>
      <c r="H254" s="31"/>
    </row>
    <row r="255" spans="5:8" x14ac:dyDescent="0.2">
      <c r="E255" s="31"/>
      <c r="F255" s="31"/>
      <c r="G255" s="31"/>
      <c r="H255" s="31"/>
    </row>
    <row r="256" spans="5:8" x14ac:dyDescent="0.2">
      <c r="E256" s="31"/>
      <c r="F256" s="31"/>
      <c r="G256" s="31"/>
      <c r="H256" s="31"/>
    </row>
    <row r="257" spans="5:8" x14ac:dyDescent="0.2">
      <c r="E257" s="31"/>
      <c r="F257" s="31"/>
      <c r="G257" s="31"/>
      <c r="H257" s="31"/>
    </row>
    <row r="258" spans="5:8" x14ac:dyDescent="0.2">
      <c r="E258" s="31"/>
      <c r="F258" s="31"/>
      <c r="G258" s="31"/>
      <c r="H258" s="31"/>
    </row>
    <row r="259" spans="5:8" x14ac:dyDescent="0.2">
      <c r="E259" s="31"/>
      <c r="F259" s="31"/>
      <c r="G259" s="31"/>
      <c r="H259" s="31"/>
    </row>
    <row r="260" spans="5:8" x14ac:dyDescent="0.2">
      <c r="E260" s="31"/>
      <c r="F260" s="31"/>
      <c r="G260" s="31"/>
      <c r="H260" s="31"/>
    </row>
    <row r="261" spans="5:8" x14ac:dyDescent="0.2">
      <c r="E261" s="31"/>
      <c r="F261" s="31"/>
      <c r="G261" s="31"/>
      <c r="H261" s="31"/>
    </row>
    <row r="262" spans="5:8" x14ac:dyDescent="0.2">
      <c r="E262" s="31"/>
      <c r="F262" s="31"/>
      <c r="G262" s="31"/>
      <c r="H262" s="31"/>
    </row>
    <row r="263" spans="5:8" x14ac:dyDescent="0.2">
      <c r="E263" s="31"/>
      <c r="F263" s="31"/>
      <c r="G263" s="31"/>
      <c r="H263" s="31"/>
    </row>
    <row r="264" spans="5:8" x14ac:dyDescent="0.2">
      <c r="E264" s="31"/>
      <c r="F264" s="31"/>
      <c r="G264" s="31"/>
      <c r="H264" s="31"/>
    </row>
    <row r="265" spans="5:8" x14ac:dyDescent="0.2">
      <c r="E265" s="31"/>
      <c r="F265" s="31"/>
      <c r="G265" s="31"/>
      <c r="H265" s="31"/>
    </row>
    <row r="266" spans="5:8" x14ac:dyDescent="0.2">
      <c r="E266" s="31"/>
      <c r="F266" s="31"/>
      <c r="G266" s="31"/>
      <c r="H266" s="31"/>
    </row>
    <row r="267" spans="5:8" x14ac:dyDescent="0.2">
      <c r="E267" s="31"/>
      <c r="F267" s="31"/>
      <c r="G267" s="31"/>
      <c r="H267" s="31"/>
    </row>
    <row r="268" spans="5:8" x14ac:dyDescent="0.2">
      <c r="E268" s="31"/>
      <c r="F268" s="31"/>
      <c r="G268" s="31"/>
      <c r="H268" s="31"/>
    </row>
    <row r="269" spans="5:8" x14ac:dyDescent="0.2">
      <c r="E269" s="31"/>
      <c r="F269" s="31"/>
      <c r="G269" s="31"/>
      <c r="H269" s="31"/>
    </row>
    <row r="270" spans="5:8" x14ac:dyDescent="0.2">
      <c r="E270" s="31"/>
      <c r="F270" s="31"/>
      <c r="G270" s="31"/>
      <c r="H270" s="31"/>
    </row>
    <row r="271" spans="5:8" x14ac:dyDescent="0.2">
      <c r="E271" s="31"/>
      <c r="F271" s="31"/>
      <c r="G271" s="31"/>
      <c r="H271" s="31"/>
    </row>
    <row r="272" spans="5:8" x14ac:dyDescent="0.2">
      <c r="E272" s="31"/>
      <c r="F272" s="31"/>
      <c r="G272" s="31"/>
      <c r="H272" s="31"/>
    </row>
    <row r="273" spans="5:8" x14ac:dyDescent="0.2">
      <c r="E273" s="31"/>
      <c r="F273" s="31"/>
      <c r="G273" s="31"/>
      <c r="H273" s="31"/>
    </row>
    <row r="274" spans="5:8" x14ac:dyDescent="0.2">
      <c r="E274" s="31"/>
      <c r="F274" s="31"/>
      <c r="G274" s="31"/>
      <c r="H274" s="31"/>
    </row>
    <row r="275" spans="5:8" x14ac:dyDescent="0.2">
      <c r="E275" s="31"/>
      <c r="F275" s="31"/>
      <c r="G275" s="31"/>
      <c r="H275" s="31"/>
    </row>
    <row r="276" spans="5:8" x14ac:dyDescent="0.2">
      <c r="E276" s="31"/>
      <c r="F276" s="31"/>
      <c r="G276" s="31"/>
      <c r="H276" s="31"/>
    </row>
    <row r="277" spans="5:8" x14ac:dyDescent="0.2">
      <c r="E277" s="31"/>
      <c r="F277" s="31"/>
      <c r="G277" s="31"/>
      <c r="H277" s="31"/>
    </row>
    <row r="278" spans="5:8" x14ac:dyDescent="0.2">
      <c r="E278" s="31"/>
      <c r="F278" s="31"/>
      <c r="G278" s="31"/>
      <c r="H278" s="31"/>
    </row>
    <row r="279" spans="5:8" x14ac:dyDescent="0.2">
      <c r="E279" s="31"/>
      <c r="F279" s="31"/>
      <c r="G279" s="31"/>
      <c r="H279" s="31"/>
    </row>
    <row r="280" spans="5:8" x14ac:dyDescent="0.2">
      <c r="E280" s="31"/>
      <c r="F280" s="31"/>
      <c r="G280" s="31"/>
      <c r="H280" s="31"/>
    </row>
    <row r="281" spans="5:8" x14ac:dyDescent="0.2">
      <c r="E281" s="31"/>
      <c r="F281" s="31"/>
      <c r="G281" s="31"/>
      <c r="H281" s="31"/>
    </row>
    <row r="282" spans="5:8" x14ac:dyDescent="0.2">
      <c r="E282" s="31"/>
      <c r="F282" s="31"/>
      <c r="G282" s="31"/>
      <c r="H282" s="31"/>
    </row>
    <row r="283" spans="5:8" x14ac:dyDescent="0.2">
      <c r="E283" s="31"/>
      <c r="F283" s="31"/>
      <c r="G283" s="31"/>
      <c r="H283" s="31"/>
    </row>
    <row r="284" spans="5:8" x14ac:dyDescent="0.2">
      <c r="E284" s="31"/>
      <c r="F284" s="31"/>
      <c r="G284" s="31"/>
      <c r="H284" s="31"/>
    </row>
    <row r="285" spans="5:8" x14ac:dyDescent="0.2">
      <c r="E285" s="31"/>
      <c r="F285" s="31"/>
      <c r="G285" s="31"/>
      <c r="H285" s="31"/>
    </row>
    <row r="286" spans="5:8" x14ac:dyDescent="0.2">
      <c r="E286" s="31"/>
      <c r="F286" s="31"/>
      <c r="G286" s="31"/>
      <c r="H286" s="31"/>
    </row>
    <row r="287" spans="5:8" x14ac:dyDescent="0.2">
      <c r="E287" s="31"/>
      <c r="F287" s="31"/>
      <c r="G287" s="31"/>
      <c r="H287" s="31"/>
    </row>
    <row r="288" spans="5:8" x14ac:dyDescent="0.2">
      <c r="E288" s="31"/>
      <c r="F288" s="31"/>
      <c r="G288" s="31"/>
      <c r="H288" s="31"/>
    </row>
    <row r="289" spans="5:8" x14ac:dyDescent="0.2">
      <c r="E289" s="31"/>
      <c r="F289" s="31"/>
      <c r="G289" s="31"/>
      <c r="H289" s="31"/>
    </row>
    <row r="290" spans="5:8" x14ac:dyDescent="0.2">
      <c r="E290" s="31"/>
      <c r="F290" s="31"/>
      <c r="G290" s="31"/>
      <c r="H290" s="31"/>
    </row>
    <row r="291" spans="5:8" x14ac:dyDescent="0.2">
      <c r="E291" s="31"/>
      <c r="F291" s="31"/>
      <c r="G291" s="31"/>
      <c r="H291" s="31"/>
    </row>
    <row r="292" spans="5:8" x14ac:dyDescent="0.2">
      <c r="E292" s="31"/>
      <c r="F292" s="31"/>
      <c r="G292" s="31"/>
      <c r="H292" s="31"/>
    </row>
    <row r="293" spans="5:8" x14ac:dyDescent="0.2">
      <c r="E293" s="31"/>
      <c r="F293" s="31"/>
      <c r="G293" s="31"/>
      <c r="H293" s="31"/>
    </row>
    <row r="294" spans="5:8" x14ac:dyDescent="0.2">
      <c r="E294" s="31"/>
      <c r="F294" s="31"/>
      <c r="G294" s="31"/>
      <c r="H294" s="31"/>
    </row>
    <row r="295" spans="5:8" x14ac:dyDescent="0.2">
      <c r="E295" s="31"/>
      <c r="F295" s="31"/>
      <c r="G295" s="31"/>
      <c r="H295" s="31"/>
    </row>
    <row r="296" spans="5:8" x14ac:dyDescent="0.2">
      <c r="E296" s="31"/>
      <c r="F296" s="31"/>
      <c r="G296" s="31"/>
      <c r="H296" s="31"/>
    </row>
    <row r="297" spans="5:8" x14ac:dyDescent="0.2">
      <c r="E297" s="31"/>
      <c r="F297" s="31"/>
      <c r="G297" s="31"/>
      <c r="H297" s="31"/>
    </row>
    <row r="298" spans="5:8" x14ac:dyDescent="0.2">
      <c r="E298" s="31"/>
      <c r="F298" s="31"/>
      <c r="G298" s="31"/>
      <c r="H298" s="31"/>
    </row>
    <row r="299" spans="5:8" x14ac:dyDescent="0.2">
      <c r="E299" s="31"/>
      <c r="F299" s="31"/>
      <c r="G299" s="31"/>
      <c r="H299" s="31"/>
    </row>
    <row r="300" spans="5:8" x14ac:dyDescent="0.2">
      <c r="E300" s="31"/>
      <c r="F300" s="31"/>
      <c r="G300" s="31"/>
      <c r="H300" s="31"/>
    </row>
    <row r="301" spans="5:8" x14ac:dyDescent="0.2">
      <c r="E301" s="31"/>
      <c r="F301" s="31"/>
      <c r="G301" s="31"/>
      <c r="H301" s="31"/>
    </row>
    <row r="302" spans="5:8" x14ac:dyDescent="0.2">
      <c r="E302" s="31"/>
      <c r="F302" s="31"/>
      <c r="G302" s="31"/>
      <c r="H302" s="31"/>
    </row>
    <row r="303" spans="5:8" x14ac:dyDescent="0.2">
      <c r="E303" s="31"/>
      <c r="F303" s="31"/>
      <c r="G303" s="31"/>
      <c r="H303" s="31"/>
    </row>
    <row r="304" spans="5:8" x14ac:dyDescent="0.2">
      <c r="E304" s="31"/>
      <c r="F304" s="31"/>
      <c r="G304" s="31"/>
      <c r="H304" s="31"/>
    </row>
    <row r="305" spans="5:8" x14ac:dyDescent="0.2">
      <c r="E305" s="31"/>
      <c r="F305" s="31"/>
      <c r="G305" s="31"/>
      <c r="H305" s="31"/>
    </row>
    <row r="306" spans="5:8" x14ac:dyDescent="0.2">
      <c r="E306" s="31"/>
      <c r="F306" s="31"/>
      <c r="G306" s="31"/>
      <c r="H306" s="31"/>
    </row>
    <row r="307" spans="5:8" x14ac:dyDescent="0.2">
      <c r="E307" s="31"/>
      <c r="F307" s="31"/>
      <c r="G307" s="31"/>
      <c r="H307" s="31"/>
    </row>
    <row r="308" spans="5:8" x14ac:dyDescent="0.2">
      <c r="E308" s="31"/>
      <c r="F308" s="31"/>
      <c r="G308" s="31"/>
      <c r="H308" s="31"/>
    </row>
    <row r="309" spans="5:8" x14ac:dyDescent="0.2">
      <c r="E309" s="31"/>
      <c r="F309" s="31"/>
      <c r="G309" s="31"/>
      <c r="H309" s="31"/>
    </row>
    <row r="310" spans="5:8" x14ac:dyDescent="0.2">
      <c r="E310" s="31"/>
      <c r="F310" s="31"/>
      <c r="G310" s="31"/>
      <c r="H310" s="31"/>
    </row>
    <row r="311" spans="5:8" x14ac:dyDescent="0.2">
      <c r="E311" s="31"/>
      <c r="F311" s="31"/>
      <c r="G311" s="31"/>
      <c r="H311" s="31"/>
    </row>
    <row r="312" spans="5:8" x14ac:dyDescent="0.2">
      <c r="E312" s="31"/>
      <c r="F312" s="31"/>
      <c r="G312" s="31"/>
      <c r="H312" s="31"/>
    </row>
    <row r="313" spans="5:8" x14ac:dyDescent="0.2">
      <c r="E313" s="31"/>
      <c r="F313" s="31"/>
      <c r="G313" s="31"/>
      <c r="H313" s="31"/>
    </row>
    <row r="314" spans="5:8" x14ac:dyDescent="0.2">
      <c r="E314" s="31"/>
      <c r="F314" s="31"/>
      <c r="G314" s="31"/>
      <c r="H314" s="31"/>
    </row>
    <row r="315" spans="5:8" x14ac:dyDescent="0.2">
      <c r="E315" s="31"/>
      <c r="F315" s="31"/>
      <c r="G315" s="31"/>
      <c r="H315" s="31"/>
    </row>
    <row r="316" spans="5:8" x14ac:dyDescent="0.2">
      <c r="E316" s="31"/>
      <c r="F316" s="31"/>
      <c r="G316" s="31"/>
      <c r="H316" s="31"/>
    </row>
    <row r="317" spans="5:8" x14ac:dyDescent="0.2">
      <c r="E317" s="31"/>
      <c r="F317" s="31"/>
      <c r="G317" s="31"/>
      <c r="H317" s="31"/>
    </row>
    <row r="318" spans="5:8" x14ac:dyDescent="0.2">
      <c r="E318" s="31"/>
      <c r="F318" s="31"/>
      <c r="G318" s="31"/>
      <c r="H318" s="31"/>
    </row>
    <row r="319" spans="5:8" x14ac:dyDescent="0.2">
      <c r="E319" s="31"/>
      <c r="F319" s="31"/>
      <c r="G319" s="31"/>
      <c r="H319" s="31"/>
    </row>
    <row r="320" spans="5:8" x14ac:dyDescent="0.2">
      <c r="E320" s="31"/>
      <c r="F320" s="31"/>
      <c r="G320" s="31"/>
      <c r="H320" s="31"/>
    </row>
    <row r="321" spans="5:8" x14ac:dyDescent="0.2">
      <c r="E321" s="31"/>
      <c r="F321" s="31"/>
      <c r="G321" s="31"/>
      <c r="H321" s="31"/>
    </row>
    <row r="322" spans="5:8" x14ac:dyDescent="0.2">
      <c r="E322" s="31"/>
      <c r="F322" s="31"/>
      <c r="G322" s="31"/>
      <c r="H322" s="31"/>
    </row>
    <row r="323" spans="5:8" x14ac:dyDescent="0.2">
      <c r="E323" s="31"/>
      <c r="F323" s="31"/>
      <c r="G323" s="31"/>
      <c r="H323" s="31"/>
    </row>
    <row r="324" spans="5:8" x14ac:dyDescent="0.2">
      <c r="E324" s="31"/>
      <c r="F324" s="31"/>
      <c r="G324" s="31"/>
      <c r="H324" s="31"/>
    </row>
    <row r="325" spans="5:8" x14ac:dyDescent="0.2">
      <c r="E325" s="31"/>
      <c r="F325" s="31"/>
      <c r="G325" s="31"/>
      <c r="H325" s="31"/>
    </row>
    <row r="326" spans="5:8" x14ac:dyDescent="0.2">
      <c r="E326" s="31"/>
      <c r="F326" s="31"/>
      <c r="G326" s="31"/>
      <c r="H326" s="31"/>
    </row>
    <row r="327" spans="5:8" x14ac:dyDescent="0.2">
      <c r="E327" s="31"/>
      <c r="F327" s="31"/>
      <c r="G327" s="31"/>
      <c r="H327" s="31"/>
    </row>
    <row r="328" spans="5:8" x14ac:dyDescent="0.2">
      <c r="E328" s="31"/>
      <c r="F328" s="31"/>
      <c r="G328" s="31"/>
      <c r="H328" s="31"/>
    </row>
    <row r="329" spans="5:8" x14ac:dyDescent="0.2">
      <c r="E329" s="31"/>
      <c r="F329" s="31"/>
      <c r="G329" s="31"/>
      <c r="H329" s="31"/>
    </row>
    <row r="330" spans="5:8" x14ac:dyDescent="0.2">
      <c r="E330" s="31"/>
      <c r="F330" s="31"/>
      <c r="G330" s="31"/>
      <c r="H330" s="31"/>
    </row>
    <row r="331" spans="5:8" x14ac:dyDescent="0.2">
      <c r="E331" s="31"/>
      <c r="F331" s="31"/>
      <c r="G331" s="31"/>
      <c r="H331" s="31"/>
    </row>
    <row r="332" spans="5:8" x14ac:dyDescent="0.2">
      <c r="E332" s="31"/>
      <c r="F332" s="31"/>
      <c r="G332" s="31"/>
      <c r="H332" s="31"/>
    </row>
    <row r="333" spans="5:8" x14ac:dyDescent="0.2">
      <c r="E333" s="31"/>
      <c r="F333" s="31"/>
      <c r="G333" s="31"/>
      <c r="H333" s="31"/>
    </row>
    <row r="334" spans="5:8" x14ac:dyDescent="0.2">
      <c r="E334" s="31"/>
      <c r="F334" s="31"/>
      <c r="G334" s="31"/>
      <c r="H334" s="31"/>
    </row>
    <row r="335" spans="5:8" x14ac:dyDescent="0.2">
      <c r="E335" s="31"/>
      <c r="F335" s="31"/>
      <c r="G335" s="31"/>
      <c r="H335" s="31"/>
    </row>
    <row r="336" spans="5:8" x14ac:dyDescent="0.2">
      <c r="E336" s="31"/>
      <c r="F336" s="31"/>
      <c r="G336" s="31"/>
      <c r="H336" s="31"/>
    </row>
    <row r="337" spans="5:8" x14ac:dyDescent="0.2">
      <c r="E337" s="31"/>
      <c r="F337" s="31"/>
      <c r="G337" s="31"/>
      <c r="H337" s="31"/>
    </row>
    <row r="338" spans="5:8" x14ac:dyDescent="0.2">
      <c r="E338" s="31"/>
      <c r="F338" s="31"/>
      <c r="G338" s="31"/>
      <c r="H338" s="31"/>
    </row>
    <row r="339" spans="5:8" x14ac:dyDescent="0.2">
      <c r="E339" s="31"/>
      <c r="F339" s="31"/>
      <c r="G339" s="31"/>
      <c r="H339" s="31"/>
    </row>
    <row r="340" spans="5:8" x14ac:dyDescent="0.2">
      <c r="E340" s="31"/>
      <c r="F340" s="31"/>
      <c r="G340" s="31"/>
      <c r="H340" s="31"/>
    </row>
    <row r="341" spans="5:8" x14ac:dyDescent="0.2">
      <c r="E341" s="31"/>
      <c r="F341" s="31"/>
      <c r="G341" s="31"/>
      <c r="H341" s="31"/>
    </row>
    <row r="342" spans="5:8" x14ac:dyDescent="0.2">
      <c r="E342" s="31"/>
      <c r="F342" s="31"/>
      <c r="G342" s="31"/>
      <c r="H342" s="31"/>
    </row>
    <row r="343" spans="5:8" x14ac:dyDescent="0.2">
      <c r="E343" s="31"/>
      <c r="F343" s="31"/>
      <c r="G343" s="31"/>
      <c r="H343" s="31"/>
    </row>
    <row r="344" spans="5:8" x14ac:dyDescent="0.2">
      <c r="E344" s="31"/>
      <c r="F344" s="31"/>
      <c r="G344" s="31"/>
      <c r="H344" s="31"/>
    </row>
    <row r="345" spans="5:8" x14ac:dyDescent="0.2">
      <c r="E345" s="31"/>
      <c r="F345" s="31"/>
      <c r="G345" s="31"/>
      <c r="H345" s="31"/>
    </row>
    <row r="346" spans="5:8" x14ac:dyDescent="0.2">
      <c r="E346" s="31"/>
      <c r="F346" s="31"/>
      <c r="G346" s="31"/>
      <c r="H346" s="31"/>
    </row>
    <row r="347" spans="5:8" x14ac:dyDescent="0.2">
      <c r="E347" s="31"/>
      <c r="F347" s="31"/>
      <c r="G347" s="31"/>
      <c r="H347" s="31"/>
    </row>
    <row r="348" spans="5:8" x14ac:dyDescent="0.2">
      <c r="E348" s="31"/>
      <c r="F348" s="31"/>
      <c r="G348" s="31"/>
      <c r="H348" s="31"/>
    </row>
    <row r="349" spans="5:8" x14ac:dyDescent="0.2">
      <c r="E349" s="31"/>
      <c r="F349" s="31"/>
      <c r="G349" s="31"/>
      <c r="H349" s="31"/>
    </row>
    <row r="350" spans="5:8" x14ac:dyDescent="0.2">
      <c r="E350" s="31"/>
      <c r="F350" s="31"/>
      <c r="G350" s="31"/>
      <c r="H350" s="31"/>
    </row>
    <row r="351" spans="5:8" x14ac:dyDescent="0.2">
      <c r="E351" s="31"/>
      <c r="F351" s="31"/>
      <c r="G351" s="31"/>
      <c r="H351" s="31"/>
    </row>
    <row r="352" spans="5:8" x14ac:dyDescent="0.2">
      <c r="E352" s="31"/>
      <c r="F352" s="31"/>
      <c r="G352" s="31"/>
      <c r="H352" s="31"/>
    </row>
    <row r="353" spans="5:8" x14ac:dyDescent="0.2">
      <c r="E353" s="31"/>
      <c r="F353" s="31"/>
      <c r="G353" s="31"/>
      <c r="H353" s="31"/>
    </row>
    <row r="354" spans="5:8" x14ac:dyDescent="0.2">
      <c r="E354" s="31"/>
      <c r="F354" s="31"/>
      <c r="G354" s="31"/>
      <c r="H354" s="31"/>
    </row>
    <row r="355" spans="5:8" x14ac:dyDescent="0.2">
      <c r="E355" s="31"/>
      <c r="F355" s="31"/>
      <c r="G355" s="31"/>
      <c r="H355" s="31"/>
    </row>
    <row r="356" spans="5:8" x14ac:dyDescent="0.2">
      <c r="E356" s="31"/>
      <c r="F356" s="31"/>
      <c r="G356" s="31"/>
      <c r="H356" s="31"/>
    </row>
    <row r="357" spans="5:8" x14ac:dyDescent="0.2">
      <c r="E357" s="31"/>
      <c r="F357" s="31"/>
      <c r="G357" s="31"/>
      <c r="H357" s="31"/>
    </row>
    <row r="358" spans="5:8" x14ac:dyDescent="0.2">
      <c r="E358" s="31"/>
      <c r="F358" s="31"/>
      <c r="G358" s="31"/>
      <c r="H358" s="31"/>
    </row>
    <row r="359" spans="5:8" x14ac:dyDescent="0.2">
      <c r="E359" s="31"/>
      <c r="F359" s="31"/>
      <c r="G359" s="31"/>
      <c r="H359" s="31"/>
    </row>
    <row r="360" spans="5:8" x14ac:dyDescent="0.2">
      <c r="E360" s="31"/>
      <c r="F360" s="31"/>
      <c r="G360" s="31"/>
      <c r="H360" s="31"/>
    </row>
    <row r="361" spans="5:8" x14ac:dyDescent="0.2">
      <c r="E361" s="31"/>
      <c r="F361" s="31"/>
      <c r="G361" s="31"/>
      <c r="H361" s="31"/>
    </row>
    <row r="362" spans="5:8" x14ac:dyDescent="0.2">
      <c r="E362" s="31"/>
      <c r="F362" s="31"/>
      <c r="G362" s="31"/>
      <c r="H362" s="31"/>
    </row>
    <row r="363" spans="5:8" x14ac:dyDescent="0.2">
      <c r="E363" s="31"/>
      <c r="F363" s="31"/>
      <c r="G363" s="31"/>
      <c r="H363" s="31"/>
    </row>
    <row r="364" spans="5:8" x14ac:dyDescent="0.2">
      <c r="E364" s="31"/>
      <c r="F364" s="31"/>
      <c r="G364" s="31"/>
      <c r="H364" s="31"/>
    </row>
    <row r="365" spans="5:8" x14ac:dyDescent="0.2">
      <c r="E365" s="31"/>
      <c r="F365" s="31"/>
      <c r="G365" s="31"/>
      <c r="H365" s="31"/>
    </row>
    <row r="366" spans="5:8" x14ac:dyDescent="0.2">
      <c r="E366" s="31"/>
      <c r="F366" s="31"/>
      <c r="G366" s="31"/>
      <c r="H366" s="31"/>
    </row>
    <row r="367" spans="5:8" x14ac:dyDescent="0.2">
      <c r="E367" s="31"/>
      <c r="F367" s="31"/>
      <c r="G367" s="31"/>
      <c r="H367" s="31"/>
    </row>
    <row r="368" spans="5:8" x14ac:dyDescent="0.2">
      <c r="E368" s="31"/>
      <c r="F368" s="31"/>
      <c r="G368" s="31"/>
      <c r="H368" s="31"/>
    </row>
    <row r="369" spans="5:8" x14ac:dyDescent="0.2">
      <c r="E369" s="31"/>
      <c r="F369" s="31"/>
      <c r="G369" s="31"/>
      <c r="H369" s="31"/>
    </row>
    <row r="370" spans="5:8" x14ac:dyDescent="0.2">
      <c r="E370" s="31"/>
      <c r="F370" s="31"/>
      <c r="G370" s="31"/>
      <c r="H370" s="31"/>
    </row>
    <row r="371" spans="5:8" x14ac:dyDescent="0.2">
      <c r="E371" s="31"/>
      <c r="F371" s="31"/>
      <c r="G371" s="31"/>
      <c r="H371" s="31"/>
    </row>
    <row r="372" spans="5:8" x14ac:dyDescent="0.2">
      <c r="E372" s="31"/>
      <c r="F372" s="31"/>
      <c r="G372" s="31"/>
      <c r="H372" s="31"/>
    </row>
    <row r="373" spans="5:8" x14ac:dyDescent="0.2">
      <c r="E373" s="31"/>
      <c r="F373" s="31"/>
      <c r="G373" s="31"/>
      <c r="H373" s="31"/>
    </row>
    <row r="374" spans="5:8" x14ac:dyDescent="0.2">
      <c r="E374" s="31"/>
      <c r="F374" s="31"/>
      <c r="G374" s="31"/>
      <c r="H374" s="31"/>
    </row>
    <row r="375" spans="5:8" x14ac:dyDescent="0.2">
      <c r="E375" s="31"/>
      <c r="F375" s="31"/>
      <c r="G375" s="31"/>
      <c r="H375" s="31"/>
    </row>
    <row r="376" spans="5:8" x14ac:dyDescent="0.2">
      <c r="E376" s="31"/>
      <c r="F376" s="31"/>
      <c r="G376" s="31"/>
      <c r="H376" s="31"/>
    </row>
    <row r="377" spans="5:8" x14ac:dyDescent="0.2">
      <c r="E377" s="31"/>
      <c r="F377" s="31"/>
      <c r="G377" s="31"/>
      <c r="H377" s="31"/>
    </row>
    <row r="378" spans="5:8" x14ac:dyDescent="0.2">
      <c r="E378" s="31"/>
      <c r="F378" s="31"/>
      <c r="G378" s="31"/>
      <c r="H378" s="31"/>
    </row>
    <row r="379" spans="5:8" x14ac:dyDescent="0.2">
      <c r="E379" s="31"/>
      <c r="F379" s="31"/>
      <c r="G379" s="31"/>
      <c r="H379" s="31"/>
    </row>
    <row r="380" spans="5:8" x14ac:dyDescent="0.2">
      <c r="E380" s="31"/>
      <c r="F380" s="31"/>
      <c r="G380" s="31"/>
      <c r="H380" s="31"/>
    </row>
    <row r="381" spans="5:8" x14ac:dyDescent="0.2">
      <c r="E381" s="31"/>
      <c r="F381" s="31"/>
      <c r="G381" s="31"/>
      <c r="H381" s="31"/>
    </row>
    <row r="382" spans="5:8" x14ac:dyDescent="0.2">
      <c r="E382" s="31"/>
      <c r="F382" s="31"/>
      <c r="G382" s="31"/>
      <c r="H382" s="31"/>
    </row>
    <row r="383" spans="5:8" x14ac:dyDescent="0.2">
      <c r="E383" s="31"/>
      <c r="F383" s="31"/>
      <c r="G383" s="31"/>
      <c r="H383" s="31"/>
    </row>
    <row r="384" spans="5:8" x14ac:dyDescent="0.2">
      <c r="E384" s="31"/>
      <c r="F384" s="31"/>
      <c r="G384" s="31"/>
      <c r="H384" s="31"/>
    </row>
    <row r="385" spans="5:8" x14ac:dyDescent="0.2">
      <c r="E385" s="31"/>
      <c r="F385" s="31"/>
      <c r="G385" s="31"/>
      <c r="H385" s="31"/>
    </row>
    <row r="386" spans="5:8" x14ac:dyDescent="0.2">
      <c r="E386" s="31"/>
      <c r="F386" s="31"/>
      <c r="G386" s="31"/>
      <c r="H386" s="31"/>
    </row>
    <row r="387" spans="5:8" x14ac:dyDescent="0.2">
      <c r="E387" s="31"/>
      <c r="F387" s="31"/>
      <c r="G387" s="31"/>
      <c r="H387" s="31"/>
    </row>
    <row r="388" spans="5:8" x14ac:dyDescent="0.2">
      <c r="E388" s="31"/>
      <c r="F388" s="31"/>
      <c r="G388" s="31"/>
      <c r="H388" s="31"/>
    </row>
    <row r="389" spans="5:8" x14ac:dyDescent="0.2">
      <c r="E389" s="31"/>
      <c r="F389" s="31"/>
      <c r="G389" s="31"/>
      <c r="H389" s="31"/>
    </row>
    <row r="390" spans="5:8" x14ac:dyDescent="0.2">
      <c r="E390" s="31"/>
      <c r="F390" s="31"/>
      <c r="G390" s="31"/>
      <c r="H390" s="31"/>
    </row>
    <row r="391" spans="5:8" x14ac:dyDescent="0.2">
      <c r="E391" s="31"/>
      <c r="F391" s="31"/>
      <c r="G391" s="31"/>
      <c r="H391" s="31"/>
    </row>
    <row r="392" spans="5:8" x14ac:dyDescent="0.2">
      <c r="E392" s="31"/>
      <c r="F392" s="31"/>
      <c r="G392" s="31"/>
      <c r="H392" s="31"/>
    </row>
    <row r="393" spans="5:8" x14ac:dyDescent="0.2">
      <c r="E393" s="31"/>
      <c r="F393" s="31"/>
      <c r="G393" s="31"/>
      <c r="H393" s="31"/>
    </row>
    <row r="394" spans="5:8" x14ac:dyDescent="0.2">
      <c r="E394" s="31"/>
      <c r="F394" s="31"/>
      <c r="G394" s="31"/>
      <c r="H394" s="31"/>
    </row>
    <row r="395" spans="5:8" x14ac:dyDescent="0.2">
      <c r="E395" s="31"/>
      <c r="F395" s="31"/>
      <c r="G395" s="31"/>
      <c r="H395" s="31"/>
    </row>
    <row r="396" spans="5:8" x14ac:dyDescent="0.2">
      <c r="E396" s="31"/>
      <c r="F396" s="31"/>
      <c r="G396" s="31"/>
      <c r="H396" s="31"/>
    </row>
    <row r="397" spans="5:8" x14ac:dyDescent="0.2">
      <c r="E397" s="31"/>
      <c r="F397" s="31"/>
      <c r="G397" s="31"/>
      <c r="H397" s="31"/>
    </row>
    <row r="398" spans="5:8" x14ac:dyDescent="0.2">
      <c r="E398" s="31"/>
      <c r="F398" s="31"/>
      <c r="G398" s="31"/>
      <c r="H398" s="31"/>
    </row>
    <row r="399" spans="5:8" x14ac:dyDescent="0.2">
      <c r="E399" s="31"/>
      <c r="F399" s="31"/>
      <c r="G399" s="31"/>
      <c r="H399" s="31"/>
    </row>
    <row r="400" spans="5:8" x14ac:dyDescent="0.2">
      <c r="E400" s="31"/>
      <c r="F400" s="31"/>
      <c r="G400" s="31"/>
      <c r="H400" s="31"/>
    </row>
    <row r="401" spans="5:8" x14ac:dyDescent="0.2">
      <c r="E401" s="31"/>
      <c r="F401" s="31"/>
      <c r="G401" s="31"/>
      <c r="H401" s="31"/>
    </row>
    <row r="402" spans="5:8" x14ac:dyDescent="0.2">
      <c r="E402" s="31"/>
      <c r="F402" s="31"/>
      <c r="G402" s="31"/>
      <c r="H402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RESUMEN NOV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'RESUMEN NOV'!Área_de_impresión</vt:lpstr>
      <vt:lpstr>'RESUMEN OCT'!Área_de_impresión</vt:lpstr>
      <vt:lpstr>'RESUMEN NOV'!Títulos_a_imprimir</vt:lpstr>
      <vt:lpstr>'RESUMEN OCT'!Títulos_a_imprimir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2016-12-05T15:35:50Z</cp:lastPrinted>
  <dcterms:created xsi:type="dcterms:W3CDTF">1999-01-28T17:30:06Z</dcterms:created>
  <dcterms:modified xsi:type="dcterms:W3CDTF">2016-12-05T15:40:04Z</dcterms:modified>
</cp:coreProperties>
</file>