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 DIC" sheetId="24" r:id="rId1"/>
    <sheet name="EJECUCION ACUM DIC-16" sheetId="27" r:id="rId2"/>
    <sheet name="EJECUCION MENSUAL DIC-16" sheetId="28" r:id="rId3"/>
    <sheet name="SIIF EJEC 01A11-NOV" sheetId="22" state="hidden" r:id="rId4"/>
    <sheet name="SIIF EJEC MENS NOV-16" sheetId="23" state="hidden" r:id="rId5"/>
    <sheet name="SIIF EJEC MENS NOV-16 COPY" sheetId="25" state="hidden" r:id="rId6"/>
    <sheet name="DIF -OCT" sheetId="21" state="hidden" r:id="rId7"/>
    <sheet name="RESUMEN OCT" sheetId="10" state="hidden" r:id="rId8"/>
    <sheet name="SIIF OCT" sheetId="20" state="hidden" r:id="rId9"/>
    <sheet name="Hoja3" sheetId="9" state="hidden" r:id="rId10"/>
  </sheets>
  <definedNames>
    <definedName name="_xlnm._FilterDatabase" localSheetId="1" hidden="1">'EJECUCION ACUM DIC-16'!$A$25:$BD$232</definedName>
    <definedName name="_xlnm._FilterDatabase" localSheetId="2" hidden="1">'EJECUCION MENSUAL DIC-16'!$A$17:$BD$224</definedName>
    <definedName name="_xlnm._FilterDatabase" localSheetId="0" hidden="1">'RESUMEN DIC'!$A$20:$CU$176</definedName>
    <definedName name="_xlnm._FilterDatabase" localSheetId="7" hidden="1">'RESUMEN OCT'!$A$20:$DW$221</definedName>
    <definedName name="_xlnm._FilterDatabase" localSheetId="3" hidden="1">'SIIF EJEC 01A11-NOV'!$A$17:$BE$224</definedName>
    <definedName name="_xlnm.Print_Area" localSheetId="1">'EJECUCION ACUM DIC-16'!$A$1:$BD$231</definedName>
    <definedName name="_xlnm.Print_Area" localSheetId="0">'RESUMEN DIC'!$C$10:$CU$176</definedName>
    <definedName name="_xlnm.Print_Area" localSheetId="7">'RESUMEN OCT'!$C$7:$CU$196</definedName>
    <definedName name="_xlnm.Print_Titles" localSheetId="1">'EJECUCION ACUM DIC-16'!$25:$25</definedName>
    <definedName name="_xlnm.Print_Titles" localSheetId="0">'RESUMEN DIC'!$B:$E,'RESUMEN DIC'!$5:$20</definedName>
    <definedName name="_xlnm.Print_Titles" localSheetId="7">'RESUMEN OCT'!$B:$E,'RESUMEN OCT'!$5:$20</definedName>
  </definedNames>
  <calcPr calcId="152511"/>
</workbook>
</file>

<file path=xl/calcChain.xml><?xml version="1.0" encoding="utf-8"?>
<calcChain xmlns="http://schemas.openxmlformats.org/spreadsheetml/2006/main">
  <c r="AH60" i="24" l="1"/>
  <c r="B170" i="24"/>
  <c r="B174" i="24"/>
  <c r="B173" i="24"/>
  <c r="B172" i="24"/>
  <c r="B171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48" i="24"/>
  <c r="B146" i="24"/>
  <c r="B142" i="24" l="1"/>
  <c r="B141" i="24"/>
  <c r="B138" i="24"/>
  <c r="CC122" i="24" l="1"/>
  <c r="CC112" i="24"/>
  <c r="CO99" i="24"/>
  <c r="CO25" i="24" l="1"/>
  <c r="BC150" i="24" l="1"/>
  <c r="BB94" i="24"/>
  <c r="BB85" i="24"/>
  <c r="BB96" i="24"/>
  <c r="BB84" i="24"/>
  <c r="AH135" i="24" l="1"/>
  <c r="AJ146" i="24"/>
  <c r="AH21" i="24" l="1"/>
  <c r="AH176" i="24" s="1"/>
  <c r="AG144" i="24"/>
  <c r="AJ144" i="24" s="1"/>
  <c r="AD122" i="24" l="1"/>
  <c r="AC112" i="24"/>
  <c r="AC109" i="24"/>
  <c r="AC50" i="24"/>
  <c r="AD50" i="24"/>
  <c r="AC72" i="24"/>
  <c r="AD126" i="24"/>
  <c r="AC98" i="24"/>
  <c r="AC93" i="24"/>
  <c r="CN35" i="24"/>
  <c r="BN35" i="24"/>
  <c r="BA35" i="24"/>
  <c r="AC92" i="24" l="1"/>
  <c r="A27" i="28"/>
  <c r="A28" i="28"/>
  <c r="BA27" i="24" s="1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6" i="28"/>
  <c r="A157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6" i="28"/>
  <c r="B85" i="24"/>
  <c r="B83" i="24"/>
  <c r="B81" i="24"/>
  <c r="B80" i="24"/>
  <c r="B78" i="24"/>
  <c r="B77" i="24"/>
  <c r="B76" i="24"/>
  <c r="B75" i="24"/>
  <c r="B74" i="24"/>
  <c r="B73" i="24"/>
  <c r="B72" i="24"/>
  <c r="B69" i="24"/>
  <c r="B68" i="24"/>
  <c r="B66" i="24"/>
  <c r="B65" i="24"/>
  <c r="B64" i="24"/>
  <c r="B63" i="24"/>
  <c r="B58" i="24"/>
  <c r="B57" i="24"/>
  <c r="B56" i="24"/>
  <c r="B55" i="24"/>
  <c r="B54" i="24"/>
  <c r="B53" i="24"/>
  <c r="B52" i="24"/>
  <c r="B51" i="24"/>
  <c r="B49" i="24"/>
  <c r="B48" i="24"/>
  <c r="B47" i="24"/>
  <c r="B46" i="24"/>
  <c r="B45" i="24"/>
  <c r="B42" i="24"/>
  <c r="B39" i="24"/>
  <c r="B38" i="24"/>
  <c r="B36" i="24"/>
  <c r="B35" i="24"/>
  <c r="B34" i="24"/>
  <c r="B33" i="24"/>
  <c r="B32" i="24"/>
  <c r="B31" i="24"/>
  <c r="B29" i="24"/>
  <c r="B27" i="24"/>
  <c r="B26" i="24"/>
  <c r="A231" i="27"/>
  <c r="A232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7" i="27"/>
  <c r="A206" i="27"/>
  <c r="A205" i="27"/>
  <c r="A204" i="27"/>
  <c r="A203" i="27"/>
  <c r="A202" i="27"/>
  <c r="A201" i="27"/>
  <c r="A200" i="27"/>
  <c r="A171" i="27"/>
  <c r="A96" i="27"/>
  <c r="A95" i="27"/>
  <c r="A94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1" i="27"/>
  <c r="A69" i="27"/>
  <c r="A65" i="27"/>
  <c r="A56" i="27"/>
  <c r="A53" i="27"/>
  <c r="A52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4" i="27"/>
  <c r="A55" i="27"/>
  <c r="A57" i="27"/>
  <c r="A58" i="27"/>
  <c r="A59" i="27"/>
  <c r="A60" i="27"/>
  <c r="A61" i="27"/>
  <c r="A62" i="27"/>
  <c r="A63" i="27"/>
  <c r="A64" i="27"/>
  <c r="A66" i="27"/>
  <c r="A67" i="27"/>
  <c r="A68" i="27"/>
  <c r="A70" i="27"/>
  <c r="A72" i="27"/>
  <c r="A73" i="27"/>
  <c r="A74" i="27"/>
  <c r="A93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2" i="27"/>
  <c r="A153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8" i="27"/>
  <c r="A34" i="27"/>
  <c r="AQ20" i="27"/>
  <c r="BD231" i="27"/>
  <c r="BD230" i="27"/>
  <c r="BD229" i="27"/>
  <c r="BD228" i="27"/>
  <c r="BD227" i="27"/>
  <c r="BD226" i="27"/>
  <c r="BD225" i="27"/>
  <c r="BD224" i="27"/>
  <c r="BD223" i="27"/>
  <c r="BD222" i="27"/>
  <c r="BD221" i="27"/>
  <c r="BD220" i="27"/>
  <c r="BD219" i="27"/>
  <c r="BD218" i="27"/>
  <c r="BD217" i="27"/>
  <c r="BD216" i="27"/>
  <c r="BD215" i="27"/>
  <c r="BD214" i="27"/>
  <c r="BD213" i="27"/>
  <c r="BD212" i="27"/>
  <c r="BD211" i="27"/>
  <c r="BD210" i="27"/>
  <c r="BD209" i="27"/>
  <c r="BD208" i="27"/>
  <c r="BD207" i="27"/>
  <c r="BD206" i="27"/>
  <c r="BD205" i="27"/>
  <c r="BD204" i="27"/>
  <c r="BD203" i="27"/>
  <c r="BD202" i="27"/>
  <c r="BD201" i="27"/>
  <c r="BD200" i="27"/>
  <c r="BD199" i="27"/>
  <c r="BD198" i="27"/>
  <c r="BD197" i="27"/>
  <c r="BD196" i="27"/>
  <c r="BD195" i="27"/>
  <c r="BD194" i="27"/>
  <c r="BD193" i="27"/>
  <c r="BD192" i="27"/>
  <c r="BD191" i="27"/>
  <c r="BD190" i="27"/>
  <c r="BD189" i="27"/>
  <c r="BD188" i="27"/>
  <c r="BD187" i="27"/>
  <c r="BD186" i="27"/>
  <c r="BD185" i="27"/>
  <c r="BD184" i="27"/>
  <c r="BD183" i="27"/>
  <c r="BD182" i="27"/>
  <c r="BD181" i="27"/>
  <c r="BD180" i="27"/>
  <c r="BD179" i="27"/>
  <c r="BD178" i="27"/>
  <c r="BD177" i="27"/>
  <c r="BD176" i="27"/>
  <c r="BD175" i="27"/>
  <c r="BD174" i="27"/>
  <c r="BD173" i="27"/>
  <c r="BD172" i="27"/>
  <c r="BD171" i="27"/>
  <c r="BD170" i="27"/>
  <c r="BD169" i="27"/>
  <c r="BD168" i="27"/>
  <c r="BD167" i="27"/>
  <c r="BD166" i="27"/>
  <c r="BD165" i="27"/>
  <c r="BD164" i="27"/>
  <c r="BD163" i="27"/>
  <c r="BD162" i="27"/>
  <c r="BD161" i="27"/>
  <c r="BD160" i="27"/>
  <c r="BD159" i="27"/>
  <c r="BD158" i="27"/>
  <c r="BD157" i="27"/>
  <c r="BD156" i="27"/>
  <c r="BD155" i="27"/>
  <c r="BD154" i="27"/>
  <c r="BD153" i="27"/>
  <c r="BD152" i="27"/>
  <c r="BD151" i="27"/>
  <c r="BD150" i="27"/>
  <c r="BD149" i="27"/>
  <c r="BD148" i="27"/>
  <c r="BD147" i="27"/>
  <c r="BD146" i="27"/>
  <c r="BD145" i="27"/>
  <c r="BD144" i="27"/>
  <c r="BD143" i="27"/>
  <c r="BD142" i="27"/>
  <c r="BD141" i="27"/>
  <c r="BD140" i="27"/>
  <c r="BD139" i="27"/>
  <c r="BD138" i="27"/>
  <c r="BD137" i="27"/>
  <c r="BD136" i="27"/>
  <c r="BD135" i="27"/>
  <c r="BD134" i="27"/>
  <c r="BD133" i="27"/>
  <c r="BD132" i="27"/>
  <c r="BD131" i="27"/>
  <c r="BD130" i="27"/>
  <c r="BD129" i="27"/>
  <c r="BD128" i="27"/>
  <c r="BD127" i="27"/>
  <c r="BD126" i="27"/>
  <c r="BD125" i="27"/>
  <c r="BD124" i="27"/>
  <c r="BD123" i="27"/>
  <c r="BD122" i="27"/>
  <c r="BD121" i="27"/>
  <c r="BD120" i="27"/>
  <c r="BD119" i="27"/>
  <c r="BD118" i="27"/>
  <c r="BD117" i="27"/>
  <c r="BD116" i="27"/>
  <c r="BD115" i="27"/>
  <c r="BD114" i="27"/>
  <c r="BD113" i="27"/>
  <c r="BD112" i="27"/>
  <c r="BD111" i="27"/>
  <c r="BD110" i="27"/>
  <c r="BD109" i="27"/>
  <c r="BD108" i="27"/>
  <c r="BD107" i="27"/>
  <c r="BD106" i="27"/>
  <c r="BD105" i="27"/>
  <c r="BD104" i="27"/>
  <c r="BD103" i="27"/>
  <c r="BD102" i="27"/>
  <c r="BD101" i="27"/>
  <c r="BD100" i="27"/>
  <c r="BD99" i="27"/>
  <c r="BD98" i="27"/>
  <c r="BD97" i="27"/>
  <c r="BD96" i="27"/>
  <c r="BD95" i="27"/>
  <c r="BD94" i="27"/>
  <c r="BD93" i="27"/>
  <c r="BD92" i="27"/>
  <c r="BD91" i="27"/>
  <c r="BD90" i="27"/>
  <c r="BD89" i="27"/>
  <c r="BD88" i="27"/>
  <c r="BD87" i="27"/>
  <c r="BD86" i="27"/>
  <c r="BD85" i="27"/>
  <c r="BD84" i="27"/>
  <c r="BD83" i="27"/>
  <c r="BD82" i="27"/>
  <c r="BD81" i="27"/>
  <c r="BD80" i="27"/>
  <c r="BD79" i="27"/>
  <c r="BD78" i="27"/>
  <c r="BD77" i="27"/>
  <c r="BD76" i="27"/>
  <c r="BD75" i="27"/>
  <c r="BD74" i="27"/>
  <c r="BD73" i="27"/>
  <c r="BD72" i="27"/>
  <c r="BD71" i="27"/>
  <c r="BD70" i="27"/>
  <c r="BD69" i="27"/>
  <c r="BD68" i="27"/>
  <c r="BD67" i="27"/>
  <c r="BD66" i="27"/>
  <c r="BD65" i="27"/>
  <c r="BD64" i="27"/>
  <c r="BD63" i="27"/>
  <c r="BD62" i="27"/>
  <c r="BD61" i="27"/>
  <c r="BD60" i="27"/>
  <c r="BD59" i="27"/>
  <c r="BD58" i="27"/>
  <c r="BD57" i="27"/>
  <c r="BD56" i="27"/>
  <c r="BD55" i="27"/>
  <c r="BD54" i="27"/>
  <c r="BD53" i="27"/>
  <c r="BD52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BD33" i="27"/>
  <c r="BD32" i="27"/>
  <c r="BD31" i="27"/>
  <c r="BD30" i="27"/>
  <c r="BD29" i="27"/>
  <c r="BD28" i="27"/>
  <c r="BD27" i="27"/>
  <c r="BD26" i="27"/>
  <c r="BD25" i="27"/>
  <c r="BC22" i="27"/>
  <c r="BB22" i="27"/>
  <c r="BA22" i="27"/>
  <c r="AZ22" i="27"/>
  <c r="AY22" i="27"/>
  <c r="AX22" i="27"/>
  <c r="AW22" i="27"/>
  <c r="AV22" i="27"/>
  <c r="AU22" i="27"/>
  <c r="AT22" i="27"/>
  <c r="AS22" i="27"/>
  <c r="AR22" i="27"/>
  <c r="AQ22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BC19" i="27"/>
  <c r="BB19" i="27"/>
  <c r="BA19" i="27"/>
  <c r="AZ19" i="27"/>
  <c r="AY19" i="27"/>
  <c r="AX19" i="27"/>
  <c r="AW19" i="27"/>
  <c r="AV19" i="27"/>
  <c r="AU19" i="27"/>
  <c r="AT19" i="27"/>
  <c r="AS19" i="27"/>
  <c r="AR19" i="27"/>
  <c r="AQ19" i="27"/>
  <c r="BC18" i="27"/>
  <c r="BB18" i="27"/>
  <c r="BA18" i="27"/>
  <c r="AZ18" i="27"/>
  <c r="AY18" i="27"/>
  <c r="AX18" i="27"/>
  <c r="AW18" i="27"/>
  <c r="AV18" i="27"/>
  <c r="AU18" i="27"/>
  <c r="AT18" i="27"/>
  <c r="AS18" i="27"/>
  <c r="AR18" i="27"/>
  <c r="AQ18" i="27"/>
  <c r="CA167" i="24" l="1"/>
  <c r="CA159" i="24"/>
  <c r="CA151" i="24"/>
  <c r="CA140" i="24"/>
  <c r="CA127" i="24"/>
  <c r="CA116" i="24"/>
  <c r="CA77" i="24"/>
  <c r="CA54" i="24"/>
  <c r="CA45" i="24"/>
  <c r="CA33" i="24"/>
  <c r="CA64" i="24"/>
  <c r="CA31" i="24"/>
  <c r="CA158" i="24"/>
  <c r="CA148" i="24"/>
  <c r="CA138" i="24"/>
  <c r="CA126" i="24"/>
  <c r="CA115" i="24"/>
  <c r="CA104" i="24"/>
  <c r="CA95" i="24"/>
  <c r="CA65" i="24"/>
  <c r="CA42" i="24"/>
  <c r="CA32" i="24"/>
  <c r="CA147" i="24"/>
  <c r="CA137" i="24"/>
  <c r="CA113" i="24"/>
  <c r="CA75" i="24"/>
  <c r="CA52" i="24"/>
  <c r="CA40" i="24"/>
  <c r="CA170" i="24"/>
  <c r="CA156" i="24"/>
  <c r="CA142" i="24"/>
  <c r="CA56" i="24"/>
  <c r="CA38" i="24"/>
  <c r="CA169" i="24"/>
  <c r="CA141" i="24"/>
  <c r="CA55" i="24"/>
  <c r="BA25" i="24"/>
  <c r="CA131" i="24"/>
  <c r="CA68" i="24"/>
  <c r="CA146" i="24"/>
  <c r="CA97" i="24"/>
  <c r="CA168" i="24"/>
  <c r="CA154" i="24"/>
  <c r="CA136" i="24"/>
  <c r="CA119" i="24"/>
  <c r="CA100" i="24"/>
  <c r="CA51" i="24"/>
  <c r="CA35" i="24"/>
  <c r="CA153" i="24"/>
  <c r="CA117" i="24"/>
  <c r="CA84" i="24"/>
  <c r="CA69" i="24"/>
  <c r="CA49" i="24"/>
  <c r="CA34" i="24"/>
  <c r="CA152" i="24"/>
  <c r="CA98" i="24"/>
  <c r="CA171" i="24"/>
  <c r="CA160" i="24"/>
  <c r="CA144" i="24"/>
  <c r="CA109" i="24"/>
  <c r="CA57" i="24"/>
  <c r="CA39" i="24"/>
  <c r="CA25" i="24"/>
  <c r="BN25" i="24"/>
  <c r="CA155" i="24"/>
  <c r="CA36" i="24"/>
  <c r="CA163" i="24"/>
  <c r="CA29" i="24"/>
  <c r="CA162" i="24"/>
  <c r="CA111" i="24"/>
  <c r="CA63" i="24"/>
  <c r="CA58" i="24"/>
  <c r="CA172" i="24"/>
  <c r="CA26" i="24"/>
  <c r="CA145" i="24"/>
  <c r="CA110" i="24"/>
  <c r="CA46" i="24"/>
  <c r="CN152" i="24"/>
  <c r="BA152" i="24"/>
  <c r="BN152" i="24"/>
  <c r="BN104" i="24"/>
  <c r="BA104" i="24"/>
  <c r="CN104" i="24"/>
  <c r="CN56" i="24"/>
  <c r="BN56" i="24"/>
  <c r="BA56" i="24"/>
  <c r="BN40" i="24"/>
  <c r="BA40" i="24"/>
  <c r="CN40" i="24"/>
  <c r="CN159" i="24"/>
  <c r="BA159" i="24"/>
  <c r="CN111" i="24"/>
  <c r="BN111" i="24"/>
  <c r="BA55" i="24"/>
  <c r="CN55" i="24"/>
  <c r="BN55" i="24"/>
  <c r="BN39" i="24"/>
  <c r="BA39" i="24"/>
  <c r="CN39" i="24"/>
  <c r="BN158" i="24"/>
  <c r="CN158" i="24"/>
  <c r="CN110" i="24"/>
  <c r="BN110" i="24"/>
  <c r="BA171" i="24"/>
  <c r="CN171" i="24"/>
  <c r="BN171" i="24"/>
  <c r="CN155" i="24"/>
  <c r="BA155" i="24"/>
  <c r="CN131" i="24"/>
  <c r="BN131" i="24"/>
  <c r="BA83" i="24"/>
  <c r="BN51" i="24"/>
  <c r="CN51" i="24"/>
  <c r="BA51" i="24"/>
  <c r="CN169" i="24"/>
  <c r="BA169" i="24"/>
  <c r="CN153" i="24"/>
  <c r="BA153" i="24"/>
  <c r="BN153" i="24"/>
  <c r="BN145" i="24"/>
  <c r="BA145" i="24"/>
  <c r="CN145" i="24"/>
  <c r="BN137" i="24"/>
  <c r="CN137" i="24"/>
  <c r="BA137" i="24"/>
  <c r="BA121" i="24"/>
  <c r="BN113" i="24"/>
  <c r="CN113" i="24"/>
  <c r="CN97" i="24"/>
  <c r="BN65" i="24"/>
  <c r="BA65" i="24"/>
  <c r="CN65" i="24"/>
  <c r="CN57" i="24"/>
  <c r="BN57" i="24"/>
  <c r="BA57" i="24"/>
  <c r="CN49" i="24"/>
  <c r="BA49" i="24"/>
  <c r="BN49" i="24"/>
  <c r="BA33" i="24"/>
  <c r="BN33" i="24"/>
  <c r="CN168" i="24"/>
  <c r="BA168" i="24"/>
  <c r="CN144" i="24"/>
  <c r="BN64" i="24"/>
  <c r="BA64" i="24"/>
  <c r="CN64" i="24"/>
  <c r="BA32" i="24"/>
  <c r="CN32" i="24"/>
  <c r="BN32" i="24"/>
  <c r="CN167" i="24"/>
  <c r="BN167" i="24"/>
  <c r="CN151" i="24"/>
  <c r="BN151" i="24"/>
  <c r="BA151" i="24"/>
  <c r="BA127" i="24"/>
  <c r="BN127" i="24"/>
  <c r="CN127" i="24"/>
  <c r="BN63" i="24"/>
  <c r="BA63" i="24"/>
  <c r="CN63" i="24"/>
  <c r="BA47" i="24"/>
  <c r="BB47" i="24" s="1"/>
  <c r="CN142" i="24"/>
  <c r="BA142" i="24"/>
  <c r="BN126" i="24"/>
  <c r="BA126" i="24"/>
  <c r="CN126" i="24"/>
  <c r="BA78" i="24"/>
  <c r="BA54" i="24"/>
  <c r="BN54" i="24"/>
  <c r="CN54" i="24"/>
  <c r="BA46" i="24"/>
  <c r="CN46" i="24"/>
  <c r="BN46" i="24"/>
  <c r="BA173" i="24"/>
  <c r="BA157" i="24"/>
  <c r="CN141" i="24"/>
  <c r="BA141" i="24"/>
  <c r="CN133" i="24"/>
  <c r="BA133" i="24"/>
  <c r="BA117" i="24"/>
  <c r="CN117" i="24"/>
  <c r="BN117" i="24"/>
  <c r="CN109" i="24"/>
  <c r="BN109" i="24"/>
  <c r="CN77" i="24"/>
  <c r="BN77" i="24"/>
  <c r="BA69" i="24"/>
  <c r="CN69" i="24"/>
  <c r="BN69" i="24"/>
  <c r="BA53" i="24"/>
  <c r="BA45" i="24"/>
  <c r="CN45" i="24"/>
  <c r="BN45" i="24"/>
  <c r="BN29" i="24"/>
  <c r="CN29" i="24"/>
  <c r="BA29" i="24"/>
  <c r="BA172" i="24"/>
  <c r="CN172" i="24"/>
  <c r="CN156" i="24"/>
  <c r="BA156" i="24"/>
  <c r="BN148" i="24"/>
  <c r="CN148" i="24"/>
  <c r="BA148" i="24"/>
  <c r="CN140" i="24"/>
  <c r="BN140" i="24"/>
  <c r="BA116" i="24"/>
  <c r="CN116" i="24"/>
  <c r="BN116" i="24"/>
  <c r="CN100" i="24"/>
  <c r="BN100" i="24"/>
  <c r="BA100" i="24"/>
  <c r="BN84" i="24"/>
  <c r="CN84" i="24"/>
  <c r="CN68" i="24"/>
  <c r="BA68" i="24"/>
  <c r="BN68" i="24"/>
  <c r="BN52" i="24"/>
  <c r="CN52" i="24"/>
  <c r="BA52" i="24"/>
  <c r="CN36" i="24"/>
  <c r="BN36" i="24"/>
  <c r="BA36" i="24"/>
  <c r="CN160" i="24"/>
  <c r="BA160" i="24"/>
  <c r="BN160" i="24"/>
  <c r="BN136" i="24"/>
  <c r="CN136" i="24"/>
  <c r="BA136" i="24"/>
  <c r="BA48" i="24"/>
  <c r="BB48" i="24" s="1"/>
  <c r="CN119" i="24"/>
  <c r="BN95" i="24"/>
  <c r="CN95" i="24"/>
  <c r="BA95" i="24"/>
  <c r="CN31" i="24"/>
  <c r="BA31" i="24"/>
  <c r="BN31" i="24"/>
  <c r="BN38" i="24"/>
  <c r="BA38" i="24"/>
  <c r="BA165" i="24"/>
  <c r="BA163" i="24"/>
  <c r="CN163" i="24"/>
  <c r="BN163" i="24"/>
  <c r="BN147" i="24"/>
  <c r="BA147" i="24"/>
  <c r="CN147" i="24"/>
  <c r="BN115" i="24"/>
  <c r="CN115" i="24"/>
  <c r="BA115" i="24"/>
  <c r="BN75" i="24"/>
  <c r="CN75" i="24"/>
  <c r="CN170" i="24"/>
  <c r="BA170" i="24"/>
  <c r="BN170" i="24"/>
  <c r="CN162" i="24"/>
  <c r="BA162" i="24"/>
  <c r="BN162" i="24"/>
  <c r="CN154" i="24"/>
  <c r="BA154" i="24"/>
  <c r="BN146" i="24"/>
  <c r="BA146" i="24"/>
  <c r="CN146" i="24"/>
  <c r="BN138" i="24"/>
  <c r="CN138" i="24"/>
  <c r="BA138" i="24"/>
  <c r="BA98" i="24"/>
  <c r="CN98" i="24"/>
  <c r="BN98" i="24"/>
  <c r="BN58" i="24"/>
  <c r="BA58" i="24"/>
  <c r="CN58" i="24"/>
  <c r="CN42" i="24"/>
  <c r="BA42" i="24"/>
  <c r="BB42" i="24" s="1"/>
  <c r="BA34" i="24"/>
  <c r="CN34" i="24"/>
  <c r="BN34" i="24"/>
  <c r="BN26" i="24"/>
  <c r="BA26" i="24"/>
  <c r="AV21" i="27"/>
  <c r="AV23" i="27" s="1"/>
  <c r="BD20" i="27"/>
  <c r="AQ21" i="27"/>
  <c r="AQ23" i="27" s="1"/>
  <c r="AX21" i="27"/>
  <c r="AX23" i="27" s="1"/>
  <c r="AY21" i="27"/>
  <c r="AY23" i="27" s="1"/>
  <c r="AR21" i="27"/>
  <c r="AR23" i="27" s="1"/>
  <c r="AZ21" i="27"/>
  <c r="AZ23" i="27" s="1"/>
  <c r="BD19" i="27"/>
  <c r="BB21" i="27"/>
  <c r="BB23" i="27" s="1"/>
  <c r="AS21" i="27"/>
  <c r="AS23" i="27" s="1"/>
  <c r="BA21" i="27"/>
  <c r="BA23" i="27" s="1"/>
  <c r="AT21" i="27"/>
  <c r="AT23" i="27" s="1"/>
  <c r="AU21" i="27"/>
  <c r="AU23" i="27" s="1"/>
  <c r="BC21" i="27"/>
  <c r="BC23" i="27" s="1"/>
  <c r="AW21" i="27"/>
  <c r="AW23" i="27" s="1"/>
  <c r="BD22" i="27"/>
  <c r="BD18" i="27"/>
  <c r="BD21" i="27" l="1"/>
  <c r="BD23" i="27"/>
  <c r="A123" i="23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BA9" i="22"/>
  <c r="AS11" i="22"/>
  <c r="AT11" i="22"/>
  <c r="AU11" i="22"/>
  <c r="AV11" i="22"/>
  <c r="AY9" i="22" s="1"/>
  <c r="AW11" i="22"/>
  <c r="AX11" i="22"/>
  <c r="AY11" i="22"/>
  <c r="AZ11" i="22"/>
  <c r="BA11" i="22"/>
  <c r="BB11" i="22"/>
  <c r="BC11" i="22"/>
  <c r="BD11" i="22"/>
  <c r="AQ11" i="22"/>
  <c r="AR11" i="22"/>
  <c r="AW9" i="22" s="1"/>
  <c r="AR11" i="23"/>
  <c r="AW9" i="23"/>
  <c r="CB112" i="24" l="1"/>
  <c r="AY14" i="24" l="1"/>
  <c r="AZ14" i="24"/>
  <c r="BA14" i="24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B121" i="24"/>
  <c r="AA93" i="24"/>
  <c r="AA86" i="24"/>
  <c r="AB109" i="24"/>
  <c r="AA110" i="24"/>
  <c r="CM172" i="24"/>
  <c r="CM171" i="24"/>
  <c r="CM170" i="24"/>
  <c r="CM169" i="24"/>
  <c r="CM168" i="24"/>
  <c r="CM167" i="24"/>
  <c r="CM163" i="24"/>
  <c r="CM162" i="24"/>
  <c r="CM160" i="24"/>
  <c r="CM159" i="24"/>
  <c r="CM158" i="24"/>
  <c r="CM156" i="24"/>
  <c r="CM155" i="24"/>
  <c r="CM154" i="24"/>
  <c r="CM153" i="24"/>
  <c r="CM152" i="24"/>
  <c r="CM151" i="24"/>
  <c r="CM148" i="24"/>
  <c r="CM147" i="24"/>
  <c r="CM146" i="24"/>
  <c r="CM145" i="24"/>
  <c r="CM144" i="24"/>
  <c r="CM142" i="24"/>
  <c r="CM141" i="24"/>
  <c r="CM140" i="24"/>
  <c r="CM138" i="24"/>
  <c r="CM137" i="24"/>
  <c r="CM136" i="24"/>
  <c r="CM131" i="24"/>
  <c r="CM127" i="24"/>
  <c r="CM126" i="24"/>
  <c r="CM117" i="24"/>
  <c r="CM116" i="24"/>
  <c r="CM115" i="24"/>
  <c r="CM113" i="24"/>
  <c r="CM111" i="24"/>
  <c r="CM110" i="24"/>
  <c r="CM109" i="24"/>
  <c r="CM104" i="24"/>
  <c r="CM100" i="24"/>
  <c r="CM98" i="24"/>
  <c r="CM97" i="24"/>
  <c r="CM95" i="24"/>
  <c r="CM84" i="24"/>
  <c r="CM77" i="24"/>
  <c r="CM75" i="24"/>
  <c r="CM69" i="24"/>
  <c r="CM68" i="24"/>
  <c r="CM65" i="24"/>
  <c r="CM64" i="24"/>
  <c r="CM63" i="24"/>
  <c r="CM58" i="24"/>
  <c r="CM57" i="24"/>
  <c r="CM56" i="24"/>
  <c r="CM55" i="24"/>
  <c r="CM52" i="24"/>
  <c r="CM51" i="24"/>
  <c r="CM49" i="24"/>
  <c r="CO49" i="24" s="1"/>
  <c r="CO48" i="24"/>
  <c r="CO47" i="24"/>
  <c r="CM46" i="24"/>
  <c r="CM45" i="24"/>
  <c r="CO45" i="24" s="1"/>
  <c r="CM42" i="24"/>
  <c r="CM40" i="24"/>
  <c r="CM39" i="24"/>
  <c r="CO38" i="24"/>
  <c r="CM36" i="24"/>
  <c r="CO36" i="24" s="1"/>
  <c r="CM35" i="24"/>
  <c r="CO35" i="24" s="1"/>
  <c r="CM34" i="24"/>
  <c r="CO34" i="24" s="1"/>
  <c r="CM32" i="24"/>
  <c r="CO32" i="24" s="1"/>
  <c r="CM31" i="24"/>
  <c r="CO31" i="24" s="1"/>
  <c r="CM29" i="24"/>
  <c r="CO29" i="24" s="1"/>
  <c r="CO26" i="24"/>
  <c r="BZ172" i="24"/>
  <c r="BZ171" i="24"/>
  <c r="BZ170" i="24"/>
  <c r="BZ168" i="24"/>
  <c r="BZ167" i="24"/>
  <c r="BZ163" i="24"/>
  <c r="BZ162" i="24"/>
  <c r="BZ160" i="24"/>
  <c r="BZ158" i="24"/>
  <c r="BZ156" i="24"/>
  <c r="BZ155" i="24"/>
  <c r="BZ154" i="24"/>
  <c r="BZ153" i="24"/>
  <c r="BZ152" i="24"/>
  <c r="BZ148" i="24"/>
  <c r="BZ147" i="24"/>
  <c r="BZ146" i="24"/>
  <c r="BZ145" i="24"/>
  <c r="BZ144" i="24"/>
  <c r="BZ142" i="24"/>
  <c r="BZ141" i="24"/>
  <c r="BZ140" i="24"/>
  <c r="BZ138" i="24"/>
  <c r="BZ137" i="24"/>
  <c r="BZ136" i="24"/>
  <c r="BZ131" i="24"/>
  <c r="BZ127" i="24"/>
  <c r="BZ126" i="24"/>
  <c r="BZ119" i="24"/>
  <c r="BZ117" i="24"/>
  <c r="BZ116" i="24"/>
  <c r="BZ115" i="24"/>
  <c r="BZ113" i="24"/>
  <c r="BZ111" i="24"/>
  <c r="BZ110" i="24"/>
  <c r="BZ109" i="24"/>
  <c r="BZ104" i="24"/>
  <c r="BZ100" i="24"/>
  <c r="BZ98" i="24"/>
  <c r="BZ97" i="24"/>
  <c r="BZ95" i="24"/>
  <c r="BZ84" i="24"/>
  <c r="BZ77" i="24"/>
  <c r="BZ75" i="24"/>
  <c r="BZ69" i="24"/>
  <c r="BZ68" i="24"/>
  <c r="BZ65" i="24"/>
  <c r="BZ64" i="24"/>
  <c r="BZ63" i="24"/>
  <c r="BZ58" i="24"/>
  <c r="BZ57" i="24"/>
  <c r="BZ56" i="24"/>
  <c r="BZ55" i="24"/>
  <c r="CB54" i="24"/>
  <c r="CB53" i="24"/>
  <c r="BZ52" i="24"/>
  <c r="CB52" i="24" s="1"/>
  <c r="BZ51" i="24"/>
  <c r="CB51" i="24" s="1"/>
  <c r="BZ49" i="24"/>
  <c r="CB49" i="24" s="1"/>
  <c r="CB48" i="24"/>
  <c r="CB47" i="24"/>
  <c r="BZ46" i="24"/>
  <c r="CB46" i="24" s="1"/>
  <c r="BZ45" i="24"/>
  <c r="CB45" i="24" s="1"/>
  <c r="BZ42" i="24"/>
  <c r="CB42" i="24" s="1"/>
  <c r="BZ40" i="24"/>
  <c r="CB40" i="24" s="1"/>
  <c r="BZ39" i="24"/>
  <c r="CB39" i="24" s="1"/>
  <c r="BZ38" i="24"/>
  <c r="CB38" i="24" s="1"/>
  <c r="BZ36" i="24"/>
  <c r="CB36" i="24" s="1"/>
  <c r="BZ35" i="24"/>
  <c r="CB35" i="24" s="1"/>
  <c r="BZ34" i="24"/>
  <c r="CB34" i="24" s="1"/>
  <c r="BZ33" i="24"/>
  <c r="CB33" i="24" s="1"/>
  <c r="BZ32" i="24"/>
  <c r="CB32" i="24" s="1"/>
  <c r="BZ31" i="24"/>
  <c r="BZ29" i="24"/>
  <c r="CB29" i="24" s="1"/>
  <c r="BZ26" i="24"/>
  <c r="CB26" i="24" s="1"/>
  <c r="BZ25" i="24"/>
  <c r="BM171" i="24"/>
  <c r="BM170" i="24"/>
  <c r="BM167" i="24"/>
  <c r="BM163" i="24"/>
  <c r="BM162" i="24"/>
  <c r="BM160" i="24"/>
  <c r="BM158" i="24"/>
  <c r="BM153" i="24"/>
  <c r="BM152" i="24"/>
  <c r="BM151" i="24"/>
  <c r="BM148" i="24"/>
  <c r="BM147" i="24"/>
  <c r="BM146" i="24"/>
  <c r="BM145" i="24"/>
  <c r="BM140" i="24"/>
  <c r="BM138" i="24"/>
  <c r="BM137" i="24"/>
  <c r="BM136" i="24"/>
  <c r="BM131" i="24"/>
  <c r="BM127" i="24"/>
  <c r="BM126" i="24"/>
  <c r="BM117" i="24"/>
  <c r="BM116" i="24"/>
  <c r="BM115" i="24"/>
  <c r="BM113" i="24"/>
  <c r="BM111" i="24"/>
  <c r="BM110" i="24"/>
  <c r="BM109" i="24"/>
  <c r="BM104" i="24"/>
  <c r="BM100" i="24"/>
  <c r="BM98" i="24"/>
  <c r="BM95" i="24"/>
  <c r="BM84" i="24"/>
  <c r="BM77" i="24"/>
  <c r="BM75" i="24"/>
  <c r="BM69" i="24"/>
  <c r="BM68" i="24"/>
  <c r="BM65" i="24"/>
  <c r="BM64" i="24"/>
  <c r="BM63" i="24"/>
  <c r="BM58" i="24"/>
  <c r="BM57" i="24"/>
  <c r="BM56" i="24"/>
  <c r="BM55" i="24"/>
  <c r="BM52" i="24"/>
  <c r="BM51" i="24"/>
  <c r="BM49" i="24"/>
  <c r="BM46" i="24"/>
  <c r="BM45" i="24"/>
  <c r="BM40" i="24"/>
  <c r="BM39" i="24"/>
  <c r="BM38" i="24"/>
  <c r="BM36" i="24"/>
  <c r="BM35" i="24"/>
  <c r="BM34" i="24"/>
  <c r="BM33" i="24"/>
  <c r="BM32" i="24"/>
  <c r="BM31" i="24"/>
  <c r="BM29" i="24"/>
  <c r="BM26" i="24"/>
  <c r="BM25" i="24"/>
  <c r="BO35" i="24" l="1"/>
  <c r="BO31" i="24"/>
  <c r="BO33" i="24"/>
  <c r="BO26" i="24"/>
  <c r="BO29" i="24"/>
  <c r="BO32" i="24"/>
  <c r="BB174" i="24"/>
  <c r="BB173" i="24"/>
  <c r="BB172" i="24"/>
  <c r="BB171" i="24"/>
  <c r="BB169" i="24"/>
  <c r="BB168" i="24"/>
  <c r="BB167" i="24"/>
  <c r="BB166" i="24"/>
  <c r="BB165" i="24"/>
  <c r="BB164" i="24"/>
  <c r="BB163" i="24"/>
  <c r="BB162" i="24"/>
  <c r="BB161" i="24"/>
  <c r="BB160" i="24"/>
  <c r="BB159" i="24"/>
  <c r="BB158" i="24"/>
  <c r="BB157" i="24"/>
  <c r="BB156" i="24"/>
  <c r="BB155" i="24"/>
  <c r="BB154" i="24"/>
  <c r="BB153" i="24"/>
  <c r="BB152" i="24"/>
  <c r="BB151" i="24"/>
  <c r="BB148" i="24"/>
  <c r="BB146" i="24"/>
  <c r="BB145" i="24"/>
  <c r="BB144" i="24"/>
  <c r="BB142" i="24"/>
  <c r="BB141" i="24"/>
  <c r="BB138" i="24"/>
  <c r="BB137" i="24"/>
  <c r="BB136" i="24"/>
  <c r="AN136" i="24" s="1"/>
  <c r="BB132" i="24"/>
  <c r="BB131" i="24"/>
  <c r="BB130" i="24"/>
  <c r="BB127" i="24"/>
  <c r="BB126" i="24"/>
  <c r="BB125" i="24"/>
  <c r="BB124" i="24"/>
  <c r="BB122" i="24"/>
  <c r="BB121" i="24"/>
  <c r="BB119" i="24"/>
  <c r="BB117" i="24"/>
  <c r="BB115" i="24"/>
  <c r="BB113" i="24"/>
  <c r="BB112" i="24"/>
  <c r="BB111" i="24"/>
  <c r="BB109" i="24"/>
  <c r="BB107" i="24"/>
  <c r="BB106" i="24"/>
  <c r="BB104" i="24"/>
  <c r="BB103" i="24"/>
  <c r="BB102" i="24"/>
  <c r="BB100" i="24"/>
  <c r="BB99" i="24"/>
  <c r="BB97" i="24"/>
  <c r="BB93" i="24"/>
  <c r="BB91" i="24"/>
  <c r="BB89" i="24"/>
  <c r="BB87" i="24"/>
  <c r="BB86" i="24"/>
  <c r="BB83" i="24"/>
  <c r="BB81" i="24"/>
  <c r="BB80" i="24"/>
  <c r="BB77" i="24"/>
  <c r="BB76" i="24"/>
  <c r="BB75" i="24"/>
  <c r="BB73" i="24"/>
  <c r="BB69" i="24"/>
  <c r="BB66" i="24"/>
  <c r="BB65" i="24"/>
  <c r="BB64" i="24"/>
  <c r="BB63" i="24"/>
  <c r="BB58" i="24"/>
  <c r="BB56" i="24"/>
  <c r="BB55" i="24"/>
  <c r="BB54" i="24"/>
  <c r="BB53" i="24"/>
  <c r="BB49" i="24"/>
  <c r="BB46" i="24"/>
  <c r="BB45" i="24"/>
  <c r="BB40" i="24"/>
  <c r="BB36" i="24"/>
  <c r="BB35" i="24"/>
  <c r="BB33" i="24"/>
  <c r="BB32" i="24"/>
  <c r="BB31" i="24"/>
  <c r="AZ28" i="24"/>
  <c r="BB27" i="24"/>
  <c r="BB25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CO174" i="24"/>
  <c r="CB174" i="24"/>
  <c r="BO174" i="24"/>
  <c r="AJ174" i="24"/>
  <c r="AF174" i="24"/>
  <c r="AE174" i="24"/>
  <c r="CO173" i="24"/>
  <c r="CB173" i="24"/>
  <c r="BO173" i="24"/>
  <c r="AJ173" i="24"/>
  <c r="AF173" i="24"/>
  <c r="AE173" i="24"/>
  <c r="CO172" i="24"/>
  <c r="CB172" i="24"/>
  <c r="BO172" i="24"/>
  <c r="AJ172" i="24"/>
  <c r="AF172" i="24"/>
  <c r="AE172" i="24"/>
  <c r="CO171" i="24"/>
  <c r="CB171" i="24"/>
  <c r="BO171" i="24"/>
  <c r="AJ171" i="24"/>
  <c r="AF171" i="24"/>
  <c r="AE171" i="24"/>
  <c r="CO170" i="24"/>
  <c r="CB170" i="24"/>
  <c r="BO170" i="24"/>
  <c r="AF170" i="24"/>
  <c r="AE170" i="24"/>
  <c r="CO169" i="24"/>
  <c r="CB169" i="24"/>
  <c r="BO169" i="24"/>
  <c r="AJ169" i="24"/>
  <c r="AF169" i="24"/>
  <c r="AE169" i="24"/>
  <c r="CO168" i="24"/>
  <c r="CB168" i="24"/>
  <c r="BO168" i="24"/>
  <c r="AJ168" i="24"/>
  <c r="AF168" i="24"/>
  <c r="AE168" i="24"/>
  <c r="CO167" i="24"/>
  <c r="CB167" i="24"/>
  <c r="BO167" i="24"/>
  <c r="AJ167" i="24"/>
  <c r="AF167" i="24"/>
  <c r="AE167" i="24"/>
  <c r="CO166" i="24"/>
  <c r="CB166" i="24"/>
  <c r="BO166" i="24"/>
  <c r="AJ166" i="24"/>
  <c r="AF166" i="24"/>
  <c r="AE166" i="24"/>
  <c r="CO165" i="24"/>
  <c r="CB165" i="24"/>
  <c r="BO165" i="24"/>
  <c r="AJ165" i="24"/>
  <c r="AF165" i="24"/>
  <c r="AE165" i="24"/>
  <c r="CO164" i="24"/>
  <c r="CB164" i="24"/>
  <c r="BO164" i="24"/>
  <c r="AJ164" i="24"/>
  <c r="AF164" i="24"/>
  <c r="AE164" i="24"/>
  <c r="CO163" i="24"/>
  <c r="CB163" i="24"/>
  <c r="BO163" i="24"/>
  <c r="AJ163" i="24"/>
  <c r="AF163" i="24"/>
  <c r="AE163" i="24"/>
  <c r="CO162" i="24"/>
  <c r="CB162" i="24"/>
  <c r="BO162" i="24"/>
  <c r="AJ162" i="24"/>
  <c r="AF162" i="24"/>
  <c r="AE162" i="24"/>
  <c r="CO161" i="24"/>
  <c r="CB161" i="24"/>
  <c r="BO161" i="24"/>
  <c r="AJ161" i="24"/>
  <c r="AF161" i="24"/>
  <c r="AE161" i="24"/>
  <c r="CO160" i="24"/>
  <c r="CB160" i="24"/>
  <c r="BO160" i="24"/>
  <c r="AF160" i="24"/>
  <c r="AE160" i="24"/>
  <c r="CO159" i="24"/>
  <c r="CB159" i="24"/>
  <c r="BO159" i="24"/>
  <c r="AJ159" i="24"/>
  <c r="AF159" i="24"/>
  <c r="AE159" i="24"/>
  <c r="CO158" i="24"/>
  <c r="CB158" i="24"/>
  <c r="BO158" i="24"/>
  <c r="AJ158" i="24"/>
  <c r="AF158" i="24"/>
  <c r="AE158" i="24"/>
  <c r="CO157" i="24"/>
  <c r="CB157" i="24"/>
  <c r="BO157" i="24"/>
  <c r="AJ157" i="24"/>
  <c r="AF157" i="24"/>
  <c r="AE157" i="24"/>
  <c r="CO156" i="24"/>
  <c r="CB156" i="24"/>
  <c r="BO156" i="24"/>
  <c r="AJ156" i="24"/>
  <c r="AF156" i="24"/>
  <c r="AE156" i="24"/>
  <c r="CO155" i="24"/>
  <c r="CB155" i="24"/>
  <c r="BO155" i="24"/>
  <c r="AJ155" i="24"/>
  <c r="AF155" i="24"/>
  <c r="AE155" i="24"/>
  <c r="CO154" i="24"/>
  <c r="CB154" i="24"/>
  <c r="BO154" i="24"/>
  <c r="AJ154" i="24"/>
  <c r="AF154" i="24"/>
  <c r="AE154" i="24"/>
  <c r="CO153" i="24"/>
  <c r="CB153" i="24"/>
  <c r="BO153" i="24"/>
  <c r="AF153" i="24"/>
  <c r="AE153" i="24"/>
  <c r="CO152" i="24"/>
  <c r="CB152" i="24"/>
  <c r="BO152" i="24"/>
  <c r="AJ152" i="24"/>
  <c r="AF152" i="24"/>
  <c r="AE152" i="24"/>
  <c r="CO151" i="24"/>
  <c r="CB151" i="24"/>
  <c r="BO151" i="24"/>
  <c r="AJ151" i="24"/>
  <c r="AF151" i="24"/>
  <c r="AE151" i="24"/>
  <c r="CN150" i="24"/>
  <c r="CM150" i="24"/>
  <c r="CL150" i="24"/>
  <c r="CK150" i="24"/>
  <c r="CJ150" i="24"/>
  <c r="CI150" i="24"/>
  <c r="CH150" i="24"/>
  <c r="CG150" i="24"/>
  <c r="CF150" i="24"/>
  <c r="CE150" i="24"/>
  <c r="CD150" i="24"/>
  <c r="CC150" i="24"/>
  <c r="CA150" i="24"/>
  <c r="BZ150" i="24"/>
  <c r="BY150" i="24"/>
  <c r="BX150" i="24"/>
  <c r="BW150" i="24"/>
  <c r="BV150" i="24"/>
  <c r="BU150" i="24"/>
  <c r="BT150" i="24"/>
  <c r="BS150" i="24"/>
  <c r="BR150" i="24"/>
  <c r="BQ150" i="24"/>
  <c r="BP150" i="24"/>
  <c r="BN150" i="24"/>
  <c r="BM150" i="24"/>
  <c r="BL150" i="24"/>
  <c r="BK150" i="24"/>
  <c r="BJ150" i="24"/>
  <c r="BI150" i="24"/>
  <c r="BH150" i="24"/>
  <c r="BG150" i="24"/>
  <c r="BF150" i="24"/>
  <c r="BE150" i="24"/>
  <c r="BD150" i="24"/>
  <c r="BA150" i="24"/>
  <c r="AY150" i="24"/>
  <c r="AX150" i="24"/>
  <c r="AW150" i="24"/>
  <c r="AV150" i="24"/>
  <c r="AU150" i="24"/>
  <c r="AT150" i="24"/>
  <c r="AS150" i="24"/>
  <c r="AR150" i="24"/>
  <c r="AQ150" i="24"/>
  <c r="AP150" i="24"/>
  <c r="AM150" i="24"/>
  <c r="AK150" i="24"/>
  <c r="AI150" i="24"/>
  <c r="AG150" i="24"/>
  <c r="AD150" i="24"/>
  <c r="AC150" i="24"/>
  <c r="AB150" i="24"/>
  <c r="AA150" i="24"/>
  <c r="Z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F150" i="24"/>
  <c r="CO148" i="24"/>
  <c r="CB148" i="24"/>
  <c r="BO148" i="24"/>
  <c r="AJ148" i="24"/>
  <c r="AF148" i="24"/>
  <c r="AE148" i="24"/>
  <c r="E148" i="24"/>
  <c r="BO147" i="24"/>
  <c r="AF147" i="24"/>
  <c r="AE147" i="24"/>
  <c r="B147" i="24"/>
  <c r="CO146" i="24"/>
  <c r="CB146" i="24"/>
  <c r="BO146" i="24"/>
  <c r="AF146" i="24"/>
  <c r="AE146" i="24"/>
  <c r="CO145" i="24"/>
  <c r="CB145" i="24"/>
  <c r="BO145" i="24"/>
  <c r="AJ145" i="24"/>
  <c r="AF145" i="24"/>
  <c r="AE145" i="24"/>
  <c r="B145" i="24"/>
  <c r="CO144" i="24"/>
  <c r="CB144" i="24"/>
  <c r="BO144" i="24"/>
  <c r="AF144" i="24"/>
  <c r="AE144" i="24"/>
  <c r="B144" i="24"/>
  <c r="CN143" i="24"/>
  <c r="CM143" i="24"/>
  <c r="CL143" i="24"/>
  <c r="CK143" i="24"/>
  <c r="CJ143" i="24"/>
  <c r="CI143" i="24"/>
  <c r="CH143" i="24"/>
  <c r="CG143" i="24"/>
  <c r="CF143" i="24"/>
  <c r="CE143" i="24"/>
  <c r="CD143" i="24"/>
  <c r="CC143" i="24"/>
  <c r="CA143" i="24"/>
  <c r="BZ143" i="24"/>
  <c r="BX143" i="24"/>
  <c r="BW143" i="24"/>
  <c r="BV143" i="24"/>
  <c r="BU143" i="24"/>
  <c r="BT143" i="24"/>
  <c r="BS143" i="24"/>
  <c r="BR143" i="24"/>
  <c r="BQ143" i="24"/>
  <c r="BP143" i="24"/>
  <c r="BN143" i="24"/>
  <c r="BM143" i="24"/>
  <c r="BL143" i="24"/>
  <c r="BK143" i="24"/>
  <c r="BJ143" i="24"/>
  <c r="BI143" i="24"/>
  <c r="BH143" i="24"/>
  <c r="BG143" i="24"/>
  <c r="BF143" i="24"/>
  <c r="BE143" i="24"/>
  <c r="BD143" i="24"/>
  <c r="BC143" i="24"/>
  <c r="BA143" i="24"/>
  <c r="AY143" i="24"/>
  <c r="AX143" i="24"/>
  <c r="AW143" i="24"/>
  <c r="AV143" i="24"/>
  <c r="AU143" i="24"/>
  <c r="AT143" i="24"/>
  <c r="AS143" i="24"/>
  <c r="AR143" i="24"/>
  <c r="AQ143" i="24"/>
  <c r="AP143" i="24"/>
  <c r="AM143" i="24"/>
  <c r="AK143" i="24"/>
  <c r="AI143" i="24"/>
  <c r="AG143" i="24"/>
  <c r="AD143" i="24"/>
  <c r="AC143" i="24"/>
  <c r="AB143" i="24"/>
  <c r="AA143" i="24"/>
  <c r="Z143" i="24"/>
  <c r="Y143" i="24"/>
  <c r="X143" i="24"/>
  <c r="W143" i="24"/>
  <c r="V143" i="24"/>
  <c r="U143" i="24"/>
  <c r="T143" i="24"/>
  <c r="S143" i="24"/>
  <c r="R143" i="24"/>
  <c r="Q143" i="24"/>
  <c r="P143" i="24"/>
  <c r="O143" i="24"/>
  <c r="N143" i="24"/>
  <c r="M143" i="24"/>
  <c r="L143" i="24"/>
  <c r="K143" i="24"/>
  <c r="J143" i="24"/>
  <c r="I143" i="24"/>
  <c r="H143" i="24"/>
  <c r="G143" i="24"/>
  <c r="F143" i="24"/>
  <c r="CO142" i="24"/>
  <c r="CB142" i="24"/>
  <c r="BO142" i="24"/>
  <c r="AJ142" i="24"/>
  <c r="AE142" i="24"/>
  <c r="Z142" i="24"/>
  <c r="AF142" i="24" s="1"/>
  <c r="CO141" i="24"/>
  <c r="CB141" i="24"/>
  <c r="BO141" i="24"/>
  <c r="AJ141" i="24"/>
  <c r="AF141" i="24"/>
  <c r="AE141" i="24"/>
  <c r="CO140" i="24"/>
  <c r="CB140" i="24"/>
  <c r="BO140" i="24"/>
  <c r="AJ140" i="24"/>
  <c r="AJ139" i="24" s="1"/>
  <c r="AF140" i="24"/>
  <c r="AF139" i="24" s="1"/>
  <c r="AE140" i="24"/>
  <c r="B140" i="24"/>
  <c r="CN139" i="24"/>
  <c r="CM139" i="24"/>
  <c r="CL139" i="24"/>
  <c r="CK139" i="24"/>
  <c r="CJ139" i="24"/>
  <c r="CI139" i="24"/>
  <c r="CH139" i="24"/>
  <c r="CG139" i="24"/>
  <c r="CF139" i="24"/>
  <c r="CE139" i="24"/>
  <c r="CD139" i="24"/>
  <c r="CC139" i="24"/>
  <c r="CA139" i="24"/>
  <c r="BZ139" i="24"/>
  <c r="BX139" i="24"/>
  <c r="BW139" i="24"/>
  <c r="BV139" i="24"/>
  <c r="BU139" i="24"/>
  <c r="BT139" i="24"/>
  <c r="BS139" i="24"/>
  <c r="BR139" i="24"/>
  <c r="BQ139" i="24"/>
  <c r="BP139" i="24"/>
  <c r="BN139" i="24"/>
  <c r="BM139" i="24"/>
  <c r="BL139" i="24"/>
  <c r="BK139" i="24"/>
  <c r="BJ139" i="24"/>
  <c r="BI139" i="24"/>
  <c r="BH139" i="24"/>
  <c r="BG139" i="24"/>
  <c r="BF139" i="24"/>
  <c r="BE139" i="24"/>
  <c r="BD139" i="24"/>
  <c r="BC139" i="24"/>
  <c r="BA139" i="24"/>
  <c r="AY139" i="24"/>
  <c r="AX139" i="24"/>
  <c r="AW139" i="24"/>
  <c r="AV139" i="24"/>
  <c r="AU139" i="24"/>
  <c r="AT139" i="24"/>
  <c r="AS139" i="24"/>
  <c r="AR139" i="24"/>
  <c r="AQ139" i="24"/>
  <c r="AP139" i="24"/>
  <c r="AM139" i="24"/>
  <c r="AK139" i="24"/>
  <c r="AI139" i="24"/>
  <c r="AG139" i="24"/>
  <c r="AD139" i="24"/>
  <c r="AC139" i="24"/>
  <c r="AB139" i="24"/>
  <c r="AA139" i="24"/>
  <c r="Z139" i="24"/>
  <c r="Y139" i="24"/>
  <c r="X139" i="24"/>
  <c r="W139" i="24"/>
  <c r="V139" i="24"/>
  <c r="U139" i="24"/>
  <c r="T139" i="24"/>
  <c r="S139" i="24"/>
  <c r="R139" i="24"/>
  <c r="Q139" i="24"/>
  <c r="P139" i="24"/>
  <c r="O139" i="24"/>
  <c r="N139" i="24"/>
  <c r="M139" i="24"/>
  <c r="L139" i="24"/>
  <c r="K139" i="24"/>
  <c r="J139" i="24"/>
  <c r="I139" i="24"/>
  <c r="H139" i="24"/>
  <c r="G139" i="24"/>
  <c r="F139" i="24"/>
  <c r="CO138" i="24"/>
  <c r="CB138" i="24"/>
  <c r="BO138" i="24"/>
  <c r="AJ138" i="24"/>
  <c r="AF138" i="24"/>
  <c r="AE138" i="24"/>
  <c r="CO137" i="24"/>
  <c r="CB137" i="24"/>
  <c r="BO137" i="24"/>
  <c r="AJ137" i="24"/>
  <c r="AF137" i="24"/>
  <c r="AE137" i="24"/>
  <c r="B137" i="24"/>
  <c r="CO136" i="24"/>
  <c r="CB136" i="24"/>
  <c r="BO136" i="24"/>
  <c r="AJ136" i="24"/>
  <c r="AF136" i="24"/>
  <c r="AE136" i="24"/>
  <c r="B136" i="24"/>
  <c r="BY135" i="24"/>
  <c r="CO133" i="24"/>
  <c r="CB133" i="24"/>
  <c r="BO133" i="24"/>
  <c r="BB133" i="24"/>
  <c r="AJ133" i="24"/>
  <c r="AF133" i="24"/>
  <c r="AE133" i="24"/>
  <c r="CO132" i="24"/>
  <c r="CB132" i="24"/>
  <c r="BO132" i="24"/>
  <c r="AJ132" i="24"/>
  <c r="AF132" i="24"/>
  <c r="AE132" i="24"/>
  <c r="B132" i="24"/>
  <c r="CO131" i="24"/>
  <c r="CB131" i="24"/>
  <c r="BO131" i="24"/>
  <c r="AJ131" i="24"/>
  <c r="AF131" i="24"/>
  <c r="AE131" i="24"/>
  <c r="B131" i="24"/>
  <c r="CO130" i="24"/>
  <c r="CB130" i="24"/>
  <c r="BO130" i="24"/>
  <c r="AJ130" i="24"/>
  <c r="AF130" i="24"/>
  <c r="AE130" i="24"/>
  <c r="B130" i="24"/>
  <c r="CN129" i="24"/>
  <c r="CM129" i="24"/>
  <c r="CL129" i="24"/>
  <c r="CK129" i="24"/>
  <c r="CJ129" i="24"/>
  <c r="CI129" i="24"/>
  <c r="CH129" i="24"/>
  <c r="CG129" i="24"/>
  <c r="CF129" i="24"/>
  <c r="CE129" i="24"/>
  <c r="CD129" i="24"/>
  <c r="CC129" i="24"/>
  <c r="CA129" i="24"/>
  <c r="BZ129" i="24"/>
  <c r="BX129" i="24"/>
  <c r="BW129" i="24"/>
  <c r="BV129" i="24"/>
  <c r="BU129" i="24"/>
  <c r="BT129" i="24"/>
  <c r="BS129" i="24"/>
  <c r="BR129" i="24"/>
  <c r="BQ129" i="24"/>
  <c r="BP129" i="24"/>
  <c r="BN129" i="24"/>
  <c r="BM129" i="24"/>
  <c r="BL129" i="24"/>
  <c r="BK129" i="24"/>
  <c r="BJ129" i="24"/>
  <c r="BI129" i="24"/>
  <c r="BH129" i="24"/>
  <c r="BG129" i="24"/>
  <c r="BF129" i="24"/>
  <c r="BE129" i="24"/>
  <c r="BD129" i="24"/>
  <c r="BC129" i="24"/>
  <c r="BA129" i="24"/>
  <c r="AY129" i="24"/>
  <c r="AX129" i="24"/>
  <c r="AW129" i="24"/>
  <c r="AV129" i="24"/>
  <c r="AU129" i="24"/>
  <c r="AT129" i="24"/>
  <c r="AS129" i="24"/>
  <c r="AR129" i="24"/>
  <c r="AQ129" i="24"/>
  <c r="AP129" i="24"/>
  <c r="AM129" i="24"/>
  <c r="AK129" i="24"/>
  <c r="AI129" i="24"/>
  <c r="AG129" i="24"/>
  <c r="AD129" i="24"/>
  <c r="AC129" i="24"/>
  <c r="AB129" i="24"/>
  <c r="AA129" i="24"/>
  <c r="Z129" i="24"/>
  <c r="Y129" i="24"/>
  <c r="X129" i="24"/>
  <c r="W129" i="24"/>
  <c r="V129" i="24"/>
  <c r="U129" i="24"/>
  <c r="T129" i="24"/>
  <c r="S129" i="24"/>
  <c r="R129" i="24"/>
  <c r="Q129" i="24"/>
  <c r="P129" i="24"/>
  <c r="O129" i="24"/>
  <c r="N129" i="24"/>
  <c r="M129" i="24"/>
  <c r="L129" i="24"/>
  <c r="K129" i="24"/>
  <c r="J129" i="24"/>
  <c r="I129" i="24"/>
  <c r="H129" i="24"/>
  <c r="G129" i="24"/>
  <c r="F129" i="24"/>
  <c r="CO128" i="24"/>
  <c r="CB128" i="24"/>
  <c r="BO128" i="24"/>
  <c r="AJ128" i="24"/>
  <c r="AF128" i="24"/>
  <c r="AE128" i="24"/>
  <c r="B128" i="24"/>
  <c r="CO127" i="24"/>
  <c r="CB127" i="24"/>
  <c r="BO127" i="24"/>
  <c r="AJ127" i="24"/>
  <c r="AF127" i="24"/>
  <c r="AE127" i="24"/>
  <c r="B127" i="24"/>
  <c r="CO126" i="24"/>
  <c r="CB126" i="24"/>
  <c r="BO126" i="24"/>
  <c r="AJ126" i="24"/>
  <c r="AF126" i="24"/>
  <c r="AE126" i="24"/>
  <c r="B126" i="24"/>
  <c r="CO125" i="24"/>
  <c r="CB125" i="24"/>
  <c r="BO125" i="24"/>
  <c r="AJ125" i="24"/>
  <c r="AF125" i="24"/>
  <c r="AE125" i="24"/>
  <c r="B125" i="24"/>
  <c r="CO124" i="24"/>
  <c r="CB124" i="24"/>
  <c r="BO124" i="24"/>
  <c r="AJ124" i="24"/>
  <c r="AF124" i="24"/>
  <c r="AE124" i="24"/>
  <c r="B124" i="24"/>
  <c r="CN123" i="24"/>
  <c r="CM123" i="24"/>
  <c r="CL123" i="24"/>
  <c r="CK123" i="24"/>
  <c r="CJ123" i="24"/>
  <c r="CI123" i="24"/>
  <c r="CH123" i="24"/>
  <c r="CG123" i="24"/>
  <c r="CF123" i="24"/>
  <c r="CE123" i="24"/>
  <c r="CD123" i="24"/>
  <c r="CC123" i="24"/>
  <c r="CA123" i="24"/>
  <c r="BZ123" i="24"/>
  <c r="BX123" i="24"/>
  <c r="BW123" i="24"/>
  <c r="BV123" i="24"/>
  <c r="BU123" i="24"/>
  <c r="BT123" i="24"/>
  <c r="BS123" i="24"/>
  <c r="BR123" i="24"/>
  <c r="BQ123" i="24"/>
  <c r="BP123" i="24"/>
  <c r="BN123" i="24"/>
  <c r="BM123" i="24"/>
  <c r="BL123" i="24"/>
  <c r="BK123" i="24"/>
  <c r="BJ123" i="24"/>
  <c r="BI123" i="24"/>
  <c r="BH123" i="24"/>
  <c r="BG123" i="24"/>
  <c r="BF123" i="24"/>
  <c r="BE123" i="24"/>
  <c r="BD123" i="24"/>
  <c r="BC123" i="24"/>
  <c r="BA123" i="24"/>
  <c r="AY123" i="24"/>
  <c r="AX123" i="24"/>
  <c r="AW123" i="24"/>
  <c r="AV123" i="24"/>
  <c r="AU123" i="24"/>
  <c r="AT123" i="24"/>
  <c r="AS123" i="24"/>
  <c r="AR123" i="24"/>
  <c r="AQ123" i="24"/>
  <c r="AP123" i="24"/>
  <c r="AM123" i="24"/>
  <c r="AK123" i="24"/>
  <c r="AI123" i="24"/>
  <c r="AG123" i="24"/>
  <c r="AD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CO122" i="24"/>
  <c r="CB122" i="24"/>
  <c r="BO122" i="24"/>
  <c r="AE122" i="24"/>
  <c r="T122" i="24"/>
  <c r="AF122" i="24" s="1"/>
  <c r="B122" i="24"/>
  <c r="CO121" i="24"/>
  <c r="CB121" i="24"/>
  <c r="BO121" i="24"/>
  <c r="AJ121" i="24"/>
  <c r="AJ120" i="24" s="1"/>
  <c r="AF121" i="24"/>
  <c r="AE121" i="24"/>
  <c r="B121" i="24"/>
  <c r="CN120" i="24"/>
  <c r="CM120" i="24"/>
  <c r="CL120" i="24"/>
  <c r="CK120" i="24"/>
  <c r="CJ120" i="24"/>
  <c r="CI120" i="24"/>
  <c r="CH120" i="24"/>
  <c r="CG120" i="24"/>
  <c r="CF120" i="24"/>
  <c r="CE120" i="24"/>
  <c r="CD120" i="24"/>
  <c r="CC120" i="24"/>
  <c r="CA120" i="24"/>
  <c r="BZ120" i="24"/>
  <c r="BX120" i="24"/>
  <c r="BW120" i="24"/>
  <c r="BV120" i="24"/>
  <c r="BU120" i="24"/>
  <c r="BT120" i="24"/>
  <c r="BS120" i="24"/>
  <c r="BR120" i="24"/>
  <c r="BQ120" i="24"/>
  <c r="BP120" i="24"/>
  <c r="BN120" i="24"/>
  <c r="BM120" i="24"/>
  <c r="BL120" i="24"/>
  <c r="BK120" i="24"/>
  <c r="BJ120" i="24"/>
  <c r="BI120" i="24"/>
  <c r="BH120" i="24"/>
  <c r="BG120" i="24"/>
  <c r="BF120" i="24"/>
  <c r="BE120" i="24"/>
  <c r="BD120" i="24"/>
  <c r="BC120" i="24"/>
  <c r="BA120" i="24"/>
  <c r="AY120" i="24"/>
  <c r="AX120" i="24"/>
  <c r="AW120" i="24"/>
  <c r="AV120" i="24"/>
  <c r="AU120" i="24"/>
  <c r="AT120" i="24"/>
  <c r="AS120" i="24"/>
  <c r="AR120" i="24"/>
  <c r="AQ120" i="24"/>
  <c r="AP120" i="24"/>
  <c r="AM120" i="24"/>
  <c r="AK120" i="24"/>
  <c r="AI120" i="24"/>
  <c r="AG120" i="24"/>
  <c r="AD120" i="24"/>
  <c r="AC120" i="24"/>
  <c r="AB120" i="24"/>
  <c r="AA120" i="24"/>
  <c r="Z120" i="24"/>
  <c r="Y120" i="24"/>
  <c r="X120" i="24"/>
  <c r="W120" i="24"/>
  <c r="V120" i="24"/>
  <c r="U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CO119" i="24"/>
  <c r="CB119" i="24"/>
  <c r="BO119" i="24"/>
  <c r="AJ119" i="24"/>
  <c r="AJ118" i="24" s="1"/>
  <c r="AF119" i="24"/>
  <c r="AF118" i="24" s="1"/>
  <c r="AE119" i="24"/>
  <c r="B119" i="24"/>
  <c r="CN118" i="24"/>
  <c r="CM118" i="24"/>
  <c r="CL118" i="24"/>
  <c r="CK118" i="24"/>
  <c r="CJ118" i="24"/>
  <c r="CI118" i="24"/>
  <c r="CH118" i="24"/>
  <c r="CG118" i="24"/>
  <c r="CF118" i="24"/>
  <c r="CE118" i="24"/>
  <c r="CD118" i="24"/>
  <c r="CC118" i="24"/>
  <c r="CA118" i="24"/>
  <c r="BZ118" i="24"/>
  <c r="BX118" i="24"/>
  <c r="BW118" i="24"/>
  <c r="BV118" i="24"/>
  <c r="BU118" i="24"/>
  <c r="BT118" i="24"/>
  <c r="BS118" i="24"/>
  <c r="BR118" i="24"/>
  <c r="BQ118" i="24"/>
  <c r="BP118" i="24"/>
  <c r="BN118" i="24"/>
  <c r="BM118" i="24"/>
  <c r="BL118" i="24"/>
  <c r="BK118" i="24"/>
  <c r="BJ118" i="24"/>
  <c r="BI118" i="24"/>
  <c r="BH118" i="24"/>
  <c r="BG118" i="24"/>
  <c r="BF118" i="24"/>
  <c r="BE118" i="24"/>
  <c r="BD118" i="24"/>
  <c r="BC118" i="24"/>
  <c r="BA118" i="24"/>
  <c r="AY118" i="24"/>
  <c r="AX118" i="24"/>
  <c r="AW118" i="24"/>
  <c r="AV118" i="24"/>
  <c r="AU118" i="24"/>
  <c r="AT118" i="24"/>
  <c r="AS118" i="24"/>
  <c r="AR118" i="24"/>
  <c r="AQ118" i="24"/>
  <c r="AP118" i="24"/>
  <c r="AM118" i="24"/>
  <c r="AK118" i="24"/>
  <c r="AI118" i="24"/>
  <c r="AG118" i="24"/>
  <c r="AD118" i="24"/>
  <c r="AC118" i="24"/>
  <c r="AB118" i="24"/>
  <c r="AA118" i="24"/>
  <c r="Z118" i="24"/>
  <c r="Y118" i="24"/>
  <c r="X118" i="24"/>
  <c r="W118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CO117" i="24"/>
  <c r="CB117" i="24"/>
  <c r="BO117" i="24"/>
  <c r="AJ117" i="24"/>
  <c r="AF117" i="24"/>
  <c r="AE117" i="24"/>
  <c r="B117" i="24"/>
  <c r="CO116" i="24"/>
  <c r="CB116" i="24"/>
  <c r="BO116" i="24"/>
  <c r="AJ116" i="24"/>
  <c r="AF116" i="24"/>
  <c r="AE116" i="24"/>
  <c r="B116" i="24"/>
  <c r="CO115" i="24"/>
  <c r="CB115" i="24"/>
  <c r="BO115" i="24"/>
  <c r="AJ115" i="24"/>
  <c r="AF115" i="24"/>
  <c r="AE115" i="24"/>
  <c r="B115" i="24"/>
  <c r="CN114" i="24"/>
  <c r="CM114" i="24"/>
  <c r="CL114" i="24"/>
  <c r="CK114" i="24"/>
  <c r="CJ114" i="24"/>
  <c r="CI114" i="24"/>
  <c r="CH114" i="24"/>
  <c r="CG114" i="24"/>
  <c r="CF114" i="24"/>
  <c r="CE114" i="24"/>
  <c r="CD114" i="24"/>
  <c r="CC114" i="24"/>
  <c r="CA114" i="24"/>
  <c r="BZ114" i="24"/>
  <c r="BX114" i="24"/>
  <c r="BW114" i="24"/>
  <c r="BV114" i="24"/>
  <c r="BU114" i="24"/>
  <c r="BT114" i="24"/>
  <c r="BS114" i="24"/>
  <c r="BR114" i="24"/>
  <c r="BQ114" i="24"/>
  <c r="BP114" i="24"/>
  <c r="BN114" i="24"/>
  <c r="BM114" i="24"/>
  <c r="BL114" i="24"/>
  <c r="BK114" i="24"/>
  <c r="BJ114" i="24"/>
  <c r="BI114" i="24"/>
  <c r="BH114" i="24"/>
  <c r="BG114" i="24"/>
  <c r="BF114" i="24"/>
  <c r="BE114" i="24"/>
  <c r="BD114" i="24"/>
  <c r="BC114" i="24"/>
  <c r="BA114" i="24"/>
  <c r="AY114" i="24"/>
  <c r="AX114" i="24"/>
  <c r="AW114" i="24"/>
  <c r="AV114" i="24"/>
  <c r="AU114" i="24"/>
  <c r="AT114" i="24"/>
  <c r="AS114" i="24"/>
  <c r="AR114" i="24"/>
  <c r="AQ114" i="24"/>
  <c r="AP114" i="24"/>
  <c r="AM114" i="24"/>
  <c r="AK114" i="24"/>
  <c r="AI114" i="24"/>
  <c r="AG114" i="24"/>
  <c r="AD114" i="24"/>
  <c r="AC114" i="24"/>
  <c r="AB114" i="24"/>
  <c r="AA114" i="24"/>
  <c r="Z114" i="24"/>
  <c r="Y114" i="24"/>
  <c r="X114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CB113" i="24"/>
  <c r="BO113" i="24"/>
  <c r="AJ113" i="24"/>
  <c r="AF113" i="24"/>
  <c r="AE113" i="24"/>
  <c r="B113" i="24"/>
  <c r="BO112" i="24"/>
  <c r="AJ112" i="24"/>
  <c r="AF112" i="24"/>
  <c r="AE112" i="24"/>
  <c r="B112" i="24"/>
  <c r="CB111" i="24"/>
  <c r="BO111" i="24"/>
  <c r="AJ111" i="24"/>
  <c r="AF111" i="24"/>
  <c r="AE111" i="24"/>
  <c r="B111" i="24"/>
  <c r="CB110" i="24"/>
  <c r="BO110" i="24"/>
  <c r="AJ110" i="24"/>
  <c r="AF110" i="24"/>
  <c r="AE110" i="24"/>
  <c r="B110" i="24"/>
  <c r="CB109" i="24"/>
  <c r="BO109" i="24"/>
  <c r="AJ109" i="24"/>
  <c r="AF109" i="24"/>
  <c r="AE109" i="24"/>
  <c r="B109" i="24"/>
  <c r="CM108" i="24"/>
  <c r="CL108" i="24"/>
  <c r="CK108" i="24"/>
  <c r="CJ108" i="24"/>
  <c r="CI108" i="24"/>
  <c r="CH108" i="24"/>
  <c r="CG108" i="24"/>
  <c r="CF108" i="24"/>
  <c r="CE108" i="24"/>
  <c r="CD108" i="24"/>
  <c r="CC108" i="24"/>
  <c r="CA108" i="24"/>
  <c r="BZ108" i="24"/>
  <c r="BX108" i="24"/>
  <c r="BW108" i="24"/>
  <c r="BV108" i="24"/>
  <c r="BU108" i="24"/>
  <c r="BT108" i="24"/>
  <c r="BS108" i="24"/>
  <c r="BR108" i="24"/>
  <c r="BQ108" i="24"/>
  <c r="BP108" i="24"/>
  <c r="BN108" i="24"/>
  <c r="BM108" i="24"/>
  <c r="BL108" i="24"/>
  <c r="BK108" i="24"/>
  <c r="BJ108" i="24"/>
  <c r="BI108" i="24"/>
  <c r="BH108" i="24"/>
  <c r="BG108" i="24"/>
  <c r="BF108" i="24"/>
  <c r="BE108" i="24"/>
  <c r="BD108" i="24"/>
  <c r="BC108" i="24"/>
  <c r="BA108" i="24"/>
  <c r="AY108" i="24"/>
  <c r="AX108" i="24"/>
  <c r="AW108" i="24"/>
  <c r="AV108" i="24"/>
  <c r="AU108" i="24"/>
  <c r="AT108" i="24"/>
  <c r="AS108" i="24"/>
  <c r="AR108" i="24"/>
  <c r="AQ108" i="24"/>
  <c r="AP108" i="24"/>
  <c r="AM108" i="24"/>
  <c r="AK108" i="24"/>
  <c r="AI108" i="24"/>
  <c r="AG108" i="24"/>
  <c r="AD108" i="24"/>
  <c r="AC108" i="24"/>
  <c r="AB108" i="24"/>
  <c r="AA108" i="24"/>
  <c r="Z108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CO107" i="24"/>
  <c r="CB107" i="24"/>
  <c r="BO107" i="24"/>
  <c r="AJ107" i="24"/>
  <c r="AF107" i="24"/>
  <c r="AE107" i="24"/>
  <c r="B107" i="24"/>
  <c r="CO106" i="24"/>
  <c r="CB106" i="24"/>
  <c r="BO106" i="24"/>
  <c r="AJ106" i="24"/>
  <c r="AF106" i="24"/>
  <c r="AE106" i="24"/>
  <c r="B106" i="24"/>
  <c r="CN105" i="24"/>
  <c r="CM105" i="24"/>
  <c r="CL105" i="24"/>
  <c r="CK105" i="24"/>
  <c r="CJ105" i="24"/>
  <c r="CI105" i="24"/>
  <c r="CH105" i="24"/>
  <c r="CG105" i="24"/>
  <c r="CF105" i="24"/>
  <c r="CE105" i="24"/>
  <c r="CD105" i="24"/>
  <c r="CC105" i="24"/>
  <c r="CA105" i="24"/>
  <c r="BZ105" i="24"/>
  <c r="BY105" i="24"/>
  <c r="BX105" i="24"/>
  <c r="BW105" i="24"/>
  <c r="BV105" i="24"/>
  <c r="BU105" i="24"/>
  <c r="BT105" i="24"/>
  <c r="BS105" i="24"/>
  <c r="BR105" i="24"/>
  <c r="BQ105" i="24"/>
  <c r="BP105" i="24"/>
  <c r="BN105" i="24"/>
  <c r="BM105" i="24"/>
  <c r="BL105" i="24"/>
  <c r="BK105" i="24"/>
  <c r="BJ105" i="24"/>
  <c r="BI105" i="24"/>
  <c r="BH105" i="24"/>
  <c r="BG105" i="24"/>
  <c r="BF105" i="24"/>
  <c r="BE105" i="24"/>
  <c r="BD105" i="24"/>
  <c r="BC105" i="24"/>
  <c r="BA105" i="24"/>
  <c r="AY105" i="24"/>
  <c r="AX105" i="24"/>
  <c r="AW105" i="24"/>
  <c r="AV105" i="24"/>
  <c r="AU105" i="24"/>
  <c r="AT105" i="24"/>
  <c r="AS105" i="24"/>
  <c r="AR105" i="24"/>
  <c r="AQ105" i="24"/>
  <c r="AP105" i="24"/>
  <c r="AM105" i="24"/>
  <c r="AK105" i="24"/>
  <c r="AI105" i="24"/>
  <c r="AG105" i="24"/>
  <c r="AD105" i="24"/>
  <c r="AC105" i="24"/>
  <c r="AB105" i="24"/>
  <c r="AA105" i="24"/>
  <c r="Z105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CO104" i="24"/>
  <c r="CB104" i="24"/>
  <c r="BO104" i="24"/>
  <c r="AJ104" i="24"/>
  <c r="AF104" i="24"/>
  <c r="AE104" i="24"/>
  <c r="B104" i="24"/>
  <c r="CO103" i="24"/>
  <c r="CB103" i="24"/>
  <c r="BO103" i="24"/>
  <c r="AJ103" i="24"/>
  <c r="AF103" i="24"/>
  <c r="AE103" i="24"/>
  <c r="B103" i="24"/>
  <c r="CO102" i="24"/>
  <c r="CB102" i="24"/>
  <c r="BO102" i="24"/>
  <c r="AJ102" i="24"/>
  <c r="AF102" i="24"/>
  <c r="AE102" i="24"/>
  <c r="B102" i="24"/>
  <c r="CN101" i="24"/>
  <c r="CM101" i="24"/>
  <c r="CL101" i="24"/>
  <c r="CK101" i="24"/>
  <c r="CJ101" i="24"/>
  <c r="CI101" i="24"/>
  <c r="CH101" i="24"/>
  <c r="CG101" i="24"/>
  <c r="CF101" i="24"/>
  <c r="CE101" i="24"/>
  <c r="CD101" i="24"/>
  <c r="CC101" i="24"/>
  <c r="CA101" i="24"/>
  <c r="BZ101" i="24"/>
  <c r="BY101" i="24"/>
  <c r="BX101" i="24"/>
  <c r="BW101" i="24"/>
  <c r="BV101" i="24"/>
  <c r="BU101" i="24"/>
  <c r="BT101" i="24"/>
  <c r="BS101" i="24"/>
  <c r="BR101" i="24"/>
  <c r="BQ101" i="24"/>
  <c r="BP101" i="24"/>
  <c r="BN101" i="24"/>
  <c r="BM101" i="24"/>
  <c r="BL101" i="24"/>
  <c r="BK101" i="24"/>
  <c r="BJ101" i="24"/>
  <c r="BI101" i="24"/>
  <c r="BH101" i="24"/>
  <c r="BG101" i="24"/>
  <c r="BF101" i="24"/>
  <c r="BE101" i="24"/>
  <c r="BD101" i="24"/>
  <c r="BC101" i="24"/>
  <c r="BA101" i="24"/>
  <c r="AY101" i="24"/>
  <c r="AX101" i="24"/>
  <c r="AW101" i="24"/>
  <c r="AV101" i="24"/>
  <c r="AU101" i="24"/>
  <c r="AT101" i="24"/>
  <c r="AS101" i="24"/>
  <c r="AR101" i="24"/>
  <c r="AQ101" i="24"/>
  <c r="AP101" i="24"/>
  <c r="AM101" i="24"/>
  <c r="AK101" i="24"/>
  <c r="AI101" i="24"/>
  <c r="AG101" i="24"/>
  <c r="AD101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CO100" i="24"/>
  <c r="CB100" i="24"/>
  <c r="BO100" i="24"/>
  <c r="AJ100" i="24"/>
  <c r="AF100" i="24"/>
  <c r="AE100" i="24"/>
  <c r="B100" i="24"/>
  <c r="CB99" i="24"/>
  <c r="BO99" i="24"/>
  <c r="AJ99" i="24"/>
  <c r="AF99" i="24"/>
  <c r="AE99" i="24"/>
  <c r="B99" i="24"/>
  <c r="CO98" i="24"/>
  <c r="CB98" i="24"/>
  <c r="BO98" i="24"/>
  <c r="AJ98" i="24"/>
  <c r="AF98" i="24"/>
  <c r="AE98" i="24"/>
  <c r="B98" i="24"/>
  <c r="CO97" i="24"/>
  <c r="CB97" i="24"/>
  <c r="BO97" i="24"/>
  <c r="AJ97" i="24"/>
  <c r="AF97" i="24"/>
  <c r="AE97" i="24"/>
  <c r="B97" i="24"/>
  <c r="CO96" i="24"/>
  <c r="CB96" i="24"/>
  <c r="BO96" i="24"/>
  <c r="AJ96" i="24"/>
  <c r="AF96" i="24"/>
  <c r="S96" i="24"/>
  <c r="S92" i="24" s="1"/>
  <c r="B96" i="24"/>
  <c r="CO95" i="24"/>
  <c r="CB95" i="24"/>
  <c r="BO95" i="24"/>
  <c r="AJ95" i="24"/>
  <c r="AF95" i="24"/>
  <c r="AE95" i="24"/>
  <c r="B95" i="24"/>
  <c r="CO94" i="24"/>
  <c r="CB94" i="24"/>
  <c r="BO94" i="24"/>
  <c r="AJ94" i="24"/>
  <c r="AF94" i="24"/>
  <c r="AE94" i="24"/>
  <c r="B94" i="24"/>
  <c r="CO93" i="24"/>
  <c r="CB93" i="24"/>
  <c r="BO93" i="24"/>
  <c r="AJ93" i="24"/>
  <c r="AE93" i="24"/>
  <c r="V93" i="24"/>
  <c r="AF93" i="24" s="1"/>
  <c r="B93" i="24"/>
  <c r="CN92" i="24"/>
  <c r="CM92" i="24"/>
  <c r="CL92" i="24"/>
  <c r="CK92" i="24"/>
  <c r="CJ92" i="24"/>
  <c r="CI92" i="24"/>
  <c r="CH92" i="24"/>
  <c r="CG92" i="24"/>
  <c r="CF92" i="24"/>
  <c r="CE92" i="24"/>
  <c r="CD92" i="24"/>
  <c r="CC92" i="24"/>
  <c r="CA92" i="24"/>
  <c r="BZ92" i="24"/>
  <c r="BY92" i="24"/>
  <c r="BX92" i="24"/>
  <c r="BW92" i="24"/>
  <c r="BV92" i="24"/>
  <c r="BU92" i="24"/>
  <c r="BT92" i="24"/>
  <c r="BS92" i="24"/>
  <c r="BR92" i="24"/>
  <c r="BQ92" i="24"/>
  <c r="BP92" i="24"/>
  <c r="BN92" i="24"/>
  <c r="BM92" i="24"/>
  <c r="BL92" i="24"/>
  <c r="BK92" i="24"/>
  <c r="BJ92" i="24"/>
  <c r="BI92" i="24"/>
  <c r="BH92" i="24"/>
  <c r="BG92" i="24"/>
  <c r="BF92" i="24"/>
  <c r="BE92" i="24"/>
  <c r="BD92" i="24"/>
  <c r="BC92" i="24"/>
  <c r="BA92" i="24"/>
  <c r="AY92" i="24"/>
  <c r="AX92" i="24"/>
  <c r="AW92" i="24"/>
  <c r="AV92" i="24"/>
  <c r="AU92" i="24"/>
  <c r="AT92" i="24"/>
  <c r="AS92" i="24"/>
  <c r="AR92" i="24"/>
  <c r="AQ92" i="24"/>
  <c r="AP92" i="24"/>
  <c r="AM92" i="24"/>
  <c r="AK92" i="24"/>
  <c r="AI92" i="24"/>
  <c r="AG92" i="24"/>
  <c r="AD92" i="24"/>
  <c r="AB92" i="24"/>
  <c r="AA92" i="24"/>
  <c r="Z92" i="24"/>
  <c r="Y92" i="24"/>
  <c r="X92" i="24"/>
  <c r="W92" i="24"/>
  <c r="V92" i="24"/>
  <c r="U92" i="24"/>
  <c r="T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CO91" i="24"/>
  <c r="CB91" i="24"/>
  <c r="BO91" i="24"/>
  <c r="AJ91" i="24"/>
  <c r="AF91" i="24"/>
  <c r="AE91" i="24"/>
  <c r="B91" i="24"/>
  <c r="CO90" i="24"/>
  <c r="CB90" i="24"/>
  <c r="BO90" i="24"/>
  <c r="AJ90" i="24"/>
  <c r="AF90" i="24"/>
  <c r="AE90" i="24"/>
  <c r="B90" i="24"/>
  <c r="CO89" i="24"/>
  <c r="CB89" i="24"/>
  <c r="BO89" i="24"/>
  <c r="AJ89" i="24"/>
  <c r="AF89" i="24"/>
  <c r="AE89" i="24"/>
  <c r="B89" i="24"/>
  <c r="CO88" i="24"/>
  <c r="CB88" i="24"/>
  <c r="BO88" i="24"/>
  <c r="AJ88" i="24"/>
  <c r="AF88" i="24"/>
  <c r="AE88" i="24"/>
  <c r="B88" i="24"/>
  <c r="CO87" i="24"/>
  <c r="CB87" i="24"/>
  <c r="BO87" i="24"/>
  <c r="AJ87" i="24"/>
  <c r="AF87" i="24"/>
  <c r="AE87" i="24"/>
  <c r="B87" i="24"/>
  <c r="CO86" i="24"/>
  <c r="CB86" i="24"/>
  <c r="BO86" i="24"/>
  <c r="AJ86" i="24"/>
  <c r="AE86" i="24"/>
  <c r="P86" i="24"/>
  <c r="B86" i="24"/>
  <c r="CO85" i="24"/>
  <c r="CB85" i="24"/>
  <c r="BO85" i="24"/>
  <c r="AJ85" i="24"/>
  <c r="AF85" i="24"/>
  <c r="AE85" i="24"/>
  <c r="CO84" i="24"/>
  <c r="CB84" i="24"/>
  <c r="BO84" i="24"/>
  <c r="AJ84" i="24"/>
  <c r="AF84" i="24"/>
  <c r="S84" i="24"/>
  <c r="S82" i="24" s="1"/>
  <c r="B84" i="24"/>
  <c r="CO83" i="24"/>
  <c r="CB83" i="24"/>
  <c r="BO83" i="24"/>
  <c r="AJ83" i="24"/>
  <c r="AF83" i="24"/>
  <c r="AE83" i="24"/>
  <c r="CN82" i="24"/>
  <c r="CM82" i="24"/>
  <c r="CL82" i="24"/>
  <c r="CK82" i="24"/>
  <c r="CJ82" i="24"/>
  <c r="CI82" i="24"/>
  <c r="CH82" i="24"/>
  <c r="CG82" i="24"/>
  <c r="CF82" i="24"/>
  <c r="CE82" i="24"/>
  <c r="CD82" i="24"/>
  <c r="CC82" i="24"/>
  <c r="CA82" i="24"/>
  <c r="BZ82" i="24"/>
  <c r="BY82" i="24"/>
  <c r="BX82" i="24"/>
  <c r="BW82" i="24"/>
  <c r="BV82" i="24"/>
  <c r="BU82" i="24"/>
  <c r="BT82" i="24"/>
  <c r="BS82" i="24"/>
  <c r="BR82" i="24"/>
  <c r="BQ82" i="24"/>
  <c r="BP82" i="24"/>
  <c r="BN82" i="24"/>
  <c r="BM82" i="24"/>
  <c r="BL82" i="24"/>
  <c r="BK82" i="24"/>
  <c r="BJ82" i="24"/>
  <c r="BI82" i="24"/>
  <c r="BH82" i="24"/>
  <c r="BG82" i="24"/>
  <c r="BF82" i="24"/>
  <c r="BE82" i="24"/>
  <c r="BD82" i="24"/>
  <c r="BC82" i="24"/>
  <c r="BA82" i="24"/>
  <c r="AY82" i="24"/>
  <c r="AX82" i="24"/>
  <c r="AW82" i="24"/>
  <c r="AV82" i="24"/>
  <c r="AU82" i="24"/>
  <c r="AT82" i="24"/>
  <c r="AS82" i="24"/>
  <c r="AR82" i="24"/>
  <c r="AQ82" i="24"/>
  <c r="AP82" i="24"/>
  <c r="AM82" i="24"/>
  <c r="AK82" i="24"/>
  <c r="AI82" i="24"/>
  <c r="AG82" i="24"/>
  <c r="AD82" i="24"/>
  <c r="AC82" i="24"/>
  <c r="AB82" i="24"/>
  <c r="AA82" i="24"/>
  <c r="Z82" i="24"/>
  <c r="Y82" i="24"/>
  <c r="X82" i="24"/>
  <c r="W82" i="24"/>
  <c r="V82" i="24"/>
  <c r="U82" i="24"/>
  <c r="T82" i="24"/>
  <c r="R82" i="24"/>
  <c r="Q82" i="24"/>
  <c r="O82" i="24"/>
  <c r="N82" i="24"/>
  <c r="M82" i="24"/>
  <c r="L82" i="24"/>
  <c r="K82" i="24"/>
  <c r="J82" i="24"/>
  <c r="I82" i="24"/>
  <c r="H82" i="24"/>
  <c r="G82" i="24"/>
  <c r="F82" i="24"/>
  <c r="CO81" i="24"/>
  <c r="CB81" i="24"/>
  <c r="BO81" i="24"/>
  <c r="AJ81" i="24"/>
  <c r="AF81" i="24"/>
  <c r="AE81" i="24"/>
  <c r="CO80" i="24"/>
  <c r="CB80" i="24"/>
  <c r="BO80" i="24"/>
  <c r="AJ80" i="24"/>
  <c r="AF80" i="24"/>
  <c r="AE80" i="24"/>
  <c r="CN79" i="24"/>
  <c r="CM79" i="24"/>
  <c r="CL79" i="24"/>
  <c r="CK79" i="24"/>
  <c r="CJ79" i="24"/>
  <c r="CI79" i="24"/>
  <c r="CH79" i="24"/>
  <c r="CG79" i="24"/>
  <c r="CF79" i="24"/>
  <c r="CE79" i="24"/>
  <c r="CD79" i="24"/>
  <c r="CC79" i="24"/>
  <c r="CA79" i="24"/>
  <c r="BZ79" i="24"/>
  <c r="BY79" i="24"/>
  <c r="BX79" i="24"/>
  <c r="BW79" i="24"/>
  <c r="BV79" i="24"/>
  <c r="BU79" i="24"/>
  <c r="BT79" i="24"/>
  <c r="BS79" i="24"/>
  <c r="BR79" i="24"/>
  <c r="BQ79" i="24"/>
  <c r="BP79" i="24"/>
  <c r="BN79" i="24"/>
  <c r="BM79" i="24"/>
  <c r="BL79" i="24"/>
  <c r="BK79" i="24"/>
  <c r="BJ79" i="24"/>
  <c r="BI79" i="24"/>
  <c r="BH79" i="24"/>
  <c r="BG79" i="24"/>
  <c r="BF79" i="24"/>
  <c r="BE79" i="24"/>
  <c r="BD79" i="24"/>
  <c r="BC79" i="24"/>
  <c r="BA79" i="24"/>
  <c r="AY79" i="24"/>
  <c r="AX79" i="24"/>
  <c r="AW79" i="24"/>
  <c r="AV79" i="24"/>
  <c r="AU79" i="24"/>
  <c r="AT79" i="24"/>
  <c r="AS79" i="24"/>
  <c r="AR79" i="24"/>
  <c r="AQ79" i="24"/>
  <c r="AP79" i="24"/>
  <c r="AM79" i="24"/>
  <c r="AK79" i="24"/>
  <c r="AI79" i="24"/>
  <c r="AG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CO78" i="24"/>
  <c r="CB78" i="24"/>
  <c r="BO78" i="24"/>
  <c r="AJ78" i="24"/>
  <c r="AF78" i="24"/>
  <c r="O78" i="24"/>
  <c r="AE78" i="24" s="1"/>
  <c r="CO77" i="24"/>
  <c r="CB77" i="24"/>
  <c r="BO77" i="24"/>
  <c r="AJ77" i="24"/>
  <c r="AF77" i="24"/>
  <c r="AE77" i="24"/>
  <c r="CO76" i="24"/>
  <c r="CB76" i="24"/>
  <c r="BO76" i="24"/>
  <c r="AJ76" i="24"/>
  <c r="AF76" i="24"/>
  <c r="AE76" i="24"/>
  <c r="CO75" i="24"/>
  <c r="CB75" i="24"/>
  <c r="BO75" i="24"/>
  <c r="AJ75" i="24"/>
  <c r="AF75" i="24"/>
  <c r="AE75" i="24"/>
  <c r="CO74" i="24"/>
  <c r="CB74" i="24"/>
  <c r="BO74" i="24"/>
  <c r="AJ74" i="24"/>
  <c r="AF74" i="24"/>
  <c r="AE74" i="24"/>
  <c r="CO73" i="24"/>
  <c r="CB73" i="24"/>
  <c r="BO73" i="24"/>
  <c r="AJ73" i="24"/>
  <c r="AF73" i="24"/>
  <c r="AE73" i="24"/>
  <c r="CO72" i="24"/>
  <c r="CB72" i="24"/>
  <c r="BO72" i="24"/>
  <c r="AJ72" i="24"/>
  <c r="AF72" i="24"/>
  <c r="AE72" i="24"/>
  <c r="CN71" i="24"/>
  <c r="CM71" i="24"/>
  <c r="CL71" i="24"/>
  <c r="CK71" i="24"/>
  <c r="CJ71" i="24"/>
  <c r="CI71" i="24"/>
  <c r="CH71" i="24"/>
  <c r="CG71" i="24"/>
  <c r="CF71" i="24"/>
  <c r="CE71" i="24"/>
  <c r="CD71" i="24"/>
  <c r="CC71" i="24"/>
  <c r="CA71" i="24"/>
  <c r="BZ71" i="24"/>
  <c r="BY71" i="24"/>
  <c r="BX71" i="24"/>
  <c r="BW71" i="24"/>
  <c r="BV71" i="24"/>
  <c r="BU71" i="24"/>
  <c r="BT71" i="24"/>
  <c r="BS71" i="24"/>
  <c r="BR71" i="24"/>
  <c r="BQ71" i="24"/>
  <c r="BP71" i="24"/>
  <c r="BN71" i="24"/>
  <c r="BM71" i="24"/>
  <c r="BL71" i="24"/>
  <c r="BK71" i="24"/>
  <c r="BJ71" i="24"/>
  <c r="BI71" i="24"/>
  <c r="BH71" i="24"/>
  <c r="BG71" i="24"/>
  <c r="BF71" i="24"/>
  <c r="BE71" i="24"/>
  <c r="BD71" i="24"/>
  <c r="BC71" i="24"/>
  <c r="BA71" i="24"/>
  <c r="AY71" i="24"/>
  <c r="AX71" i="24"/>
  <c r="AW71" i="24"/>
  <c r="AV71" i="24"/>
  <c r="AU71" i="24"/>
  <c r="AT71" i="24"/>
  <c r="AS71" i="24"/>
  <c r="AR71" i="24"/>
  <c r="AQ71" i="24"/>
  <c r="AP71" i="24"/>
  <c r="AM71" i="24"/>
  <c r="AK71" i="24"/>
  <c r="AI71" i="24"/>
  <c r="AG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N71" i="24"/>
  <c r="M71" i="24"/>
  <c r="L71" i="24"/>
  <c r="K71" i="24"/>
  <c r="J71" i="24"/>
  <c r="I71" i="24"/>
  <c r="H71" i="24"/>
  <c r="G71" i="24"/>
  <c r="F71" i="24"/>
  <c r="CO69" i="24"/>
  <c r="CB69" i="24"/>
  <c r="BO69" i="24"/>
  <c r="AJ69" i="24"/>
  <c r="AF69" i="24"/>
  <c r="AE69" i="24"/>
  <c r="CO68" i="24"/>
  <c r="CB68" i="24"/>
  <c r="BO68" i="24"/>
  <c r="AJ68" i="24"/>
  <c r="AF68" i="24"/>
  <c r="AE68" i="24"/>
  <c r="CN67" i="24"/>
  <c r="CM67" i="24"/>
  <c r="CL67" i="24"/>
  <c r="CK67" i="24"/>
  <c r="CJ67" i="24"/>
  <c r="CI67" i="24"/>
  <c r="CH67" i="24"/>
  <c r="CG67" i="24"/>
  <c r="CF67" i="24"/>
  <c r="CE67" i="24"/>
  <c r="CD67" i="24"/>
  <c r="CC67" i="24"/>
  <c r="CA67" i="24"/>
  <c r="BZ67" i="24"/>
  <c r="BY67" i="24"/>
  <c r="BX67" i="24"/>
  <c r="BW67" i="24"/>
  <c r="BV67" i="24"/>
  <c r="BU67" i="24"/>
  <c r="BT67" i="24"/>
  <c r="BS67" i="24"/>
  <c r="BR67" i="24"/>
  <c r="BQ67" i="24"/>
  <c r="BP67" i="24"/>
  <c r="BN67" i="24"/>
  <c r="BM67" i="24"/>
  <c r="BL67" i="24"/>
  <c r="BK67" i="24"/>
  <c r="BJ67" i="24"/>
  <c r="BI67" i="24"/>
  <c r="BH67" i="24"/>
  <c r="BG67" i="24"/>
  <c r="BF67" i="24"/>
  <c r="BE67" i="24"/>
  <c r="BD67" i="24"/>
  <c r="BC67" i="24"/>
  <c r="BA67" i="24"/>
  <c r="AY67" i="24"/>
  <c r="AX67" i="24"/>
  <c r="AW67" i="24"/>
  <c r="AV67" i="24"/>
  <c r="AU67" i="24"/>
  <c r="AT67" i="24"/>
  <c r="AS67" i="24"/>
  <c r="AR67" i="24"/>
  <c r="AQ67" i="24"/>
  <c r="AP67" i="24"/>
  <c r="AM67" i="24"/>
  <c r="AK67" i="24"/>
  <c r="AI67" i="24"/>
  <c r="AG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CO66" i="24"/>
  <c r="CB66" i="24"/>
  <c r="BO66" i="24"/>
  <c r="AJ66" i="24"/>
  <c r="AF66" i="24"/>
  <c r="AE66" i="24"/>
  <c r="CO65" i="24"/>
  <c r="CB65" i="24"/>
  <c r="BO65" i="24"/>
  <c r="AJ65" i="24"/>
  <c r="AF65" i="24"/>
  <c r="AE65" i="24"/>
  <c r="CO64" i="24"/>
  <c r="CB64" i="24"/>
  <c r="BO64" i="24"/>
  <c r="AJ64" i="24"/>
  <c r="AE64" i="24"/>
  <c r="P64" i="24"/>
  <c r="CO63" i="24"/>
  <c r="CB63" i="24"/>
  <c r="BO63" i="24"/>
  <c r="AJ63" i="24"/>
  <c r="AF63" i="24"/>
  <c r="AE63" i="24"/>
  <c r="CN62" i="24"/>
  <c r="CM62" i="24"/>
  <c r="CL62" i="24"/>
  <c r="CK62" i="24"/>
  <c r="CJ62" i="24"/>
  <c r="CI62" i="24"/>
  <c r="CH62" i="24"/>
  <c r="CG62" i="24"/>
  <c r="CF62" i="24"/>
  <c r="CE62" i="24"/>
  <c r="CD62" i="24"/>
  <c r="CC62" i="24"/>
  <c r="CA62" i="24"/>
  <c r="BZ62" i="24"/>
  <c r="BY62" i="24"/>
  <c r="BX62" i="24"/>
  <c r="BW62" i="24"/>
  <c r="BV62" i="24"/>
  <c r="BU62" i="24"/>
  <c r="BT62" i="24"/>
  <c r="BS62" i="24"/>
  <c r="BR62" i="24"/>
  <c r="BQ62" i="24"/>
  <c r="BP62" i="24"/>
  <c r="BN62" i="24"/>
  <c r="BM62" i="24"/>
  <c r="BL62" i="24"/>
  <c r="BK62" i="24"/>
  <c r="BJ62" i="24"/>
  <c r="BI62" i="24"/>
  <c r="BH62" i="24"/>
  <c r="BG62" i="24"/>
  <c r="BF62" i="24"/>
  <c r="BE62" i="24"/>
  <c r="BD62" i="24"/>
  <c r="BC62" i="24"/>
  <c r="BA62" i="24"/>
  <c r="AY62" i="24"/>
  <c r="AX62" i="24"/>
  <c r="AW62" i="24"/>
  <c r="AV62" i="24"/>
  <c r="AU62" i="24"/>
  <c r="AT62" i="24"/>
  <c r="AS62" i="24"/>
  <c r="AR62" i="24"/>
  <c r="AQ62" i="24"/>
  <c r="AP62" i="24"/>
  <c r="AM62" i="24"/>
  <c r="AK62" i="24"/>
  <c r="AI62" i="24"/>
  <c r="AG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O62" i="24"/>
  <c r="N62" i="24"/>
  <c r="M62" i="24"/>
  <c r="L62" i="24"/>
  <c r="K62" i="24"/>
  <c r="J62" i="24"/>
  <c r="I62" i="24"/>
  <c r="H62" i="24"/>
  <c r="G62" i="24"/>
  <c r="F62" i="24"/>
  <c r="CO58" i="24"/>
  <c r="CB58" i="24"/>
  <c r="BO58" i="24"/>
  <c r="AJ58" i="24"/>
  <c r="AF58" i="24"/>
  <c r="AE58" i="24"/>
  <c r="CO57" i="24"/>
  <c r="CB57" i="24"/>
  <c r="BO57" i="24"/>
  <c r="AJ57" i="24"/>
  <c r="AF57" i="24"/>
  <c r="AE57" i="24"/>
  <c r="CO56" i="24"/>
  <c r="CB56" i="24"/>
  <c r="BO56" i="24"/>
  <c r="AJ56" i="24"/>
  <c r="AF56" i="24"/>
  <c r="AE56" i="24"/>
  <c r="CO55" i="24"/>
  <c r="CB55" i="24"/>
  <c r="BO55" i="24"/>
  <c r="AJ55" i="24"/>
  <c r="AF55" i="24"/>
  <c r="AE55" i="24"/>
  <c r="CO54" i="24"/>
  <c r="BO54" i="24"/>
  <c r="AJ54" i="24"/>
  <c r="AF54" i="24"/>
  <c r="AE54" i="24"/>
  <c r="CO53" i="24"/>
  <c r="BO53" i="24"/>
  <c r="AJ53" i="24"/>
  <c r="AF53" i="24"/>
  <c r="AE53" i="24"/>
  <c r="CO52" i="24"/>
  <c r="BO52" i="24"/>
  <c r="AJ52" i="24"/>
  <c r="AF52" i="24"/>
  <c r="AE52" i="24"/>
  <c r="CO51" i="24"/>
  <c r="BO51" i="24"/>
  <c r="AF51" i="24"/>
  <c r="AE51" i="24"/>
  <c r="CN50" i="24"/>
  <c r="CM50" i="24"/>
  <c r="CL50" i="24"/>
  <c r="CK50" i="24"/>
  <c r="CJ50" i="24"/>
  <c r="CI50" i="24"/>
  <c r="CH50" i="24"/>
  <c r="CG50" i="24"/>
  <c r="CF50" i="24"/>
  <c r="CE50" i="24"/>
  <c r="CD50" i="24"/>
  <c r="CC50" i="24"/>
  <c r="CA50" i="24"/>
  <c r="BZ50" i="24"/>
  <c r="BY50" i="24"/>
  <c r="BX50" i="24"/>
  <c r="BW50" i="24"/>
  <c r="BV50" i="24"/>
  <c r="BU50" i="24"/>
  <c r="BT50" i="24"/>
  <c r="BS50" i="24"/>
  <c r="BR50" i="24"/>
  <c r="BQ50" i="24"/>
  <c r="BP50" i="24"/>
  <c r="BN50" i="24"/>
  <c r="BM50" i="24"/>
  <c r="BL50" i="24"/>
  <c r="BK50" i="24"/>
  <c r="BJ50" i="24"/>
  <c r="BI50" i="24"/>
  <c r="BH50" i="24"/>
  <c r="BG50" i="24"/>
  <c r="BF50" i="24"/>
  <c r="BE50" i="24"/>
  <c r="BD50" i="24"/>
  <c r="BC50" i="24"/>
  <c r="BA50" i="24"/>
  <c r="AY50" i="24"/>
  <c r="AX50" i="24"/>
  <c r="AW50" i="24"/>
  <c r="AV50" i="24"/>
  <c r="AU50" i="24"/>
  <c r="AT50" i="24"/>
  <c r="AS50" i="24"/>
  <c r="AR50" i="24"/>
  <c r="AQ50" i="24"/>
  <c r="AP50" i="24"/>
  <c r="AM50" i="24"/>
  <c r="AK50" i="24"/>
  <c r="AI50" i="24"/>
  <c r="AG50" i="24"/>
  <c r="AB50" i="24"/>
  <c r="AA50" i="24"/>
  <c r="Z50" i="24"/>
  <c r="Y50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G50" i="24"/>
  <c r="F50" i="24"/>
  <c r="BO49" i="24"/>
  <c r="AJ49" i="24"/>
  <c r="AF49" i="24"/>
  <c r="AE49" i="24"/>
  <c r="BO48" i="24"/>
  <c r="AJ48" i="24"/>
  <c r="AF48" i="24"/>
  <c r="AE48" i="24"/>
  <c r="BO47" i="24"/>
  <c r="AJ47" i="24"/>
  <c r="AF47" i="24"/>
  <c r="AE47" i="24"/>
  <c r="CO46" i="24"/>
  <c r="BO46" i="24"/>
  <c r="AJ46" i="24"/>
  <c r="AF46" i="24"/>
  <c r="AE46" i="24"/>
  <c r="BO45" i="24"/>
  <c r="AJ45" i="24"/>
  <c r="AF45" i="24"/>
  <c r="AE45" i="24"/>
  <c r="CN44" i="24"/>
  <c r="CM44" i="24"/>
  <c r="CL44" i="24"/>
  <c r="CK44" i="24"/>
  <c r="CJ44" i="24"/>
  <c r="CI44" i="24"/>
  <c r="CH44" i="24"/>
  <c r="CG44" i="24"/>
  <c r="CF44" i="24"/>
  <c r="CE44" i="24"/>
  <c r="CD44" i="24"/>
  <c r="CC44" i="24"/>
  <c r="CA44" i="24"/>
  <c r="BZ44" i="24"/>
  <c r="BY44" i="24"/>
  <c r="BX44" i="24"/>
  <c r="BW44" i="24"/>
  <c r="BV44" i="24"/>
  <c r="BU44" i="24"/>
  <c r="BT44" i="24"/>
  <c r="BS44" i="24"/>
  <c r="BR44" i="24"/>
  <c r="BQ44" i="24"/>
  <c r="BP44" i="24"/>
  <c r="BN44" i="24"/>
  <c r="BM44" i="24"/>
  <c r="BL44" i="24"/>
  <c r="BK44" i="24"/>
  <c r="BJ44" i="24"/>
  <c r="BI44" i="24"/>
  <c r="BH44" i="24"/>
  <c r="BG44" i="24"/>
  <c r="BF44" i="24"/>
  <c r="BE44" i="24"/>
  <c r="BD44" i="24"/>
  <c r="BC44" i="24"/>
  <c r="BA44" i="24"/>
  <c r="AY44" i="24"/>
  <c r="AX44" i="24"/>
  <c r="AW44" i="24"/>
  <c r="AV44" i="24"/>
  <c r="AU44" i="24"/>
  <c r="AT44" i="24"/>
  <c r="AS44" i="24"/>
  <c r="AR44" i="24"/>
  <c r="AQ44" i="24"/>
  <c r="AP44" i="24"/>
  <c r="AM44" i="24"/>
  <c r="AK44" i="24"/>
  <c r="AI44" i="24"/>
  <c r="AG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CO42" i="24"/>
  <c r="BO42" i="24"/>
  <c r="AJ42" i="24"/>
  <c r="AJ41" i="24" s="1"/>
  <c r="AF42" i="24"/>
  <c r="AF41" i="24" s="1"/>
  <c r="AE42" i="24"/>
  <c r="CN41" i="24"/>
  <c r="CM41" i="24"/>
  <c r="CL41" i="24"/>
  <c r="CK41" i="24"/>
  <c r="CJ41" i="24"/>
  <c r="CI41" i="24"/>
  <c r="CH41" i="24"/>
  <c r="CG41" i="24"/>
  <c r="CF41" i="24"/>
  <c r="CE41" i="24"/>
  <c r="CD41" i="24"/>
  <c r="CC41" i="24"/>
  <c r="CA41" i="24"/>
  <c r="BZ41" i="24"/>
  <c r="BY41" i="24"/>
  <c r="BX41" i="24"/>
  <c r="BW41" i="24"/>
  <c r="BV41" i="24"/>
  <c r="BU41" i="24"/>
  <c r="BT41" i="24"/>
  <c r="BS41" i="24"/>
  <c r="BR41" i="24"/>
  <c r="BQ41" i="24"/>
  <c r="BP41" i="24"/>
  <c r="BN41" i="24"/>
  <c r="BM41" i="24"/>
  <c r="BL41" i="24"/>
  <c r="BK41" i="24"/>
  <c r="BJ41" i="24"/>
  <c r="BI41" i="24"/>
  <c r="BH41" i="24"/>
  <c r="BG41" i="24"/>
  <c r="BF41" i="24"/>
  <c r="BE41" i="24"/>
  <c r="BD41" i="24"/>
  <c r="BC41" i="24"/>
  <c r="BA41" i="24"/>
  <c r="AY41" i="24"/>
  <c r="AX41" i="24"/>
  <c r="AW41" i="24"/>
  <c r="AV41" i="24"/>
  <c r="AU41" i="24"/>
  <c r="AT41" i="24"/>
  <c r="AS41" i="24"/>
  <c r="AR41" i="24"/>
  <c r="AQ41" i="24"/>
  <c r="AP41" i="24"/>
  <c r="AM41" i="24"/>
  <c r="AK41" i="24"/>
  <c r="AI41" i="24"/>
  <c r="AG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CO40" i="24"/>
  <c r="BO40" i="24"/>
  <c r="AJ40" i="24"/>
  <c r="AF40" i="24"/>
  <c r="AE40" i="24"/>
  <c r="CO39" i="24"/>
  <c r="BO39" i="24"/>
  <c r="AJ39" i="24"/>
  <c r="AF39" i="24"/>
  <c r="AE39" i="24"/>
  <c r="BO38" i="24"/>
  <c r="AJ38" i="24"/>
  <c r="AF38" i="24"/>
  <c r="AE38" i="24"/>
  <c r="CN37" i="24"/>
  <c r="CM37" i="24"/>
  <c r="CL37" i="24"/>
  <c r="CK37" i="24"/>
  <c r="CJ37" i="24"/>
  <c r="CI37" i="24"/>
  <c r="CH37" i="24"/>
  <c r="CG37" i="24"/>
  <c r="CF37" i="24"/>
  <c r="CE37" i="24"/>
  <c r="CD37" i="24"/>
  <c r="CC37" i="24"/>
  <c r="CA37" i="24"/>
  <c r="BZ37" i="24"/>
  <c r="BY37" i="24"/>
  <c r="BX37" i="24"/>
  <c r="BW37" i="24"/>
  <c r="BV37" i="24"/>
  <c r="BU37" i="24"/>
  <c r="BT37" i="24"/>
  <c r="BS37" i="24"/>
  <c r="BR37" i="24"/>
  <c r="BQ37" i="24"/>
  <c r="BP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A37" i="24"/>
  <c r="AY37" i="24"/>
  <c r="AX37" i="24"/>
  <c r="AW37" i="24"/>
  <c r="AV37" i="24"/>
  <c r="AU37" i="24"/>
  <c r="AT37" i="24"/>
  <c r="AR37" i="24"/>
  <c r="AQ37" i="24"/>
  <c r="AP37" i="24"/>
  <c r="AM37" i="24"/>
  <c r="AK37" i="24"/>
  <c r="AI37" i="24"/>
  <c r="AG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BO36" i="24"/>
  <c r="AJ36" i="24"/>
  <c r="AF36" i="24"/>
  <c r="AE36" i="24"/>
  <c r="F36" i="24"/>
  <c r="AJ35" i="24"/>
  <c r="AF35" i="24"/>
  <c r="AE35" i="24"/>
  <c r="CS34" i="24"/>
  <c r="BO34" i="24"/>
  <c r="AJ34" i="24"/>
  <c r="AF34" i="24"/>
  <c r="AE34" i="24"/>
  <c r="CO33" i="24"/>
  <c r="AJ33" i="24"/>
  <c r="AF33" i="24"/>
  <c r="AE33" i="24"/>
  <c r="AJ32" i="24"/>
  <c r="AF32" i="24"/>
  <c r="AE32" i="24"/>
  <c r="CB31" i="24"/>
  <c r="AJ31" i="24"/>
  <c r="AF31" i="24"/>
  <c r="AE31" i="24"/>
  <c r="CN30" i="24"/>
  <c r="CM30" i="24"/>
  <c r="CL30" i="24"/>
  <c r="CK30" i="24"/>
  <c r="CJ30" i="24"/>
  <c r="CI30" i="24"/>
  <c r="CH30" i="24"/>
  <c r="CG30" i="24"/>
  <c r="CF30" i="24"/>
  <c r="CE30" i="24"/>
  <c r="CD30" i="24"/>
  <c r="CC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A30" i="24"/>
  <c r="AY30" i="24"/>
  <c r="AX30" i="24"/>
  <c r="AW30" i="24"/>
  <c r="AV30" i="24"/>
  <c r="AU30" i="24"/>
  <c r="AT30" i="24"/>
  <c r="AS30" i="24"/>
  <c r="AR30" i="24"/>
  <c r="AQ30" i="24"/>
  <c r="AP30" i="24"/>
  <c r="AM30" i="24"/>
  <c r="AK30" i="24"/>
  <c r="AI30" i="24"/>
  <c r="AG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CO28" i="24"/>
  <c r="AJ29" i="24"/>
  <c r="AJ28" i="24" s="1"/>
  <c r="AF29" i="24"/>
  <c r="AF28" i="24" s="1"/>
  <c r="AE29" i="24"/>
  <c r="AE28" i="24" s="1"/>
  <c r="CN28" i="24"/>
  <c r="CM28" i="24"/>
  <c r="CL28" i="24"/>
  <c r="CK28" i="24"/>
  <c r="CJ28" i="24"/>
  <c r="CI28" i="24"/>
  <c r="CH28" i="24"/>
  <c r="CG28" i="24"/>
  <c r="CF28" i="24"/>
  <c r="CE28" i="24"/>
  <c r="CD28" i="24"/>
  <c r="CC28" i="24"/>
  <c r="CA28" i="24"/>
  <c r="BZ28" i="24"/>
  <c r="BY28" i="24"/>
  <c r="BX28" i="24"/>
  <c r="BW28" i="24"/>
  <c r="BV28" i="24"/>
  <c r="BU28" i="24"/>
  <c r="BT28" i="24"/>
  <c r="BS28" i="24"/>
  <c r="BR28" i="24"/>
  <c r="BQ28" i="24"/>
  <c r="BP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A28" i="24"/>
  <c r="AY28" i="24"/>
  <c r="AX28" i="24"/>
  <c r="AW28" i="24"/>
  <c r="AV28" i="24"/>
  <c r="AU28" i="24"/>
  <c r="AT28" i="24"/>
  <c r="AS28" i="24"/>
  <c r="AR28" i="24"/>
  <c r="AQ28" i="24"/>
  <c r="AP28" i="24"/>
  <c r="AM28" i="24"/>
  <c r="AK28" i="24"/>
  <c r="AI28" i="24"/>
  <c r="AG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CO27" i="24"/>
  <c r="CB27" i="24"/>
  <c r="BO27" i="24"/>
  <c r="AJ27" i="24"/>
  <c r="AF27" i="24"/>
  <c r="AE27" i="24"/>
  <c r="F27" i="24"/>
  <c r="AJ26" i="24"/>
  <c r="AF26" i="24"/>
  <c r="AE26" i="24"/>
  <c r="F26" i="24"/>
  <c r="CB25" i="24"/>
  <c r="BO25" i="24"/>
  <c r="AJ25" i="24"/>
  <c r="AF25" i="24"/>
  <c r="Y25" i="24"/>
  <c r="AE25" i="24" s="1"/>
  <c r="B25" i="24"/>
  <c r="CN24" i="24"/>
  <c r="CM24" i="24"/>
  <c r="CL24" i="24"/>
  <c r="CK24" i="24"/>
  <c r="CJ24" i="24"/>
  <c r="CI24" i="24"/>
  <c r="CH24" i="24"/>
  <c r="CG24" i="24"/>
  <c r="CF24" i="24"/>
  <c r="CE24" i="24"/>
  <c r="CD24" i="24"/>
  <c r="CC24" i="24"/>
  <c r="CA24" i="24"/>
  <c r="BZ24" i="24"/>
  <c r="BY24" i="24"/>
  <c r="BX24" i="24"/>
  <c r="BW24" i="24"/>
  <c r="BV24" i="24"/>
  <c r="BU24" i="24"/>
  <c r="BT24" i="24"/>
  <c r="BS24" i="24"/>
  <c r="BR24" i="24"/>
  <c r="BQ24" i="24"/>
  <c r="BP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A24" i="24"/>
  <c r="AY24" i="24"/>
  <c r="AX24" i="24"/>
  <c r="AW24" i="24"/>
  <c r="AV24" i="24"/>
  <c r="AU24" i="24"/>
  <c r="AT24" i="24"/>
  <c r="AS24" i="24"/>
  <c r="AR24" i="24"/>
  <c r="AQ24" i="24"/>
  <c r="AP24" i="24"/>
  <c r="AM24" i="24"/>
  <c r="AK24" i="24"/>
  <c r="AI24" i="24"/>
  <c r="AG24" i="24"/>
  <c r="AD24" i="24"/>
  <c r="AC24" i="24"/>
  <c r="AB24" i="24"/>
  <c r="AA24" i="24"/>
  <c r="Z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AO17" i="24"/>
  <c r="AK17" i="24"/>
  <c r="AJ17" i="24"/>
  <c r="AI17" i="24"/>
  <c r="AL17" i="24" s="1"/>
  <c r="AM17" i="24" s="1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AB16" i="24"/>
  <c r="CS9" i="24"/>
  <c r="CR9" i="24"/>
  <c r="CQ9" i="24"/>
  <c r="CP9" i="24"/>
  <c r="CO9" i="24"/>
  <c r="CN9" i="24"/>
  <c r="CM9" i="24"/>
  <c r="CL9" i="24"/>
  <c r="CK9" i="24"/>
  <c r="CJ9" i="24"/>
  <c r="CI9" i="24"/>
  <c r="CH9" i="24"/>
  <c r="CG9" i="24"/>
  <c r="CF9" i="24"/>
  <c r="CE9" i="24"/>
  <c r="CD9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AQ9" i="24"/>
  <c r="AO9" i="24"/>
  <c r="AL9" i="24"/>
  <c r="CS5" i="24"/>
  <c r="CR5" i="24"/>
  <c r="CQ5" i="24"/>
  <c r="CP5" i="24"/>
  <c r="CO5" i="24"/>
  <c r="CN5" i="24"/>
  <c r="CN6" i="24" s="1"/>
  <c r="CM5" i="24"/>
  <c r="CM6" i="24" s="1"/>
  <c r="CL5" i="24"/>
  <c r="CL6" i="24" s="1"/>
  <c r="CK5" i="24"/>
  <c r="CK6" i="24" s="1"/>
  <c r="CJ5" i="24"/>
  <c r="CJ6" i="24" s="1"/>
  <c r="CI5" i="24"/>
  <c r="CI6" i="24" s="1"/>
  <c r="CH5" i="24"/>
  <c r="CH6" i="24" s="1"/>
  <c r="CG5" i="24"/>
  <c r="CG6" i="24" s="1"/>
  <c r="CF5" i="24"/>
  <c r="CF6" i="24" s="1"/>
  <c r="CE5" i="24"/>
  <c r="CE6" i="24" s="1"/>
  <c r="CD5" i="24"/>
  <c r="CD6" i="24" s="1"/>
  <c r="CC5" i="24"/>
  <c r="CC6" i="24" s="1"/>
  <c r="CB5" i="24"/>
  <c r="CA5" i="24"/>
  <c r="CA6" i="24" s="1"/>
  <c r="BZ5" i="24"/>
  <c r="BZ6" i="24" s="1"/>
  <c r="BY5" i="24"/>
  <c r="BY6" i="24" s="1"/>
  <c r="BX5" i="24"/>
  <c r="BX6" i="24" s="1"/>
  <c r="BW5" i="24"/>
  <c r="BW6" i="24" s="1"/>
  <c r="BV5" i="24"/>
  <c r="BV6" i="24" s="1"/>
  <c r="BU5" i="24"/>
  <c r="BU6" i="24" s="1"/>
  <c r="BT5" i="24"/>
  <c r="BT6" i="24" s="1"/>
  <c r="BS5" i="24"/>
  <c r="BS6" i="24" s="1"/>
  <c r="BR5" i="24"/>
  <c r="BR6" i="24" s="1"/>
  <c r="BQ5" i="24"/>
  <c r="BQ6" i="24" s="1"/>
  <c r="BP5" i="24"/>
  <c r="BP6" i="24" s="1"/>
  <c r="BO5" i="24"/>
  <c r="BN5" i="24"/>
  <c r="BN6" i="24" s="1"/>
  <c r="BM5" i="24"/>
  <c r="BM6" i="24" s="1"/>
  <c r="BL5" i="24"/>
  <c r="BL6" i="24" s="1"/>
  <c r="BK5" i="24"/>
  <c r="BK6" i="24" s="1"/>
  <c r="BJ5" i="24"/>
  <c r="BJ6" i="24" s="1"/>
  <c r="BI5" i="24"/>
  <c r="BI6" i="24" s="1"/>
  <c r="BH5" i="24"/>
  <c r="BH6" i="24" s="1"/>
  <c r="BG5" i="24"/>
  <c r="BG6" i="24" s="1"/>
  <c r="BF5" i="24"/>
  <c r="BF6" i="24" s="1"/>
  <c r="BE5" i="24"/>
  <c r="BE6" i="24" s="1"/>
  <c r="BD5" i="24"/>
  <c r="BD6" i="24" s="1"/>
  <c r="BC5" i="24"/>
  <c r="BC6" i="24" s="1"/>
  <c r="BB5" i="24"/>
  <c r="AQ5" i="24"/>
  <c r="AQ6" i="24" s="1"/>
  <c r="AO5" i="24"/>
  <c r="AL5" i="24"/>
  <c r="F4" i="24"/>
  <c r="F3" i="24"/>
  <c r="AO1" i="24"/>
  <c r="AM1" i="24"/>
  <c r="AL1" i="24"/>
  <c r="AP1" i="24" s="1"/>
  <c r="AQ1" i="24" s="1"/>
  <c r="AR1" i="24" s="1"/>
  <c r="AS1" i="24" s="1"/>
  <c r="AT1" i="24" s="1"/>
  <c r="AU1" i="24" s="1"/>
  <c r="AV1" i="24" s="1"/>
  <c r="AW1" i="24" s="1"/>
  <c r="AX1" i="24" s="1"/>
  <c r="AY1" i="24" s="1"/>
  <c r="AZ1" i="24" s="1"/>
  <c r="BA1" i="24" s="1"/>
  <c r="BB1" i="24" s="1"/>
  <c r="BC1" i="24" s="1"/>
  <c r="BD1" i="24" s="1"/>
  <c r="BE1" i="24" s="1"/>
  <c r="BF1" i="24" s="1"/>
  <c r="BG1" i="24" s="1"/>
  <c r="BH1" i="24" s="1"/>
  <c r="BI1" i="24" s="1"/>
  <c r="BJ1" i="24" s="1"/>
  <c r="BK1" i="24" s="1"/>
  <c r="BL1" i="24" s="1"/>
  <c r="BM1" i="24" s="1"/>
  <c r="BN1" i="24" s="1"/>
  <c r="BO1" i="24" s="1"/>
  <c r="BP1" i="24" s="1"/>
  <c r="BQ1" i="24" s="1"/>
  <c r="BR1" i="24" s="1"/>
  <c r="BS1" i="24" s="1"/>
  <c r="BT1" i="24" s="1"/>
  <c r="BU1" i="24" s="1"/>
  <c r="BV1" i="24" s="1"/>
  <c r="BW1" i="24" s="1"/>
  <c r="BX1" i="24" s="1"/>
  <c r="BY1" i="24" s="1"/>
  <c r="BZ1" i="24" s="1"/>
  <c r="CA1" i="24" s="1"/>
  <c r="CB1" i="24" s="1"/>
  <c r="CC1" i="24" s="1"/>
  <c r="CD1" i="24" s="1"/>
  <c r="CE1" i="24" s="1"/>
  <c r="CF1" i="24" s="1"/>
  <c r="CG1" i="24" s="1"/>
  <c r="CH1" i="24" s="1"/>
  <c r="CI1" i="24" s="1"/>
  <c r="CJ1" i="24" s="1"/>
  <c r="CK1" i="24" s="1"/>
  <c r="CL1" i="24" s="1"/>
  <c r="CM1" i="24" s="1"/>
  <c r="CN1" i="24" s="1"/>
  <c r="AK1" i="24"/>
  <c r="AJ1" i="24"/>
  <c r="AI1" i="24"/>
  <c r="F1" i="24"/>
  <c r="G1" i="24" s="1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O71" i="24" l="1"/>
  <c r="F24" i="24"/>
  <c r="CS53" i="24"/>
  <c r="AE96" i="24"/>
  <c r="AN100" i="24"/>
  <c r="F70" i="24"/>
  <c r="CS99" i="24"/>
  <c r="AN86" i="24"/>
  <c r="CS51" i="24"/>
  <c r="BO118" i="24"/>
  <c r="AN55" i="24"/>
  <c r="AN56" i="24"/>
  <c r="AN89" i="24"/>
  <c r="AN80" i="24"/>
  <c r="CS42" i="24"/>
  <c r="CS41" i="24" s="1"/>
  <c r="AN124" i="24"/>
  <c r="CO118" i="24"/>
  <c r="AN76" i="24"/>
  <c r="AN91" i="24"/>
  <c r="AN145" i="24"/>
  <c r="AN159" i="24"/>
  <c r="AN160" i="24"/>
  <c r="AN168" i="24"/>
  <c r="AN155" i="24"/>
  <c r="AN164" i="24"/>
  <c r="AF24" i="24"/>
  <c r="AE24" i="24"/>
  <c r="CQ99" i="24"/>
  <c r="T120" i="24"/>
  <c r="CR99" i="24"/>
  <c r="CR133" i="24"/>
  <c r="AL144" i="24"/>
  <c r="AL148" i="24"/>
  <c r="AO148" i="24" s="1"/>
  <c r="AL146" i="24"/>
  <c r="AO146" i="24" s="1"/>
  <c r="CS137" i="24"/>
  <c r="CR140" i="24"/>
  <c r="F61" i="24"/>
  <c r="CS133" i="24"/>
  <c r="CR138" i="24"/>
  <c r="N61" i="24"/>
  <c r="CR137" i="24"/>
  <c r="CS138" i="24"/>
  <c r="AC70" i="24"/>
  <c r="CB139" i="24"/>
  <c r="CS140" i="24"/>
  <c r="CQ133" i="24"/>
  <c r="CQ137" i="24"/>
  <c r="CQ138" i="24"/>
  <c r="AE84" i="24"/>
  <c r="AL84" i="24" s="1"/>
  <c r="F2" i="24"/>
  <c r="F5" i="24" s="1"/>
  <c r="F6" i="24" s="1"/>
  <c r="Y24" i="24"/>
  <c r="Y23" i="24" s="1"/>
  <c r="AP17" i="24"/>
  <c r="AQ17" i="24" s="1"/>
  <c r="AR17" i="24" s="1"/>
  <c r="AS17" i="24" s="1"/>
  <c r="AT17" i="24" s="1"/>
  <c r="AU17" i="24" s="1"/>
  <c r="AV17" i="24" s="1"/>
  <c r="AW17" i="24" s="1"/>
  <c r="AX17" i="24" s="1"/>
  <c r="AY17" i="24" s="1"/>
  <c r="AZ17" i="24" s="1"/>
  <c r="BA17" i="24" s="1"/>
  <c r="BB17" i="24" s="1"/>
  <c r="BC17" i="24" s="1"/>
  <c r="BD17" i="24" s="1"/>
  <c r="BE17" i="24" s="1"/>
  <c r="BF17" i="24" s="1"/>
  <c r="BG17" i="24" s="1"/>
  <c r="BH17" i="24" s="1"/>
  <c r="BI17" i="24" s="1"/>
  <c r="BJ17" i="24" s="1"/>
  <c r="BK17" i="24" s="1"/>
  <c r="BL17" i="24" s="1"/>
  <c r="BM17" i="24" s="1"/>
  <c r="BN17" i="24" s="1"/>
  <c r="BO17" i="24" s="1"/>
  <c r="BP17" i="24" s="1"/>
  <c r="BQ17" i="24" s="1"/>
  <c r="BR17" i="24" s="1"/>
  <c r="BS17" i="24" s="1"/>
  <c r="BT17" i="24" s="1"/>
  <c r="BU17" i="24" s="1"/>
  <c r="BV17" i="24" s="1"/>
  <c r="BW17" i="24" s="1"/>
  <c r="BX17" i="24" s="1"/>
  <c r="BY17" i="24" s="1"/>
  <c r="BZ17" i="24" s="1"/>
  <c r="CA17" i="24" s="1"/>
  <c r="CB17" i="24" s="1"/>
  <c r="CC17" i="24" s="1"/>
  <c r="CD17" i="24" s="1"/>
  <c r="CE17" i="24" s="1"/>
  <c r="CF17" i="24" s="1"/>
  <c r="CG17" i="24" s="1"/>
  <c r="CH17" i="24" s="1"/>
  <c r="CI17" i="24" s="1"/>
  <c r="CJ17" i="24" s="1"/>
  <c r="CK17" i="24" s="1"/>
  <c r="CL17" i="24" s="1"/>
  <c r="CM17" i="24" s="1"/>
  <c r="CN17" i="24" s="1"/>
  <c r="CO17" i="24" s="1"/>
  <c r="CP17" i="24" s="1"/>
  <c r="CQ17" i="24" s="1"/>
  <c r="CR17" i="24" s="1"/>
  <c r="CS17" i="24" s="1"/>
  <c r="AN121" i="24"/>
  <c r="BB120" i="24"/>
  <c r="BB95" i="24"/>
  <c r="BB88" i="24"/>
  <c r="AL167" i="24"/>
  <c r="AO167" i="24" s="1"/>
  <c r="BB74" i="24"/>
  <c r="AN42" i="24"/>
  <c r="AN41" i="24" s="1"/>
  <c r="BF61" i="24"/>
  <c r="BN61" i="24"/>
  <c r="BW61" i="24"/>
  <c r="CF61" i="24"/>
  <c r="CN61" i="24"/>
  <c r="AI61" i="24"/>
  <c r="BE61" i="24"/>
  <c r="CE61" i="24"/>
  <c r="CM61" i="24"/>
  <c r="BB78" i="24"/>
  <c r="CS65" i="24"/>
  <c r="AE114" i="24"/>
  <c r="U135" i="24"/>
  <c r="AZ118" i="24"/>
  <c r="BH61" i="24"/>
  <c r="AL96" i="24"/>
  <c r="AO96" i="24" s="1"/>
  <c r="CS64" i="24"/>
  <c r="AJ143" i="24"/>
  <c r="AJ135" i="24" s="1"/>
  <c r="Y43" i="24"/>
  <c r="AK43" i="24"/>
  <c r="AV43" i="24"/>
  <c r="AP43" i="24"/>
  <c r="AL166" i="24"/>
  <c r="AO166" i="24" s="1"/>
  <c r="CR86" i="24"/>
  <c r="BI43" i="24"/>
  <c r="BH23" i="24"/>
  <c r="CH23" i="24"/>
  <c r="AL153" i="24"/>
  <c r="AO153" i="24" s="1"/>
  <c r="AB61" i="24"/>
  <c r="AF129" i="24"/>
  <c r="G43" i="24"/>
  <c r="O43" i="24"/>
  <c r="W43" i="24"/>
  <c r="BD43" i="24"/>
  <c r="CD43" i="24"/>
  <c r="CL43" i="24"/>
  <c r="AL155" i="24"/>
  <c r="AO155" i="24" s="1"/>
  <c r="T61" i="24"/>
  <c r="AL83" i="24"/>
  <c r="AO83" i="24" s="1"/>
  <c r="BF23" i="24"/>
  <c r="CR68" i="24"/>
  <c r="CR125" i="24"/>
  <c r="AC135" i="24"/>
  <c r="CN23" i="24"/>
  <c r="AQ23" i="24"/>
  <c r="AY23" i="24"/>
  <c r="BW23" i="24"/>
  <c r="BM43" i="24"/>
  <c r="BT43" i="24"/>
  <c r="AL53" i="24"/>
  <c r="AO53" i="24" s="1"/>
  <c r="AL127" i="24"/>
  <c r="AO127" i="24" s="1"/>
  <c r="CT127" i="24" s="1"/>
  <c r="BE43" i="24"/>
  <c r="AL161" i="24"/>
  <c r="AO161" i="24" s="1"/>
  <c r="AM43" i="24"/>
  <c r="AW43" i="24"/>
  <c r="K61" i="24"/>
  <c r="BQ61" i="24"/>
  <c r="BY61" i="24"/>
  <c r="CH61" i="24"/>
  <c r="CI70" i="24"/>
  <c r="AP23" i="24"/>
  <c r="BB34" i="24"/>
  <c r="BB68" i="24"/>
  <c r="AZ139" i="24"/>
  <c r="BB140" i="24"/>
  <c r="BB116" i="24"/>
  <c r="AL34" i="24"/>
  <c r="AO34" i="24" s="1"/>
  <c r="BY43" i="24"/>
  <c r="S61" i="24"/>
  <c r="AA61" i="24"/>
  <c r="AK61" i="24"/>
  <c r="CO101" i="24"/>
  <c r="CO37" i="24"/>
  <c r="L43" i="24"/>
  <c r="T43" i="24"/>
  <c r="AB43" i="24"/>
  <c r="BR43" i="24"/>
  <c r="AL55" i="24"/>
  <c r="AO55" i="24" s="1"/>
  <c r="CS75" i="24"/>
  <c r="AL173" i="24"/>
  <c r="AO173" i="24" s="1"/>
  <c r="BI70" i="24"/>
  <c r="AX23" i="24"/>
  <c r="CJ43" i="24"/>
  <c r="AL52" i="24"/>
  <c r="AO52" i="24" s="1"/>
  <c r="BT61" i="24"/>
  <c r="CK61" i="24"/>
  <c r="CN135" i="24"/>
  <c r="AF79" i="24"/>
  <c r="BB98" i="24"/>
  <c r="U23" i="24"/>
  <c r="AC23" i="24"/>
  <c r="AM61" i="24"/>
  <c r="AW61" i="24"/>
  <c r="BG61" i="24"/>
  <c r="BP61" i="24"/>
  <c r="BX61" i="24"/>
  <c r="BS61" i="24"/>
  <c r="CA61" i="24"/>
  <c r="CJ61" i="24"/>
  <c r="AJ79" i="24"/>
  <c r="CR94" i="24"/>
  <c r="CB114" i="24"/>
  <c r="CR142" i="24"/>
  <c r="CS173" i="24"/>
  <c r="BB26" i="24"/>
  <c r="BB57" i="24"/>
  <c r="AZ71" i="24"/>
  <c r="BB72" i="24"/>
  <c r="BB90" i="24"/>
  <c r="BB110" i="24"/>
  <c r="AZ37" i="24"/>
  <c r="BB38" i="24"/>
  <c r="AL32" i="24"/>
  <c r="AO32" i="24" s="1"/>
  <c r="R43" i="24"/>
  <c r="AE105" i="24"/>
  <c r="AL141" i="24"/>
  <c r="AO141" i="24" s="1"/>
  <c r="BB39" i="24"/>
  <c r="BB51" i="24"/>
  <c r="N70" i="24"/>
  <c r="V70" i="24"/>
  <c r="AD70" i="24"/>
  <c r="CR72" i="24"/>
  <c r="CR74" i="24"/>
  <c r="AL77" i="24"/>
  <c r="AO77" i="24" s="1"/>
  <c r="AL126" i="24"/>
  <c r="AO126" i="24" s="1"/>
  <c r="Z135" i="24"/>
  <c r="AL156" i="24"/>
  <c r="AO156" i="24" s="1"/>
  <c r="BB52" i="24"/>
  <c r="BB101" i="24"/>
  <c r="AB70" i="24"/>
  <c r="AE108" i="24"/>
  <c r="AL78" i="24"/>
  <c r="AO78" i="24" s="1"/>
  <c r="CS125" i="24"/>
  <c r="CO6" i="24"/>
  <c r="CS25" i="24"/>
  <c r="CS6" i="24" s="1"/>
  <c r="CR166" i="24"/>
  <c r="CS166" i="24"/>
  <c r="CS169" i="24"/>
  <c r="CS131" i="24"/>
  <c r="CS132" i="24"/>
  <c r="CR122" i="24"/>
  <c r="CR116" i="24"/>
  <c r="CQ171" i="24"/>
  <c r="BM135" i="24"/>
  <c r="CQ119" i="24"/>
  <c r="CQ118" i="24" s="1"/>
  <c r="CQ97" i="24"/>
  <c r="CQ85" i="24"/>
  <c r="CQ81" i="24"/>
  <c r="CQ63" i="24"/>
  <c r="CQ64" i="24"/>
  <c r="CQ48" i="24"/>
  <c r="BO44" i="24"/>
  <c r="CR35" i="24"/>
  <c r="BO24" i="24"/>
  <c r="AP61" i="24"/>
  <c r="AY43" i="24"/>
  <c r="BA43" i="24"/>
  <c r="AQ135" i="24"/>
  <c r="AX61" i="24"/>
  <c r="AQ43" i="24"/>
  <c r="AR61" i="24"/>
  <c r="AU61" i="24"/>
  <c r="AZ143" i="24"/>
  <c r="AZ79" i="24"/>
  <c r="AZ108" i="24"/>
  <c r="BB29" i="24"/>
  <c r="AZ41" i="24"/>
  <c r="AN63" i="24"/>
  <c r="AZ101" i="24"/>
  <c r="AZ123" i="24"/>
  <c r="AN141" i="24"/>
  <c r="AZ67" i="24"/>
  <c r="AZ105" i="24"/>
  <c r="AZ114" i="24"/>
  <c r="AZ120" i="24"/>
  <c r="AZ24" i="24"/>
  <c r="AN27" i="24"/>
  <c r="AZ129" i="24"/>
  <c r="BB170" i="24"/>
  <c r="AZ82" i="24"/>
  <c r="AZ92" i="24"/>
  <c r="BB6" i="24"/>
  <c r="AZ62" i="24"/>
  <c r="AN172" i="24"/>
  <c r="CQ172" i="24"/>
  <c r="CQ151" i="24"/>
  <c r="AN151" i="24"/>
  <c r="AZ150" i="24"/>
  <c r="CQ112" i="24"/>
  <c r="AN103" i="24"/>
  <c r="CQ94" i="24"/>
  <c r="AN94" i="24"/>
  <c r="BB62" i="24"/>
  <c r="AN53" i="24"/>
  <c r="AZ50" i="24"/>
  <c r="CQ47" i="24"/>
  <c r="AN47" i="24"/>
  <c r="BB44" i="24"/>
  <c r="AN36" i="24"/>
  <c r="AZ30" i="24"/>
  <c r="CR31" i="24"/>
  <c r="CQ91" i="24"/>
  <c r="AN127" i="24"/>
  <c r="AJ150" i="24"/>
  <c r="CR55" i="24"/>
  <c r="CR88" i="24"/>
  <c r="CR95" i="24"/>
  <c r="CQ127" i="24"/>
  <c r="BJ135" i="24"/>
  <c r="BS135" i="24"/>
  <c r="CQ155" i="24"/>
  <c r="CQ130" i="24"/>
  <c r="CR144" i="24"/>
  <c r="P23" i="24"/>
  <c r="X23" i="24"/>
  <c r="AI23" i="24"/>
  <c r="BU23" i="24"/>
  <c r="CD23" i="24"/>
  <c r="CS55" i="24"/>
  <c r="CR75" i="24"/>
  <c r="BC135" i="24"/>
  <c r="CC135" i="24"/>
  <c r="CR145" i="24"/>
  <c r="AV23" i="24"/>
  <c r="BE23" i="24"/>
  <c r="BM23" i="24"/>
  <c r="AE71" i="24"/>
  <c r="AL74" i="24"/>
  <c r="AO74" i="24" s="1"/>
  <c r="CR106" i="24"/>
  <c r="AS135" i="24"/>
  <c r="H135" i="24"/>
  <c r="CB129" i="24"/>
  <c r="CS130" i="24"/>
  <c r="AN148" i="24"/>
  <c r="CS32" i="24"/>
  <c r="AN33" i="24"/>
  <c r="AD61" i="24"/>
  <c r="AN113" i="24"/>
  <c r="AN144" i="24"/>
  <c r="AN143" i="24" s="1"/>
  <c r="CQ158" i="24"/>
  <c r="CQ160" i="24"/>
  <c r="J23" i="24"/>
  <c r="R23" i="24"/>
  <c r="Z23" i="24"/>
  <c r="AW23" i="24"/>
  <c r="AI43" i="24"/>
  <c r="BP43" i="24"/>
  <c r="BX43" i="24"/>
  <c r="AG61" i="24"/>
  <c r="AT61" i="24"/>
  <c r="CA70" i="24"/>
  <c r="CQ76" i="24"/>
  <c r="AE92" i="24"/>
  <c r="AL100" i="24"/>
  <c r="AO100" i="24" s="1"/>
  <c r="CQ102" i="24"/>
  <c r="CB105" i="24"/>
  <c r="AL110" i="24"/>
  <c r="AO110" i="24" s="1"/>
  <c r="AL131" i="24"/>
  <c r="AO131" i="24" s="1"/>
  <c r="AA23" i="24"/>
  <c r="CQ36" i="24"/>
  <c r="CB41" i="24"/>
  <c r="AR43" i="24"/>
  <c r="BH43" i="24"/>
  <c r="I61" i="24"/>
  <c r="H61" i="24"/>
  <c r="BD61" i="24"/>
  <c r="BU61" i="24"/>
  <c r="CJ70" i="24"/>
  <c r="AL116" i="24"/>
  <c r="AO116" i="24" s="1"/>
  <c r="AL122" i="24"/>
  <c r="AO122" i="24" s="1"/>
  <c r="AL165" i="24"/>
  <c r="AO165" i="24" s="1"/>
  <c r="AL168" i="24"/>
  <c r="AO168" i="24" s="1"/>
  <c r="AL172" i="24"/>
  <c r="AO172" i="24" s="1"/>
  <c r="BF43" i="24"/>
  <c r="BN43" i="24"/>
  <c r="BV43" i="24"/>
  <c r="CE43" i="24"/>
  <c r="F43" i="24"/>
  <c r="N43" i="24"/>
  <c r="V43" i="24"/>
  <c r="AD43" i="24"/>
  <c r="AL95" i="24"/>
  <c r="AO95" i="24" s="1"/>
  <c r="BR23" i="24"/>
  <c r="BZ23" i="24"/>
  <c r="CR38" i="24"/>
  <c r="AX43" i="24"/>
  <c r="BG43" i="24"/>
  <c r="BW43" i="24"/>
  <c r="CS45" i="24"/>
  <c r="AL46" i="24"/>
  <c r="AO46" i="24" s="1"/>
  <c r="BJ43" i="24"/>
  <c r="CR52" i="24"/>
  <c r="AL57" i="24"/>
  <c r="AO57" i="24" s="1"/>
  <c r="AL66" i="24"/>
  <c r="AO66" i="24" s="1"/>
  <c r="AN85" i="24"/>
  <c r="CQ89" i="24"/>
  <c r="AL91" i="24"/>
  <c r="AO91" i="24" s="1"/>
  <c r="AJ101" i="24"/>
  <c r="AL113" i="24"/>
  <c r="CP113" i="24" s="1"/>
  <c r="AN119" i="24"/>
  <c r="AN118" i="24" s="1"/>
  <c r="AE120" i="24"/>
  <c r="M135" i="24"/>
  <c r="AL138" i="24"/>
  <c r="AO138" i="24" s="1"/>
  <c r="AL147" i="24"/>
  <c r="CS152" i="24"/>
  <c r="CQ159" i="24"/>
  <c r="I23" i="24"/>
  <c r="Q23" i="24"/>
  <c r="AU23" i="24"/>
  <c r="AS23" i="24"/>
  <c r="CR45" i="24"/>
  <c r="CR53" i="24"/>
  <c r="CI61" i="24"/>
  <c r="J70" i="24"/>
  <c r="S70" i="24"/>
  <c r="AA70" i="24"/>
  <c r="AF123" i="24"/>
  <c r="CS157" i="24"/>
  <c r="G23" i="24"/>
  <c r="AR23" i="24"/>
  <c r="AL38" i="24"/>
  <c r="AO38" i="24" s="1"/>
  <c r="CQ46" i="24"/>
  <c r="V61" i="24"/>
  <c r="V60" i="24" s="1"/>
  <c r="L61" i="24"/>
  <c r="CS72" i="24"/>
  <c r="CR76" i="24"/>
  <c r="AL81" i="24"/>
  <c r="AO81" i="24" s="1"/>
  <c r="CS100" i="24"/>
  <c r="CS142" i="24"/>
  <c r="CS156" i="24"/>
  <c r="CR159" i="24"/>
  <c r="AL164" i="24"/>
  <c r="AO164" i="24" s="1"/>
  <c r="AL171" i="24"/>
  <c r="AO171" i="24" s="1"/>
  <c r="AM135" i="24"/>
  <c r="CN43" i="24"/>
  <c r="AN58" i="24"/>
  <c r="CQ58" i="24"/>
  <c r="BG135" i="24"/>
  <c r="BX135" i="24"/>
  <c r="CR73" i="24"/>
  <c r="BB79" i="24"/>
  <c r="BC70" i="24"/>
  <c r="CB92" i="24"/>
  <c r="BO105" i="24"/>
  <c r="CR107" i="24"/>
  <c r="BT70" i="24"/>
  <c r="CQ136" i="24"/>
  <c r="S23" i="24"/>
  <c r="CR25" i="24"/>
  <c r="CR6" i="24" s="1"/>
  <c r="CR26" i="24"/>
  <c r="AL27" i="24"/>
  <c r="AO27" i="24" s="1"/>
  <c r="CQ27" i="24"/>
  <c r="CS29" i="24"/>
  <c r="CS28" i="24" s="1"/>
  <c r="AK23" i="24"/>
  <c r="CR32" i="24"/>
  <c r="AL33" i="24"/>
  <c r="AO33" i="24" s="1"/>
  <c r="CR39" i="24"/>
  <c r="W70" i="24"/>
  <c r="BS70" i="24"/>
  <c r="CS98" i="24"/>
  <c r="AN122" i="24"/>
  <c r="CQ122" i="24"/>
  <c r="CS127" i="24"/>
  <c r="CR127" i="24"/>
  <c r="AL160" i="24"/>
  <c r="AO160" i="24" s="1"/>
  <c r="CE23" i="24"/>
  <c r="CB30" i="24"/>
  <c r="CO44" i="24"/>
  <c r="AF50" i="24"/>
  <c r="CS83" i="24"/>
  <c r="AA135" i="24"/>
  <c r="AE30" i="24"/>
  <c r="AJ50" i="24"/>
  <c r="CS96" i="24"/>
  <c r="CG135" i="24"/>
  <c r="CB6" i="24"/>
  <c r="AL25" i="24"/>
  <c r="AL6" i="24" s="1"/>
  <c r="AL26" i="24"/>
  <c r="AO26" i="24" s="1"/>
  <c r="BJ23" i="24"/>
  <c r="BS23" i="24"/>
  <c r="CA23" i="24"/>
  <c r="CI23" i="24"/>
  <c r="BN23" i="24"/>
  <c r="CS31" i="24"/>
  <c r="AL35" i="24"/>
  <c r="AO35" i="24" s="1"/>
  <c r="AL40" i="24"/>
  <c r="AO40" i="24" s="1"/>
  <c r="CO41" i="24"/>
  <c r="AG43" i="24"/>
  <c r="AL45" i="24"/>
  <c r="AO45" i="24" s="1"/>
  <c r="CR48" i="24"/>
  <c r="CS90" i="24"/>
  <c r="CS102" i="24"/>
  <c r="CR104" i="24"/>
  <c r="AL125" i="24"/>
  <c r="AO125" i="24" s="1"/>
  <c r="AE123" i="24"/>
  <c r="AN158" i="24"/>
  <c r="CM43" i="24"/>
  <c r="AN87" i="24"/>
  <c r="CQ87" i="24"/>
  <c r="AN146" i="24"/>
  <c r="CQ146" i="24"/>
  <c r="AF37" i="24"/>
  <c r="K135" i="24"/>
  <c r="CR40" i="24"/>
  <c r="M23" i="24"/>
  <c r="BC23" i="24"/>
  <c r="BX23" i="24"/>
  <c r="CA43" i="24"/>
  <c r="CC61" i="24"/>
  <c r="AE129" i="24"/>
  <c r="AL130" i="24"/>
  <c r="CR136" i="24"/>
  <c r="CR163" i="24"/>
  <c r="CR170" i="24"/>
  <c r="AJ24" i="24"/>
  <c r="AB23" i="24"/>
  <c r="BO30" i="24"/>
  <c r="AN35" i="24"/>
  <c r="CQ35" i="24"/>
  <c r="AL47" i="24"/>
  <c r="AO47" i="24" s="1"/>
  <c r="H43" i="24"/>
  <c r="X43" i="24"/>
  <c r="G61" i="24"/>
  <c r="O61" i="24"/>
  <c r="X61" i="24"/>
  <c r="BL61" i="24"/>
  <c r="CD61" i="24"/>
  <c r="CL61" i="24"/>
  <c r="CS74" i="24"/>
  <c r="AL80" i="24"/>
  <c r="AO80" i="24" s="1"/>
  <c r="AE79" i="24"/>
  <c r="CQ80" i="24"/>
  <c r="BK70" i="24"/>
  <c r="AJ108" i="24"/>
  <c r="CQ113" i="24"/>
  <c r="AN115" i="24"/>
  <c r="CQ115" i="24"/>
  <c r="AL136" i="24"/>
  <c r="AW135" i="24"/>
  <c r="CM23" i="24"/>
  <c r="CB24" i="24"/>
  <c r="CF43" i="24"/>
  <c r="CR87" i="24"/>
  <c r="BK23" i="24"/>
  <c r="CB28" i="24"/>
  <c r="K23" i="24"/>
  <c r="BS43" i="24"/>
  <c r="BC61" i="24"/>
  <c r="BK61" i="24"/>
  <c r="CG61" i="24"/>
  <c r="CO67" i="24"/>
  <c r="CR97" i="24"/>
  <c r="CS97" i="24"/>
  <c r="BO6" i="24"/>
  <c r="CJ23" i="24"/>
  <c r="L23" i="24"/>
  <c r="T23" i="24"/>
  <c r="AN40" i="24"/>
  <c r="CQ40" i="24"/>
  <c r="AL42" i="24"/>
  <c r="AO42" i="24" s="1"/>
  <c r="AE41" i="24"/>
  <c r="P43" i="24"/>
  <c r="O23" i="24"/>
  <c r="W23" i="24"/>
  <c r="AG23" i="24"/>
  <c r="AT23" i="24"/>
  <c r="CR36" i="24"/>
  <c r="AN48" i="24"/>
  <c r="AL54" i="24"/>
  <c r="AO54" i="24" s="1"/>
  <c r="AN69" i="24"/>
  <c r="BY70" i="24"/>
  <c r="CO92" i="24"/>
  <c r="CS93" i="24"/>
  <c r="CS104" i="24"/>
  <c r="AN125" i="24"/>
  <c r="CQ125" i="24"/>
  <c r="BB123" i="24"/>
  <c r="CS128" i="24"/>
  <c r="T135" i="24"/>
  <c r="CS161" i="24"/>
  <c r="CS174" i="24"/>
  <c r="AL65" i="24"/>
  <c r="AO65" i="24" s="1"/>
  <c r="T70" i="24"/>
  <c r="BP70" i="24"/>
  <c r="BX70" i="24"/>
  <c r="AL75" i="24"/>
  <c r="AO75" i="24" s="1"/>
  <c r="CS107" i="24"/>
  <c r="CS122" i="24"/>
  <c r="AJ123" i="24"/>
  <c r="H70" i="24"/>
  <c r="X70" i="24"/>
  <c r="BH135" i="24"/>
  <c r="BZ135" i="24"/>
  <c r="CH135" i="24"/>
  <c r="AL140" i="24"/>
  <c r="AO140" i="24" s="1"/>
  <c r="CU140" i="24" s="1"/>
  <c r="AE139" i="24"/>
  <c r="CQ163" i="24"/>
  <c r="AN163" i="24"/>
  <c r="BD23" i="24"/>
  <c r="BT23" i="24"/>
  <c r="CC23" i="24"/>
  <c r="CK23" i="24"/>
  <c r="AM23" i="24"/>
  <c r="BV23" i="24"/>
  <c r="CL23" i="24"/>
  <c r="BI23" i="24"/>
  <c r="CS36" i="24"/>
  <c r="BZ43" i="24"/>
  <c r="CI43" i="24"/>
  <c r="Q61" i="24"/>
  <c r="Y61" i="24"/>
  <c r="AV61" i="24"/>
  <c r="BM61" i="24"/>
  <c r="BV61" i="24"/>
  <c r="R61" i="24"/>
  <c r="Z61" i="24"/>
  <c r="CS68" i="24"/>
  <c r="BH70" i="24"/>
  <c r="BQ70" i="24"/>
  <c r="CR78" i="24"/>
  <c r="AL87" i="24"/>
  <c r="AO87" i="24" s="1"/>
  <c r="AL115" i="24"/>
  <c r="AM70" i="24"/>
  <c r="BQ135" i="24"/>
  <c r="CQ164" i="24"/>
  <c r="CS171" i="24"/>
  <c r="AN83" i="24"/>
  <c r="AL98" i="24"/>
  <c r="AO98" i="24" s="1"/>
  <c r="AJ114" i="24"/>
  <c r="CQ121" i="24"/>
  <c r="CS153" i="24"/>
  <c r="AL158" i="24"/>
  <c r="AO158" i="24" s="1"/>
  <c r="BG23" i="24"/>
  <c r="CF23" i="24"/>
  <c r="N23" i="24"/>
  <c r="V23" i="24"/>
  <c r="AD23" i="24"/>
  <c r="H23" i="24"/>
  <c r="I43" i="24"/>
  <c r="Q43" i="24"/>
  <c r="BL43" i="24"/>
  <c r="AQ61" i="24"/>
  <c r="AY61" i="24"/>
  <c r="AL63" i="24"/>
  <c r="AO63" i="24" s="1"/>
  <c r="AE62" i="24"/>
  <c r="CS73" i="24"/>
  <c r="CO71" i="24"/>
  <c r="AL94" i="24"/>
  <c r="AO94" i="24" s="1"/>
  <c r="CO105" i="24"/>
  <c r="AN109" i="24"/>
  <c r="CQ109" i="24"/>
  <c r="AL112" i="24"/>
  <c r="AO112" i="24" s="1"/>
  <c r="BD70" i="24"/>
  <c r="BO120" i="24"/>
  <c r="BO129" i="24"/>
  <c r="L135" i="24"/>
  <c r="P135" i="24"/>
  <c r="X135" i="24"/>
  <c r="BU135" i="24"/>
  <c r="J135" i="24"/>
  <c r="R135" i="24"/>
  <c r="CF135" i="24"/>
  <c r="CQ148" i="24"/>
  <c r="AN152" i="24"/>
  <c r="CQ168" i="24"/>
  <c r="AL169" i="24"/>
  <c r="AO169" i="24" s="1"/>
  <c r="CR171" i="24"/>
  <c r="AN132" i="24"/>
  <c r="CQ132" i="24"/>
  <c r="AY135" i="24"/>
  <c r="BE135" i="24"/>
  <c r="BW135" i="24"/>
  <c r="CR153" i="24"/>
  <c r="M43" i="24"/>
  <c r="U43" i="24"/>
  <c r="AC43" i="24"/>
  <c r="CG43" i="24"/>
  <c r="J43" i="24"/>
  <c r="Z43" i="24"/>
  <c r="AU43" i="24"/>
  <c r="BC43" i="24"/>
  <c r="BK43" i="24"/>
  <c r="CC43" i="24"/>
  <c r="CK43" i="24"/>
  <c r="M61" i="24"/>
  <c r="U61" i="24"/>
  <c r="AC61" i="24"/>
  <c r="AC60" i="24" s="1"/>
  <c r="BI61" i="24"/>
  <c r="BI60" i="24" s="1"/>
  <c r="BR61" i="24"/>
  <c r="BZ61" i="24"/>
  <c r="AL104" i="24"/>
  <c r="AO104" i="24" s="1"/>
  <c r="CR112" i="24"/>
  <c r="CS116" i="24"/>
  <c r="AL128" i="24"/>
  <c r="AO128" i="24" s="1"/>
  <c r="AN138" i="24"/>
  <c r="V135" i="24"/>
  <c r="CK135" i="24"/>
  <c r="AS43" i="24"/>
  <c r="BQ43" i="24"/>
  <c r="CH43" i="24"/>
  <c r="AL49" i="24"/>
  <c r="AO49" i="24" s="1"/>
  <c r="K43" i="24"/>
  <c r="S43" i="24"/>
  <c r="AA43" i="24"/>
  <c r="BU43" i="24"/>
  <c r="CQ55" i="24"/>
  <c r="CQ56" i="24"/>
  <c r="CS57" i="24"/>
  <c r="W61" i="24"/>
  <c r="W60" i="24" s="1"/>
  <c r="AJ62" i="24"/>
  <c r="CR65" i="24"/>
  <c r="AS61" i="24"/>
  <c r="BA61" i="24"/>
  <c r="BJ61" i="24"/>
  <c r="AF67" i="24"/>
  <c r="G70" i="24"/>
  <c r="CO79" i="24"/>
  <c r="BJ70" i="24"/>
  <c r="AJ82" i="24"/>
  <c r="CR85" i="24"/>
  <c r="AL88" i="24"/>
  <c r="AO88" i="24" s="1"/>
  <c r="AK70" i="24"/>
  <c r="AL107" i="24"/>
  <c r="AO107" i="24" s="1"/>
  <c r="AL117" i="24"/>
  <c r="AO117" i="24" s="1"/>
  <c r="AF120" i="24"/>
  <c r="AN130" i="24"/>
  <c r="AI135" i="24"/>
  <c r="AT135" i="24"/>
  <c r="BK135" i="24"/>
  <c r="AL174" i="24"/>
  <c r="AO174" i="24" s="1"/>
  <c r="U70" i="24"/>
  <c r="CH70" i="24"/>
  <c r="AL85" i="24"/>
  <c r="AO85" i="24" s="1"/>
  <c r="CS86" i="24"/>
  <c r="BU70" i="24"/>
  <c r="CQ124" i="24"/>
  <c r="CS162" i="24"/>
  <c r="M70" i="24"/>
  <c r="BR70" i="24"/>
  <c r="BZ70" i="24"/>
  <c r="CS88" i="24"/>
  <c r="CR91" i="24"/>
  <c r="CS94" i="24"/>
  <c r="AF105" i="24"/>
  <c r="BE70" i="24"/>
  <c r="BM70" i="24"/>
  <c r="BO114" i="24"/>
  <c r="AL132" i="24"/>
  <c r="AO132" i="24" s="1"/>
  <c r="CS151" i="24"/>
  <c r="AL163" i="24"/>
  <c r="AO163" i="24" s="1"/>
  <c r="AL76" i="24"/>
  <c r="AO76" i="24" s="1"/>
  <c r="CR77" i="24"/>
  <c r="BO79" i="24"/>
  <c r="AL89" i="24"/>
  <c r="AO89" i="24" s="1"/>
  <c r="AL90" i="24"/>
  <c r="AO90" i="24" s="1"/>
  <c r="L70" i="24"/>
  <c r="AF114" i="24"/>
  <c r="CC70" i="24"/>
  <c r="CK70" i="24"/>
  <c r="CR132" i="24"/>
  <c r="CQ144" i="24"/>
  <c r="CR158" i="24"/>
  <c r="AL159" i="24"/>
  <c r="AO159" i="24" s="1"/>
  <c r="CO1" i="24"/>
  <c r="CP1" i="24" s="1"/>
  <c r="CQ1" i="24" s="1"/>
  <c r="CR1" i="24" s="1"/>
  <c r="CS1" i="24" s="1"/>
  <c r="CR113" i="24"/>
  <c r="BL23" i="24"/>
  <c r="AT43" i="24"/>
  <c r="CS47" i="24"/>
  <c r="CR47" i="24"/>
  <c r="AJ105" i="24"/>
  <c r="AL106" i="24"/>
  <c r="CQ111" i="24"/>
  <c r="AN111" i="24"/>
  <c r="AJ71" i="24"/>
  <c r="AL72" i="24"/>
  <c r="BP23" i="24"/>
  <c r="CS27" i="24"/>
  <c r="CR27" i="24"/>
  <c r="CS121" i="24"/>
  <c r="CB120" i="24"/>
  <c r="AJ30" i="24"/>
  <c r="AL31" i="24"/>
  <c r="AJ37" i="24"/>
  <c r="AJ67" i="24"/>
  <c r="AL68" i="24"/>
  <c r="CS69" i="24"/>
  <c r="CB67" i="24"/>
  <c r="CF70" i="24"/>
  <c r="F135" i="24"/>
  <c r="N135" i="24"/>
  <c r="AD135" i="24"/>
  <c r="BP135" i="24"/>
  <c r="CS167" i="24"/>
  <c r="CR167" i="24"/>
  <c r="CQ32" i="24"/>
  <c r="AN32" i="24"/>
  <c r="CS33" i="24"/>
  <c r="CS40" i="24"/>
  <c r="AJ44" i="24"/>
  <c r="CR46" i="24"/>
  <c r="CS66" i="24"/>
  <c r="CR66" i="24"/>
  <c r="CG70" i="24"/>
  <c r="CQ75" i="24"/>
  <c r="AN75" i="24"/>
  <c r="CB79" i="24"/>
  <c r="K70" i="24"/>
  <c r="BB105" i="24"/>
  <c r="CQ107" i="24"/>
  <c r="AN107" i="24"/>
  <c r="CR131" i="24"/>
  <c r="G135" i="24"/>
  <c r="O135" i="24"/>
  <c r="W135" i="24"/>
  <c r="AN161" i="24"/>
  <c r="CQ161" i="24"/>
  <c r="CR162" i="24"/>
  <c r="CQ73" i="24"/>
  <c r="AN73" i="24"/>
  <c r="CQ25" i="24"/>
  <c r="AN25" i="24"/>
  <c r="CS56" i="24"/>
  <c r="BA70" i="24"/>
  <c r="CB82" i="24"/>
  <c r="CS84" i="24"/>
  <c r="CR84" i="24"/>
  <c r="AF92" i="24"/>
  <c r="AN104" i="24"/>
  <c r="CQ104" i="24"/>
  <c r="CS124" i="24"/>
  <c r="AL142" i="24"/>
  <c r="AO142" i="24" s="1"/>
  <c r="CO50" i="24"/>
  <c r="CR29" i="24"/>
  <c r="CR28" i="24" s="1"/>
  <c r="BO28" i="24"/>
  <c r="CS46" i="24"/>
  <c r="CB44" i="24"/>
  <c r="AL51" i="24"/>
  <c r="AE50" i="24"/>
  <c r="CS77" i="24"/>
  <c r="CD135" i="24"/>
  <c r="CS160" i="24"/>
  <c r="CR34" i="24"/>
  <c r="CS52" i="24"/>
  <c r="CB50" i="24"/>
  <c r="J61" i="24"/>
  <c r="J60" i="24" s="1"/>
  <c r="CS78" i="24"/>
  <c r="BL70" i="24"/>
  <c r="CS81" i="24"/>
  <c r="CS91" i="24"/>
  <c r="CQ33" i="24"/>
  <c r="BO37" i="24"/>
  <c r="CB37" i="24"/>
  <c r="CS39" i="24"/>
  <c r="CQ45" i="24"/>
  <c r="AN45" i="24"/>
  <c r="AE44" i="24"/>
  <c r="CS48" i="24"/>
  <c r="BO50" i="24"/>
  <c r="CB71" i="24"/>
  <c r="CQ83" i="24"/>
  <c r="CQ96" i="24"/>
  <c r="AN96" i="24"/>
  <c r="AN97" i="24"/>
  <c r="CB118" i="24"/>
  <c r="CS119" i="24"/>
  <c r="CS118" i="24" s="1"/>
  <c r="CR119" i="24"/>
  <c r="CR118" i="24" s="1"/>
  <c r="CO123" i="24"/>
  <c r="O70" i="24"/>
  <c r="CS54" i="24"/>
  <c r="AL29" i="24"/>
  <c r="BA23" i="24"/>
  <c r="BQ23" i="24"/>
  <c r="BY23" i="24"/>
  <c r="CG23" i="24"/>
  <c r="CO30" i="24"/>
  <c r="AF30" i="24"/>
  <c r="CR33" i="24"/>
  <c r="AL39" i="24"/>
  <c r="AO39" i="24" s="1"/>
  <c r="AF44" i="24"/>
  <c r="CQ49" i="24"/>
  <c r="AN49" i="24"/>
  <c r="CQ53" i="24"/>
  <c r="CR54" i="24"/>
  <c r="CR58" i="24"/>
  <c r="AN64" i="24"/>
  <c r="AI70" i="24"/>
  <c r="CR83" i="24"/>
  <c r="BO82" i="24"/>
  <c r="CS103" i="24"/>
  <c r="CR103" i="24"/>
  <c r="CR128" i="24"/>
  <c r="CS155" i="24"/>
  <c r="CQ31" i="24"/>
  <c r="AN31" i="24"/>
  <c r="CS49" i="24"/>
  <c r="CR57" i="24"/>
  <c r="AE67" i="24"/>
  <c r="AL69" i="24"/>
  <c r="AO69" i="24" s="1"/>
  <c r="CL135" i="24"/>
  <c r="CR42" i="24"/>
  <c r="CR41" i="24" s="1"/>
  <c r="BO41" i="24"/>
  <c r="CO24" i="24"/>
  <c r="CS26" i="24"/>
  <c r="CS35" i="24"/>
  <c r="AL36" i="24"/>
  <c r="AO36" i="24" s="1"/>
  <c r="F30" i="24"/>
  <c r="F23" i="24" s="1"/>
  <c r="AE37" i="24"/>
  <c r="AL48" i="24"/>
  <c r="AO48" i="24" s="1"/>
  <c r="CR49" i="24"/>
  <c r="CS58" i="24"/>
  <c r="CS63" i="24"/>
  <c r="CB62" i="24"/>
  <c r="CR64" i="24"/>
  <c r="BO62" i="24"/>
  <c r="CQ86" i="24"/>
  <c r="CS89" i="24"/>
  <c r="CR93" i="24"/>
  <c r="BO92" i="24"/>
  <c r="CB123" i="24"/>
  <c r="CS126" i="24"/>
  <c r="CQ54" i="24"/>
  <c r="CR56" i="24"/>
  <c r="AL58" i="24"/>
  <c r="AO58" i="24" s="1"/>
  <c r="CO62" i="24"/>
  <c r="CQ66" i="24"/>
  <c r="AN66" i="24"/>
  <c r="CR69" i="24"/>
  <c r="CQ69" i="24"/>
  <c r="AF71" i="24"/>
  <c r="CS76" i="24"/>
  <c r="CR80" i="24"/>
  <c r="CR81" i="24"/>
  <c r="R70" i="24"/>
  <c r="Z70" i="24"/>
  <c r="CS87" i="24"/>
  <c r="CR89" i="24"/>
  <c r="CR90" i="24"/>
  <c r="AJ92" i="24"/>
  <c r="AN99" i="24"/>
  <c r="CO120" i="24"/>
  <c r="CR126" i="24"/>
  <c r="BO123" i="24"/>
  <c r="BA135" i="24"/>
  <c r="BI135" i="24"/>
  <c r="BR135" i="24"/>
  <c r="CA135" i="24"/>
  <c r="CI135" i="24"/>
  <c r="AR135" i="24"/>
  <c r="CQ153" i="24"/>
  <c r="AN153" i="24"/>
  <c r="CS38" i="24"/>
  <c r="AN46" i="24"/>
  <c r="AL56" i="24"/>
  <c r="AO56" i="24" s="1"/>
  <c r="CQ77" i="24"/>
  <c r="AN77" i="24"/>
  <c r="CE70" i="24"/>
  <c r="CM70" i="24"/>
  <c r="CO82" i="24"/>
  <c r="AG70" i="24"/>
  <c r="BO101" i="24"/>
  <c r="CR102" i="24"/>
  <c r="AL103" i="24"/>
  <c r="AO103" i="24" s="1"/>
  <c r="AL119" i="24"/>
  <c r="AE118" i="24"/>
  <c r="CR152" i="24"/>
  <c r="CQ152" i="24"/>
  <c r="CS154" i="24"/>
  <c r="CR154" i="24"/>
  <c r="AF64" i="24"/>
  <c r="P62" i="24"/>
  <c r="P61" i="24" s="1"/>
  <c r="BG70" i="24"/>
  <c r="BW70" i="24"/>
  <c r="P82" i="24"/>
  <c r="P70" i="24" s="1"/>
  <c r="AF86" i="24"/>
  <c r="AF82" i="24" s="1"/>
  <c r="BF70" i="24"/>
  <c r="BN70" i="24"/>
  <c r="BV70" i="24"/>
  <c r="CD70" i="24"/>
  <c r="CL70" i="24"/>
  <c r="CQ100" i="24"/>
  <c r="AF101" i="24"/>
  <c r="CB108" i="24"/>
  <c r="CS164" i="24"/>
  <c r="CR164" i="24"/>
  <c r="CQ167" i="24"/>
  <c r="AN167" i="24"/>
  <c r="CR51" i="24"/>
  <c r="CR63" i="24"/>
  <c r="BO67" i="24"/>
  <c r="AL73" i="24"/>
  <c r="AO73" i="24" s="1"/>
  <c r="CS80" i="24"/>
  <c r="CS85" i="24"/>
  <c r="I70" i="24"/>
  <c r="Q70" i="24"/>
  <c r="Y70" i="24"/>
  <c r="CB101" i="24"/>
  <c r="AF108" i="24"/>
  <c r="AL109" i="24"/>
  <c r="AN133" i="24"/>
  <c r="AP135" i="24"/>
  <c r="AX135" i="24"/>
  <c r="BF135" i="24"/>
  <c r="BN135" i="24"/>
  <c r="BO139" i="24"/>
  <c r="CR141" i="24"/>
  <c r="CQ141" i="24"/>
  <c r="CO143" i="24"/>
  <c r="CS95" i="24"/>
  <c r="AL102" i="24"/>
  <c r="CQ126" i="24"/>
  <c r="AJ129" i="24"/>
  <c r="CQ131" i="24"/>
  <c r="AN131" i="24"/>
  <c r="AL137" i="24"/>
  <c r="AO137" i="24" s="1"/>
  <c r="CT137" i="24" s="1"/>
  <c r="AG135" i="24"/>
  <c r="AF143" i="24"/>
  <c r="CB143" i="24"/>
  <c r="CS145" i="24"/>
  <c r="CQ157" i="24"/>
  <c r="AN157" i="24"/>
  <c r="CR169" i="24"/>
  <c r="AN54" i="24"/>
  <c r="AN81" i="24"/>
  <c r="AN79" i="24" s="1"/>
  <c r="CR96" i="24"/>
  <c r="CR98" i="24"/>
  <c r="CR100" i="24"/>
  <c r="AN102" i="24"/>
  <c r="CS106" i="24"/>
  <c r="CR111" i="24"/>
  <c r="CQ117" i="24"/>
  <c r="AL121" i="24"/>
  <c r="AL124" i="24"/>
  <c r="BB129" i="24"/>
  <c r="AN137" i="24"/>
  <c r="S135" i="24"/>
  <c r="AL145" i="24"/>
  <c r="AO145" i="24" s="1"/>
  <c r="AE143" i="24"/>
  <c r="CO150" i="24"/>
  <c r="AL111" i="24"/>
  <c r="AO111" i="24" s="1"/>
  <c r="CS115" i="24"/>
  <c r="CR117" i="24"/>
  <c r="BB118" i="24"/>
  <c r="AL133" i="24"/>
  <c r="AO133" i="24" s="1"/>
  <c r="CS148" i="24"/>
  <c r="BO71" i="24"/>
  <c r="AL93" i="24"/>
  <c r="AL97" i="24"/>
  <c r="AO97" i="24" s="1"/>
  <c r="AL99" i="24"/>
  <c r="AO99" i="24" s="1"/>
  <c r="AE101" i="24"/>
  <c r="CR110" i="24"/>
  <c r="CO114" i="24"/>
  <c r="CS117" i="24"/>
  <c r="BV135" i="24"/>
  <c r="CE135" i="24"/>
  <c r="CM135" i="24"/>
  <c r="AL170" i="24"/>
  <c r="AN106" i="24"/>
  <c r="CQ106" i="24"/>
  <c r="BO108" i="24"/>
  <c r="AN112" i="24"/>
  <c r="CO129" i="24"/>
  <c r="CR130" i="24"/>
  <c r="AK135" i="24"/>
  <c r="AU135" i="24"/>
  <c r="CS136" i="24"/>
  <c r="I135" i="24"/>
  <c r="Q135" i="24"/>
  <c r="Y135" i="24"/>
  <c r="CQ145" i="24"/>
  <c r="AL154" i="24"/>
  <c r="AO154" i="24" s="1"/>
  <c r="AE150" i="24"/>
  <c r="CQ162" i="24"/>
  <c r="AN162" i="24"/>
  <c r="AN169" i="24"/>
  <c r="CQ169" i="24"/>
  <c r="CR109" i="24"/>
  <c r="CR115" i="24"/>
  <c r="AN117" i="24"/>
  <c r="CR121" i="24"/>
  <c r="CR124" i="24"/>
  <c r="AN126" i="24"/>
  <c r="AB135" i="24"/>
  <c r="CJ135" i="24"/>
  <c r="CQ142" i="24"/>
  <c r="AN142" i="24"/>
  <c r="CS146" i="24"/>
  <c r="AF150" i="24"/>
  <c r="AL151" i="24"/>
  <c r="CS165" i="24"/>
  <c r="BT135" i="24"/>
  <c r="CO139" i="24"/>
  <c r="AV135" i="24"/>
  <c r="BD135" i="24"/>
  <c r="BL135" i="24"/>
  <c r="BB143" i="24"/>
  <c r="CS141" i="24"/>
  <c r="BO143" i="24"/>
  <c r="CQ156" i="24"/>
  <c r="CR157" i="24"/>
  <c r="CQ166" i="24"/>
  <c r="AN166" i="24"/>
  <c r="CS170" i="24"/>
  <c r="CS144" i="24"/>
  <c r="CR146" i="24"/>
  <c r="CR148" i="24"/>
  <c r="CB150" i="24"/>
  <c r="AN156" i="24"/>
  <c r="CR161" i="24"/>
  <c r="AL162" i="24"/>
  <c r="AO162" i="24" s="1"/>
  <c r="AN173" i="24"/>
  <c r="CQ173" i="24"/>
  <c r="CR151" i="24"/>
  <c r="CQ154" i="24"/>
  <c r="AN154" i="24"/>
  <c r="CS159" i="24"/>
  <c r="CS168" i="24"/>
  <c r="CR173" i="24"/>
  <c r="BO150" i="24"/>
  <c r="AL152" i="24"/>
  <c r="AO152" i="24" s="1"/>
  <c r="CR156" i="24"/>
  <c r="AL157" i="24"/>
  <c r="AO157" i="24" s="1"/>
  <c r="CR165" i="24"/>
  <c r="AN171" i="24"/>
  <c r="CQ174" i="24"/>
  <c r="AN174" i="24"/>
  <c r="CR155" i="24"/>
  <c r="CS158" i="24"/>
  <c r="CR160" i="24"/>
  <c r="CS163" i="24"/>
  <c r="AN165" i="24"/>
  <c r="CQ165" i="24"/>
  <c r="CR168" i="24"/>
  <c r="CR174" i="24"/>
  <c r="CS172" i="24"/>
  <c r="CR172" i="24"/>
  <c r="B25" i="10"/>
  <c r="AP14" i="20"/>
  <c r="AD60" i="24" l="1"/>
  <c r="CI60" i="24"/>
  <c r="BC60" i="24"/>
  <c r="BP60" i="24"/>
  <c r="K60" i="24"/>
  <c r="AI60" i="24"/>
  <c r="CJ60" i="24"/>
  <c r="BA60" i="24"/>
  <c r="CA60" i="24"/>
  <c r="P60" i="24"/>
  <c r="BZ60" i="24"/>
  <c r="BL60" i="24"/>
  <c r="CT132" i="24"/>
  <c r="BR60" i="24"/>
  <c r="Q60" i="24"/>
  <c r="BK60" i="24"/>
  <c r="CD60" i="24"/>
  <c r="CT66" i="24"/>
  <c r="AN38" i="24"/>
  <c r="BX60" i="24"/>
  <c r="BQ60" i="24"/>
  <c r="BE60" i="24"/>
  <c r="AN74" i="24"/>
  <c r="AN71" i="24" s="1"/>
  <c r="CP49" i="24"/>
  <c r="Z60" i="24"/>
  <c r="X60" i="24"/>
  <c r="CP27" i="24"/>
  <c r="L60" i="24"/>
  <c r="CQ29" i="24"/>
  <c r="CQ28" i="24" s="1"/>
  <c r="AN51" i="24"/>
  <c r="AN110" i="24"/>
  <c r="AN108" i="24" s="1"/>
  <c r="BG60" i="24"/>
  <c r="AK60" i="24"/>
  <c r="CQ88" i="24"/>
  <c r="F60" i="24"/>
  <c r="CU117" i="24"/>
  <c r="U60" i="24"/>
  <c r="R60" i="24"/>
  <c r="CP75" i="24"/>
  <c r="O60" i="24"/>
  <c r="CC60" i="24"/>
  <c r="BU60" i="24"/>
  <c r="CK60" i="24"/>
  <c r="CP55" i="24"/>
  <c r="AA60" i="24"/>
  <c r="CF60" i="24"/>
  <c r="AN95" i="24"/>
  <c r="CP99" i="24"/>
  <c r="CT107" i="24"/>
  <c r="M60" i="24"/>
  <c r="BV60" i="24"/>
  <c r="CU54" i="24"/>
  <c r="G60" i="24"/>
  <c r="CU46" i="24"/>
  <c r="BD60" i="24"/>
  <c r="AN72" i="24"/>
  <c r="AM60" i="24"/>
  <c r="BT60" i="24"/>
  <c r="S60" i="24"/>
  <c r="CT96" i="24"/>
  <c r="BW60" i="24"/>
  <c r="CU97" i="24"/>
  <c r="CP76" i="24"/>
  <c r="BJ60" i="24"/>
  <c r="CT87" i="24"/>
  <c r="BM60" i="24"/>
  <c r="CP33" i="24"/>
  <c r="H60" i="24"/>
  <c r="AG60" i="24"/>
  <c r="CT83" i="24"/>
  <c r="BH60" i="24"/>
  <c r="AN78" i="24"/>
  <c r="BN60" i="24"/>
  <c r="I60" i="24"/>
  <c r="CU34" i="24"/>
  <c r="CH60" i="24"/>
  <c r="T60" i="24"/>
  <c r="CM60" i="24"/>
  <c r="BF60" i="24"/>
  <c r="N60" i="24"/>
  <c r="CP85" i="24"/>
  <c r="Y60" i="24"/>
  <c r="CP65" i="24"/>
  <c r="CG60" i="24"/>
  <c r="CL60" i="24"/>
  <c r="CT32" i="24"/>
  <c r="BB24" i="24"/>
  <c r="BS60" i="24"/>
  <c r="AN98" i="24"/>
  <c r="AN116" i="24"/>
  <c r="BY60" i="24"/>
  <c r="AB60" i="24"/>
  <c r="CE60" i="24"/>
  <c r="CU162" i="24"/>
  <c r="CU166" i="24"/>
  <c r="CT157" i="24"/>
  <c r="CT159" i="24"/>
  <c r="CP169" i="24"/>
  <c r="CP171" i="24"/>
  <c r="CT156" i="24"/>
  <c r="CU153" i="24"/>
  <c r="CP174" i="24"/>
  <c r="CU164" i="24"/>
  <c r="CT173" i="24"/>
  <c r="CP165" i="24"/>
  <c r="CU172" i="24"/>
  <c r="CT141" i="24"/>
  <c r="CP133" i="24"/>
  <c r="CT40" i="24"/>
  <c r="CP138" i="24"/>
  <c r="CT148" i="24"/>
  <c r="CU99" i="24"/>
  <c r="CT154" i="24"/>
  <c r="CP154" i="24"/>
  <c r="CT99" i="24"/>
  <c r="CB135" i="24"/>
  <c r="CR139" i="24"/>
  <c r="AE82" i="24"/>
  <c r="AE70" i="24" s="1"/>
  <c r="CP137" i="24"/>
  <c r="CT145" i="24"/>
  <c r="CS139" i="24"/>
  <c r="CR50" i="24"/>
  <c r="AN140" i="24"/>
  <c r="AN139" i="24" s="1"/>
  <c r="CP140" i="24"/>
  <c r="CQ140" i="24"/>
  <c r="CQ6" i="24"/>
  <c r="AN120" i="24"/>
  <c r="CQ95" i="24"/>
  <c r="CP167" i="24"/>
  <c r="CT167" i="24"/>
  <c r="AN88" i="24"/>
  <c r="BB82" i="24"/>
  <c r="CP88" i="24"/>
  <c r="AZ43" i="24"/>
  <c r="CQ74" i="24"/>
  <c r="CU167" i="24"/>
  <c r="CQ42" i="24"/>
  <c r="CQ41" i="24" s="1"/>
  <c r="BB41" i="24"/>
  <c r="CT155" i="24"/>
  <c r="CU155" i="24"/>
  <c r="CU141" i="24"/>
  <c r="CT161" i="24"/>
  <c r="CU53" i="24"/>
  <c r="BF22" i="24"/>
  <c r="CR67" i="24"/>
  <c r="CP32" i="24"/>
  <c r="CU165" i="24"/>
  <c r="CU96" i="24"/>
  <c r="O22" i="24"/>
  <c r="CP96" i="24"/>
  <c r="CP161" i="24"/>
  <c r="X22" i="24"/>
  <c r="CT153" i="24"/>
  <c r="CL22" i="24"/>
  <c r="BH22" i="24"/>
  <c r="AT22" i="24"/>
  <c r="CP127" i="24"/>
  <c r="CJ22" i="24"/>
  <c r="Y22" i="24"/>
  <c r="CT53" i="24"/>
  <c r="CP78" i="24"/>
  <c r="AK22" i="24"/>
  <c r="CU40" i="24"/>
  <c r="CU75" i="24"/>
  <c r="CQ78" i="24"/>
  <c r="AQ22" i="24"/>
  <c r="CP53" i="24"/>
  <c r="F22" i="24"/>
  <c r="CP52" i="24"/>
  <c r="CU161" i="24"/>
  <c r="CP155" i="24"/>
  <c r="CQ51" i="24"/>
  <c r="CP104" i="24"/>
  <c r="BO43" i="24"/>
  <c r="CP153" i="24"/>
  <c r="CN22" i="24"/>
  <c r="AV22" i="24"/>
  <c r="AY22" i="24"/>
  <c r="CT91" i="24"/>
  <c r="AP22" i="24"/>
  <c r="CU32" i="24"/>
  <c r="CP100" i="24"/>
  <c r="CT47" i="24"/>
  <c r="CU174" i="24"/>
  <c r="CT174" i="24"/>
  <c r="CU65" i="24"/>
  <c r="CQ26" i="24"/>
  <c r="CQ24" i="24" s="1"/>
  <c r="CH22" i="24"/>
  <c r="CP166" i="24"/>
  <c r="CR120" i="24"/>
  <c r="CU83" i="24"/>
  <c r="CT171" i="24"/>
  <c r="CP83" i="24"/>
  <c r="AJ61" i="24"/>
  <c r="CQ38" i="24"/>
  <c r="BJ22" i="24"/>
  <c r="G22" i="24"/>
  <c r="BM22" i="24"/>
  <c r="BB37" i="24"/>
  <c r="BE22" i="24"/>
  <c r="CU127" i="24"/>
  <c r="CT122" i="24"/>
  <c r="BQ22" i="24"/>
  <c r="CU107" i="24"/>
  <c r="CP54" i="24"/>
  <c r="CU156" i="24"/>
  <c r="CU169" i="24"/>
  <c r="AL86" i="24"/>
  <c r="AO86" i="24" s="1"/>
  <c r="CT55" i="24"/>
  <c r="CU55" i="24"/>
  <c r="CP91" i="24"/>
  <c r="BI22" i="24"/>
  <c r="CU173" i="24"/>
  <c r="CT166" i="24"/>
  <c r="U22" i="24"/>
  <c r="CP156" i="24"/>
  <c r="CU122" i="24"/>
  <c r="CQ72" i="24"/>
  <c r="AL41" i="24"/>
  <c r="J22" i="24"/>
  <c r="AM22" i="24"/>
  <c r="W22" i="24"/>
  <c r="CE22" i="24"/>
  <c r="BB139" i="24"/>
  <c r="AU22" i="24"/>
  <c r="AN39" i="24"/>
  <c r="AN37" i="24" s="1"/>
  <c r="CQ39" i="24"/>
  <c r="Q22" i="24"/>
  <c r="CT138" i="24"/>
  <c r="CU138" i="24"/>
  <c r="CT49" i="24"/>
  <c r="AC22" i="24"/>
  <c r="BD22" i="24"/>
  <c r="CT89" i="24"/>
  <c r="CP141" i="24"/>
  <c r="CU158" i="24"/>
  <c r="CD22" i="24"/>
  <c r="L22" i="24"/>
  <c r="CP172" i="24"/>
  <c r="CP122" i="24"/>
  <c r="CU95" i="24"/>
  <c r="BR22" i="24"/>
  <c r="AW22" i="24"/>
  <c r="BY22" i="24"/>
  <c r="CU126" i="24"/>
  <c r="CT52" i="24"/>
  <c r="CT164" i="24"/>
  <c r="CT100" i="24"/>
  <c r="CP131" i="24"/>
  <c r="CP126" i="24"/>
  <c r="CU131" i="24"/>
  <c r="CU77" i="24"/>
  <c r="CT168" i="24"/>
  <c r="BB114" i="24"/>
  <c r="BX22" i="24"/>
  <c r="CT131" i="24"/>
  <c r="AN52" i="24"/>
  <c r="AN50" i="24" s="1"/>
  <c r="CQ116" i="24"/>
  <c r="CQ114" i="24" s="1"/>
  <c r="CQ52" i="24"/>
  <c r="CU171" i="24"/>
  <c r="CT172" i="24"/>
  <c r="AN68" i="24"/>
  <c r="AN67" i="24" s="1"/>
  <c r="CR71" i="24"/>
  <c r="AZ135" i="24"/>
  <c r="CT158" i="24"/>
  <c r="BG21" i="24"/>
  <c r="BG176" i="24" s="1"/>
  <c r="CT126" i="24"/>
  <c r="CP26" i="24"/>
  <c r="BW22" i="24"/>
  <c r="AN90" i="24"/>
  <c r="BB50" i="24"/>
  <c r="BB43" i="24" s="1"/>
  <c r="BB71" i="24"/>
  <c r="CT46" i="24"/>
  <c r="CQ110" i="24"/>
  <c r="CQ108" i="24" s="1"/>
  <c r="CP90" i="24"/>
  <c r="CT34" i="24"/>
  <c r="AN26" i="24"/>
  <c r="AN24" i="24" s="1"/>
  <c r="CT78" i="24"/>
  <c r="CQ34" i="24"/>
  <c r="CQ30" i="24" s="1"/>
  <c r="BB67" i="24"/>
  <c r="BB61" i="24" s="1"/>
  <c r="CP148" i="24"/>
  <c r="V22" i="24"/>
  <c r="CP168" i="24"/>
  <c r="CU74" i="24"/>
  <c r="CP112" i="24"/>
  <c r="CS101" i="24"/>
  <c r="CP173" i="24"/>
  <c r="CQ98" i="24"/>
  <c r="AN34" i="24"/>
  <c r="AN30" i="24" s="1"/>
  <c r="CQ57" i="24"/>
  <c r="CQ68" i="24"/>
  <c r="CQ67" i="24" s="1"/>
  <c r="CT165" i="24"/>
  <c r="CU148" i="24"/>
  <c r="CP107" i="24"/>
  <c r="CT112" i="24"/>
  <c r="AD22" i="24"/>
  <c r="T22" i="24"/>
  <c r="CA22" i="24"/>
  <c r="AN57" i="24"/>
  <c r="AB22" i="24"/>
  <c r="AS22" i="24"/>
  <c r="CR114" i="24"/>
  <c r="CU159" i="24"/>
  <c r="CT77" i="24"/>
  <c r="BB30" i="24"/>
  <c r="CU52" i="24"/>
  <c r="CT85" i="24"/>
  <c r="CS120" i="24"/>
  <c r="CP34" i="24"/>
  <c r="BB108" i="24"/>
  <c r="CQ90" i="24"/>
  <c r="N22" i="24"/>
  <c r="P22" i="24"/>
  <c r="M22" i="24"/>
  <c r="R22" i="24"/>
  <c r="CU168" i="24"/>
  <c r="CU85" i="24"/>
  <c r="CU78" i="24"/>
  <c r="CC22" i="24"/>
  <c r="AF43" i="24"/>
  <c r="BA22" i="24"/>
  <c r="CP77" i="24"/>
  <c r="CQ79" i="24"/>
  <c r="I22" i="24"/>
  <c r="CU66" i="24"/>
  <c r="AX22" i="24"/>
  <c r="CU110" i="24"/>
  <c r="CP81" i="24"/>
  <c r="CT81" i="24"/>
  <c r="CT110" i="24"/>
  <c r="CU91" i="24"/>
  <c r="CS129" i="24"/>
  <c r="CB61" i="24"/>
  <c r="BZ22" i="24"/>
  <c r="CS24" i="24"/>
  <c r="CR24" i="24"/>
  <c r="CR105" i="24"/>
  <c r="CR30" i="24"/>
  <c r="AZ61" i="24"/>
  <c r="AR22" i="24"/>
  <c r="BB150" i="24"/>
  <c r="CQ170" i="24"/>
  <c r="BB28" i="24"/>
  <c r="CQ93" i="24"/>
  <c r="AN44" i="24"/>
  <c r="AZ23" i="24"/>
  <c r="AN123" i="24"/>
  <c r="BB92" i="24"/>
  <c r="AN29" i="24"/>
  <c r="AN28" i="24" s="1"/>
  <c r="CQ129" i="24"/>
  <c r="CQ143" i="24"/>
  <c r="CQ103" i="24"/>
  <c r="CQ101" i="24" s="1"/>
  <c r="CQ123" i="24"/>
  <c r="AN114" i="24"/>
  <c r="AN93" i="24"/>
  <c r="AN84" i="24"/>
  <c r="CQ84" i="24"/>
  <c r="AN65" i="24"/>
  <c r="AN62" i="24" s="1"/>
  <c r="CQ65" i="24"/>
  <c r="CQ62" i="24" s="1"/>
  <c r="CT65" i="24"/>
  <c r="AI22" i="24"/>
  <c r="AL139" i="24"/>
  <c r="CU116" i="24"/>
  <c r="CS82" i="24"/>
  <c r="CP66" i="24"/>
  <c r="CU57" i="24"/>
  <c r="AF23" i="24"/>
  <c r="CT27" i="24"/>
  <c r="CU89" i="24"/>
  <c r="CU100" i="24"/>
  <c r="CP47" i="24"/>
  <c r="CF22" i="24"/>
  <c r="CM22" i="24"/>
  <c r="CR37" i="24"/>
  <c r="CP159" i="24"/>
  <c r="CQ105" i="24"/>
  <c r="CP164" i="24"/>
  <c r="CS105" i="24"/>
  <c r="CS79" i="24"/>
  <c r="CP110" i="24"/>
  <c r="CT57" i="24"/>
  <c r="CU49" i="24"/>
  <c r="AL79" i="24"/>
  <c r="CU47" i="24"/>
  <c r="CP74" i="24"/>
  <c r="CS123" i="24"/>
  <c r="AJ43" i="24"/>
  <c r="CP46" i="24"/>
  <c r="BP22" i="24"/>
  <c r="BV22" i="24"/>
  <c r="AG22" i="24"/>
  <c r="BK22" i="24"/>
  <c r="CU81" i="24"/>
  <c r="AJ23" i="24"/>
  <c r="CP95" i="24"/>
  <c r="CP57" i="24"/>
  <c r="CG22" i="24"/>
  <c r="CU36" i="24"/>
  <c r="CU87" i="24"/>
  <c r="CT74" i="24"/>
  <c r="CT116" i="24"/>
  <c r="CT54" i="24"/>
  <c r="CP132" i="24"/>
  <c r="CP40" i="24"/>
  <c r="BU22" i="24"/>
  <c r="CT95" i="24"/>
  <c r="CT169" i="24"/>
  <c r="AN101" i="24"/>
  <c r="CU104" i="24"/>
  <c r="AE61" i="24"/>
  <c r="AE60" i="24" s="1"/>
  <c r="CO43" i="24"/>
  <c r="CT104" i="24"/>
  <c r="CU76" i="24"/>
  <c r="CP116" i="24"/>
  <c r="CT76" i="24"/>
  <c r="CU27" i="24"/>
  <c r="AA22" i="24"/>
  <c r="Z22" i="24"/>
  <c r="CS67" i="24"/>
  <c r="CK22" i="24"/>
  <c r="BN22" i="24"/>
  <c r="AO113" i="24"/>
  <c r="CU132" i="24"/>
  <c r="H22" i="24"/>
  <c r="CB23" i="24"/>
  <c r="CT163" i="24"/>
  <c r="CP163" i="24"/>
  <c r="CU163" i="24"/>
  <c r="CU26" i="24"/>
  <c r="CT26" i="24"/>
  <c r="CU128" i="24"/>
  <c r="CU42" i="24"/>
  <c r="CU35" i="24"/>
  <c r="CT35" i="24"/>
  <c r="CS114" i="24"/>
  <c r="CU88" i="24"/>
  <c r="CT88" i="24"/>
  <c r="CU63" i="24"/>
  <c r="CU125" i="24"/>
  <c r="CT125" i="24"/>
  <c r="CP125" i="24"/>
  <c r="CT133" i="24"/>
  <c r="CU133" i="24"/>
  <c r="CU98" i="24"/>
  <c r="CT98" i="24"/>
  <c r="CP98" i="24"/>
  <c r="AL114" i="24"/>
  <c r="AO115" i="24"/>
  <c r="AO136" i="24"/>
  <c r="CU136" i="24" s="1"/>
  <c r="AL129" i="24"/>
  <c r="AO130" i="24"/>
  <c r="BC22" i="24"/>
  <c r="CT33" i="24"/>
  <c r="CU33" i="24"/>
  <c r="S22" i="24"/>
  <c r="AN150" i="24"/>
  <c r="CP35" i="24"/>
  <c r="CP160" i="24"/>
  <c r="CT160" i="24"/>
  <c r="CU160" i="24"/>
  <c r="CS150" i="24"/>
  <c r="CT94" i="24"/>
  <c r="CR123" i="24"/>
  <c r="AO25" i="24"/>
  <c r="CT162" i="24"/>
  <c r="AN105" i="24"/>
  <c r="AN129" i="24"/>
  <c r="CP94" i="24"/>
  <c r="CQ44" i="24"/>
  <c r="CR44" i="24"/>
  <c r="CP89" i="24"/>
  <c r="CT90" i="24"/>
  <c r="AL24" i="24"/>
  <c r="CP87" i="24"/>
  <c r="CI22" i="24"/>
  <c r="CT56" i="24"/>
  <c r="CS71" i="24"/>
  <c r="CT45" i="24"/>
  <c r="AF135" i="24"/>
  <c r="CU90" i="24"/>
  <c r="CU94" i="24"/>
  <c r="CP117" i="24"/>
  <c r="CU112" i="24"/>
  <c r="BS22" i="24"/>
  <c r="CR92" i="24"/>
  <c r="CT97" i="24"/>
  <c r="CQ120" i="24"/>
  <c r="CP158" i="24"/>
  <c r="CS92" i="24"/>
  <c r="CO61" i="24"/>
  <c r="CT117" i="24"/>
  <c r="CS50" i="24"/>
  <c r="CT75" i="24"/>
  <c r="CS30" i="24"/>
  <c r="K22" i="24"/>
  <c r="AL108" i="24"/>
  <c r="AO109" i="24"/>
  <c r="CT48" i="24"/>
  <c r="CP48" i="24"/>
  <c r="AL71" i="24"/>
  <c r="AO72" i="24"/>
  <c r="CT146" i="24"/>
  <c r="CP146" i="24"/>
  <c r="CU146" i="24"/>
  <c r="CP111" i="24"/>
  <c r="AE135" i="24"/>
  <c r="CP63" i="24"/>
  <c r="CT63" i="24"/>
  <c r="AJ70" i="24"/>
  <c r="BL22" i="24"/>
  <c r="AO170" i="24"/>
  <c r="CP145" i="24"/>
  <c r="CU145" i="24"/>
  <c r="CU137" i="24"/>
  <c r="AO102" i="24"/>
  <c r="AL101" i="24"/>
  <c r="CP73" i="24"/>
  <c r="CU73" i="24"/>
  <c r="CP142" i="24"/>
  <c r="CT111" i="24"/>
  <c r="CP157" i="24"/>
  <c r="CU157" i="24"/>
  <c r="CO135" i="24"/>
  <c r="CU154" i="24"/>
  <c r="CS37" i="24"/>
  <c r="CP58" i="24"/>
  <c r="CT58" i="24"/>
  <c r="CP80" i="24"/>
  <c r="AO79" i="24"/>
  <c r="CU80" i="24"/>
  <c r="CT80" i="24"/>
  <c r="CP36" i="24"/>
  <c r="CT36" i="24"/>
  <c r="CU58" i="24"/>
  <c r="AO51" i="24"/>
  <c r="AL50" i="24"/>
  <c r="AL37" i="24"/>
  <c r="CP152" i="24"/>
  <c r="CT152" i="24"/>
  <c r="AL118" i="24"/>
  <c r="AO119" i="24"/>
  <c r="CP56" i="24"/>
  <c r="CR150" i="24"/>
  <c r="AL123" i="24"/>
  <c r="AO124" i="24"/>
  <c r="CS143" i="24"/>
  <c r="CU56" i="24"/>
  <c r="CR82" i="24"/>
  <c r="CP39" i="24"/>
  <c r="CU39" i="24"/>
  <c r="CT39" i="24"/>
  <c r="CB43" i="24"/>
  <c r="AL105" i="24"/>
  <c r="AO106" i="24"/>
  <c r="CT69" i="24"/>
  <c r="CP69" i="24"/>
  <c r="CU69" i="24"/>
  <c r="AL44" i="24"/>
  <c r="BO135" i="24"/>
  <c r="CP103" i="24"/>
  <c r="CU103" i="24"/>
  <c r="CT103" i="24"/>
  <c r="CR108" i="24"/>
  <c r="CO113" i="24"/>
  <c r="CT142" i="24"/>
  <c r="AF62" i="24"/>
  <c r="AF61" i="24" s="1"/>
  <c r="AL64" i="24"/>
  <c r="CR101" i="24"/>
  <c r="AO84" i="24"/>
  <c r="CS62" i="24"/>
  <c r="CO23" i="24"/>
  <c r="AE43" i="24"/>
  <c r="CS44" i="24"/>
  <c r="CU48" i="24"/>
  <c r="CT73" i="24"/>
  <c r="AO68" i="24"/>
  <c r="AL67" i="24"/>
  <c r="AO151" i="24"/>
  <c r="AL150" i="24"/>
  <c r="BO70" i="24"/>
  <c r="AO31" i="24"/>
  <c r="AL30" i="24"/>
  <c r="CP42" i="24"/>
  <c r="CP41" i="24" s="1"/>
  <c r="AO41" i="24"/>
  <c r="CT42" i="24"/>
  <c r="AO139" i="24"/>
  <c r="CT140" i="24"/>
  <c r="CR79" i="24"/>
  <c r="BO61" i="24"/>
  <c r="AE23" i="24"/>
  <c r="CR129" i="24"/>
  <c r="CU152" i="24"/>
  <c r="AF70" i="24"/>
  <c r="CB70" i="24"/>
  <c r="CP38" i="24"/>
  <c r="CT38" i="24"/>
  <c r="AO37" i="24"/>
  <c r="CP162" i="24"/>
  <c r="CP97" i="24"/>
  <c r="AL120" i="24"/>
  <c r="AO121" i="24"/>
  <c r="CR143" i="24"/>
  <c r="CU142" i="24"/>
  <c r="AO93" i="24"/>
  <c r="AL92" i="24"/>
  <c r="AL143" i="24"/>
  <c r="AO144" i="24"/>
  <c r="CU111" i="24"/>
  <c r="CR62" i="24"/>
  <c r="AO29" i="24"/>
  <c r="AL28" i="24"/>
  <c r="CU38" i="24"/>
  <c r="BO23" i="24"/>
  <c r="AO44" i="24"/>
  <c r="CU45" i="24"/>
  <c r="CP45" i="24"/>
  <c r="CZ128" i="10"/>
  <c r="BL24" i="10"/>
  <c r="AF60" i="24" l="1"/>
  <c r="BO60" i="24"/>
  <c r="CT113" i="24"/>
  <c r="CU25" i="24"/>
  <c r="CP115" i="24"/>
  <c r="AN92" i="24"/>
  <c r="AJ60" i="24"/>
  <c r="CB60" i="24"/>
  <c r="CP130" i="24"/>
  <c r="AN135" i="24"/>
  <c r="F21" i="24"/>
  <c r="F176" i="24" s="1"/>
  <c r="AG21" i="24"/>
  <c r="AG176" i="24" s="1"/>
  <c r="AD15" i="24"/>
  <c r="AC21" i="24"/>
  <c r="AC176" i="24" s="1"/>
  <c r="CQ139" i="24"/>
  <c r="CP139" i="24"/>
  <c r="BA21" i="24"/>
  <c r="BA176" i="24" s="1"/>
  <c r="CR61" i="24"/>
  <c r="O21" i="24"/>
  <c r="O176" i="24" s="1"/>
  <c r="BY21" i="24"/>
  <c r="BY176" i="24" s="1"/>
  <c r="BF21" i="24"/>
  <c r="BF176" i="24" s="1"/>
  <c r="N21" i="24"/>
  <c r="N176" i="24" s="1"/>
  <c r="CH21" i="24"/>
  <c r="CH176" i="24" s="1"/>
  <c r="BE21" i="24"/>
  <c r="BE176" i="24" s="1"/>
  <c r="CL21" i="24"/>
  <c r="CL176" i="24" s="1"/>
  <c r="CU86" i="24"/>
  <c r="CP86" i="24"/>
  <c r="CQ50" i="24"/>
  <c r="CQ43" i="24" s="1"/>
  <c r="BJ21" i="24"/>
  <c r="BJ176" i="24" s="1"/>
  <c r="CQ37" i="24"/>
  <c r="CQ23" i="24" s="1"/>
  <c r="BH21" i="24"/>
  <c r="BH176" i="24" s="1"/>
  <c r="AL82" i="24"/>
  <c r="AL70" i="24" s="1"/>
  <c r="AM21" i="24"/>
  <c r="AM176" i="24" s="1"/>
  <c r="BB135" i="24"/>
  <c r="BQ21" i="24"/>
  <c r="BQ176" i="24" s="1"/>
  <c r="AJ22" i="24"/>
  <c r="BD21" i="24"/>
  <c r="BD176" i="24" s="1"/>
  <c r="CQ71" i="24"/>
  <c r="CA21" i="24"/>
  <c r="CA176" i="24" s="1"/>
  <c r="AO129" i="24"/>
  <c r="CU129" i="24" s="1"/>
  <c r="CU130" i="24"/>
  <c r="CJ21" i="24"/>
  <c r="CJ176" i="24" s="1"/>
  <c r="CC21" i="24"/>
  <c r="CC176" i="24" s="1"/>
  <c r="CS43" i="24"/>
  <c r="CT86" i="24"/>
  <c r="CE21" i="24"/>
  <c r="CE176" i="24" s="1"/>
  <c r="CD21" i="24"/>
  <c r="CD176" i="24" s="1"/>
  <c r="BT21" i="24"/>
  <c r="BT176" i="24" s="1"/>
  <c r="Q21" i="24"/>
  <c r="Q176" i="24" s="1"/>
  <c r="CP79" i="24"/>
  <c r="J21" i="24"/>
  <c r="J176" i="24" s="1"/>
  <c r="AK21" i="24"/>
  <c r="AK176" i="24" s="1"/>
  <c r="BP21" i="24"/>
  <c r="BP176" i="24" s="1"/>
  <c r="BB23" i="24"/>
  <c r="BB22" i="24" s="1"/>
  <c r="BV21" i="24"/>
  <c r="BV176" i="24" s="1"/>
  <c r="AN82" i="24"/>
  <c r="AE22" i="24"/>
  <c r="CS61" i="24"/>
  <c r="BW21" i="24"/>
  <c r="BW176" i="24" s="1"/>
  <c r="CF21" i="24"/>
  <c r="CF176" i="24" s="1"/>
  <c r="H21" i="24"/>
  <c r="H176" i="24" s="1"/>
  <c r="W21" i="24"/>
  <c r="W176" i="24" s="1"/>
  <c r="BU21" i="24"/>
  <c r="BU176" i="24" s="1"/>
  <c r="CK21" i="24"/>
  <c r="CK176" i="24" s="1"/>
  <c r="M21" i="24"/>
  <c r="M176" i="24" s="1"/>
  <c r="CP136" i="24"/>
  <c r="CQ92" i="24"/>
  <c r="CQ82" i="24"/>
  <c r="V21" i="24"/>
  <c r="V176" i="24" s="1"/>
  <c r="G21" i="24"/>
  <c r="G176" i="24" s="1"/>
  <c r="L21" i="24"/>
  <c r="L176" i="24" s="1"/>
  <c r="BX21" i="24"/>
  <c r="BX176" i="24" s="1"/>
  <c r="AO6" i="24"/>
  <c r="CT136" i="24"/>
  <c r="CU115" i="24"/>
  <c r="CI21" i="24"/>
  <c r="CI176" i="24" s="1"/>
  <c r="T21" i="24"/>
  <c r="T176" i="24" s="1"/>
  <c r="CU113" i="24"/>
  <c r="X21" i="24"/>
  <c r="X176" i="24" s="1"/>
  <c r="AB21" i="24"/>
  <c r="AB176" i="24" s="1"/>
  <c r="AO114" i="24"/>
  <c r="CU114" i="24" s="1"/>
  <c r="AD21" i="24"/>
  <c r="AD176" i="24" s="1"/>
  <c r="I21" i="24"/>
  <c r="I176" i="24" s="1"/>
  <c r="AF22" i="24"/>
  <c r="BI21" i="24"/>
  <c r="BI176" i="24" s="1"/>
  <c r="BN21" i="24"/>
  <c r="BN176" i="24" s="1"/>
  <c r="BR21" i="24"/>
  <c r="BR176" i="24" s="1"/>
  <c r="AO28" i="24"/>
  <c r="R21" i="24"/>
  <c r="R176" i="24" s="1"/>
  <c r="CS23" i="24"/>
  <c r="CO22" i="24"/>
  <c r="CM21" i="24"/>
  <c r="CM176" i="24" s="1"/>
  <c r="CR43" i="24"/>
  <c r="BZ21" i="24"/>
  <c r="BZ176" i="24" s="1"/>
  <c r="CR23" i="24"/>
  <c r="BM21" i="24"/>
  <c r="BM176" i="24" s="1"/>
  <c r="CQ150" i="24"/>
  <c r="AZ22" i="24"/>
  <c r="AN43" i="24"/>
  <c r="CP114" i="24"/>
  <c r="CQ61" i="24"/>
  <c r="CB22" i="24"/>
  <c r="AA21" i="24"/>
  <c r="AA176" i="24" s="1"/>
  <c r="Y21" i="24"/>
  <c r="Y176" i="24" s="1"/>
  <c r="U21" i="24"/>
  <c r="U176" i="24" s="1"/>
  <c r="CT37" i="24"/>
  <c r="Z21" i="24"/>
  <c r="Z176" i="24" s="1"/>
  <c r="AN61" i="24"/>
  <c r="CP129" i="24"/>
  <c r="AL43" i="24"/>
  <c r="AI21" i="24"/>
  <c r="AO24" i="24"/>
  <c r="K21" i="24"/>
  <c r="K176" i="24" s="1"/>
  <c r="AL23" i="24"/>
  <c r="BS21" i="24"/>
  <c r="BS176" i="24" s="1"/>
  <c r="CP25" i="24"/>
  <c r="CP24" i="24" s="1"/>
  <c r="BC21" i="24"/>
  <c r="BC176" i="24" s="1"/>
  <c r="CG21" i="24"/>
  <c r="CG176" i="24" s="1"/>
  <c r="P21" i="24"/>
  <c r="CT115" i="24"/>
  <c r="CR70" i="24"/>
  <c r="CT25" i="24"/>
  <c r="S21" i="24"/>
  <c r="S176" i="24" s="1"/>
  <c r="CT130" i="24"/>
  <c r="AN23" i="24"/>
  <c r="CS135" i="24"/>
  <c r="CU41" i="24"/>
  <c r="BK21" i="24"/>
  <c r="BK176" i="24" s="1"/>
  <c r="CT44" i="24"/>
  <c r="CU44" i="24"/>
  <c r="AO30" i="24"/>
  <c r="CU31" i="24"/>
  <c r="CP31" i="24"/>
  <c r="CP30" i="24" s="1"/>
  <c r="CT31" i="24"/>
  <c r="CP84" i="24"/>
  <c r="CU84" i="24"/>
  <c r="AO82" i="24"/>
  <c r="CT84" i="24"/>
  <c r="CU79" i="24"/>
  <c r="CT79" i="24"/>
  <c r="CP29" i="24"/>
  <c r="CP28" i="24" s="1"/>
  <c r="CT29" i="24"/>
  <c r="CU29" i="24"/>
  <c r="CP143" i="24"/>
  <c r="CU37" i="24"/>
  <c r="CO112" i="24"/>
  <c r="CP119" i="24"/>
  <c r="CP118" i="24" s="1"/>
  <c r="AO118" i="24"/>
  <c r="CU119" i="24"/>
  <c r="CT119" i="24"/>
  <c r="BL21" i="24"/>
  <c r="BL176" i="24" s="1"/>
  <c r="CT109" i="24"/>
  <c r="CP109" i="24"/>
  <c r="CP108" i="24" s="1"/>
  <c r="CU109" i="24"/>
  <c r="AO108" i="24"/>
  <c r="CP121" i="24"/>
  <c r="CP120" i="24" s="1"/>
  <c r="CU121" i="24"/>
  <c r="AO120" i="24"/>
  <c r="CT121" i="24"/>
  <c r="CP37" i="24"/>
  <c r="AL135" i="24"/>
  <c r="AO67" i="24"/>
  <c r="CU68" i="24"/>
  <c r="CP68" i="24"/>
  <c r="CP67" i="24" s="1"/>
  <c r="CT68" i="24"/>
  <c r="AO64" i="24"/>
  <c r="AL62" i="24"/>
  <c r="AL61" i="24" s="1"/>
  <c r="CS113" i="24"/>
  <c r="CT106" i="24"/>
  <c r="CP106" i="24"/>
  <c r="CP105" i="24" s="1"/>
  <c r="CU106" i="24"/>
  <c r="AO105" i="24"/>
  <c r="AO50" i="24"/>
  <c r="AO43" i="24" s="1"/>
  <c r="CP51" i="24"/>
  <c r="CP50" i="24" s="1"/>
  <c r="CT51" i="24"/>
  <c r="CU51" i="24"/>
  <c r="CP93" i="24"/>
  <c r="CP92" i="24" s="1"/>
  <c r="AO92" i="24"/>
  <c r="CU93" i="24"/>
  <c r="CT93" i="24"/>
  <c r="CP102" i="24"/>
  <c r="CP101" i="24" s="1"/>
  <c r="AO101" i="24"/>
  <c r="CU102" i="24"/>
  <c r="CT102" i="24"/>
  <c r="CP44" i="24"/>
  <c r="CR135" i="24"/>
  <c r="CP170" i="24"/>
  <c r="CU170" i="24"/>
  <c r="CT170" i="24"/>
  <c r="CP124" i="24"/>
  <c r="CP123" i="24" s="1"/>
  <c r="CU124" i="24"/>
  <c r="AO123" i="24"/>
  <c r="CT124" i="24"/>
  <c r="CT41" i="24"/>
  <c r="AO150" i="24"/>
  <c r="CT151" i="24"/>
  <c r="CP151" i="24"/>
  <c r="CU151" i="24"/>
  <c r="CU144" i="24"/>
  <c r="CT144" i="24"/>
  <c r="CP144" i="24"/>
  <c r="AO143" i="24"/>
  <c r="BO22" i="24"/>
  <c r="CT139" i="24"/>
  <c r="CU139" i="24"/>
  <c r="CU72" i="24"/>
  <c r="AO71" i="24"/>
  <c r="CP72" i="24"/>
  <c r="CP71" i="24" s="1"/>
  <c r="CT72" i="24"/>
  <c r="AL60" i="24" l="1"/>
  <c r="CT24" i="24"/>
  <c r="CP150" i="24"/>
  <c r="AI176" i="24"/>
  <c r="CQ22" i="24"/>
  <c r="CQ135" i="24"/>
  <c r="CR60" i="24"/>
  <c r="CT129" i="24"/>
  <c r="CP82" i="24"/>
  <c r="AJ21" i="24"/>
  <c r="AJ176" i="24" s="1"/>
  <c r="CS22" i="24"/>
  <c r="AE21" i="24"/>
  <c r="AE176" i="24" s="1"/>
  <c r="CT114" i="24"/>
  <c r="CR22" i="24"/>
  <c r="CB21" i="24"/>
  <c r="CB176" i="24" s="1"/>
  <c r="AN22" i="24"/>
  <c r="AL22" i="24"/>
  <c r="CP6" i="24"/>
  <c r="CU24" i="24"/>
  <c r="CP135" i="24"/>
  <c r="P15" i="24"/>
  <c r="P176" i="24"/>
  <c r="CS112" i="24"/>
  <c r="AF21" i="24"/>
  <c r="AF176" i="24" s="1"/>
  <c r="CT108" i="24"/>
  <c r="CU108" i="24"/>
  <c r="CO111" i="24"/>
  <c r="CU30" i="24"/>
  <c r="CT30" i="24"/>
  <c r="CT150" i="24"/>
  <c r="CU150" i="24"/>
  <c r="CU105" i="24"/>
  <c r="CT105" i="24"/>
  <c r="CU67" i="24"/>
  <c r="CT67" i="24"/>
  <c r="CU118" i="24"/>
  <c r="CT118" i="24"/>
  <c r="CT28" i="24"/>
  <c r="CU28" i="24"/>
  <c r="CP23" i="24"/>
  <c r="CP43" i="24"/>
  <c r="CU120" i="24"/>
  <c r="CT120" i="24"/>
  <c r="BO21" i="24"/>
  <c r="CP64" i="24"/>
  <c r="CP62" i="24" s="1"/>
  <c r="CP61" i="24" s="1"/>
  <c r="CT64" i="24"/>
  <c r="CU64" i="24"/>
  <c r="AO62" i="24"/>
  <c r="CU43" i="24"/>
  <c r="CT43" i="24"/>
  <c r="AO70" i="24"/>
  <c r="CT71" i="24"/>
  <c r="CU71" i="24"/>
  <c r="CU143" i="24"/>
  <c r="CT143" i="24"/>
  <c r="CT92" i="24"/>
  <c r="CU92" i="24"/>
  <c r="AO23" i="24"/>
  <c r="CU23" i="24" s="1"/>
  <c r="AO135" i="24"/>
  <c r="CT123" i="24"/>
  <c r="CU123" i="24"/>
  <c r="CT101" i="24"/>
  <c r="CU101" i="24"/>
  <c r="CT50" i="24"/>
  <c r="CU50" i="24"/>
  <c r="CT82" i="24"/>
  <c r="CU82" i="24"/>
  <c r="BA162" i="10"/>
  <c r="BA173" i="10"/>
  <c r="CR21" i="24" l="1"/>
  <c r="CR176" i="24" s="1"/>
  <c r="CU135" i="24"/>
  <c r="CT135" i="24"/>
  <c r="CS111" i="24"/>
  <c r="AO22" i="24"/>
  <c r="CT23" i="24"/>
  <c r="CO110" i="24"/>
  <c r="CP22" i="24"/>
  <c r="CU70" i="24"/>
  <c r="AO61" i="24"/>
  <c r="CT62" i="24"/>
  <c r="CU62" i="24"/>
  <c r="BO176" i="24"/>
  <c r="AL21" i="24"/>
  <c r="AL176" i="24" s="1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O60" i="24" l="1"/>
  <c r="CP196" i="10"/>
  <c r="CQ196" i="10"/>
  <c r="CR196" i="10"/>
  <c r="CS196" i="10"/>
  <c r="CS110" i="24"/>
  <c r="CU22" i="24"/>
  <c r="CT22" i="24"/>
  <c r="CT61" i="24"/>
  <c r="CU61" i="24"/>
  <c r="CN108" i="24"/>
  <c r="CN70" i="24" s="1"/>
  <c r="CN60" i="24" s="1"/>
  <c r="CO109" i="24"/>
  <c r="AZ16" i="10"/>
  <c r="CO108" i="24" l="1"/>
  <c r="CO70" i="24" s="1"/>
  <c r="CO60" i="24" s="1"/>
  <c r="CS109" i="24"/>
  <c r="CS108" i="24" s="1"/>
  <c r="CS70" i="24" s="1"/>
  <c r="CS60" i="24" s="1"/>
  <c r="CN21" i="24"/>
  <c r="CN176" i="24" s="1"/>
  <c r="CU60" i="24"/>
  <c r="AO21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CS21" i="24" l="1"/>
  <c r="CS176" i="24" s="1"/>
  <c r="AO176" i="24"/>
  <c r="CU21" i="24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O21" i="24" l="1"/>
  <c r="CO176" i="24" s="1"/>
  <c r="CU176" i="24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Q70" i="24" l="1"/>
  <c r="AQ60" i="24" s="1"/>
  <c r="AR70" i="24"/>
  <c r="AU70" i="24"/>
  <c r="AT70" i="24"/>
  <c r="AT60" i="24" s="1"/>
  <c r="AX70" i="24"/>
  <c r="AX60" i="24" s="1"/>
  <c r="AY70" i="24"/>
  <c r="AY60" i="24" s="1"/>
  <c r="AW70" i="24"/>
  <c r="AW60" i="24" s="1"/>
  <c r="AZ70" i="24"/>
  <c r="AV70" i="24"/>
  <c r="AP70" i="24"/>
  <c r="AS70" i="24"/>
  <c r="AS60" i="24" s="1"/>
  <c r="BB128" i="24"/>
  <c r="AN128" i="24" s="1"/>
  <c r="AN70" i="24" s="1"/>
  <c r="AN60" i="24" s="1"/>
  <c r="AP60" i="24" l="1"/>
  <c r="AZ60" i="24"/>
  <c r="AU60" i="24"/>
  <c r="AR60" i="24"/>
  <c r="AR21" i="24" s="1"/>
  <c r="AR176" i="24" s="1"/>
  <c r="AV60" i="24"/>
  <c r="AY21" i="24"/>
  <c r="AY176" i="24" s="1"/>
  <c r="AQ21" i="24"/>
  <c r="AQ176" i="24" s="1"/>
  <c r="AX21" i="24"/>
  <c r="AX176" i="24" s="1"/>
  <c r="AT21" i="24"/>
  <c r="AT176" i="24" s="1"/>
  <c r="AN21" i="24"/>
  <c r="AN176" i="24" s="1"/>
  <c r="AS21" i="24"/>
  <c r="AS176" i="24" s="1"/>
  <c r="AW21" i="24"/>
  <c r="AW176" i="24" s="1"/>
  <c r="AP21" i="24"/>
  <c r="AP176" i="24" s="1"/>
  <c r="CT128" i="24"/>
  <c r="CQ128" i="24"/>
  <c r="CQ70" i="24" s="1"/>
  <c r="CQ60" i="24" s="1"/>
  <c r="CQ21" i="24" s="1"/>
  <c r="CP128" i="24"/>
  <c r="BB70" i="24"/>
  <c r="AZ21" i="24" l="1"/>
  <c r="AZ176" i="24" s="1"/>
  <c r="AV21" i="24"/>
  <c r="AV176" i="24" s="1"/>
  <c r="AU21" i="24"/>
  <c r="AU176" i="24" s="1"/>
  <c r="BB60" i="24"/>
  <c r="CP70" i="24"/>
  <c r="CP60" i="24" s="1"/>
  <c r="CQ176" i="24"/>
  <c r="CT70" i="24"/>
  <c r="CP21" i="24" l="1"/>
  <c r="CP176" i="24" s="1"/>
  <c r="BB21" i="24"/>
  <c r="CT60" i="24"/>
  <c r="CT21" i="24" l="1"/>
  <c r="BB176" i="24"/>
  <c r="CT176" i="24" l="1"/>
</calcChain>
</file>

<file path=xl/comments1.xml><?xml version="1.0" encoding="utf-8"?>
<comments xmlns="http://schemas.openxmlformats.org/spreadsheetml/2006/main">
  <authors>
    <author>Angela Salazar</author>
  </authors>
  <commentList>
    <comment ref="AH146" authorId="0" shapeId="0">
      <text>
        <r>
          <rPr>
            <b/>
            <sz val="9"/>
            <color indexed="81"/>
            <rFont val="Tahoma"/>
            <charset val="1"/>
          </rPr>
          <t xml:space="preserve">Angela Salazar: VALOR NO DESAGREGADO. MEDIANTE OFICIO 50-305 DE DIC/07/16 SUSCRITO POR DRA CLAUDIA CONTRERAS A MIN,HACIENDA SOLICITA SUMAR EL APLAZAMIENTO 56,100,000 DEL FONDO ESPECIAL COMISIÓN DE BUSQUEDA AL RUBRO ACCIONES DE GRUPO
</t>
        </r>
      </text>
    </comment>
  </commentList>
</comments>
</file>

<file path=xl/comments2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<sst xmlns="http://schemas.openxmlformats.org/spreadsheetml/2006/main" count="15817" uniqueCount="962">
  <si>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</si>
  <si>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</si>
  <si>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</si>
  <si>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</si>
  <si>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</si>
  <si>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</si>
  <si>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</si>
  <si>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</si>
  <si>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</si>
  <si>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</si>
  <si>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</si>
  <si>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</si>
  <si>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</si>
  <si>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</si>
  <si>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</si>
  <si>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</si>
  <si>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</si>
  <si>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</si>
  <si>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</si>
  <si>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</si>
  <si>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</si>
  <si>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</si>
  <si>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</si>
  <si>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</si>
  <si>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</si>
  <si>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</si>
  <si>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</si>
  <si>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</si>
  <si>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</si>
  <si>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</si>
  <si>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</si>
  <si>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</si>
  <si>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</si>
  <si>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</si>
  <si>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</si>
  <si>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</si>
  <si>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</si>
  <si>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</si>
  <si>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</si>
  <si>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</si>
  <si>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</si>
  <si>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</si>
  <si>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</si>
  <si>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</si>
  <si>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</si>
  <si>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</si>
  <si>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</si>
  <si>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</si>
  <si>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</si>
  <si>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</si>
  <si>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</si>
  <si>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</si>
  <si>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</si>
  <si>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</si>
  <si>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</si>
  <si>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</si>
  <si>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</si>
  <si>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</si>
  <si>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</si>
  <si>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</si>
  <si>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</si>
  <si>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</si>
  <si>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</si>
  <si>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</si>
  <si>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</si>
  <si>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</si>
  <si>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</si>
  <si>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</si>
  <si>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</si>
  <si>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</si>
  <si>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</si>
  <si>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</si>
  <si>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</si>
  <si>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</si>
  <si>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</si>
  <si>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</si>
  <si>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</si>
  <si>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</si>
  <si>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</si>
  <si>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</si>
  <si>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</si>
  <si>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</si>
  <si>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</si>
  <si>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</si>
  <si>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</si>
  <si>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</si>
  <si>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</si>
  <si>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</si>
  <si>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</si>
  <si>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</si>
  <si>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</si>
  <si>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</si>
  <si>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</si>
  <si>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</si>
  <si>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</si>
  <si>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</si>
  <si>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</si>
  <si>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</si>
  <si>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</si>
  <si>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</si>
  <si>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</si>
  <si>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</si>
  <si>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</si>
  <si>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</si>
  <si>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</si>
  <si>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</si>
  <si>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</si>
  <si>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</si>
  <si>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</si>
  <si>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</si>
  <si>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</si>
  <si>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</si>
  <si>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</si>
  <si>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</si>
  <si>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</si>
  <si>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</si>
  <si>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</si>
  <si>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</si>
  <si>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</si>
  <si>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</si>
  <si>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</si>
  <si>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</si>
  <si>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</si>
  <si>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</si>
  <si>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</si>
  <si>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</si>
  <si>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</si>
  <si>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</si>
  <si>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</si>
  <si>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</si>
  <si>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</si>
  <si>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</si>
  <si>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</si>
  <si>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</si>
  <si>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</si>
  <si>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</si>
  <si>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</si>
  <si>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</si>
  <si>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</si>
  <si>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</si>
  <si>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</si>
  <si>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</si>
  <si>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</si>
  <si>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</si>
  <si>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</si>
  <si>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</si>
  <si>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</si>
  <si>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</si>
  <si>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</si>
  <si>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</si>
  <si>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</si>
  <si>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</si>
  <si>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</si>
  <si>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</si>
  <si>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</si>
  <si>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</si>
  <si>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</si>
  <si>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</si>
  <si>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</si>
  <si>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</si>
  <si>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</si>
  <si>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</si>
  <si>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</si>
  <si>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</si>
  <si>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</si>
  <si>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</si>
  <si>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</si>
  <si>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</si>
  <si>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</si>
  <si>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</si>
  <si>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</si>
  <si>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</si>
  <si>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</si>
  <si>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</si>
  <si>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</si>
  <si>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</si>
  <si>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</si>
  <si>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</si>
  <si>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</si>
  <si>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</si>
  <si>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</si>
  <si>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</si>
  <si>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</si>
  <si>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</si>
  <si>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</si>
  <si>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</si>
  <si>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</si>
  <si>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</si>
  <si>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</si>
  <si>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</si>
  <si>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</si>
  <si>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</si>
  <si>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</si>
  <si>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</si>
  <si>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</si>
  <si>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</si>
  <si>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</si>
  <si>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</si>
  <si>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</si>
  <si>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</si>
  <si>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</si>
  <si>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</si>
  <si>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</si>
  <si>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</si>
  <si>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</si>
  <si>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</si>
  <si>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</si>
  <si>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</si>
  <si>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</si>
  <si>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</si>
  <si>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</si>
  <si>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</si>
  <si>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</si>
  <si>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</si>
  <si>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</si>
  <si>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</si>
  <si>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</si>
  <si>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</si>
  <si>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</si>
  <si>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</si>
  <si>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</si>
  <si>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</si>
  <si>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</si>
  <si>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</si>
  <si>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</si>
  <si>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</si>
  <si>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</si>
  <si>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</si>
  <si>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</si>
  <si>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</si>
  <si>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</si>
  <si>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</si>
  <si>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</si>
  <si>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</si>
  <si>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</si>
  <si>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</si>
  <si>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</si>
  <si>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</si>
  <si>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</si>
  <si>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</si>
  <si>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</si>
  <si>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</si>
  <si>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</si>
  <si>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</si>
  <si>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</si>
  <si>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</si>
  <si>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</si>
  <si>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</si>
  <si>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</si>
  <si>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</si>
  <si>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</si>
  <si>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</si>
  <si>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</si>
  <si>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</si>
  <si>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</si>
  <si>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</si>
  <si>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</si>
  <si>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</si>
  <si>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</si>
  <si>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</si>
  <si>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</si>
  <si>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</si>
  <si>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</si>
  <si>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</si>
  <si>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</si>
  <si>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</si>
  <si>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</si>
  <si>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</si>
  <si>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</si>
  <si>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</si>
  <si>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</si>
  <si>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</si>
  <si>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</si>
  <si>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</si>
  <si>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</si>
  <si>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</si>
  <si>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</si>
  <si>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</si>
  <si>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</si>
  <si>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</si>
  <si>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</si>
  <si>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</si>
  <si>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</si>
  <si>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</si>
  <si>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</si>
  <si>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</si>
  <si>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</si>
  <si>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</si>
  <si>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</si>
  <si>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</si>
  <si>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</si>
  <si>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</si>
  <si>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</si>
  <si>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</si>
  <si>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</si>
  <si>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</si>
  <si>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</si>
  <si>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</si>
  <si>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</si>
  <si>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</si>
  <si>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</si>
  <si>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</si>
  <si>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</si>
  <si>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</si>
  <si>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</si>
  <si>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</si>
  <si>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</si>
  <si>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</si>
  <si>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</si>
  <si>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</si>
  <si>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</si>
  <si>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</si>
  <si>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</si>
  <si>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</si>
  <si>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</si>
  <si>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</si>
  <si>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</si>
  <si>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</si>
  <si>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</si>
  <si>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</si>
  <si>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</si>
  <si>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</si>
  <si>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</si>
  <si>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</si>
  <si>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</si>
  <si>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</si>
  <si>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</si>
  <si>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</si>
  <si>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</si>
  <si>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</si>
  <si>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</si>
  <si>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</si>
  <si>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</si>
  <si>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</si>
  <si>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</si>
  <si>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</si>
  <si>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</si>
  <si>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</si>
  <si>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</si>
  <si>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</si>
  <si>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</si>
  <si>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</si>
  <si>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</si>
  <si>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</si>
  <si>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</si>
  <si>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</si>
  <si>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</si>
  <si>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</si>
  <si>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</si>
  <si>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</si>
  <si>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</si>
  <si>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</si>
  <si>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</si>
  <si>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</si>
  <si>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</si>
  <si>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</si>
  <si>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</si>
  <si>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</si>
  <si>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</si>
  <si>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</si>
  <si>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</si>
  <si>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</si>
  <si>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</si>
  <si>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</si>
  <si>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</si>
  <si>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</si>
  <si>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</si>
  <si>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</si>
  <si>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</si>
  <si>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</si>
  <si>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</si>
  <si>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</si>
  <si>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</si>
  <si>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</si>
  <si>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</si>
  <si>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</si>
  <si>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</si>
  <si>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</si>
  <si>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</si>
  <si>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</si>
  <si>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</si>
  <si>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</si>
  <si>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</si>
  <si>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</si>
  <si>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</si>
  <si>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</si>
  <si>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</si>
  <si>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</si>
  <si>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</si>
  <si>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</si>
  <si>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</si>
  <si>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</si>
  <si>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</si>
  <si>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</si>
  <si>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</si>
  <si>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</si>
  <si>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</si>
  <si>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</si>
  <si>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</si>
  <si>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</si>
  <si>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</si>
  <si>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</si>
  <si>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</si>
  <si>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</si>
  <si>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</si>
  <si>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</si>
  <si>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</si>
  <si>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</si>
  <si>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</si>
  <si>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</si>
  <si>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</si>
  <si>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</si>
  <si>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</si>
  <si>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</si>
  <si>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</si>
  <si>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</si>
  <si>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</si>
  <si>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</si>
  <si>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</si>
  <si>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</si>
  <si>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</si>
  <si>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</si>
  <si>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</si>
  <si>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</si>
  <si>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</si>
  <si>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</si>
  <si>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</si>
  <si>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</si>
  <si>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</si>
  <si>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</si>
  <si>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</si>
  <si>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</si>
  <si>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</si>
  <si>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</si>
  <si>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</si>
  <si>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</si>
  <si>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</si>
  <si>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</si>
  <si>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</si>
  <si>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</si>
  <si>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</si>
  <si>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</si>
  <si>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</si>
  <si>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</si>
  <si>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</si>
  <si>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</si>
  <si>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</si>
  <si>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</si>
  <si>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</si>
  <si>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</si>
  <si>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</si>
  <si>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</si>
  <si>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</si>
  <si>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</si>
  <si>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</si>
  <si>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</si>
  <si>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</si>
  <si>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</si>
  <si>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</si>
  <si>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</si>
  <si>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</si>
  <si>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</si>
  <si>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</si>
  <si>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</si>
  <si>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</si>
  <si>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</si>
  <si>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</si>
  <si>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</si>
  <si>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</si>
  <si>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</si>
  <si>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</si>
  <si>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</si>
  <si>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</si>
  <si>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</si>
  <si>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</si>
  <si>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</si>
  <si>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</si>
  <si>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</si>
  <si>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</si>
  <si>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</si>
  <si>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</si>
  <si>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</si>
  <si>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</si>
  <si>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</si>
  <si>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</si>
  <si>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</si>
  <si>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</si>
  <si>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</si>
  <si>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</si>
  <si>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</si>
  <si>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</si>
  <si>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</si>
  <si>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</si>
  <si>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</si>
  <si>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</si>
  <si>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</si>
  <si>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</si>
  <si>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</si>
  <si>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</si>
  <si>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</si>
  <si>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</si>
  <si>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</si>
  <si>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</si>
  <si>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</si>
  <si>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</si>
  <si>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</si>
  <si>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</si>
  <si>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</si>
  <si>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</si>
  <si>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</si>
  <si>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</si>
  <si>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</si>
  <si>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</si>
  <si>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</si>
  <si>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</si>
  <si>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</si>
  <si>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</si>
  <si>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</si>
  <si>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</si>
  <si>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</si>
  <si>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</si>
  <si>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</si>
  <si>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</si>
  <si>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</si>
  <si>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</si>
  <si>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</si>
  <si>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</si>
  <si>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</si>
  <si>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</si>
  <si>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</si>
  <si>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</si>
  <si>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</si>
  <si>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</si>
  <si>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</si>
  <si>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</si>
  <si>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</si>
  <si>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</si>
  <si>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</si>
  <si>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</si>
  <si>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</si>
  <si>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</si>
  <si>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</si>
  <si>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</si>
  <si>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</si>
  <si>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</si>
  <si>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</si>
  <si>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</si>
  <si>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</si>
  <si>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</si>
  <si>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</si>
  <si>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</si>
  <si>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</si>
  <si>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</si>
  <si>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</si>
  <si>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</si>
  <si>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</si>
  <si>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</si>
  <si>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</si>
  <si>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</si>
  <si>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</si>
  <si>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</si>
  <si>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</si>
  <si>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</si>
  <si>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</si>
  <si>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</si>
  <si>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</si>
  <si>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</si>
  <si>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</si>
  <si>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</si>
  <si>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</si>
  <si>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</si>
  <si>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</si>
  <si>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</si>
  <si>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</si>
  <si>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</si>
  <si>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</si>
  <si>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</si>
  <si>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</si>
  <si>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</si>
  <si>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</si>
  <si>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</si>
  <si>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</si>
  <si>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</si>
  <si>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</si>
  <si>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</si>
  <si>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</si>
  <si>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</si>
  <si>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</si>
  <si>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</si>
  <si>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</si>
  <si>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</si>
  <si>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</si>
  <si>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</si>
  <si>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</si>
  <si>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</si>
  <si>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</si>
  <si>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</si>
  <si>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</si>
  <si>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</si>
  <si>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</si>
  <si>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</si>
  <si>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</si>
  <si>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</si>
  <si>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</si>
  <si>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</si>
  <si>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</si>
  <si>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</si>
  <si>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</si>
  <si>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</si>
  <si>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</si>
  <si>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</si>
  <si>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</si>
  <si>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</si>
  <si>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</si>
  <si>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</si>
  <si>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</si>
  <si>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</si>
  <si>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</si>
  <si>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</si>
  <si>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</si>
  <si>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</si>
  <si>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</si>
  <si>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</si>
  <si>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</si>
  <si>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</si>
  <si>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</si>
  <si>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</si>
  <si>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</si>
  <si>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</si>
  <si>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</si>
  <si>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</si>
  <si>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</si>
  <si>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</si>
  <si>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</si>
  <si>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</si>
  <si>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</si>
  <si>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</si>
  <si>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</si>
  <si>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</si>
  <si>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</si>
  <si>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</si>
  <si>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</si>
  <si>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</si>
  <si>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</si>
  <si>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</si>
  <si>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</si>
  <si>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</si>
  <si>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</si>
  <si>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</si>
  <si>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</si>
  <si>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</si>
  <si>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</si>
  <si>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</si>
  <si>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</si>
  <si>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</si>
  <si>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</si>
  <si>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</si>
  <si>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</si>
  <si>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</si>
  <si>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</si>
  <si>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</si>
  <si>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</si>
  <si>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</si>
  <si>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</si>
  <si>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</si>
  <si>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</si>
  <si>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</si>
  <si>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</si>
  <si>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</si>
  <si>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</si>
  <si>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</si>
  <si>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</si>
  <si>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</si>
  <si>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</si>
  <si>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</si>
  <si>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</si>
  <si>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</si>
  <si>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</si>
  <si>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</si>
  <si>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</si>
  <si>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</si>
  <si>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</si>
  <si>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</si>
  <si>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</si>
  <si>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</si>
  <si>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</si>
  <si>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</si>
  <si>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</si>
  <si>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</si>
  <si>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</si>
  <si>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</si>
  <si>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</si>
  <si>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</si>
  <si>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</si>
  <si>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</si>
  <si>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</si>
  <si>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</si>
  <si>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</si>
  <si>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</si>
  <si>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</si>
  <si>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</si>
  <si>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</si>
  <si>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</si>
  <si>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</si>
  <si>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</si>
  <si>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</si>
  <si>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</si>
  <si>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</si>
  <si>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</si>
  <si>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</si>
  <si>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</si>
  <si>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</si>
  <si>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</si>
  <si>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</si>
  <si>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</si>
  <si>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</si>
  <si>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</si>
  <si>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</si>
  <si>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</si>
  <si>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</si>
  <si>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</si>
  <si>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</si>
  <si>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</si>
  <si>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</si>
  <si>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</si>
  <si>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</si>
  <si>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</si>
  <si>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</si>
  <si>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</si>
  <si>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</si>
  <si>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</si>
  <si>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</si>
  <si>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</si>
  <si>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</si>
  <si>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</si>
  <si>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</si>
  <si>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</si>
  <si>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</si>
  <si>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</si>
  <si>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</si>
  <si>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</si>
  <si>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</si>
  <si>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</si>
  <si>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</si>
  <si>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</si>
  <si>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</si>
  <si>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</si>
  <si>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</si>
  <si>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</si>
  <si>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</si>
  <si>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</si>
  <si>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</si>
  <si>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</si>
  <si>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</si>
  <si>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</si>
  <si>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</si>
  <si>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</si>
  <si>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</si>
  <si>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</si>
  <si>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</si>
  <si>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</si>
  <si>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</si>
  <si>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</si>
  <si>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</si>
  <si>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</si>
  <si>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</si>
  <si>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</si>
  <si>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</si>
  <si>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</si>
  <si>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</si>
  <si>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</si>
  <si>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</si>
  <si>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</si>
  <si>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</si>
  <si>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</si>
  <si>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</si>
  <si>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</si>
  <si>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</si>
  <si>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</si>
  <si>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</si>
  <si>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</si>
  <si>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</si>
  <si>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</si>
  <si>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</si>
  <si>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</si>
  <si>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</si>
  <si>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</si>
  <si>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</si>
  <si>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</si>
  <si>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</si>
  <si>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</si>
  <si>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</si>
  <si>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</si>
  <si>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</si>
  <si>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</si>
  <si>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</si>
  <si>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</si>
  <si>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</si>
  <si>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</si>
  <si>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</si>
  <si>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</si>
  <si>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</si>
  <si>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</si>
  <si>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</si>
  <si>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</si>
  <si>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</si>
  <si>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</si>
  <si>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</si>
  <si>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</si>
  <si>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</si>
  <si>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</si>
  <si>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</si>
  <si>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</si>
  <si>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</si>
  <si>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</si>
  <si>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</si>
  <si>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</si>
  <si>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</si>
  <si>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</si>
  <si>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</si>
  <si>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</si>
  <si>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</si>
  <si>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</si>
  <si>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</si>
  <si>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</si>
  <si>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</si>
  <si>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</si>
  <si>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</si>
  <si>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</si>
  <si>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</si>
  <si>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</si>
  <si>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</si>
  <si>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</si>
  <si>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</si>
  <si>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</si>
  <si>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</si>
  <si>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</si>
  <si>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</si>
  <si>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</si>
  <si>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</si>
  <si>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</si>
  <si>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</si>
  <si>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</si>
  <si>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</si>
  <si>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A10199910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</si>
  <si>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</si>
  <si>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</si>
  <si>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</si>
  <si>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</si>
  <si>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</si>
  <si>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</si>
  <si>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</si>
  <si>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</si>
  <si>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</si>
  <si>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</si>
  <si>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</si>
  <si>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</si>
  <si>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</si>
  <si>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</si>
  <si>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</si>
  <si>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</si>
  <si>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</si>
  <si>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</si>
  <si>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</si>
  <si>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</si>
  <si>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A2041310</t>
  </si>
  <si>
    <t>A2041410</t>
  </si>
  <si>
    <t>A2041610</t>
  </si>
  <si>
    <t>A2041810</t>
  </si>
  <si>
    <t>A2041910</t>
  </si>
  <si>
    <t>A20411610</t>
  </si>
  <si>
    <t>A20412510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</si>
  <si>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</si>
  <si>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</si>
  <si>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</si>
  <si>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</si>
  <si>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</si>
  <si>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</si>
  <si>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</si>
  <si>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</si>
  <si>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</si>
  <si>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A20442110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</si>
  <si>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</si>
  <si>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</si>
  <si>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</si>
  <si>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</si>
  <si>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</si>
  <si>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</si>
  <si>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</si>
  <si>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</si>
  <si>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A20451310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</si>
  <si>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</si>
  <si>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</si>
  <si>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</si>
  <si>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</si>
  <si>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</si>
  <si>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</si>
  <si>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</si>
  <si>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</si>
  <si>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</si>
  <si>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</si>
  <si>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</si>
  <si>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</si>
  <si>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</si>
  <si>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</si>
  <si>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</si>
  <si>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</si>
  <si>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</si>
  <si>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</si>
  <si>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</si>
  <si>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</si>
  <si>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</si>
  <si>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A204411310</t>
  </si>
  <si>
    <t>A20441210</t>
  </si>
  <si>
    <t>A20499910</t>
  </si>
  <si>
    <t>A321110</t>
  </si>
  <si>
    <t>A321111</t>
  </si>
  <si>
    <t>A3534410</t>
  </si>
  <si>
    <t>A3611210</t>
  </si>
  <si>
    <t>A363410</t>
  </si>
  <si>
    <t>A363710</t>
  </si>
  <si>
    <t>A36311116</t>
  </si>
  <si>
    <t>A36311216</t>
  </si>
  <si>
    <t>A3636616</t>
  </si>
  <si>
    <t>A3631910</t>
  </si>
  <si>
    <t>A36399910</t>
  </si>
  <si>
    <t>C121800110</t>
  </si>
  <si>
    <t>C122800210</t>
  </si>
  <si>
    <t>C122800310</t>
  </si>
  <si>
    <t>C213800110</t>
  </si>
  <si>
    <t>C3101504110</t>
  </si>
  <si>
    <t>C3101504210</t>
  </si>
  <si>
    <t>C3101507110</t>
  </si>
  <si>
    <t>C310150730210</t>
  </si>
  <si>
    <t>C310150730310</t>
  </si>
  <si>
    <t>C3101507510</t>
  </si>
  <si>
    <t>C3101507410</t>
  </si>
  <si>
    <t>C320307110</t>
  </si>
  <si>
    <t>C3201304110</t>
  </si>
  <si>
    <t>C320150710210</t>
  </si>
  <si>
    <t>C3201507210</t>
  </si>
  <si>
    <t>C3201507310</t>
  </si>
  <si>
    <t>C510704110</t>
  </si>
  <si>
    <t>C51080020210</t>
  </si>
  <si>
    <t>C51080020310</t>
  </si>
  <si>
    <t>C510800215</t>
  </si>
  <si>
    <t>C520800310</t>
  </si>
  <si>
    <t>C670150730210</t>
  </si>
  <si>
    <t>C670150730310</t>
  </si>
  <si>
    <t>C6701508110</t>
  </si>
  <si>
    <t>ABS(CELDA)</t>
  </si>
  <si>
    <t>MHamsalaza ANGELA MILENA SALAZAR FERNANDEZ</t>
  </si>
  <si>
    <t>2017-01-23-8:09 a. m.</t>
  </si>
  <si>
    <t>01/01/2016 A 31/12/2016</t>
  </si>
  <si>
    <t>Ejecución</t>
  </si>
  <si>
    <t>TOTAL FUNCIONAMIENTO</t>
  </si>
  <si>
    <t>TOTAL INVERSIÓN</t>
  </si>
  <si>
    <t>2017-01-24-12:14 p. m.</t>
  </si>
  <si>
    <t>01/12/2016 A 31/12/2016</t>
  </si>
  <si>
    <t>NO DESAGREGADO</t>
  </si>
  <si>
    <t>A DICIEMBRE DE 2016</t>
  </si>
  <si>
    <r>
      <t xml:space="preserve">COMPROMISO POR OBLIGAR
DEP.GSTOS
</t>
    </r>
    <r>
      <rPr>
        <b/>
        <sz val="14"/>
        <color rgb="FFFF0000"/>
        <rFont val="Arial Narrow"/>
        <family val="2"/>
      </rPr>
      <t>VALOR DE LA RESERVA PRESUPUESTAL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</si>
</sst>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9"/>
      <color indexed="81"/>
      <name val="Tahoma"/>
      <charset val="1"/>
    </font>
    <font>
      <sz val="14"/>
      <name val="Calibri"/>
      <family val="2"/>
    </font>
    <font>
      <sz val="14"/>
      <color rgb="FF000000"/>
      <name val="Arial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rgb="FFFFFF00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545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21" fillId="3" borderId="0" xfId="0" applyFont="1" applyFill="1"/>
    <xf numFmtId="165" fontId="21" fillId="3" borderId="17" xfId="1" applyFont="1" applyFill="1" applyBorder="1" applyAlignment="1">
      <alignment horizontal="center"/>
    </xf>
    <xf numFmtId="165" fontId="14" fillId="3" borderId="17" xfId="1" applyFont="1" applyFill="1" applyBorder="1" applyAlignment="1">
      <alignment horizontal="left" vertical="top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168" fontId="21" fillId="3" borderId="29" xfId="0" applyNumberFormat="1" applyFont="1" applyFill="1" applyBorder="1" applyAlignment="1">
      <alignment horizontal="center"/>
    </xf>
    <xf numFmtId="9" fontId="14" fillId="3" borderId="8" xfId="4" applyFont="1" applyFill="1" applyBorder="1" applyAlignment="1">
      <alignment horizontal="center" vertical="top"/>
    </xf>
    <xf numFmtId="9" fontId="21" fillId="3" borderId="30" xfId="4" applyFont="1" applyFill="1" applyBorder="1" applyAlignment="1">
      <alignment horizontal="center"/>
    </xf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168" fontId="19" fillId="3" borderId="0" xfId="0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68" fontId="14" fillId="0" borderId="53" xfId="1" applyNumberFormat="1" applyFont="1" applyFill="1" applyBorder="1" applyAlignment="1">
      <alignment horizontal="left" vertical="top"/>
    </xf>
    <xf numFmtId="168" fontId="21" fillId="3" borderId="27" xfId="0" applyNumberFormat="1" applyFont="1" applyFill="1" applyBorder="1" applyAlignment="1">
      <alignment horizontal="center" vertical="top"/>
    </xf>
    <xf numFmtId="168" fontId="14" fillId="8" borderId="8" xfId="1" applyNumberFormat="1" applyFont="1" applyFill="1" applyBorder="1" applyAlignment="1">
      <alignment horizontal="left" vertical="top"/>
    </xf>
    <xf numFmtId="42" fontId="33" fillId="0" borderId="8" xfId="0" applyNumberFormat="1" applyFont="1" applyBorder="1"/>
    <xf numFmtId="168" fontId="21" fillId="8" borderId="8" xfId="0" applyNumberFormat="1" applyFont="1" applyFill="1" applyBorder="1" applyAlignment="1">
      <alignment horizontal="center" vertical="top"/>
    </xf>
    <xf numFmtId="14" fontId="14" fillId="3" borderId="8" xfId="0" applyNumberFormat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 wrapText="1"/>
    </xf>
    <xf numFmtId="170" fontId="14" fillId="0" borderId="0" xfId="3" applyNumberFormat="1" applyFont="1" applyFill="1" applyBorder="1"/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64" fillId="0" borderId="0" xfId="3" applyNumberFormat="1" applyFont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11" borderId="17" xfId="3" applyNumberFormat="1" applyFont="1" applyFill="1" applyBorder="1" applyAlignment="1">
      <alignment horizontal="center"/>
    </xf>
    <xf numFmtId="170" fontId="21" fillId="10" borderId="17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9" borderId="21" xfId="3" applyNumberFormat="1" applyFont="1" applyFill="1" applyBorder="1" applyAlignment="1">
      <alignment horizontal="left" vertical="top"/>
    </xf>
    <xf numFmtId="170" fontId="14" fillId="0" borderId="0" xfId="3" applyNumberFormat="1" applyFont="1" applyFill="1" applyAlignment="1">
      <alignment horizontal="left" vertical="top"/>
    </xf>
    <xf numFmtId="170" fontId="21" fillId="3" borderId="17" xfId="3" applyNumberFormat="1" applyFont="1" applyFill="1" applyBorder="1" applyAlignment="1">
      <alignment horizontal="center"/>
    </xf>
    <xf numFmtId="170" fontId="14" fillId="3" borderId="0" xfId="3" applyNumberFormat="1" applyFont="1" applyFill="1" applyBorder="1" applyAlignment="1">
      <alignment horizontal="left" vertical="top"/>
    </xf>
    <xf numFmtId="170" fontId="23" fillId="5" borderId="7" xfId="3" applyNumberFormat="1" applyFont="1" applyFill="1" applyBorder="1" applyAlignment="1">
      <alignment horizontal="center" vertical="center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73" fillId="0" borderId="8" xfId="6" applyNumberFormat="1" applyFont="1" applyFill="1" applyBorder="1" applyAlignment="1">
      <alignment horizontal="center" vertical="center" wrapText="1" readingOrder="1"/>
    </xf>
    <xf numFmtId="0" fontId="72" fillId="0" borderId="0" xfId="6" applyFont="1" applyFill="1" applyBorder="1"/>
    <xf numFmtId="0" fontId="21" fillId="0" borderId="0" xfId="0" applyFont="1" applyFill="1" applyAlignment="1">
      <alignment horizontal="left" vertical="center"/>
    </xf>
    <xf numFmtId="0" fontId="75" fillId="0" borderId="0" xfId="6" applyFont="1" applyFill="1" applyBorder="1"/>
    <xf numFmtId="0" fontId="80" fillId="0" borderId="0" xfId="6" applyNumberFormat="1" applyFont="1" applyFill="1" applyBorder="1" applyAlignment="1">
      <alignment vertical="top" wrapText="1" readingOrder="1"/>
    </xf>
    <xf numFmtId="0" fontId="80" fillId="0" borderId="62" xfId="6" applyNumberFormat="1" applyFont="1" applyFill="1" applyBorder="1" applyAlignment="1">
      <alignment vertical="top" wrapText="1" readingOrder="1"/>
    </xf>
    <xf numFmtId="0" fontId="81" fillId="12" borderId="59" xfId="6" applyNumberFormat="1" applyFont="1" applyFill="1" applyBorder="1" applyAlignment="1">
      <alignment horizontal="center" vertical="top" wrapText="1" readingOrder="1"/>
    </xf>
    <xf numFmtId="0" fontId="84" fillId="0" borderId="0" xfId="6" applyNumberFormat="1" applyFont="1" applyFill="1" applyBorder="1" applyAlignment="1">
      <alignment horizontal="center" vertical="center" wrapText="1" readingOrder="1"/>
    </xf>
    <xf numFmtId="4" fontId="83" fillId="0" borderId="0" xfId="6" applyNumberFormat="1" applyFont="1" applyFill="1" applyBorder="1" applyAlignment="1">
      <alignment horizontal="right" vertical="center" wrapText="1" readingOrder="1"/>
    </xf>
    <xf numFmtId="0" fontId="83" fillId="0" borderId="0" xfId="6" applyNumberFormat="1" applyFont="1" applyFill="1" applyBorder="1" applyAlignment="1">
      <alignment horizontal="right" vertical="center" wrapText="1" readingOrder="1"/>
    </xf>
    <xf numFmtId="0" fontId="87" fillId="0" borderId="0" xfId="6" applyNumberFormat="1" applyFont="1" applyFill="1" applyBorder="1" applyAlignment="1">
      <alignment horizontal="center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72" fillId="9" borderId="0" xfId="6" applyFont="1" applyFill="1" applyBorder="1"/>
    <xf numFmtId="0" fontId="75" fillId="4" borderId="0" xfId="6" applyFont="1" applyFill="1" applyBorder="1"/>
    <xf numFmtId="0" fontId="80" fillId="4" borderId="0" xfId="6" applyNumberFormat="1" applyFont="1" applyFill="1" applyBorder="1" applyAlignment="1">
      <alignment vertical="top" wrapText="1" readingOrder="1"/>
    </xf>
    <xf numFmtId="0" fontId="81" fillId="19" borderId="59" xfId="6" applyNumberFormat="1" applyFont="1" applyFill="1" applyBorder="1" applyAlignment="1">
      <alignment horizontal="center" vertical="top" wrapText="1" readingOrder="1"/>
    </xf>
    <xf numFmtId="4" fontId="83" fillId="4" borderId="0" xfId="6" applyNumberFormat="1" applyFont="1" applyFill="1" applyBorder="1" applyAlignment="1">
      <alignment horizontal="right" vertical="center" wrapText="1" readingOrder="1"/>
    </xf>
    <xf numFmtId="0" fontId="83" fillId="4" borderId="0" xfId="6" applyNumberFormat="1" applyFont="1" applyFill="1" applyBorder="1" applyAlignment="1">
      <alignment horizontal="right" vertical="center" wrapText="1" readingOrder="1"/>
    </xf>
    <xf numFmtId="0" fontId="86" fillId="4" borderId="0" xfId="6" applyNumberFormat="1" applyFont="1" applyFill="1" applyBorder="1" applyAlignment="1">
      <alignment horizontal="right" vertical="center" wrapText="1" readingOrder="1"/>
    </xf>
    <xf numFmtId="4" fontId="86" fillId="4" borderId="0" xfId="6" applyNumberFormat="1" applyFont="1" applyFill="1" applyBorder="1" applyAlignment="1">
      <alignment horizontal="right" vertical="center" wrapText="1" readingOrder="1"/>
    </xf>
    <xf numFmtId="0" fontId="80" fillId="4" borderId="62" xfId="6" applyNumberFormat="1" applyFont="1" applyFill="1" applyBorder="1" applyAlignment="1">
      <alignment vertical="top" wrapText="1" readingOrder="1"/>
    </xf>
    <xf numFmtId="0" fontId="81" fillId="19" borderId="66" xfId="6" applyNumberFormat="1" applyFont="1" applyFill="1" applyBorder="1" applyAlignment="1">
      <alignment horizontal="center" vertical="top" wrapText="1" readingOrder="1"/>
    </xf>
    <xf numFmtId="4" fontId="83" fillId="4" borderId="67" xfId="6" applyNumberFormat="1" applyFont="1" applyFill="1" applyBorder="1" applyAlignment="1">
      <alignment horizontal="right" vertical="center" wrapText="1" readingOrder="1"/>
    </xf>
    <xf numFmtId="170" fontId="14" fillId="0" borderId="8" xfId="3" applyNumberFormat="1" applyFont="1" applyFill="1" applyBorder="1" applyAlignment="1">
      <alignment horizontal="left" vertical="top"/>
    </xf>
    <xf numFmtId="0" fontId="13" fillId="14" borderId="12" xfId="0" applyFont="1" applyFill="1" applyBorder="1" applyAlignment="1">
      <alignment horizontal="center" vertical="center"/>
    </xf>
    <xf numFmtId="0" fontId="72" fillId="14" borderId="0" xfId="6" applyFont="1" applyFill="1" applyBorder="1"/>
    <xf numFmtId="0" fontId="87" fillId="14" borderId="0" xfId="6" applyNumberFormat="1" applyFont="1" applyFill="1" applyBorder="1" applyAlignment="1">
      <alignment horizontal="center" vertical="center" wrapText="1" readingOrder="1"/>
    </xf>
    <xf numFmtId="4" fontId="86" fillId="14" borderId="0" xfId="6" applyNumberFormat="1" applyFont="1" applyFill="1" applyBorder="1" applyAlignment="1">
      <alignment horizontal="right" vertical="center" wrapText="1" readingOrder="1"/>
    </xf>
    <xf numFmtId="0" fontId="86" fillId="14" borderId="0" xfId="6" applyNumberFormat="1" applyFont="1" applyFill="1" applyBorder="1" applyAlignment="1">
      <alignment horizontal="right" vertical="center" wrapText="1" readingOrder="1"/>
    </xf>
    <xf numFmtId="0" fontId="75" fillId="14" borderId="0" xfId="6" applyFont="1" applyFill="1" applyBorder="1"/>
    <xf numFmtId="0" fontId="72" fillId="20" borderId="0" xfId="6" applyFont="1" applyFill="1" applyBorder="1"/>
    <xf numFmtId="0" fontId="87" fillId="20" borderId="0" xfId="6" applyNumberFormat="1" applyFont="1" applyFill="1" applyBorder="1" applyAlignment="1">
      <alignment horizontal="center" vertical="center" wrapText="1" readingOrder="1"/>
    </xf>
    <xf numFmtId="4" fontId="86" fillId="20" borderId="0" xfId="6" applyNumberFormat="1" applyFont="1" applyFill="1" applyBorder="1" applyAlignment="1">
      <alignment horizontal="right" vertical="center" wrapText="1" readingOrder="1"/>
    </xf>
    <xf numFmtId="0" fontId="86" fillId="20" borderId="0" xfId="6" applyNumberFormat="1" applyFont="1" applyFill="1" applyBorder="1" applyAlignment="1">
      <alignment horizontal="right" vertical="center" wrapText="1" readingOrder="1"/>
    </xf>
    <xf numFmtId="0" fontId="75" fillId="20" borderId="0" xfId="6" applyFont="1" applyFill="1" applyBorder="1"/>
    <xf numFmtId="168" fontId="14" fillId="9" borderId="37" xfId="1" applyNumberFormat="1" applyFont="1" applyFill="1" applyBorder="1" applyAlignment="1">
      <alignment horizontal="left" vertical="top"/>
    </xf>
    <xf numFmtId="168" fontId="14" fillId="4" borderId="18" xfId="1" applyNumberFormat="1" applyFont="1" applyFill="1" applyBorder="1" applyAlignment="1">
      <alignment horizontal="left" vertical="top"/>
    </xf>
    <xf numFmtId="168" fontId="21" fillId="3" borderId="58" xfId="1" applyNumberFormat="1" applyFont="1" applyFill="1" applyBorder="1" applyAlignment="1">
      <alignment horizontal="left" vertical="top"/>
    </xf>
    <xf numFmtId="168" fontId="14" fillId="8" borderId="19" xfId="1" applyNumberFormat="1" applyFont="1" applyFill="1" applyBorder="1" applyAlignment="1">
      <alignment horizontal="left" vertical="top"/>
    </xf>
    <xf numFmtId="168" fontId="14" fillId="8" borderId="25" xfId="1" applyNumberFormat="1" applyFont="1" applyFill="1" applyBorder="1" applyAlignment="1">
      <alignment horizontal="left" vertical="top"/>
    </xf>
    <xf numFmtId="168" fontId="14" fillId="8" borderId="41" xfId="1" applyNumberFormat="1" applyFont="1" applyFill="1" applyBorder="1" applyAlignment="1">
      <alignment horizontal="left" vertical="top"/>
    </xf>
    <xf numFmtId="170" fontId="14" fillId="0" borderId="10" xfId="3" applyNumberFormat="1" applyFont="1" applyFill="1" applyBorder="1" applyAlignment="1">
      <alignment horizontal="left" vertical="top"/>
    </xf>
    <xf numFmtId="165" fontId="14" fillId="3" borderId="10" xfId="1" applyFont="1" applyFill="1" applyBorder="1" applyAlignment="1">
      <alignment horizontal="left" vertical="top"/>
    </xf>
    <xf numFmtId="170" fontId="14" fillId="3" borderId="10" xfId="3" applyNumberFormat="1" applyFont="1" applyFill="1" applyBorder="1" applyAlignment="1">
      <alignment horizontal="left" vertical="top"/>
    </xf>
    <xf numFmtId="168" fontId="21" fillId="0" borderId="10" xfId="0" applyNumberFormat="1" applyFont="1" applyFill="1" applyBorder="1" applyAlignment="1">
      <alignment horizont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0" xfId="4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16" xfId="4" applyNumberFormat="1" applyFont="1" applyFill="1" applyBorder="1" applyAlignment="1">
      <alignment horizontal="center" vertical="center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71" fillId="0" borderId="8" xfId="6" applyNumberFormat="1" applyFont="1" applyFill="1" applyBorder="1" applyAlignment="1">
      <alignment horizontal="center" vertical="center" wrapText="1" readingOrder="1"/>
    </xf>
    <xf numFmtId="0" fontId="72" fillId="0" borderId="8" xfId="6" applyFont="1" applyFill="1" applyBorder="1"/>
    <xf numFmtId="0" fontId="74" fillId="0" borderId="8" xfId="6" applyNumberFormat="1" applyFont="1" applyFill="1" applyBorder="1" applyAlignment="1">
      <alignment horizontal="left" vertical="center" wrapText="1" readingOrder="1"/>
    </xf>
    <xf numFmtId="0" fontId="71" fillId="0" borderId="8" xfId="6" applyNumberFormat="1" applyFont="1" applyFill="1" applyBorder="1" applyAlignment="1">
      <alignment vertical="center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33" fillId="0" borderId="8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2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left" vertical="top" wrapText="1" readingOrder="1"/>
    </xf>
    <xf numFmtId="0" fontId="33" fillId="0" borderId="67" xfId="6" applyNumberFormat="1" applyFont="1" applyFill="1" applyBorder="1" applyAlignment="1">
      <alignment vertical="top" wrapText="1"/>
    </xf>
    <xf numFmtId="0" fontId="33" fillId="0" borderId="69" xfId="6" applyNumberFormat="1" applyFont="1" applyFill="1" applyBorder="1" applyAlignment="1">
      <alignment vertical="top" wrapText="1"/>
    </xf>
    <xf numFmtId="0" fontId="40" fillId="0" borderId="69" xfId="6" applyNumberFormat="1" applyFont="1" applyFill="1" applyBorder="1" applyAlignment="1">
      <alignment horizontal="left" vertical="top" wrapText="1" readingOrder="1"/>
    </xf>
    <xf numFmtId="0" fontId="37" fillId="0" borderId="0" xfId="6" applyNumberFormat="1" applyFont="1" applyFill="1" applyBorder="1" applyAlignment="1">
      <alignment vertical="top" wrapText="1" readingOrder="1"/>
    </xf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8" xfId="6" applyNumberFormat="1" applyFont="1" applyFill="1" applyBorder="1" applyAlignment="1">
      <alignment horizontal="left" vertical="center" wrapText="1" readingOrder="1"/>
    </xf>
    <xf numFmtId="0" fontId="39" fillId="12" borderId="61" xfId="6" applyNumberFormat="1" applyFont="1" applyFill="1" applyBorder="1" applyAlignment="1">
      <alignment horizontal="left" vertical="center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Font="1" applyFill="1" applyBorder="1"/>
    <xf numFmtId="0" fontId="80" fillId="0" borderId="0" xfId="6" applyNumberFormat="1" applyFont="1" applyFill="1" applyBorder="1" applyAlignment="1">
      <alignment vertical="top" wrapText="1" readingOrder="1"/>
    </xf>
    <xf numFmtId="0" fontId="86" fillId="0" borderId="0" xfId="6" applyNumberFormat="1" applyFont="1" applyFill="1" applyBorder="1" applyAlignment="1">
      <alignment horizontal="center" vertical="center" wrapText="1" readingOrder="1"/>
    </xf>
    <xf numFmtId="0" fontId="86" fillId="0" borderId="0" xfId="6" applyNumberFormat="1" applyFont="1" applyFill="1" applyBorder="1" applyAlignment="1">
      <alignment vertical="center" wrapText="1" readingOrder="1"/>
    </xf>
    <xf numFmtId="0" fontId="88" fillId="0" borderId="0" xfId="6" applyNumberFormat="1" applyFont="1" applyFill="1" applyBorder="1" applyAlignment="1">
      <alignment horizontal="left" vertical="center" wrapText="1" readingOrder="1"/>
    </xf>
    <xf numFmtId="0" fontId="83" fillId="0" borderId="0" xfId="6" applyNumberFormat="1" applyFont="1" applyFill="1" applyBorder="1" applyAlignment="1">
      <alignment vertical="center" wrapText="1" readingOrder="1"/>
    </xf>
    <xf numFmtId="0" fontId="83" fillId="0" borderId="0" xfId="6" applyNumberFormat="1" applyFont="1" applyFill="1" applyBorder="1" applyAlignment="1">
      <alignment horizontal="center" vertical="center" wrapText="1" readingOrder="1"/>
    </xf>
    <xf numFmtId="0" fontId="85" fillId="0" borderId="0" xfId="6" applyNumberFormat="1" applyFont="1" applyFill="1" applyBorder="1" applyAlignment="1">
      <alignment horizontal="left" vertical="center" wrapText="1" readingOrder="1"/>
    </xf>
    <xf numFmtId="0" fontId="83" fillId="0" borderId="0" xfId="6" applyNumberFormat="1" applyFont="1" applyFill="1" applyBorder="1" applyAlignment="1">
      <alignment horizontal="right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4" fontId="83" fillId="0" borderId="0" xfId="6" applyNumberFormat="1" applyFont="1" applyFill="1" applyBorder="1" applyAlignment="1">
      <alignment horizontal="right" vertical="center" wrapText="1" readingOrder="1"/>
    </xf>
    <xf numFmtId="0" fontId="86" fillId="14" borderId="0" xfId="6" applyNumberFormat="1" applyFont="1" applyFill="1" applyBorder="1" applyAlignment="1">
      <alignment horizontal="right" vertical="center" wrapText="1" readingOrder="1"/>
    </xf>
    <xf numFmtId="0" fontId="75" fillId="14" borderId="0" xfId="6" applyFont="1" applyFill="1" applyBorder="1"/>
    <xf numFmtId="0" fontId="86" fillId="14" borderId="0" xfId="6" applyNumberFormat="1" applyFont="1" applyFill="1" applyBorder="1" applyAlignment="1">
      <alignment horizontal="center" vertical="center" wrapText="1" readingOrder="1"/>
    </xf>
    <xf numFmtId="0" fontId="86" fillId="14" borderId="0" xfId="6" applyNumberFormat="1" applyFont="1" applyFill="1" applyBorder="1" applyAlignment="1">
      <alignment vertical="center" wrapText="1" readingOrder="1"/>
    </xf>
    <xf numFmtId="0" fontId="88" fillId="14" borderId="0" xfId="6" applyNumberFormat="1" applyFont="1" applyFill="1" applyBorder="1" applyAlignment="1">
      <alignment horizontal="left" vertical="center" wrapText="1" readingOrder="1"/>
    </xf>
    <xf numFmtId="0" fontId="86" fillId="20" borderId="0" xfId="6" applyNumberFormat="1" applyFont="1" applyFill="1" applyBorder="1" applyAlignment="1">
      <alignment vertical="center" wrapText="1" readingOrder="1"/>
    </xf>
    <xf numFmtId="0" fontId="75" fillId="20" borderId="0" xfId="6" applyFont="1" applyFill="1" applyBorder="1"/>
    <xf numFmtId="0" fontId="86" fillId="20" borderId="0" xfId="6" applyNumberFormat="1" applyFont="1" applyFill="1" applyBorder="1" applyAlignment="1">
      <alignment horizontal="center" vertical="center" wrapText="1" readingOrder="1"/>
    </xf>
    <xf numFmtId="0" fontId="88" fillId="20" borderId="0" xfId="6" applyNumberFormat="1" applyFont="1" applyFill="1" applyBorder="1" applyAlignment="1">
      <alignment horizontal="left" vertical="center" wrapText="1" readingOrder="1"/>
    </xf>
    <xf numFmtId="0" fontId="86" fillId="20" borderId="0" xfId="6" applyNumberFormat="1" applyFont="1" applyFill="1" applyBorder="1" applyAlignment="1">
      <alignment horizontal="right" vertical="center" wrapText="1" readingOrder="1"/>
    </xf>
    <xf numFmtId="0" fontId="81" fillId="12" borderId="59" xfId="6" applyNumberFormat="1" applyFont="1" applyFill="1" applyBorder="1" applyAlignment="1">
      <alignment horizontal="center" vertical="top" wrapText="1" readingOrder="1"/>
    </xf>
    <xf numFmtId="0" fontId="75" fillId="0" borderId="61" xfId="6" applyNumberFormat="1" applyFont="1" applyFill="1" applyBorder="1" applyAlignment="1">
      <alignment vertical="top" wrapText="1"/>
    </xf>
    <xf numFmtId="0" fontId="75" fillId="0" borderId="60" xfId="6" applyNumberFormat="1" applyFont="1" applyFill="1" applyBorder="1" applyAlignment="1">
      <alignment vertical="top" wrapText="1"/>
    </xf>
    <xf numFmtId="0" fontId="76" fillId="0" borderId="0" xfId="6" applyNumberFormat="1" applyFont="1" applyFill="1" applyBorder="1" applyAlignment="1">
      <alignment horizontal="center" vertical="top" wrapText="1" readingOrder="1"/>
    </xf>
    <xf numFmtId="0" fontId="77" fillId="0" borderId="0" xfId="6" applyNumberFormat="1" applyFont="1" applyFill="1" applyBorder="1" applyAlignment="1">
      <alignment vertical="top" wrapText="1" readingOrder="1"/>
    </xf>
    <xf numFmtId="0" fontId="78" fillId="0" borderId="0" xfId="6" applyNumberFormat="1" applyFont="1" applyFill="1" applyBorder="1" applyAlignment="1">
      <alignment horizontal="left" vertical="top" wrapText="1" readingOrder="1"/>
    </xf>
    <xf numFmtId="0" fontId="79" fillId="0" borderId="0" xfId="6" applyNumberFormat="1" applyFont="1" applyFill="1" applyBorder="1" applyAlignment="1">
      <alignment vertical="top" wrapText="1" readingOrder="1"/>
    </xf>
    <xf numFmtId="0" fontId="80" fillId="0" borderId="0" xfId="6" applyNumberFormat="1" applyFont="1" applyFill="1" applyBorder="1" applyAlignment="1">
      <alignment horizontal="left" vertical="top" wrapText="1" readingOrder="1"/>
    </xf>
    <xf numFmtId="0" fontId="81" fillId="12" borderId="59" xfId="6" applyNumberFormat="1" applyFont="1" applyFill="1" applyBorder="1" applyAlignment="1">
      <alignment horizontal="left" vertical="top" wrapText="1" readingOrder="1"/>
    </xf>
    <xf numFmtId="0" fontId="82" fillId="0" borderId="61" xfId="6" applyNumberFormat="1" applyFont="1" applyFill="1" applyBorder="1" applyAlignment="1">
      <alignment horizontal="left" vertical="top" wrapText="1" readingOrder="1"/>
    </xf>
    <xf numFmtId="0" fontId="81" fillId="12" borderId="61" xfId="6" applyNumberFormat="1" applyFont="1" applyFill="1" applyBorder="1" applyAlignment="1">
      <alignment horizontal="center" vertical="top" wrapText="1" readingOrder="1"/>
    </xf>
    <xf numFmtId="0" fontId="80" fillId="0" borderId="62" xfId="6" applyNumberFormat="1" applyFont="1" applyFill="1" applyBorder="1" applyAlignment="1">
      <alignment vertical="top" wrapText="1" readingOrder="1"/>
    </xf>
    <xf numFmtId="0" fontId="75" fillId="0" borderId="62" xfId="6" applyNumberFormat="1" applyFont="1" applyFill="1" applyBorder="1" applyAlignment="1">
      <alignment vertical="top" wrapText="1"/>
    </xf>
    <xf numFmtId="0" fontId="81" fillId="12" borderId="59" xfId="6" applyNumberFormat="1" applyFont="1" applyFill="1" applyBorder="1" applyAlignment="1">
      <alignment horizontal="left" vertical="center" wrapText="1" readingOrder="1"/>
    </xf>
    <xf numFmtId="0" fontId="82" fillId="0" borderId="61" xfId="6" applyNumberFormat="1" applyFont="1" applyFill="1" applyBorder="1" applyAlignment="1">
      <alignment horizontal="left" vertical="center" wrapText="1" readingOrder="1"/>
    </xf>
    <xf numFmtId="0" fontId="82" fillId="0" borderId="59" xfId="6" applyNumberFormat="1" applyFont="1" applyFill="1" applyBorder="1" applyAlignment="1">
      <alignment horizontal="left" vertical="center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  <xf numFmtId="0" fontId="28" fillId="3" borderId="0" xfId="0" applyFont="1" applyFill="1" applyAlignment="1">
      <alignment vertical="top"/>
    </xf>
    <xf numFmtId="0" fontId="21" fillId="21" borderId="0" xfId="0" applyFont="1" applyFill="1"/>
    <xf numFmtId="0" fontId="16" fillId="21" borderId="0" xfId="0" applyFont="1" applyFill="1"/>
    <xf numFmtId="0" fontId="21" fillId="21" borderId="33" xfId="0" applyFont="1" applyFill="1" applyBorder="1" applyAlignment="1">
      <alignment horizontal="left"/>
    </xf>
    <xf numFmtId="0" fontId="21" fillId="21" borderId="10" xfId="0" applyNumberFormat="1" applyFont="1" applyFill="1" applyBorder="1" applyAlignment="1">
      <alignment horizontal="center"/>
    </xf>
    <xf numFmtId="0" fontId="21" fillId="21" borderId="34" xfId="0" applyFont="1" applyFill="1" applyBorder="1" applyAlignment="1">
      <alignment horizontal="left" vertical="top"/>
    </xf>
    <xf numFmtId="168" fontId="21" fillId="21" borderId="24" xfId="0" applyNumberFormat="1" applyFont="1" applyFill="1" applyBorder="1" applyAlignment="1">
      <alignment horizontal="center"/>
    </xf>
    <xf numFmtId="168" fontId="21" fillId="21" borderId="26" xfId="0" applyNumberFormat="1" applyFont="1" applyFill="1" applyBorder="1" applyAlignment="1">
      <alignment horizontal="center"/>
    </xf>
    <xf numFmtId="168" fontId="21" fillId="21" borderId="43" xfId="0" applyNumberFormat="1" applyFont="1" applyFill="1" applyBorder="1" applyAlignment="1">
      <alignment horizontal="center"/>
    </xf>
    <xf numFmtId="168" fontId="21" fillId="21" borderId="10" xfId="0" applyNumberFormat="1" applyFont="1" applyFill="1" applyBorder="1" applyAlignment="1">
      <alignment horizontal="center"/>
    </xf>
    <xf numFmtId="170" fontId="21" fillId="21" borderId="8" xfId="3" applyNumberFormat="1" applyFont="1" applyFill="1" applyBorder="1" applyAlignment="1">
      <alignment horizontal="center"/>
    </xf>
    <xf numFmtId="168" fontId="21" fillId="21" borderId="36" xfId="0" applyNumberFormat="1" applyFont="1" applyFill="1" applyBorder="1" applyAlignment="1">
      <alignment horizontal="center"/>
    </xf>
    <xf numFmtId="168" fontId="21" fillId="21" borderId="33" xfId="0" applyNumberFormat="1" applyFont="1" applyFill="1" applyBorder="1" applyAlignment="1">
      <alignment horizontal="center"/>
    </xf>
    <xf numFmtId="9" fontId="21" fillId="21" borderId="10" xfId="4" applyFont="1" applyFill="1" applyBorder="1" applyAlignment="1">
      <alignment horizontal="center"/>
    </xf>
    <xf numFmtId="9" fontId="21" fillId="21" borderId="34" xfId="4" applyFont="1" applyFill="1" applyBorder="1" applyAlignment="1">
      <alignment horizontal="center"/>
    </xf>
    <xf numFmtId="0" fontId="21" fillId="21" borderId="29" xfId="0" applyFont="1" applyFill="1" applyBorder="1" applyAlignment="1">
      <alignment horizontal="left"/>
    </xf>
    <xf numFmtId="0" fontId="21" fillId="21" borderId="8" xfId="0" applyNumberFormat="1" applyFont="1" applyFill="1" applyBorder="1" applyAlignment="1">
      <alignment horizontal="center"/>
    </xf>
    <xf numFmtId="0" fontId="21" fillId="21" borderId="30" xfId="0" applyFont="1" applyFill="1" applyBorder="1" applyAlignment="1">
      <alignment horizontal="left" vertical="top" wrapText="1"/>
    </xf>
    <xf numFmtId="168" fontId="21" fillId="21" borderId="17" xfId="0" applyNumberFormat="1" applyFont="1" applyFill="1" applyBorder="1" applyAlignment="1">
      <alignment horizontal="center"/>
    </xf>
    <xf numFmtId="168" fontId="21" fillId="21" borderId="27" xfId="0" applyNumberFormat="1" applyFont="1" applyFill="1" applyBorder="1" applyAlignment="1">
      <alignment horizontal="center"/>
    </xf>
    <xf numFmtId="168" fontId="21" fillId="21" borderId="41" xfId="0" applyNumberFormat="1" applyFont="1" applyFill="1" applyBorder="1" applyAlignment="1">
      <alignment horizontal="center"/>
    </xf>
    <xf numFmtId="168" fontId="21" fillId="21" borderId="8" xfId="0" applyNumberFormat="1" applyFont="1" applyFill="1" applyBorder="1" applyAlignment="1">
      <alignment horizontal="center"/>
    </xf>
    <xf numFmtId="168" fontId="21" fillId="21" borderId="37" xfId="0" applyNumberFormat="1" applyFont="1" applyFill="1" applyBorder="1" applyAlignment="1">
      <alignment horizontal="center"/>
    </xf>
    <xf numFmtId="168" fontId="21" fillId="21" borderId="29" xfId="0" applyNumberFormat="1" applyFont="1" applyFill="1" applyBorder="1" applyAlignment="1">
      <alignment horizontal="center"/>
    </xf>
    <xf numFmtId="9" fontId="21" fillId="21" borderId="8" xfId="4" applyFont="1" applyFill="1" applyBorder="1" applyAlignment="1">
      <alignment horizontal="center"/>
    </xf>
    <xf numFmtId="9" fontId="21" fillId="21" borderId="30" xfId="4" applyFont="1" applyFill="1" applyBorder="1" applyAlignment="1">
      <alignment horizontal="center"/>
    </xf>
    <xf numFmtId="0" fontId="31" fillId="21" borderId="30" xfId="0" applyFont="1" applyFill="1" applyBorder="1" applyAlignment="1">
      <alignment horizontal="left" vertical="center" wrapText="1"/>
    </xf>
    <xf numFmtId="170" fontId="14" fillId="21" borderId="17" xfId="3" applyNumberFormat="1" applyFont="1" applyFill="1" applyBorder="1" applyAlignment="1">
      <alignment horizontal="left" vertical="top"/>
    </xf>
    <xf numFmtId="0" fontId="21" fillId="0" borderId="20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top"/>
    </xf>
    <xf numFmtId="14" fontId="16" fillId="3" borderId="0" xfId="0" applyNumberFormat="1" applyFont="1" applyFill="1" applyAlignment="1">
      <alignment horizontal="left" vertical="top"/>
    </xf>
    <xf numFmtId="168" fontId="22" fillId="0" borderId="17" xfId="0" applyNumberFormat="1" applyFont="1" applyFill="1" applyBorder="1" applyAlignment="1">
      <alignment horizontal="center" vertical="center"/>
    </xf>
    <xf numFmtId="168" fontId="14" fillId="0" borderId="30" xfId="1" applyNumberFormat="1" applyFont="1" applyFill="1" applyBorder="1" applyAlignment="1">
      <alignment horizontal="left" vertical="top"/>
    </xf>
    <xf numFmtId="9" fontId="14" fillId="0" borderId="17" xfId="4" applyFont="1" applyFill="1" applyBorder="1" applyAlignment="1">
      <alignment horizontal="center" vertical="top"/>
    </xf>
    <xf numFmtId="14" fontId="19" fillId="3" borderId="0" xfId="0" applyNumberFormat="1" applyFont="1" applyFill="1" applyAlignment="1">
      <alignment horizontal="left" vertical="top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21" fillId="0" borderId="18" xfId="0" applyNumberFormat="1" applyFont="1" applyFill="1" applyBorder="1" applyAlignment="1">
      <alignment horizontal="center" vertical="top"/>
    </xf>
    <xf numFmtId="168" fontId="21" fillId="0" borderId="34" xfId="1" applyNumberFormat="1" applyFont="1" applyFill="1" applyBorder="1" applyAlignment="1">
      <alignment horizontal="left" vertical="top"/>
    </xf>
    <xf numFmtId="168" fontId="21" fillId="0" borderId="20" xfId="1" applyNumberFormat="1" applyFont="1" applyFill="1" applyBorder="1" applyAlignment="1">
      <alignment horizontal="left" vertical="top"/>
    </xf>
    <xf numFmtId="168" fontId="21" fillId="0" borderId="26" xfId="1" applyNumberFormat="1" applyFont="1" applyFill="1" applyBorder="1" applyAlignment="1">
      <alignment horizontal="left" vertical="top"/>
    </xf>
    <xf numFmtId="168" fontId="21" fillId="0" borderId="30" xfId="0" applyNumberFormat="1" applyFont="1" applyFill="1" applyBorder="1" applyAlignment="1">
      <alignment horizontal="center" vertical="top"/>
    </xf>
    <xf numFmtId="9" fontId="21" fillId="0" borderId="17" xfId="4" applyFont="1" applyFill="1" applyBorder="1" applyAlignment="1">
      <alignment horizontal="center" vertical="top"/>
    </xf>
    <xf numFmtId="172" fontId="90" fillId="4" borderId="0" xfId="11" applyNumberFormat="1" applyFont="1" applyFill="1" applyBorder="1"/>
    <xf numFmtId="172" fontId="90" fillId="0" borderId="0" xfId="11" applyNumberFormat="1" applyFont="1" applyFill="1" applyBorder="1"/>
    <xf numFmtId="0" fontId="90" fillId="0" borderId="0" xfId="6" applyFont="1" applyFill="1" applyBorder="1"/>
    <xf numFmtId="172" fontId="91" fillId="4" borderId="0" xfId="11" applyNumberFormat="1" applyFont="1" applyFill="1" applyBorder="1" applyAlignment="1">
      <alignment vertical="top" wrapText="1" readingOrder="1"/>
    </xf>
    <xf numFmtId="172" fontId="91" fillId="0" borderId="0" xfId="11" applyNumberFormat="1" applyFont="1" applyFill="1" applyBorder="1" applyAlignment="1">
      <alignment vertical="top" wrapText="1" readingOrder="1"/>
    </xf>
    <xf numFmtId="0" fontId="91" fillId="0" borderId="0" xfId="6" applyNumberFormat="1" applyFont="1" applyFill="1" applyBorder="1" applyAlignment="1">
      <alignment vertical="top" wrapText="1" readingOrder="1"/>
    </xf>
    <xf numFmtId="4" fontId="91" fillId="0" borderId="0" xfId="6" applyNumberFormat="1" applyFont="1" applyFill="1" applyBorder="1" applyAlignment="1">
      <alignment vertical="top" wrapText="1" readingOrder="1"/>
    </xf>
    <xf numFmtId="172" fontId="92" fillId="19" borderId="8" xfId="11" applyNumberFormat="1" applyFont="1" applyFill="1" applyBorder="1" applyAlignment="1">
      <alignment horizontal="center" vertical="top" wrapText="1" readingOrder="1"/>
    </xf>
    <xf numFmtId="172" fontId="92" fillId="12" borderId="8" xfId="11" applyNumberFormat="1" applyFont="1" applyFill="1" applyBorder="1" applyAlignment="1">
      <alignment horizontal="center" vertical="top" wrapText="1" readingOrder="1"/>
    </xf>
    <xf numFmtId="0" fontId="92" fillId="12" borderId="8" xfId="6" applyNumberFormat="1" applyFont="1" applyFill="1" applyBorder="1" applyAlignment="1">
      <alignment horizontal="center" vertical="top" wrapText="1" readingOrder="1"/>
    </xf>
    <xf numFmtId="172" fontId="93" fillId="4" borderId="8" xfId="11" applyNumberFormat="1" applyFont="1" applyFill="1" applyBorder="1" applyAlignment="1">
      <alignment horizontal="right" vertical="center" wrapText="1" readingOrder="1"/>
    </xf>
    <xf numFmtId="172" fontId="93" fillId="0" borderId="8" xfId="11" applyNumberFormat="1" applyFont="1" applyFill="1" applyBorder="1" applyAlignment="1">
      <alignment horizontal="right" vertical="center" wrapText="1" readingOrder="1"/>
    </xf>
    <xf numFmtId="9" fontId="93" fillId="0" borderId="8" xfId="12" applyFont="1" applyFill="1" applyBorder="1" applyAlignment="1">
      <alignment horizontal="center" vertical="center" wrapText="1" readingOrder="1"/>
    </xf>
    <xf numFmtId="9" fontId="92" fillId="12" borderId="8" xfId="12" applyFont="1" applyFill="1" applyBorder="1" applyAlignment="1">
      <alignment horizontal="center" vertical="top" wrapText="1" readingOrder="1"/>
    </xf>
    <xf numFmtId="0" fontId="72" fillId="0" borderId="0" xfId="6" applyFont="1" applyFill="1" applyBorder="1" applyAlignment="1">
      <alignment vertical="top"/>
    </xf>
    <xf numFmtId="0" fontId="95" fillId="0" borderId="8" xfId="6" applyNumberFormat="1" applyFont="1" applyFill="1" applyBorder="1" applyAlignment="1">
      <alignment horizontal="center" vertical="top" wrapText="1"/>
    </xf>
    <xf numFmtId="0" fontId="33" fillId="0" borderId="8" xfId="6" applyFont="1" applyFill="1" applyBorder="1" applyAlignment="1">
      <alignment vertical="top"/>
    </xf>
    <xf numFmtId="0" fontId="95" fillId="0" borderId="8" xfId="6" applyNumberFormat="1" applyFont="1" applyFill="1" applyBorder="1" applyAlignment="1">
      <alignment vertical="top" wrapText="1"/>
    </xf>
    <xf numFmtId="0" fontId="65" fillId="0" borderId="8" xfId="6" applyNumberFormat="1" applyFont="1" applyFill="1" applyBorder="1" applyAlignment="1">
      <alignment horizontal="center" vertical="top" wrapText="1"/>
    </xf>
    <xf numFmtId="0" fontId="66" fillId="0" borderId="8" xfId="6" applyNumberFormat="1" applyFont="1" applyFill="1" applyBorder="1" applyAlignment="1">
      <alignment horizontal="center" vertical="top" wrapText="1"/>
    </xf>
    <xf numFmtId="0" fontId="67" fillId="0" borderId="8" xfId="6" applyNumberFormat="1" applyFont="1" applyFill="1" applyBorder="1" applyAlignment="1">
      <alignment horizontal="left" vertical="top" wrapText="1"/>
    </xf>
    <xf numFmtId="172" fontId="94" fillId="4" borderId="8" xfId="11" applyNumberFormat="1" applyFont="1" applyFill="1" applyBorder="1" applyAlignment="1">
      <alignment horizontal="right" vertical="top" wrapText="1"/>
    </xf>
    <xf numFmtId="172" fontId="94" fillId="0" borderId="8" xfId="11" applyNumberFormat="1" applyFont="1" applyFill="1" applyBorder="1" applyAlignment="1">
      <alignment horizontal="right" vertical="top" wrapText="1"/>
    </xf>
    <xf numFmtId="9" fontId="94" fillId="0" borderId="8" xfId="12" applyFont="1" applyFill="1" applyBorder="1" applyAlignment="1">
      <alignment horizontal="center" vertical="top" wrapText="1"/>
    </xf>
    <xf numFmtId="0" fontId="33" fillId="0" borderId="0" xfId="6" applyFont="1" applyFill="1" applyBorder="1" applyAlignment="1">
      <alignment vertical="top"/>
    </xf>
    <xf numFmtId="0" fontId="96" fillId="0" borderId="8" xfId="6" applyNumberFormat="1" applyFont="1" applyFill="1" applyBorder="1" applyAlignment="1">
      <alignment horizontal="center" vertical="top" wrapText="1"/>
    </xf>
    <xf numFmtId="0" fontId="72" fillId="0" borderId="8" xfId="6" applyFont="1" applyFill="1" applyBorder="1" applyAlignment="1">
      <alignment vertical="top"/>
    </xf>
    <xf numFmtId="0" fontId="96" fillId="0" borderId="8" xfId="6" applyNumberFormat="1" applyFont="1" applyFill="1" applyBorder="1" applyAlignment="1">
      <alignment vertical="top" wrapText="1"/>
    </xf>
    <xf numFmtId="0" fontId="71" fillId="0" borderId="8" xfId="6" applyNumberFormat="1" applyFont="1" applyFill="1" applyBorder="1" applyAlignment="1">
      <alignment horizontal="center" vertical="top" wrapText="1"/>
    </xf>
    <xf numFmtId="0" fontId="73" fillId="0" borderId="8" xfId="6" applyNumberFormat="1" applyFont="1" applyFill="1" applyBorder="1" applyAlignment="1">
      <alignment horizontal="center" vertical="top" wrapText="1"/>
    </xf>
    <xf numFmtId="0" fontId="74" fillId="0" borderId="8" xfId="6" applyNumberFormat="1" applyFont="1" applyFill="1" applyBorder="1" applyAlignment="1">
      <alignment horizontal="left" vertical="top" wrapText="1"/>
    </xf>
    <xf numFmtId="172" fontId="93" fillId="4" borderId="8" xfId="11" applyNumberFormat="1" applyFont="1" applyFill="1" applyBorder="1" applyAlignment="1">
      <alignment horizontal="right" vertical="top" wrapText="1"/>
    </xf>
    <xf numFmtId="172" fontId="93" fillId="0" borderId="8" xfId="11" applyNumberFormat="1" applyFont="1" applyFill="1" applyBorder="1" applyAlignment="1">
      <alignment horizontal="right" vertical="top" wrapText="1"/>
    </xf>
    <xf numFmtId="9" fontId="93" fillId="0" borderId="8" xfId="12" applyFont="1" applyFill="1" applyBorder="1" applyAlignment="1">
      <alignment horizontal="center" vertical="top" wrapText="1"/>
    </xf>
    <xf numFmtId="0" fontId="97" fillId="0" borderId="8" xfId="6" applyNumberFormat="1" applyFont="1" applyFill="1" applyBorder="1" applyAlignment="1">
      <alignment horizontal="center" vertical="top" wrapText="1"/>
    </xf>
    <xf numFmtId="0" fontId="97" fillId="0" borderId="8" xfId="6" applyNumberFormat="1" applyFont="1" applyFill="1" applyBorder="1" applyAlignment="1">
      <alignment vertical="top" wrapText="1"/>
    </xf>
    <xf numFmtId="0" fontId="68" fillId="0" borderId="8" xfId="6" applyNumberFormat="1" applyFont="1" applyFill="1" applyBorder="1" applyAlignment="1">
      <alignment horizontal="center" vertical="top" wrapText="1"/>
    </xf>
    <xf numFmtId="0" fontId="69" fillId="0" borderId="8" xfId="6" applyNumberFormat="1" applyFont="1" applyFill="1" applyBorder="1" applyAlignment="1">
      <alignment horizontal="center" vertical="top" wrapText="1"/>
    </xf>
    <xf numFmtId="0" fontId="70" fillId="0" borderId="8" xfId="6" applyNumberFormat="1" applyFont="1" applyFill="1" applyBorder="1" applyAlignment="1">
      <alignment horizontal="left" vertical="top" wrapText="1"/>
    </xf>
    <xf numFmtId="172" fontId="92" fillId="4" borderId="8" xfId="11" applyNumberFormat="1" applyFont="1" applyFill="1" applyBorder="1" applyAlignment="1">
      <alignment horizontal="right" vertical="top" wrapText="1"/>
    </xf>
    <xf numFmtId="172" fontId="92" fillId="0" borderId="8" xfId="11" applyNumberFormat="1" applyFont="1" applyFill="1" applyBorder="1" applyAlignment="1">
      <alignment horizontal="right" vertical="top" wrapText="1"/>
    </xf>
    <xf numFmtId="9" fontId="92" fillId="0" borderId="8" xfId="12" applyFont="1" applyFill="1" applyBorder="1" applyAlignment="1">
      <alignment horizontal="center" vertical="top" wrapText="1"/>
    </xf>
    <xf numFmtId="0" fontId="72" fillId="9" borderId="0" xfId="6" applyFont="1" applyFill="1" applyBorder="1" applyAlignment="1">
      <alignment vertical="top"/>
    </xf>
    <xf numFmtId="0" fontId="97" fillId="9" borderId="8" xfId="6" applyNumberFormat="1" applyFont="1" applyFill="1" applyBorder="1" applyAlignment="1">
      <alignment horizontal="center" vertical="top" wrapText="1"/>
    </xf>
    <xf numFmtId="0" fontId="33" fillId="9" borderId="8" xfId="6" applyFont="1" applyFill="1" applyBorder="1" applyAlignment="1">
      <alignment vertical="top"/>
    </xf>
    <xf numFmtId="0" fontId="97" fillId="9" borderId="8" xfId="6" applyNumberFormat="1" applyFont="1" applyFill="1" applyBorder="1" applyAlignment="1">
      <alignment vertical="top" wrapText="1"/>
    </xf>
    <xf numFmtId="0" fontId="68" fillId="9" borderId="8" xfId="6" applyNumberFormat="1" applyFont="1" applyFill="1" applyBorder="1" applyAlignment="1">
      <alignment horizontal="center" vertical="top" wrapText="1"/>
    </xf>
    <xf numFmtId="0" fontId="69" fillId="9" borderId="8" xfId="6" applyNumberFormat="1" applyFont="1" applyFill="1" applyBorder="1" applyAlignment="1">
      <alignment horizontal="center" vertical="top" wrapText="1"/>
    </xf>
    <xf numFmtId="0" fontId="70" fillId="9" borderId="8" xfId="6" applyNumberFormat="1" applyFont="1" applyFill="1" applyBorder="1" applyAlignment="1">
      <alignment horizontal="left" vertical="top" wrapText="1"/>
    </xf>
    <xf numFmtId="172" fontId="92" fillId="9" borderId="8" xfId="11" applyNumberFormat="1" applyFont="1" applyFill="1" applyBorder="1" applyAlignment="1">
      <alignment horizontal="right" vertical="top" wrapText="1"/>
    </xf>
    <xf numFmtId="9" fontId="92" fillId="9" borderId="8" xfId="12" applyFont="1" applyFill="1" applyBorder="1" applyAlignment="1">
      <alignment horizontal="center" vertical="top" wrapText="1"/>
    </xf>
    <xf numFmtId="0" fontId="33" fillId="9" borderId="0" xfId="6" applyFont="1" applyFill="1" applyBorder="1" applyAlignment="1">
      <alignment vertical="top"/>
    </xf>
    <xf numFmtId="0" fontId="72" fillId="4" borderId="0" xfId="6" applyFont="1" applyFill="1" applyBorder="1" applyAlignment="1">
      <alignment vertical="top"/>
    </xf>
    <xf numFmtId="0" fontId="95" fillId="4" borderId="8" xfId="6" applyNumberFormat="1" applyFont="1" applyFill="1" applyBorder="1" applyAlignment="1">
      <alignment horizontal="center" vertical="top" wrapText="1"/>
    </xf>
    <xf numFmtId="0" fontId="33" fillId="4" borderId="8" xfId="6" applyFont="1" applyFill="1" applyBorder="1" applyAlignment="1">
      <alignment vertical="top"/>
    </xf>
    <xf numFmtId="0" fontId="95" fillId="4" borderId="8" xfId="6" applyNumberFormat="1" applyFont="1" applyFill="1" applyBorder="1" applyAlignment="1">
      <alignment vertical="top" wrapText="1"/>
    </xf>
    <xf numFmtId="0" fontId="65" fillId="4" borderId="8" xfId="6" applyNumberFormat="1" applyFont="1" applyFill="1" applyBorder="1" applyAlignment="1">
      <alignment horizontal="center" vertical="top" wrapText="1"/>
    </xf>
    <xf numFmtId="0" fontId="66" fillId="4" borderId="8" xfId="6" applyNumberFormat="1" applyFont="1" applyFill="1" applyBorder="1" applyAlignment="1">
      <alignment horizontal="center" vertical="top" wrapText="1"/>
    </xf>
    <xf numFmtId="0" fontId="67" fillId="4" borderId="8" xfId="6" applyNumberFormat="1" applyFont="1" applyFill="1" applyBorder="1" applyAlignment="1">
      <alignment horizontal="left" vertical="top" wrapText="1"/>
    </xf>
    <xf numFmtId="9" fontId="94" fillId="4" borderId="8" xfId="12" applyFont="1" applyFill="1" applyBorder="1" applyAlignment="1">
      <alignment horizontal="center" vertical="top" wrapText="1"/>
    </xf>
    <xf numFmtId="0" fontId="33" fillId="4" borderId="0" xfId="6" applyFont="1" applyFill="1" applyBorder="1" applyAlignment="1">
      <alignment vertical="top"/>
    </xf>
    <xf numFmtId="0" fontId="38" fillId="0" borderId="0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/>
    </xf>
    <xf numFmtId="0" fontId="33" fillId="0" borderId="0" xfId="6" applyFont="1" applyFill="1" applyBorder="1" applyAlignment="1">
      <alignment vertical="top"/>
    </xf>
    <xf numFmtId="172" fontId="91" fillId="4" borderId="0" xfId="11" applyNumberFormat="1" applyFont="1" applyFill="1" applyBorder="1" applyAlignment="1">
      <alignment vertical="top" wrapText="1"/>
    </xf>
    <xf numFmtId="172" fontId="91" fillId="0" borderId="0" xfId="11" applyNumberFormat="1" applyFont="1" applyFill="1" applyBorder="1" applyAlignment="1">
      <alignment vertical="top" wrapText="1"/>
    </xf>
    <xf numFmtId="0" fontId="91" fillId="0" borderId="0" xfId="6" applyNumberFormat="1" applyFont="1" applyFill="1" applyBorder="1" applyAlignment="1">
      <alignment vertical="top" wrapText="1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</cellXfs>
  <cellStyles count="13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DX176"/>
  <sheetViews>
    <sheetView tabSelected="1" view="pageBreakPreview" topLeftCell="A11" zoomScale="70" zoomScaleNormal="60" zoomScaleSheetLayoutView="70" workbookViewId="0">
      <pane xSplit="5" ySplit="10" topLeftCell="F21" activePane="bottomRight" state="frozen"/>
      <selection activeCell="A11" sqref="A11"/>
      <selection pane="topRight" activeCell="F11" sqref="F11"/>
      <selection pane="bottomLeft" activeCell="A21" sqref="A21"/>
      <selection pane="bottomRight" activeCell="AC13" sqref="AC13"/>
    </sheetView>
  </sheetViews>
  <sheetFormatPr baseColWidth="10" defaultRowHeight="18" outlineLevelRow="3" outlineLevelCol="2"/>
  <cols>
    <col min="1" max="1" width="16.5703125" style="62" hidden="1" customWidth="1"/>
    <col min="2" max="2" width="22.140625" style="864" hidden="1" customWidth="1"/>
    <col min="3" max="3" width="25.5703125" style="60" customWidth="1"/>
    <col min="4" max="4" width="8.140625" style="61" customWidth="1"/>
    <col min="5" max="5" width="67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hidden="1" customWidth="1"/>
    <col min="26" max="26" width="26.28515625" style="62" hidden="1" customWidth="1"/>
    <col min="27" max="27" width="32.7109375" style="62" hidden="1" customWidth="1"/>
    <col min="28" max="28" width="31.140625" style="62" hidden="1" customWidth="1"/>
    <col min="29" max="29" width="27.28515625" style="62" customWidth="1"/>
    <col min="30" max="30" width="23.5703125" style="62" customWidth="1"/>
    <col min="31" max="31" width="28.42578125" style="62" customWidth="1"/>
    <col min="32" max="32" width="27.140625" style="62" customWidth="1"/>
    <col min="33" max="35" width="29.42578125" style="62" hidden="1" customWidth="1" outlineLevel="1"/>
    <col min="36" max="36" width="30" style="62" customWidth="1" collapsed="1"/>
    <col min="37" max="37" width="29.42578125" style="62" hidden="1" customWidth="1" outlineLevel="1"/>
    <col min="38" max="38" width="30.85546875" style="62" customWidth="1" collapsed="1"/>
    <col min="39" max="39" width="29.42578125" style="62" customWidth="1"/>
    <col min="40" max="40" width="32.42578125" style="62" customWidth="1"/>
    <col min="41" max="41" width="29" style="62" customWidth="1"/>
    <col min="42" max="42" width="31" style="101" hidden="1" customWidth="1" outlineLevel="1"/>
    <col min="43" max="43" width="28.7109375" style="101" hidden="1" customWidth="1" outlineLevel="1"/>
    <col min="44" max="44" width="29.28515625" style="101" hidden="1" customWidth="1" outlineLevel="1"/>
    <col min="45" max="45" width="41.140625" style="62" hidden="1" customWidth="1" outlineLevel="1"/>
    <col min="46" max="46" width="28.7109375" style="62" hidden="1" customWidth="1" outlineLevel="1"/>
    <col min="47" max="47" width="27.42578125" style="62" hidden="1" customWidth="1" outlineLevel="1"/>
    <col min="48" max="48" width="29.140625" style="62" hidden="1" customWidth="1" outlineLevel="1"/>
    <col min="49" max="49" width="27.85546875" style="62" hidden="1" customWidth="1" outlineLevel="1"/>
    <col min="50" max="50" width="29.42578125" style="62" hidden="1" customWidth="1" outlineLevel="1"/>
    <col min="51" max="51" width="27.140625" style="79" hidden="1" customWidth="1" outlineLevel="1"/>
    <col min="52" max="52" width="30.28515625" style="104" hidden="1" customWidth="1" outlineLevel="1"/>
    <col min="53" max="53" width="26.5703125" style="62" customWidth="1" outlineLevel="1"/>
    <col min="54" max="54" width="31" style="62" customWidth="1"/>
    <col min="55" max="55" width="30" style="62" hidden="1" customWidth="1" outlineLevel="1"/>
    <col min="56" max="56" width="32.42578125" style="62" hidden="1" customWidth="1" outlineLevel="1"/>
    <col min="57" max="57" width="31.28515625" style="62" hidden="1" customWidth="1" outlineLevel="1"/>
    <col min="58" max="58" width="29.5703125" style="62" hidden="1" customWidth="1" outlineLevel="1"/>
    <col min="59" max="59" width="28.28515625" style="62" hidden="1" customWidth="1" outlineLevel="1"/>
    <col min="60" max="60" width="29.5703125" style="62" hidden="1" customWidth="1" outlineLevel="1"/>
    <col min="61" max="61" width="29.85546875" style="62" hidden="1" customWidth="1" outlineLevel="1"/>
    <col min="62" max="62" width="29.7109375" style="62" hidden="1" customWidth="1" outlineLevel="1"/>
    <col min="63" max="63" width="29.42578125" style="62" hidden="1" customWidth="1" outlineLevel="1"/>
    <col min="64" max="64" width="27.140625" style="62" hidden="1" customWidth="1" outlineLevel="1"/>
    <col min="65" max="65" width="30.28515625" style="62" hidden="1" customWidth="1" outlineLevel="1"/>
    <col min="66" max="66" width="26.5703125" style="62" customWidth="1" outlineLevel="1"/>
    <col min="67" max="67" width="30" style="62" customWidth="1"/>
    <col min="68" max="68" width="27.42578125" style="62" hidden="1" customWidth="1" outlineLevel="1"/>
    <col min="69" max="69" width="28" style="62" hidden="1" customWidth="1" outlineLevel="1"/>
    <col min="70" max="70" width="28.140625" style="62" hidden="1" customWidth="1" outlineLevel="1"/>
    <col min="71" max="72" width="27.28515625" style="62" hidden="1" customWidth="1" outlineLevel="1"/>
    <col min="73" max="73" width="29.28515625" style="62" hidden="1" customWidth="1" outlineLevel="1"/>
    <col min="74" max="74" width="28" style="62" hidden="1" customWidth="1" outlineLevel="1"/>
    <col min="75" max="75" width="29" style="62" hidden="1" customWidth="1" outlineLevel="1"/>
    <col min="76" max="76" width="29.42578125" style="62" hidden="1" customWidth="1" outlineLevel="1"/>
    <col min="77" max="77" width="27.140625" style="62" hidden="1" customWidth="1" outlineLevel="1"/>
    <col min="78" max="78" width="30.28515625" style="62" hidden="1" customWidth="1" outlineLevel="1"/>
    <col min="79" max="79" width="26.5703125" style="63" customWidth="1" outlineLevel="1"/>
    <col min="80" max="80" width="29" style="62" customWidth="1"/>
    <col min="81" max="81" width="27.42578125" style="62" hidden="1" customWidth="1" outlineLevel="1"/>
    <col min="82" max="82" width="29.7109375" style="62" hidden="1" customWidth="1" outlineLevel="2"/>
    <col min="83" max="83" width="28.7109375" style="62" hidden="1" customWidth="1" outlineLevel="2"/>
    <col min="84" max="84" width="29.140625" style="62" hidden="1" customWidth="1" outlineLevel="2"/>
    <col min="85" max="85" width="27.7109375" style="62" hidden="1" customWidth="1" outlineLevel="2"/>
    <col min="86" max="86" width="30.7109375" style="62" hidden="1" customWidth="1" outlineLevel="2"/>
    <col min="87" max="87" width="27.85546875" style="62" hidden="1" customWidth="1" outlineLevel="2"/>
    <col min="88" max="88" width="28" style="62" hidden="1" customWidth="1" outlineLevel="2"/>
    <col min="89" max="89" width="29.42578125" style="62" hidden="1" customWidth="1" outlineLevel="2"/>
    <col min="90" max="91" width="28" style="62" hidden="1" customWidth="1" outlineLevel="2"/>
    <col min="92" max="92" width="26.5703125" style="62" customWidth="1" outlineLevel="2"/>
    <col min="93" max="93" width="30" style="62" customWidth="1"/>
    <col min="94" max="94" width="26.7109375" style="62" customWidth="1"/>
    <col min="95" max="96" width="28.5703125" style="62" customWidth="1"/>
    <col min="97" max="97" width="27.85546875" style="62" customWidth="1"/>
    <col min="98" max="98" width="20.7109375" style="64" customWidth="1"/>
    <col min="99" max="99" width="22.42578125" style="64" customWidth="1"/>
    <col min="100" max="16384" width="11.42578125" style="62"/>
  </cols>
  <sheetData>
    <row r="1" spans="2:99" ht="18" hidden="1" customHeight="1">
      <c r="B1" s="1029"/>
      <c r="E1" s="358">
        <v>1</v>
      </c>
      <c r="F1" s="62">
        <f>+E1+1</f>
        <v>2</v>
      </c>
      <c r="G1" s="62">
        <f t="shared" ref="G1:BS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M1" s="62" t="e">
        <f>+#REF!+1</f>
        <v>#REF!</v>
      </c>
      <c r="AO1" s="62" t="e">
        <f>+#REF!+1</f>
        <v>#REF!</v>
      </c>
      <c r="AP1" s="62" t="e">
        <f>+AL1+1</f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104" t="e">
        <f t="shared" si="0"/>
        <v>#REF!</v>
      </c>
      <c r="BA1" s="62" t="e">
        <f t="shared" si="0"/>
        <v>#REF!</v>
      </c>
      <c r="BB1" s="423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si="0"/>
        <v>#REF!</v>
      </c>
      <c r="BR1" s="62" t="e">
        <f t="shared" si="0"/>
        <v>#REF!</v>
      </c>
      <c r="BS1" s="62" t="e">
        <f t="shared" si="0"/>
        <v>#REF!</v>
      </c>
      <c r="BT1" s="62" t="e">
        <f t="shared" ref="BT1:CS1" si="1">+BS1+1</f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2" t="e">
        <f t="shared" si="1"/>
        <v>#REF!</v>
      </c>
      <c r="CA1" s="63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 t="shared" si="1"/>
        <v>#REF!</v>
      </c>
      <c r="CP1" s="62" t="e">
        <f>+CO1+1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</row>
    <row r="2" spans="2:99" ht="18" hidden="1" customHeight="1">
      <c r="B2" s="1029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L2" s="66">
        <v>325145600000</v>
      </c>
      <c r="AN2" s="66"/>
      <c r="AO2" s="66">
        <v>325145600000</v>
      </c>
      <c r="AP2" s="62"/>
      <c r="AQ2" s="66">
        <v>902566343</v>
      </c>
      <c r="AR2" s="62"/>
      <c r="AY2" s="62"/>
      <c r="BB2" s="424">
        <v>276643308633</v>
      </c>
      <c r="BC2" s="66">
        <v>154671250008</v>
      </c>
      <c r="BD2" s="66">
        <v>11397293776</v>
      </c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>
        <v>166058889070</v>
      </c>
      <c r="BP2" s="66"/>
      <c r="BQ2" s="66">
        <v>22722593023</v>
      </c>
      <c r="BR2" s="66"/>
      <c r="BS2" s="66"/>
      <c r="BT2" s="66"/>
      <c r="BU2" s="66"/>
      <c r="BV2" s="66"/>
      <c r="BW2" s="66"/>
      <c r="BX2" s="66"/>
      <c r="BY2" s="66"/>
      <c r="BZ2" s="66"/>
      <c r="CB2" s="66">
        <v>31341307487</v>
      </c>
      <c r="CC2" s="66"/>
      <c r="CD2" s="66">
        <v>22726762188</v>
      </c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>
        <v>31334780608</v>
      </c>
      <c r="CP2" s="66"/>
      <c r="CQ2" s="66"/>
      <c r="CR2" s="66"/>
      <c r="CS2" s="66"/>
    </row>
    <row r="3" spans="2:99" ht="18" hidden="1" customHeight="1">
      <c r="B3" s="1029"/>
      <c r="E3" s="358">
        <v>11</v>
      </c>
      <c r="F3" s="66" t="e">
        <f>+#REF!+#REF!</f>
        <v>#REF!</v>
      </c>
      <c r="M3" s="62"/>
      <c r="N3" s="62"/>
      <c r="O3" s="62"/>
      <c r="P3" s="62"/>
      <c r="AL3" s="66">
        <v>560000000</v>
      </c>
      <c r="AN3" s="66"/>
      <c r="AO3" s="66">
        <v>560000000</v>
      </c>
      <c r="AP3" s="62"/>
      <c r="AQ3" s="66">
        <v>0</v>
      </c>
      <c r="AR3" s="62"/>
      <c r="AY3" s="62"/>
      <c r="BB3" s="424">
        <v>0</v>
      </c>
      <c r="BC3" s="66">
        <v>0</v>
      </c>
      <c r="BD3" s="66">
        <v>0</v>
      </c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>
        <v>0</v>
      </c>
      <c r="BP3" s="66"/>
      <c r="BQ3" s="66">
        <v>0</v>
      </c>
      <c r="BR3" s="66"/>
      <c r="BS3" s="66"/>
      <c r="BT3" s="66"/>
      <c r="BU3" s="66"/>
      <c r="BV3" s="66"/>
      <c r="BW3" s="66"/>
      <c r="BX3" s="66"/>
      <c r="BY3" s="66"/>
      <c r="BZ3" s="66"/>
      <c r="CB3" s="66">
        <v>0</v>
      </c>
      <c r="CC3" s="66"/>
      <c r="CD3" s="66">
        <v>0</v>
      </c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>
        <v>0</v>
      </c>
      <c r="CP3" s="66"/>
      <c r="CQ3" s="66"/>
      <c r="CR3" s="66"/>
      <c r="CS3" s="66"/>
    </row>
    <row r="4" spans="2:99" ht="18" hidden="1" customHeight="1">
      <c r="B4" s="1029"/>
      <c r="E4" s="358">
        <v>16</v>
      </c>
      <c r="F4" s="66" t="e">
        <f>+#REF!+#REF!+#REF!</f>
        <v>#REF!</v>
      </c>
      <c r="M4" s="62"/>
      <c r="N4" s="62"/>
      <c r="O4" s="62"/>
      <c r="P4" s="62"/>
      <c r="AL4" s="66">
        <v>64195000000</v>
      </c>
      <c r="AN4" s="66"/>
      <c r="AO4" s="66">
        <v>64195000000</v>
      </c>
      <c r="AP4" s="62"/>
      <c r="AQ4" s="66">
        <v>2115126096</v>
      </c>
      <c r="AR4" s="62"/>
      <c r="AY4" s="62"/>
      <c r="BB4" s="424">
        <v>13358313264</v>
      </c>
      <c r="BC4" s="66">
        <v>92916677</v>
      </c>
      <c r="BD4" s="66">
        <v>4106145380</v>
      </c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>
        <v>4199062057</v>
      </c>
      <c r="BP4" s="66"/>
      <c r="BQ4" s="66">
        <v>1862580718</v>
      </c>
      <c r="BR4" s="66"/>
      <c r="BS4" s="66"/>
      <c r="BT4" s="66"/>
      <c r="BU4" s="66"/>
      <c r="BV4" s="66"/>
      <c r="BW4" s="66"/>
      <c r="BX4" s="66"/>
      <c r="BY4" s="66"/>
      <c r="BZ4" s="66"/>
      <c r="CB4" s="66">
        <v>1865980718</v>
      </c>
      <c r="CC4" s="66"/>
      <c r="CD4" s="66">
        <v>166029558</v>
      </c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>
        <v>169429558</v>
      </c>
      <c r="CP4" s="66"/>
      <c r="CQ4" s="66"/>
      <c r="CR4" s="66"/>
      <c r="CS4" s="66"/>
    </row>
    <row r="5" spans="2:99" ht="18" hidden="1" customHeight="1">
      <c r="B5" s="1029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9">
        <f>+SUM(AL2:AL4)</f>
        <v>389900600000</v>
      </c>
      <c r="AM5" s="68"/>
      <c r="AN5" s="69"/>
      <c r="AO5" s="69">
        <f>+SUM(AO2:AO4)</f>
        <v>389900600000</v>
      </c>
      <c r="AP5" s="68"/>
      <c r="AQ5" s="69">
        <f>+SUM(AQ2:AQ4)</f>
        <v>3017692439</v>
      </c>
      <c r="AR5" s="68"/>
      <c r="AS5" s="68"/>
      <c r="AT5" s="68"/>
      <c r="AU5" s="68"/>
      <c r="AV5" s="68"/>
      <c r="AW5" s="68"/>
      <c r="AX5" s="68"/>
      <c r="AY5" s="68"/>
      <c r="AZ5" s="1113"/>
      <c r="BA5" s="68"/>
      <c r="BB5" s="425">
        <f>+SUM(BB2:BB4)</f>
        <v>290001621897</v>
      </c>
      <c r="BC5" s="69">
        <f t="shared" ref="BC5:CS5" si="2">+SUM(BC2:BC4)</f>
        <v>154764166685</v>
      </c>
      <c r="BD5" s="69">
        <f t="shared" si="2"/>
        <v>15503439156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0</v>
      </c>
      <c r="BO5" s="69">
        <f t="shared" si="2"/>
        <v>170257951127</v>
      </c>
      <c r="BP5" s="69">
        <f t="shared" si="2"/>
        <v>0</v>
      </c>
      <c r="BQ5" s="69">
        <f t="shared" si="2"/>
        <v>24585173741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69">
        <f t="shared" si="2"/>
        <v>0</v>
      </c>
      <c r="CA5" s="70">
        <f t="shared" si="2"/>
        <v>0</v>
      </c>
      <c r="CB5" s="69">
        <f t="shared" si="2"/>
        <v>33207288205</v>
      </c>
      <c r="CC5" s="69">
        <f t="shared" si="2"/>
        <v>0</v>
      </c>
      <c r="CD5" s="69">
        <f t="shared" si="2"/>
        <v>22892791746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0</v>
      </c>
      <c r="CO5" s="69">
        <f t="shared" si="2"/>
        <v>31504210166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</row>
    <row r="6" spans="2:99" ht="9.75" hidden="1" customHeight="1">
      <c r="B6" s="1029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73">
        <f>+AL5-AL25</f>
        <v>306102348971</v>
      </c>
      <c r="AM6" s="68"/>
      <c r="AN6" s="73"/>
      <c r="AO6" s="73">
        <f>+AO5-AO25</f>
        <v>306102348971</v>
      </c>
      <c r="AP6" s="68"/>
      <c r="AQ6" s="73">
        <f>+AQ5-AQ25</f>
        <v>3017692439</v>
      </c>
      <c r="AR6" s="68"/>
      <c r="AS6" s="68"/>
      <c r="AT6" s="68"/>
      <c r="AU6" s="68"/>
      <c r="AV6" s="68"/>
      <c r="AW6" s="68"/>
      <c r="AX6" s="68"/>
      <c r="AY6" s="68"/>
      <c r="AZ6" s="1113"/>
      <c r="BA6" s="68"/>
      <c r="BB6" s="425">
        <f t="shared" ref="BB6:CS6" si="3">+BB5-BB25</f>
        <v>206203370868</v>
      </c>
      <c r="BC6" s="69">
        <f t="shared" si="3"/>
        <v>148970797372</v>
      </c>
      <c r="BD6" s="69">
        <f t="shared" si="3"/>
        <v>8792882364</v>
      </c>
      <c r="BE6" s="69">
        <f t="shared" si="3"/>
        <v>-7472401597</v>
      </c>
      <c r="BF6" s="69">
        <f t="shared" si="3"/>
        <v>-6916149265</v>
      </c>
      <c r="BG6" s="69">
        <f t="shared" si="3"/>
        <v>-7062307800</v>
      </c>
      <c r="BH6" s="69">
        <f t="shared" si="3"/>
        <v>-6740119226</v>
      </c>
      <c r="BI6" s="69">
        <f t="shared" si="3"/>
        <v>-6735032456</v>
      </c>
      <c r="BJ6" s="69">
        <f t="shared" si="3"/>
        <v>-7102799505</v>
      </c>
      <c r="BK6" s="69">
        <f t="shared" si="3"/>
        <v>-7163874116</v>
      </c>
      <c r="BL6" s="69">
        <f t="shared" si="3"/>
        <v>-7100031044</v>
      </c>
      <c r="BM6" s="69">
        <f t="shared" si="3"/>
        <v>-7209714789</v>
      </c>
      <c r="BN6" s="69">
        <f t="shared" si="3"/>
        <v>-7215347217</v>
      </c>
      <c r="BO6" s="69">
        <f t="shared" si="3"/>
        <v>87036248007</v>
      </c>
      <c r="BP6" s="69">
        <f t="shared" si="3"/>
        <v>-5793369313</v>
      </c>
      <c r="BQ6" s="69">
        <f t="shared" si="3"/>
        <v>17874616949</v>
      </c>
      <c r="BR6" s="69">
        <f t="shared" si="3"/>
        <v>-7472401597</v>
      </c>
      <c r="BS6" s="69">
        <f t="shared" si="3"/>
        <v>-6916149265</v>
      </c>
      <c r="BT6" s="69">
        <f t="shared" si="3"/>
        <v>-7062307800</v>
      </c>
      <c r="BU6" s="69">
        <f t="shared" si="3"/>
        <v>-6740119226</v>
      </c>
      <c r="BV6" s="69">
        <f t="shared" si="3"/>
        <v>-6735032456</v>
      </c>
      <c r="BW6" s="69">
        <f t="shared" si="3"/>
        <v>-7102799505</v>
      </c>
      <c r="BX6" s="69">
        <f t="shared" si="3"/>
        <v>-7163874116</v>
      </c>
      <c r="BY6" s="69">
        <f t="shared" si="3"/>
        <v>-7100031044</v>
      </c>
      <c r="BZ6" s="69">
        <f t="shared" si="3"/>
        <v>-7209714789</v>
      </c>
      <c r="CA6" s="70">
        <f t="shared" si="3"/>
        <v>-7215347217</v>
      </c>
      <c r="CB6" s="69">
        <f t="shared" si="3"/>
        <v>-50014414915</v>
      </c>
      <c r="CC6" s="69">
        <f t="shared" si="3"/>
        <v>-5791799439</v>
      </c>
      <c r="CD6" s="69">
        <f t="shared" si="3"/>
        <v>16180665080</v>
      </c>
      <c r="CE6" s="69">
        <f t="shared" si="3"/>
        <v>-7472401597</v>
      </c>
      <c r="CF6" s="69">
        <f t="shared" si="3"/>
        <v>-6916149265</v>
      </c>
      <c r="CG6" s="69">
        <f t="shared" si="3"/>
        <v>-7062307800</v>
      </c>
      <c r="CH6" s="69">
        <f t="shared" si="3"/>
        <v>-6740119226</v>
      </c>
      <c r="CI6" s="69">
        <f t="shared" si="3"/>
        <v>-6735032456</v>
      </c>
      <c r="CJ6" s="69">
        <f t="shared" si="3"/>
        <v>-7102799505</v>
      </c>
      <c r="CK6" s="69">
        <f t="shared" si="3"/>
        <v>-7151465955</v>
      </c>
      <c r="CL6" s="69">
        <f t="shared" si="3"/>
        <v>-7112439205</v>
      </c>
      <c r="CM6" s="69">
        <f t="shared" si="3"/>
        <v>-7206482672</v>
      </c>
      <c r="CN6" s="69">
        <f t="shared" si="3"/>
        <v>-7218579334</v>
      </c>
      <c r="CO6" s="69">
        <f t="shared" si="3"/>
        <v>-51717492954</v>
      </c>
      <c r="CP6" s="69">
        <f t="shared" si="3"/>
        <v>0</v>
      </c>
      <c r="CQ6" s="69">
        <f t="shared" si="3"/>
        <v>-576547909</v>
      </c>
      <c r="CR6" s="69">
        <f t="shared" si="3"/>
        <v>0</v>
      </c>
      <c r="CS6" s="69">
        <f t="shared" si="3"/>
        <v>0</v>
      </c>
      <c r="CT6" s="71"/>
      <c r="CU6" s="71"/>
    </row>
    <row r="7" spans="2:99" ht="9.75" hidden="1" customHeight="1">
      <c r="B7" s="1029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73"/>
      <c r="AM7" s="68"/>
      <c r="AN7" s="73"/>
      <c r="AO7" s="73"/>
      <c r="AP7" s="68"/>
      <c r="AQ7" s="73"/>
      <c r="AR7" s="68"/>
      <c r="AS7" s="68"/>
      <c r="AT7" s="68"/>
      <c r="AU7" s="68"/>
      <c r="AV7" s="68"/>
      <c r="AW7" s="68"/>
      <c r="AX7" s="68"/>
      <c r="AY7" s="68"/>
      <c r="AZ7" s="1113"/>
      <c r="BA7" s="68"/>
      <c r="BB7" s="426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0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</row>
    <row r="8" spans="2:99" ht="9.75" hidden="1" customHeight="1">
      <c r="B8" s="1029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9">
        <v>29738550000</v>
      </c>
      <c r="AM8" s="68"/>
      <c r="AN8" s="69"/>
      <c r="AO8" s="69">
        <v>29738550000</v>
      </c>
      <c r="AP8" s="69"/>
      <c r="AQ8" s="69">
        <v>4004790400</v>
      </c>
      <c r="AR8" s="69"/>
      <c r="AS8" s="69"/>
      <c r="AT8" s="69"/>
      <c r="AU8" s="69"/>
      <c r="AV8" s="69"/>
      <c r="AW8" s="69"/>
      <c r="AX8" s="69"/>
      <c r="AY8" s="69"/>
      <c r="AZ8" s="1113"/>
      <c r="BA8" s="69"/>
      <c r="BB8" s="425">
        <v>10382290400</v>
      </c>
      <c r="BC8" s="69">
        <v>1671865480</v>
      </c>
      <c r="BD8" s="69">
        <v>2686378281</v>
      </c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>
        <v>4358108844</v>
      </c>
      <c r="BP8" s="69"/>
      <c r="BQ8" s="69">
        <v>506293931</v>
      </c>
      <c r="BR8" s="69"/>
      <c r="BS8" s="69"/>
      <c r="BT8" s="69"/>
      <c r="BU8" s="69"/>
      <c r="BV8" s="69"/>
      <c r="BW8" s="69"/>
      <c r="BX8" s="69"/>
      <c r="BY8" s="69"/>
      <c r="BZ8" s="69"/>
      <c r="CA8" s="70"/>
      <c r="CB8" s="69">
        <v>506293931</v>
      </c>
      <c r="CC8" s="69"/>
      <c r="CD8" s="69">
        <v>502534712</v>
      </c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>
        <v>502534712</v>
      </c>
      <c r="CP8" s="69"/>
      <c r="CQ8" s="69"/>
      <c r="CR8" s="69"/>
      <c r="CS8" s="69"/>
      <c r="CT8" s="71"/>
      <c r="CU8" s="71"/>
    </row>
    <row r="9" spans="2:99" ht="18" hidden="1" customHeight="1">
      <c r="B9" s="1029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9" t="e">
        <f>+AL8-#REF!</f>
        <v>#REF!</v>
      </c>
      <c r="AM9" s="68"/>
      <c r="AN9" s="69"/>
      <c r="AO9" s="69" t="e">
        <f>+AO8-#REF!</f>
        <v>#REF!</v>
      </c>
      <c r="AP9" s="69"/>
      <c r="AQ9" s="69" t="e">
        <f>+AQ8-#REF!</f>
        <v>#REF!</v>
      </c>
      <c r="AR9" s="69"/>
      <c r="AS9" s="69"/>
      <c r="AT9" s="69"/>
      <c r="AU9" s="69"/>
      <c r="AV9" s="69"/>
      <c r="AW9" s="69"/>
      <c r="AX9" s="69"/>
      <c r="AY9" s="69"/>
      <c r="AZ9" s="1113"/>
      <c r="BA9" s="69"/>
      <c r="BB9" s="425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69" t="e">
        <f>+BZ8-#REF!</f>
        <v>#REF!</v>
      </c>
      <c r="CA9" s="70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</row>
    <row r="10" spans="2:99" ht="18" hidden="1" customHeight="1">
      <c r="B10" s="1029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9"/>
      <c r="AM10" s="68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1113"/>
      <c r="BA10" s="69"/>
      <c r="BB10" s="425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70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</row>
    <row r="11" spans="2:99" ht="20.25">
      <c r="B11" s="1029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25"/>
      <c r="AQ11" s="725"/>
      <c r="AR11" s="725"/>
      <c r="AS11" s="725"/>
      <c r="AT11" s="725"/>
      <c r="AU11" s="725"/>
      <c r="AV11" s="725"/>
      <c r="AW11" s="77"/>
      <c r="AX11" s="77"/>
      <c r="AY11" s="77"/>
      <c r="AZ11" s="1114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6"/>
      <c r="CP11" s="76"/>
      <c r="CQ11" s="76"/>
      <c r="CR11" s="76"/>
      <c r="CS11" s="76"/>
      <c r="CT11" s="78"/>
      <c r="CU11" s="78"/>
    </row>
    <row r="12" spans="2:99">
      <c r="B12" s="1029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6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1114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</row>
    <row r="13" spans="2:99" ht="31.5" customHeight="1">
      <c r="B13" s="1029"/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76"/>
      <c r="AO13" s="80"/>
      <c r="AP13" s="1088"/>
      <c r="AQ13" s="1088"/>
      <c r="AR13" s="62"/>
      <c r="AS13" s="1088"/>
      <c r="AU13" s="1088"/>
      <c r="AV13" s="1088"/>
      <c r="AW13" s="1088"/>
      <c r="AX13" s="1088"/>
      <c r="AY13" s="1088"/>
      <c r="AZ13" s="1115"/>
      <c r="BA13" s="1088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</row>
    <row r="14" spans="2:99" ht="33.75" customHeight="1">
      <c r="B14" s="1029"/>
      <c r="C14" s="74"/>
      <c r="D14" s="75"/>
      <c r="E14" s="1431" t="s">
        <v>960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76"/>
      <c r="AO14" s="83"/>
      <c r="AP14" s="1088"/>
      <c r="AQ14" s="1088"/>
      <c r="AR14" s="1088"/>
      <c r="AS14" s="1088"/>
      <c r="AT14" s="1088"/>
      <c r="AU14" s="1088"/>
      <c r="AV14" s="1088"/>
      <c r="AW14" s="1088"/>
      <c r="AX14" s="1088"/>
      <c r="AY14" s="1088">
        <f>+AY15-AY102</f>
        <v>0</v>
      </c>
      <c r="AZ14" s="1115">
        <f>+AZ15-AZ102</f>
        <v>0</v>
      </c>
      <c r="BA14" s="1088">
        <f>+BA15-BA102</f>
        <v>0</v>
      </c>
      <c r="BB14" s="83"/>
      <c r="BC14" s="77"/>
      <c r="BD14" s="77"/>
      <c r="BE14" s="77"/>
      <c r="BF14" s="77"/>
      <c r="BG14" s="77"/>
      <c r="BH14" s="77"/>
      <c r="BI14" s="862"/>
      <c r="BJ14" s="77"/>
      <c r="BK14" s="862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82"/>
      <c r="CP14" s="77"/>
      <c r="CQ14" s="77"/>
      <c r="CR14" s="77"/>
      <c r="CS14" s="82"/>
      <c r="CT14" s="78"/>
      <c r="CU14" s="78"/>
    </row>
    <row r="15" spans="2:99">
      <c r="B15" s="813"/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>
        <f>+AD60-AC60</f>
        <v>0</v>
      </c>
      <c r="AE15" s="76"/>
      <c r="AF15" s="80"/>
      <c r="AG15" s="76"/>
      <c r="AH15" s="76"/>
      <c r="AI15" s="76"/>
      <c r="AJ15" s="76"/>
      <c r="AK15" s="76"/>
      <c r="AL15" s="76"/>
      <c r="AM15" s="76"/>
      <c r="AN15" s="76"/>
      <c r="AO15" s="1103"/>
      <c r="AP15" s="1104"/>
      <c r="AQ15" s="1104"/>
      <c r="AR15" s="1105"/>
      <c r="AS15" s="1104"/>
      <c r="AT15" s="1104"/>
      <c r="AV15" s="1104"/>
      <c r="AW15" s="1104"/>
      <c r="AX15" s="1104"/>
      <c r="AY15" s="1104"/>
      <c r="AZ15" s="1116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 t="s">
        <v>1</v>
      </c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 t="s">
        <v>1</v>
      </c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</row>
    <row r="16" spans="2:99" ht="33" customHeight="1" thickBot="1">
      <c r="B16" s="1029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6"/>
      <c r="AN16" s="77"/>
      <c r="AO16" s="76"/>
      <c r="AP16" s="1102"/>
      <c r="AQ16" s="76"/>
      <c r="AR16" s="76"/>
      <c r="AS16" s="76"/>
      <c r="AT16" s="76"/>
      <c r="AU16" s="76"/>
      <c r="AV16" s="76"/>
      <c r="AW16" s="76"/>
      <c r="AX16" s="76"/>
      <c r="AY16" s="76"/>
      <c r="AZ16" s="1114"/>
      <c r="BA16" s="76"/>
      <c r="BB16" s="76"/>
      <c r="BC16" s="860"/>
      <c r="BD16" s="860"/>
      <c r="BE16" s="860"/>
      <c r="BF16" s="860"/>
      <c r="BG16" s="860"/>
      <c r="BH16" s="860"/>
      <c r="BI16" s="860"/>
      <c r="BJ16" s="860"/>
      <c r="BK16" s="860"/>
      <c r="BL16" s="860"/>
      <c r="BM16" s="77"/>
      <c r="BN16" s="77"/>
      <c r="BO16" s="76"/>
      <c r="BP16" s="80"/>
      <c r="BQ16" s="80"/>
      <c r="BR16" s="80"/>
      <c r="BS16" s="80"/>
      <c r="BT16" s="80"/>
      <c r="BU16" s="80"/>
      <c r="BV16" s="80"/>
      <c r="BW16" s="76"/>
      <c r="BX16" s="76"/>
      <c r="BY16" s="76"/>
      <c r="BZ16" s="76"/>
      <c r="CA16" s="76"/>
      <c r="CB16" s="76"/>
      <c r="CC16" s="76"/>
      <c r="CD16" s="77"/>
      <c r="CE16" s="76"/>
      <c r="CF16" s="76"/>
      <c r="CG16" s="77" t="s">
        <v>1</v>
      </c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</row>
    <row r="17" spans="1:99" s="101" customFormat="1" ht="33" hidden="1" customHeight="1" thickBot="1">
      <c r="A17" s="62"/>
      <c r="B17" s="1029"/>
      <c r="C17" s="85">
        <f t="shared" ref="C17:BO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/>
      <c r="AI17" s="85" t="e">
        <f>+#REF!+1</f>
        <v>#REF!</v>
      </c>
      <c r="AJ17" s="85" t="e">
        <f>+#REF!+1</f>
        <v>#REF!</v>
      </c>
      <c r="AK17" s="85" t="e">
        <f>+#REF!+1</f>
        <v>#REF!</v>
      </c>
      <c r="AL17" s="85" t="e">
        <f>+AI17+1</f>
        <v>#REF!</v>
      </c>
      <c r="AM17" s="85" t="e">
        <f t="shared" si="4"/>
        <v>#REF!</v>
      </c>
      <c r="AN17" s="85"/>
      <c r="AO17" s="85">
        <f t="shared" si="4"/>
        <v>1</v>
      </c>
      <c r="AP17" s="85" t="e">
        <f>+AL17+1</f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1117" t="e">
        <f t="shared" si="4"/>
        <v>#REF!</v>
      </c>
      <c r="BA17" s="85" t="e">
        <f t="shared" si="4"/>
        <v>#REF!</v>
      </c>
      <c r="BB17" s="427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ref="BP17:CS17" si="5">+BO17+1</f>
        <v>#REF!</v>
      </c>
      <c r="BQ17" s="85" t="e">
        <f t="shared" si="5"/>
        <v>#REF!</v>
      </c>
      <c r="BR17" s="85" t="e">
        <f t="shared" si="5"/>
        <v>#REF!</v>
      </c>
      <c r="BS17" s="85" t="e">
        <f t="shared" si="5"/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5" t="e">
        <f t="shared" si="5"/>
        <v>#REF!</v>
      </c>
      <c r="CA17" s="86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 t="shared" si="5"/>
        <v>#REF!</v>
      </c>
      <c r="CP17" s="85" t="e">
        <f>+CO17+1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</row>
    <row r="18" spans="1:99" s="101" customFormat="1" ht="33" customHeight="1" thickBot="1">
      <c r="A18" s="200"/>
      <c r="B18" s="1030"/>
      <c r="C18" s="996" t="s">
        <v>1</v>
      </c>
      <c r="D18" s="125"/>
      <c r="E18" s="364"/>
      <c r="F18" s="1225" t="s">
        <v>638</v>
      </c>
      <c r="G18" s="1194" t="s">
        <v>347</v>
      </c>
      <c r="H18" s="1194"/>
      <c r="I18" s="1194"/>
      <c r="J18" s="1194"/>
      <c r="K18" s="1194"/>
      <c r="L18" s="1194"/>
      <c r="M18" s="1194"/>
      <c r="N18" s="1194"/>
      <c r="O18" s="1194"/>
      <c r="P18" s="1194"/>
      <c r="Q18" s="1194"/>
      <c r="R18" s="1194"/>
      <c r="S18" s="1194"/>
      <c r="T18" s="1194"/>
      <c r="U18" s="1194"/>
      <c r="V18" s="1194"/>
      <c r="W18" s="1201"/>
      <c r="X18" s="1201"/>
      <c r="Y18" s="1194"/>
      <c r="Z18" s="1194"/>
      <c r="AA18" s="1194"/>
      <c r="AB18" s="1194"/>
      <c r="AC18" s="1194"/>
      <c r="AD18" s="1195"/>
      <c r="AE18" s="1196" t="s">
        <v>68</v>
      </c>
      <c r="AF18" s="1197"/>
      <c r="AG18" s="1196" t="s">
        <v>356</v>
      </c>
      <c r="AH18" s="1242" t="s">
        <v>959</v>
      </c>
      <c r="AI18" s="1197" t="s">
        <v>13</v>
      </c>
      <c r="AJ18" s="1253" t="s">
        <v>356</v>
      </c>
      <c r="AK18" s="1253" t="s">
        <v>13</v>
      </c>
      <c r="AL18" s="1225" t="s">
        <v>599</v>
      </c>
      <c r="AM18" s="1225" t="s">
        <v>457</v>
      </c>
      <c r="AN18" s="1200" t="s">
        <v>461</v>
      </c>
      <c r="AO18" s="1225" t="s">
        <v>662</v>
      </c>
      <c r="AP18" s="1198" t="s">
        <v>348</v>
      </c>
      <c r="AQ18" s="1199"/>
      <c r="AR18" s="1199"/>
      <c r="AS18" s="1199"/>
      <c r="AT18" s="1199"/>
      <c r="AU18" s="1199"/>
      <c r="AV18" s="1199"/>
      <c r="AW18" s="1199"/>
      <c r="AX18" s="1199"/>
      <c r="AY18" s="1238"/>
      <c r="AZ18" s="1238"/>
      <c r="BA18" s="1199"/>
      <c r="BB18" s="1225" t="s">
        <v>598</v>
      </c>
      <c r="BC18" s="1219" t="s">
        <v>6</v>
      </c>
      <c r="BD18" s="1220"/>
      <c r="BE18" s="1220"/>
      <c r="BF18" s="1220"/>
      <c r="BG18" s="1220"/>
      <c r="BH18" s="1220"/>
      <c r="BI18" s="1220"/>
      <c r="BJ18" s="1220"/>
      <c r="BK18" s="1220"/>
      <c r="BL18" s="1220"/>
      <c r="BM18" s="1220"/>
      <c r="BN18" s="1221"/>
      <c r="BO18" s="1225" t="s">
        <v>600</v>
      </c>
      <c r="BP18" s="1196" t="s">
        <v>0</v>
      </c>
      <c r="BQ18" s="1201"/>
      <c r="BR18" s="1201"/>
      <c r="BS18" s="1201"/>
      <c r="BT18" s="1201"/>
      <c r="BU18" s="1201"/>
      <c r="BV18" s="1201"/>
      <c r="BW18" s="1201"/>
      <c r="BX18" s="1201"/>
      <c r="BY18" s="1201"/>
      <c r="BZ18" s="1201"/>
      <c r="CA18" s="1197"/>
      <c r="CB18" s="1225" t="s">
        <v>601</v>
      </c>
      <c r="CC18" s="1196" t="s">
        <v>220</v>
      </c>
      <c r="CD18" s="1201"/>
      <c r="CE18" s="1201"/>
      <c r="CF18" s="1201"/>
      <c r="CG18" s="1201"/>
      <c r="CH18" s="1201"/>
      <c r="CI18" s="1201"/>
      <c r="CJ18" s="1201"/>
      <c r="CK18" s="1201"/>
      <c r="CL18" s="1201"/>
      <c r="CM18" s="1201"/>
      <c r="CN18" s="1197"/>
      <c r="CO18" s="1225" t="s">
        <v>602</v>
      </c>
      <c r="CP18" s="1200" t="s">
        <v>603</v>
      </c>
      <c r="CQ18" s="1225" t="s">
        <v>604</v>
      </c>
      <c r="CR18" s="1225" t="s">
        <v>605</v>
      </c>
      <c r="CS18" s="1225" t="s">
        <v>606</v>
      </c>
      <c r="CT18" s="201" t="s">
        <v>456</v>
      </c>
      <c r="CU18" s="201" t="s">
        <v>455</v>
      </c>
    </row>
    <row r="19" spans="1:99" s="101" customFormat="1" ht="33.75" customHeight="1" thickBot="1">
      <c r="A19" s="200"/>
      <c r="B19" s="1030"/>
      <c r="C19" s="997" t="s">
        <v>3</v>
      </c>
      <c r="D19" s="129" t="s">
        <v>15</v>
      </c>
      <c r="E19" s="365" t="s">
        <v>4</v>
      </c>
      <c r="F19" s="1251"/>
      <c r="G19" s="1193" t="s">
        <v>19</v>
      </c>
      <c r="H19" s="1195"/>
      <c r="I19" s="1193" t="s">
        <v>20</v>
      </c>
      <c r="J19" s="1195"/>
      <c r="K19" s="1193" t="s">
        <v>21</v>
      </c>
      <c r="L19" s="1195"/>
      <c r="M19" s="1193" t="s">
        <v>22</v>
      </c>
      <c r="N19" s="1195"/>
      <c r="O19" s="1193" t="s">
        <v>23</v>
      </c>
      <c r="P19" s="1195"/>
      <c r="Q19" s="1193" t="s">
        <v>24</v>
      </c>
      <c r="R19" s="1195"/>
      <c r="S19" s="1193" t="s">
        <v>25</v>
      </c>
      <c r="T19" s="1195"/>
      <c r="U19" s="1193" t="s">
        <v>26</v>
      </c>
      <c r="V19" s="1195"/>
      <c r="W19" s="1193" t="s">
        <v>27</v>
      </c>
      <c r="X19" s="1195"/>
      <c r="Y19" s="1193" t="s">
        <v>28</v>
      </c>
      <c r="Z19" s="1195"/>
      <c r="AA19" s="1193" t="s">
        <v>29</v>
      </c>
      <c r="AB19" s="1195"/>
      <c r="AC19" s="1543" t="s">
        <v>30</v>
      </c>
      <c r="AD19" s="1544"/>
      <c r="AE19" s="1227"/>
      <c r="AF19" s="1229"/>
      <c r="AG19" s="1227"/>
      <c r="AH19" s="1243"/>
      <c r="AI19" s="1252"/>
      <c r="AJ19" s="1254"/>
      <c r="AK19" s="1251"/>
      <c r="AL19" s="1235"/>
      <c r="AM19" s="1235"/>
      <c r="AN19" s="1236"/>
      <c r="AO19" s="1235"/>
      <c r="AP19" s="1239"/>
      <c r="AQ19" s="1240"/>
      <c r="AR19" s="1240"/>
      <c r="AS19" s="1240"/>
      <c r="AT19" s="1240"/>
      <c r="AU19" s="1240"/>
      <c r="AV19" s="1240"/>
      <c r="AW19" s="1240"/>
      <c r="AX19" s="1240"/>
      <c r="AY19" s="1241"/>
      <c r="AZ19" s="1241"/>
      <c r="BA19" s="1240"/>
      <c r="BB19" s="1226"/>
      <c r="BC19" s="1222"/>
      <c r="BD19" s="1223"/>
      <c r="BE19" s="1223"/>
      <c r="BF19" s="1223"/>
      <c r="BG19" s="1223"/>
      <c r="BH19" s="1223"/>
      <c r="BI19" s="1223"/>
      <c r="BJ19" s="1223"/>
      <c r="BK19" s="1223"/>
      <c r="BL19" s="1223"/>
      <c r="BM19" s="1223"/>
      <c r="BN19" s="1224"/>
      <c r="BO19" s="1226"/>
      <c r="BP19" s="1227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9"/>
      <c r="CB19" s="1226"/>
      <c r="CC19" s="1227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9"/>
      <c r="CO19" s="1226"/>
      <c r="CP19" s="1237"/>
      <c r="CQ19" s="1226"/>
      <c r="CR19" s="1226"/>
      <c r="CS19" s="1226"/>
      <c r="CT19" s="379">
        <v>2016</v>
      </c>
      <c r="CU19" s="379">
        <v>2016</v>
      </c>
    </row>
    <row r="20" spans="1:99" s="101" customFormat="1" ht="36.75" customHeight="1" thickBot="1">
      <c r="A20" s="200"/>
      <c r="B20" s="1030"/>
      <c r="C20" s="998" t="s">
        <v>16</v>
      </c>
      <c r="D20" s="130"/>
      <c r="E20" s="366" t="s">
        <v>1</v>
      </c>
      <c r="F20" s="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138" t="s">
        <v>355</v>
      </c>
      <c r="AH20" s="1139"/>
      <c r="AI20" s="1229"/>
      <c r="AJ20" s="89" t="s">
        <v>355</v>
      </c>
      <c r="AK20" s="1254"/>
      <c r="AL20" s="89">
        <v>1</v>
      </c>
      <c r="AM20" s="1226"/>
      <c r="AN20" s="1237"/>
      <c r="AO20" s="89" t="s">
        <v>663</v>
      </c>
      <c r="AP20" s="89" t="s">
        <v>19</v>
      </c>
      <c r="AQ20" s="89" t="s">
        <v>20</v>
      </c>
      <c r="AR20" s="89" t="s">
        <v>21</v>
      </c>
      <c r="AS20" s="89" t="s">
        <v>22</v>
      </c>
      <c r="AT20" s="89" t="s">
        <v>23</v>
      </c>
      <c r="AU20" s="89" t="s">
        <v>24</v>
      </c>
      <c r="AV20" s="89" t="s">
        <v>25</v>
      </c>
      <c r="AW20" s="89" t="s">
        <v>26</v>
      </c>
      <c r="AX20" s="89" t="s">
        <v>27</v>
      </c>
      <c r="AY20" s="93" t="s">
        <v>28</v>
      </c>
      <c r="AZ20" s="1118" t="s">
        <v>29</v>
      </c>
      <c r="BA20" s="1169" t="s">
        <v>30</v>
      </c>
      <c r="BB20" s="206">
        <v>2</v>
      </c>
      <c r="BC20" s="541" t="s">
        <v>19</v>
      </c>
      <c r="BD20" s="541" t="s">
        <v>20</v>
      </c>
      <c r="BE20" s="541" t="s">
        <v>21</v>
      </c>
      <c r="BF20" s="542" t="s">
        <v>22</v>
      </c>
      <c r="BG20" s="541" t="s">
        <v>23</v>
      </c>
      <c r="BH20" s="541" t="s">
        <v>24</v>
      </c>
      <c r="BI20" s="541" t="s">
        <v>25</v>
      </c>
      <c r="BJ20" s="541" t="s">
        <v>26</v>
      </c>
      <c r="BK20" s="541" t="s">
        <v>27</v>
      </c>
      <c r="BL20" s="543" t="s">
        <v>28</v>
      </c>
      <c r="BM20" s="543" t="s">
        <v>29</v>
      </c>
      <c r="BN20" s="1169" t="s">
        <v>30</v>
      </c>
      <c r="BO20" s="206">
        <v>3</v>
      </c>
      <c r="BP20" s="999" t="s">
        <v>19</v>
      </c>
      <c r="BQ20" s="89" t="s">
        <v>20</v>
      </c>
      <c r="BR20" s="89" t="s">
        <v>21</v>
      </c>
      <c r="BS20" s="89" t="s">
        <v>22</v>
      </c>
      <c r="BT20" s="89" t="s">
        <v>23</v>
      </c>
      <c r="BU20" s="89" t="s">
        <v>24</v>
      </c>
      <c r="BV20" s="89" t="s">
        <v>25</v>
      </c>
      <c r="BW20" s="89" t="s">
        <v>26</v>
      </c>
      <c r="BX20" s="89" t="s">
        <v>27</v>
      </c>
      <c r="BY20" s="93" t="s">
        <v>28</v>
      </c>
      <c r="BZ20" s="93" t="s">
        <v>29</v>
      </c>
      <c r="CA20" s="1169" t="s">
        <v>30</v>
      </c>
      <c r="CB20" s="206">
        <v>4</v>
      </c>
      <c r="CC20" s="999" t="s">
        <v>19</v>
      </c>
      <c r="CD20" s="89" t="s">
        <v>20</v>
      </c>
      <c r="CE20" s="89" t="s">
        <v>21</v>
      </c>
      <c r="CF20" s="89" t="s">
        <v>22</v>
      </c>
      <c r="CG20" s="89" t="s">
        <v>23</v>
      </c>
      <c r="CH20" s="89" t="s">
        <v>24</v>
      </c>
      <c r="CI20" s="89" t="s">
        <v>25</v>
      </c>
      <c r="CJ20" s="89" t="s">
        <v>26</v>
      </c>
      <c r="CK20" s="89" t="s">
        <v>27</v>
      </c>
      <c r="CL20" s="93" t="s">
        <v>28</v>
      </c>
      <c r="CM20" s="93" t="s">
        <v>29</v>
      </c>
      <c r="CN20" s="1169" t="s">
        <v>30</v>
      </c>
      <c r="CO20" s="206">
        <v>5</v>
      </c>
      <c r="CP20" s="1000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</row>
    <row r="21" spans="1:99" s="255" customFormat="1" ht="30" customHeight="1" thickBot="1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M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625427314</v>
      </c>
      <c r="AB21" s="259">
        <f t="shared" si="6"/>
        <v>625427314</v>
      </c>
      <c r="AC21" s="259">
        <f>+AC22+AC60+AC135</f>
        <v>956904066</v>
      </c>
      <c r="AD21" s="259">
        <f t="shared" si="6"/>
        <v>956904066</v>
      </c>
      <c r="AE21" s="259">
        <f t="shared" si="6"/>
        <v>46869041046</v>
      </c>
      <c r="AF21" s="259">
        <f t="shared" si="6"/>
        <v>46869041046</v>
      </c>
      <c r="AG21" s="259">
        <f>+AG22+AG60+AG135</f>
        <v>11756285551</v>
      </c>
      <c r="AH21" s="259">
        <f>+AH22+AH60+AH135</f>
        <v>56100000</v>
      </c>
      <c r="AI21" s="259">
        <f>+AI22+AI60+AI135</f>
        <v>30800000000</v>
      </c>
      <c r="AJ21" s="259">
        <f t="shared" si="6"/>
        <v>-10956285551</v>
      </c>
      <c r="AK21" s="259">
        <f>+AK22+AK60+AK135</f>
        <v>30000000000</v>
      </c>
      <c r="AL21" s="259">
        <f t="shared" si="6"/>
        <v>436546874449</v>
      </c>
      <c r="AM21" s="259">
        <f t="shared" si="6"/>
        <v>0</v>
      </c>
      <c r="AN21" s="259">
        <f>+AN22+AN60+AN135</f>
        <v>418578472732.56</v>
      </c>
      <c r="AO21" s="259">
        <f t="shared" ref="AO21:CR21" si="7">+AO22+AO60+AO135</f>
        <v>436546874449</v>
      </c>
      <c r="AP21" s="259">
        <f t="shared" si="7"/>
        <v>274382289333.56</v>
      </c>
      <c r="AQ21" s="259">
        <f t="shared" si="7"/>
        <v>3075414793</v>
      </c>
      <c r="AR21" s="259">
        <f t="shared" si="7"/>
        <v>1301548147</v>
      </c>
      <c r="AS21" s="259">
        <f t="shared" si="7"/>
        <v>1636776742</v>
      </c>
      <c r="AT21" s="599">
        <f>+AT22+AT60+AT135</f>
        <v>57125765712</v>
      </c>
      <c r="AU21" s="259">
        <f t="shared" si="7"/>
        <v>1001526197.65</v>
      </c>
      <c r="AV21" s="376">
        <f t="shared" si="7"/>
        <v>1215624542</v>
      </c>
      <c r="AW21" s="259">
        <f t="shared" si="7"/>
        <v>827590729.12</v>
      </c>
      <c r="AX21" s="259">
        <f t="shared" si="7"/>
        <v>4724169177.0600004</v>
      </c>
      <c r="AY21" s="259">
        <f t="shared" si="7"/>
        <v>57442017967</v>
      </c>
      <c r="AZ21" s="1119">
        <f t="shared" si="7"/>
        <v>9956857068.3999996</v>
      </c>
      <c r="BA21" s="259">
        <f t="shared" si="7"/>
        <v>5888892323.7700005</v>
      </c>
      <c r="BB21" s="259">
        <f>+BB22+BB60+BB135</f>
        <v>418578472732.56</v>
      </c>
      <c r="BC21" s="259">
        <f t="shared" si="7"/>
        <v>121977201711.95999</v>
      </c>
      <c r="BD21" s="259">
        <f t="shared" si="7"/>
        <v>12833609794</v>
      </c>
      <c r="BE21" s="259">
        <f t="shared" si="7"/>
        <v>14882763670.5</v>
      </c>
      <c r="BF21" s="376">
        <f t="shared" si="7"/>
        <v>12436603983.050001</v>
      </c>
      <c r="BG21" s="259">
        <f t="shared" si="7"/>
        <v>13110817599.190001</v>
      </c>
      <c r="BH21" s="259">
        <f t="shared" si="7"/>
        <v>66995586554.650002</v>
      </c>
      <c r="BI21" s="259">
        <f t="shared" si="7"/>
        <v>17142724581.719999</v>
      </c>
      <c r="BJ21" s="259">
        <f t="shared" si="7"/>
        <v>14590933502.99</v>
      </c>
      <c r="BK21" s="259">
        <f t="shared" si="7"/>
        <v>12644683699</v>
      </c>
      <c r="BL21" s="259">
        <f t="shared" si="7"/>
        <v>24190052138.639999</v>
      </c>
      <c r="BM21" s="259">
        <f t="shared" si="7"/>
        <v>56330750555.919998</v>
      </c>
      <c r="BN21" s="259">
        <f t="shared" si="7"/>
        <v>45894542349.099998</v>
      </c>
      <c r="BO21" s="259">
        <f t="shared" si="7"/>
        <v>412973952386.71997</v>
      </c>
      <c r="BP21" s="259">
        <f t="shared" si="7"/>
        <v>10349775749</v>
      </c>
      <c r="BQ21" s="259">
        <f t="shared" si="7"/>
        <v>27977754478.709999</v>
      </c>
      <c r="BR21" s="259">
        <f t="shared" si="7"/>
        <v>31426683281</v>
      </c>
      <c r="BS21" s="259">
        <f t="shared" si="7"/>
        <v>28509401419.290001</v>
      </c>
      <c r="BT21" s="259">
        <f t="shared" si="7"/>
        <v>30019456321</v>
      </c>
      <c r="BU21" s="259">
        <f t="shared" si="7"/>
        <v>29396622795</v>
      </c>
      <c r="BV21" s="259">
        <f t="shared" si="7"/>
        <v>40104429504</v>
      </c>
      <c r="BW21" s="259">
        <f t="shared" si="7"/>
        <v>29875401588</v>
      </c>
      <c r="BX21" s="259">
        <f t="shared" si="7"/>
        <v>29399128301</v>
      </c>
      <c r="BY21" s="259">
        <f t="shared" si="7"/>
        <v>32001905388.650002</v>
      </c>
      <c r="BZ21" s="259">
        <f t="shared" si="7"/>
        <v>41094429995.5</v>
      </c>
      <c r="CA21" s="259">
        <f t="shared" si="7"/>
        <v>78104023758.320007</v>
      </c>
      <c r="CB21" s="259">
        <f t="shared" si="7"/>
        <v>408751052025.46997</v>
      </c>
      <c r="CC21" s="259">
        <f t="shared" si="7"/>
        <v>7562710599</v>
      </c>
      <c r="CD21" s="259">
        <f t="shared" si="7"/>
        <v>30706743508.709999</v>
      </c>
      <c r="CE21" s="259">
        <f t="shared" si="7"/>
        <v>29764215694</v>
      </c>
      <c r="CF21" s="259">
        <f t="shared" si="7"/>
        <v>30187597358.290001</v>
      </c>
      <c r="CG21" s="259">
        <f t="shared" si="7"/>
        <v>29971192671</v>
      </c>
      <c r="CH21" s="259">
        <f t="shared" si="7"/>
        <v>29412336214</v>
      </c>
      <c r="CI21" s="259">
        <f t="shared" si="7"/>
        <v>40110101079</v>
      </c>
      <c r="CJ21" s="259">
        <f t="shared" si="7"/>
        <v>29587738588</v>
      </c>
      <c r="CK21" s="259">
        <f t="shared" si="7"/>
        <v>26458813066</v>
      </c>
      <c r="CL21" s="259">
        <f t="shared" si="7"/>
        <v>33570054001.650002</v>
      </c>
      <c r="CM21" s="259">
        <f t="shared" si="7"/>
        <v>42732175158.5</v>
      </c>
      <c r="CN21" s="259">
        <f t="shared" si="7"/>
        <v>58139546509.32</v>
      </c>
      <c r="CO21" s="259">
        <f t="shared" si="7"/>
        <v>388203224447.46997</v>
      </c>
      <c r="CP21" s="376">
        <f t="shared" si="7"/>
        <v>17968401716.439999</v>
      </c>
      <c r="CQ21" s="259">
        <f>+CQ22+CQ60+CQ135</f>
        <v>5604520345.8400002</v>
      </c>
      <c r="CR21" s="259">
        <f t="shared" si="7"/>
        <v>4222900361.25</v>
      </c>
      <c r="CS21" s="259">
        <f>+CS22+CS60+CS135</f>
        <v>20547827578</v>
      </c>
      <c r="CT21" s="270">
        <f t="shared" ref="CT21:CT58" si="8">IFERROR(BB21/AO21,0)</f>
        <v>0.95883969679288317</v>
      </c>
      <c r="CU21" s="270">
        <f t="shared" ref="CU21:CU58" si="9">IFERROR(BO21/AO21,0)</f>
        <v>0.94600139540104766</v>
      </c>
    </row>
    <row r="22" spans="1:99" s="255" customFormat="1" ht="30" customHeight="1" thickBot="1">
      <c r="A22" s="252"/>
      <c r="B22" s="1031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V22" si="10">+G23+G41+G43</f>
        <v>0</v>
      </c>
      <c r="H22" s="237">
        <f t="shared" si="10"/>
        <v>0</v>
      </c>
      <c r="I22" s="237">
        <f t="shared" si="10"/>
        <v>0</v>
      </c>
      <c r="J22" s="237">
        <f t="shared" si="10"/>
        <v>0</v>
      </c>
      <c r="K22" s="237">
        <f t="shared" si="10"/>
        <v>0</v>
      </c>
      <c r="L22" s="237">
        <f t="shared" si="10"/>
        <v>0</v>
      </c>
      <c r="M22" s="237">
        <f t="shared" si="10"/>
        <v>0</v>
      </c>
      <c r="N22" s="237">
        <f t="shared" si="10"/>
        <v>0</v>
      </c>
      <c r="O22" s="237">
        <f t="shared" si="10"/>
        <v>0</v>
      </c>
      <c r="P22" s="237">
        <f t="shared" si="10"/>
        <v>0</v>
      </c>
      <c r="Q22" s="237">
        <f t="shared" si="10"/>
        <v>100000000</v>
      </c>
      <c r="R22" s="237">
        <f t="shared" si="10"/>
        <v>100000000</v>
      </c>
      <c r="S22" s="237">
        <f t="shared" si="10"/>
        <v>0</v>
      </c>
      <c r="T22" s="237">
        <f t="shared" si="10"/>
        <v>0</v>
      </c>
      <c r="U22" s="237">
        <f t="shared" si="10"/>
        <v>2400000000</v>
      </c>
      <c r="V22" s="237">
        <f t="shared" si="10"/>
        <v>2400000000</v>
      </c>
      <c r="W22" s="237">
        <f t="shared" si="10"/>
        <v>7940802</v>
      </c>
      <c r="X22" s="237">
        <f t="shared" si="10"/>
        <v>7940802</v>
      </c>
      <c r="Y22" s="237">
        <f t="shared" si="10"/>
        <v>7329817132</v>
      </c>
      <c r="Z22" s="237">
        <f t="shared" si="10"/>
        <v>2200000000</v>
      </c>
      <c r="AA22" s="237">
        <f t="shared" si="10"/>
        <v>0</v>
      </c>
      <c r="AB22" s="237">
        <f t="shared" si="10"/>
        <v>0</v>
      </c>
      <c r="AC22" s="237">
        <f t="shared" si="10"/>
        <v>260000000</v>
      </c>
      <c r="AD22" s="237">
        <f t="shared" si="10"/>
        <v>260000000</v>
      </c>
      <c r="AE22" s="237">
        <f t="shared" si="10"/>
        <v>10097757934</v>
      </c>
      <c r="AF22" s="237">
        <f t="shared" si="10"/>
        <v>4967940802</v>
      </c>
      <c r="AG22" s="237">
        <f t="shared" si="10"/>
        <v>145160500</v>
      </c>
      <c r="AH22" s="237">
        <v>0</v>
      </c>
      <c r="AI22" s="237">
        <f>+AI23+AI41+AI43</f>
        <v>0</v>
      </c>
      <c r="AJ22" s="237">
        <f>+AJ23+AJ41+AJ43</f>
        <v>-145160500</v>
      </c>
      <c r="AK22" s="237">
        <f>+AK23+AK41+AK43</f>
        <v>0</v>
      </c>
      <c r="AL22" s="237">
        <f t="shared" si="10"/>
        <v>161776232368</v>
      </c>
      <c r="AM22" s="237">
        <f t="shared" si="10"/>
        <v>0</v>
      </c>
      <c r="AN22" s="237">
        <f>+AN23+AN41+AN43</f>
        <v>161645271598</v>
      </c>
      <c r="AO22" s="237">
        <f>+AO23+AO41+AO43</f>
        <v>161776232368</v>
      </c>
      <c r="AP22" s="237">
        <f t="shared" si="10"/>
        <v>160711589381</v>
      </c>
      <c r="AQ22" s="237">
        <f>+AQ23+AQ41+AQ43</f>
        <v>82133333</v>
      </c>
      <c r="AR22" s="237">
        <f>+AR23+AR41+AR43</f>
        <v>0</v>
      </c>
      <c r="AS22" s="237">
        <f t="shared" ref="AS22:BA22" si="11">+AS23+AS41+AS43</f>
        <v>165266000</v>
      </c>
      <c r="AT22" s="256">
        <f t="shared" si="11"/>
        <v>0</v>
      </c>
      <c r="AU22" s="237">
        <f t="shared" si="11"/>
        <v>67783122</v>
      </c>
      <c r="AV22" s="238">
        <f t="shared" si="11"/>
        <v>243685960</v>
      </c>
      <c r="AW22" s="237">
        <f t="shared" si="11"/>
        <v>13920000</v>
      </c>
      <c r="AX22" s="237">
        <f t="shared" si="11"/>
        <v>154102600</v>
      </c>
      <c r="AY22" s="237">
        <f t="shared" si="11"/>
        <v>173960000</v>
      </c>
      <c r="AZ22" s="1120">
        <f>+AZ23+AZ41+AZ43</f>
        <v>32831202</v>
      </c>
      <c r="BA22" s="237">
        <f t="shared" si="11"/>
        <v>0</v>
      </c>
      <c r="BB22" s="237">
        <f>+BB23+BB41+BB43</f>
        <v>161645271598</v>
      </c>
      <c r="BC22" s="237">
        <f t="shared" si="10"/>
        <v>11091070742</v>
      </c>
      <c r="BD22" s="237">
        <f t="shared" si="10"/>
        <v>11413583507</v>
      </c>
      <c r="BE22" s="237">
        <f t="shared" si="10"/>
        <v>12229847697</v>
      </c>
      <c r="BF22" s="238">
        <f t="shared" si="10"/>
        <v>11105360391.290001</v>
      </c>
      <c r="BG22" s="237">
        <v>12263321862</v>
      </c>
      <c r="BH22" s="237">
        <f t="shared" si="10"/>
        <v>11738759082</v>
      </c>
      <c r="BI22" s="237">
        <f t="shared" si="10"/>
        <v>15355085262</v>
      </c>
      <c r="BJ22" s="237">
        <f t="shared" si="10"/>
        <v>11691590894</v>
      </c>
      <c r="BK22" s="237">
        <f t="shared" si="10"/>
        <v>12090639755</v>
      </c>
      <c r="BL22" s="237">
        <f t="shared" si="10"/>
        <v>12080082628</v>
      </c>
      <c r="BM22" s="237">
        <f t="shared" si="10"/>
        <v>12201348265</v>
      </c>
      <c r="BN22" s="237">
        <f t="shared" si="10"/>
        <v>24655225833</v>
      </c>
      <c r="BO22" s="237">
        <f t="shared" si="10"/>
        <v>157859598164.29001</v>
      </c>
      <c r="BP22" s="237">
        <f t="shared" si="10"/>
        <v>10022797646</v>
      </c>
      <c r="BQ22" s="237">
        <f t="shared" si="10"/>
        <v>10840107356</v>
      </c>
      <c r="BR22" s="237">
        <f t="shared" si="10"/>
        <v>12325142741</v>
      </c>
      <c r="BS22" s="237">
        <f t="shared" si="10"/>
        <v>11171613405.290001</v>
      </c>
      <c r="BT22" s="237">
        <v>12402276348</v>
      </c>
      <c r="BU22" s="237">
        <f t="shared" si="10"/>
        <v>11913777438</v>
      </c>
      <c r="BV22" s="237">
        <f t="shared" si="10"/>
        <v>15435178767</v>
      </c>
      <c r="BW22" s="237">
        <f t="shared" ref="BW22:CS22" si="12">+BW23+BW41+BW43</f>
        <v>11927545198</v>
      </c>
      <c r="BX22" s="237">
        <f t="shared" si="12"/>
        <v>12061109359</v>
      </c>
      <c r="BY22" s="237">
        <f t="shared" si="12"/>
        <v>12082226377</v>
      </c>
      <c r="BZ22" s="237">
        <f t="shared" si="12"/>
        <v>12318424518</v>
      </c>
      <c r="CA22" s="237">
        <f t="shared" si="12"/>
        <v>25272394713</v>
      </c>
      <c r="CB22" s="237">
        <f t="shared" si="12"/>
        <v>157718113537.29001</v>
      </c>
      <c r="CC22" s="237">
        <f t="shared" si="12"/>
        <v>7349926191</v>
      </c>
      <c r="CD22" s="237">
        <f t="shared" si="12"/>
        <v>13512978811</v>
      </c>
      <c r="CE22" s="237">
        <f t="shared" si="12"/>
        <v>12325142741</v>
      </c>
      <c r="CF22" s="237">
        <f t="shared" si="12"/>
        <v>11171613405.290001</v>
      </c>
      <c r="CG22" s="237">
        <f t="shared" si="12"/>
        <v>12347796019</v>
      </c>
      <c r="CH22" s="237">
        <f t="shared" si="12"/>
        <v>11913777438</v>
      </c>
      <c r="CI22" s="237">
        <f t="shared" si="12"/>
        <v>15435178767</v>
      </c>
      <c r="CJ22" s="237">
        <f t="shared" si="12"/>
        <v>11927545198</v>
      </c>
      <c r="CK22" s="237">
        <f t="shared" si="12"/>
        <v>12042829611</v>
      </c>
      <c r="CL22" s="237">
        <f t="shared" si="12"/>
        <v>12100506125</v>
      </c>
      <c r="CM22" s="237">
        <f t="shared" si="12"/>
        <v>12305152562</v>
      </c>
      <c r="CN22" s="237">
        <f t="shared" si="12"/>
        <v>25131654889</v>
      </c>
      <c r="CO22" s="237">
        <f t="shared" si="12"/>
        <v>157564101757.29001</v>
      </c>
      <c r="CP22" s="238">
        <f t="shared" si="12"/>
        <v>130960770</v>
      </c>
      <c r="CQ22" s="237">
        <f>+CQ23+CQ41+CQ43</f>
        <v>3785673433.71</v>
      </c>
      <c r="CR22" s="237">
        <f t="shared" si="12"/>
        <v>141484627</v>
      </c>
      <c r="CS22" s="237">
        <f t="shared" si="12"/>
        <v>154011780</v>
      </c>
      <c r="CT22" s="271">
        <f t="shared" si="8"/>
        <v>0.99919048201282068</v>
      </c>
      <c r="CU22" s="271">
        <f t="shared" si="9"/>
        <v>0.97578980455670006</v>
      </c>
    </row>
    <row r="23" spans="1:99" s="180" customFormat="1" ht="20.25" customHeight="1" outlineLevel="1">
      <c r="A23" s="1432"/>
      <c r="B23" s="1433"/>
      <c r="C23" s="1434" t="s">
        <v>623</v>
      </c>
      <c r="D23" s="1435">
        <v>10</v>
      </c>
      <c r="E23" s="1436" t="s">
        <v>661</v>
      </c>
      <c r="F23" s="1437">
        <f t="shared" ref="F23:BR23" si="13">+F24+F28+F30+F37+F40</f>
        <v>122684000000</v>
      </c>
      <c r="G23" s="1438">
        <f t="shared" si="13"/>
        <v>0</v>
      </c>
      <c r="H23" s="1437">
        <f t="shared" si="13"/>
        <v>0</v>
      </c>
      <c r="I23" s="1438">
        <f t="shared" si="13"/>
        <v>0</v>
      </c>
      <c r="J23" s="1437">
        <f t="shared" si="13"/>
        <v>0</v>
      </c>
      <c r="K23" s="1438">
        <f t="shared" si="13"/>
        <v>0</v>
      </c>
      <c r="L23" s="1437">
        <f t="shared" si="13"/>
        <v>0</v>
      </c>
      <c r="M23" s="1438">
        <f t="shared" si="13"/>
        <v>0</v>
      </c>
      <c r="N23" s="1437">
        <f t="shared" si="13"/>
        <v>0</v>
      </c>
      <c r="O23" s="1438">
        <f t="shared" si="13"/>
        <v>0</v>
      </c>
      <c r="P23" s="1437">
        <f t="shared" si="13"/>
        <v>0</v>
      </c>
      <c r="Q23" s="1438">
        <f t="shared" si="13"/>
        <v>100000000</v>
      </c>
      <c r="R23" s="1437">
        <f t="shared" si="13"/>
        <v>100000000</v>
      </c>
      <c r="S23" s="1438">
        <f t="shared" si="13"/>
        <v>0</v>
      </c>
      <c r="T23" s="1437">
        <f t="shared" si="13"/>
        <v>0</v>
      </c>
      <c r="U23" s="1438">
        <f t="shared" si="13"/>
        <v>1800000000</v>
      </c>
      <c r="V23" s="1437">
        <f t="shared" si="13"/>
        <v>1800000000</v>
      </c>
      <c r="W23" s="1438">
        <f t="shared" si="13"/>
        <v>7195202</v>
      </c>
      <c r="X23" s="1437">
        <f t="shared" si="13"/>
        <v>7940802</v>
      </c>
      <c r="Y23" s="1438">
        <f t="shared" si="13"/>
        <v>5844817132</v>
      </c>
      <c r="Z23" s="1437">
        <f t="shared" si="13"/>
        <v>1350000000</v>
      </c>
      <c r="AA23" s="1438">
        <f t="shared" si="13"/>
        <v>0</v>
      </c>
      <c r="AB23" s="1437">
        <f t="shared" si="13"/>
        <v>0</v>
      </c>
      <c r="AC23" s="1438">
        <f t="shared" si="13"/>
        <v>100000000</v>
      </c>
      <c r="AD23" s="1437">
        <f t="shared" si="13"/>
        <v>100000000</v>
      </c>
      <c r="AE23" s="1438">
        <f t="shared" si="13"/>
        <v>7852012334</v>
      </c>
      <c r="AF23" s="1437">
        <f t="shared" si="13"/>
        <v>3357940802</v>
      </c>
      <c r="AG23" s="1437">
        <f t="shared" si="13"/>
        <v>0</v>
      </c>
      <c r="AH23" s="1437"/>
      <c r="AI23" s="1437">
        <f>+AI24+AI28+AI30+AI37+AI40</f>
        <v>0</v>
      </c>
      <c r="AJ23" s="1437">
        <f t="shared" si="13"/>
        <v>0</v>
      </c>
      <c r="AK23" s="1437">
        <f>+AK24+AK28+AK30+AK37+AK40</f>
        <v>0</v>
      </c>
      <c r="AL23" s="1437">
        <f t="shared" si="13"/>
        <v>118189928468</v>
      </c>
      <c r="AM23" s="1437">
        <f t="shared" si="13"/>
        <v>0</v>
      </c>
      <c r="AN23" s="1437">
        <f t="shared" si="13"/>
        <v>118170274468</v>
      </c>
      <c r="AO23" s="1437">
        <f t="shared" si="13"/>
        <v>118189928468</v>
      </c>
      <c r="AP23" s="1437">
        <f t="shared" si="13"/>
        <v>118166697666</v>
      </c>
      <c r="AQ23" s="1437">
        <f t="shared" si="13"/>
        <v>0</v>
      </c>
      <c r="AR23" s="1437">
        <f t="shared" si="13"/>
        <v>0</v>
      </c>
      <c r="AS23" s="1437">
        <f t="shared" si="13"/>
        <v>0</v>
      </c>
      <c r="AT23" s="1438">
        <f t="shared" si="13"/>
        <v>0</v>
      </c>
      <c r="AU23" s="1437">
        <f t="shared" si="13"/>
        <v>0</v>
      </c>
      <c r="AV23" s="1439">
        <f t="shared" si="13"/>
        <v>0</v>
      </c>
      <c r="AW23" s="1440">
        <f t="shared" si="13"/>
        <v>0</v>
      </c>
      <c r="AX23" s="1440">
        <f t="shared" si="13"/>
        <v>745600</v>
      </c>
      <c r="AY23" s="1440">
        <f t="shared" si="13"/>
        <v>0</v>
      </c>
      <c r="AZ23" s="1441">
        <f t="shared" si="13"/>
        <v>2831202</v>
      </c>
      <c r="BA23" s="1442">
        <f t="shared" si="13"/>
        <v>0</v>
      </c>
      <c r="BB23" s="1437">
        <f>+BB24+BB28+BB30+BB37+BB40</f>
        <v>118170274468</v>
      </c>
      <c r="BC23" s="1437">
        <f t="shared" si="13"/>
        <v>7346567357</v>
      </c>
      <c r="BD23" s="1437">
        <f t="shared" si="13"/>
        <v>7983181011</v>
      </c>
      <c r="BE23" s="1437">
        <f t="shared" si="13"/>
        <v>9128018420</v>
      </c>
      <c r="BF23" s="1437">
        <f t="shared" si="13"/>
        <v>8192250277</v>
      </c>
      <c r="BG23" s="1437">
        <f t="shared" si="13"/>
        <v>9237739679</v>
      </c>
      <c r="BH23" s="1437">
        <f t="shared" si="13"/>
        <v>8769235758</v>
      </c>
      <c r="BI23" s="1437">
        <f t="shared" si="13"/>
        <v>11977788100</v>
      </c>
      <c r="BJ23" s="1437">
        <f t="shared" si="13"/>
        <v>8632470395</v>
      </c>
      <c r="BK23" s="1437">
        <f t="shared" si="13"/>
        <v>8886463343</v>
      </c>
      <c r="BL23" s="1437">
        <f t="shared" si="13"/>
        <v>8872105151</v>
      </c>
      <c r="BM23" s="1437">
        <f t="shared" si="13"/>
        <v>9087634640</v>
      </c>
      <c r="BN23" s="1437">
        <f t="shared" si="13"/>
        <v>17846891045</v>
      </c>
      <c r="BO23" s="1437">
        <f t="shared" si="13"/>
        <v>115960345176</v>
      </c>
      <c r="BP23" s="1443">
        <f t="shared" si="13"/>
        <v>7346567357</v>
      </c>
      <c r="BQ23" s="1440">
        <f t="shared" si="13"/>
        <v>7983181011</v>
      </c>
      <c r="BR23" s="1440">
        <f t="shared" si="13"/>
        <v>9128018420</v>
      </c>
      <c r="BS23" s="1440">
        <f t="shared" ref="BS23:CS23" si="14">+BS24+BS28+BS30+BS37+BS40</f>
        <v>8192250277</v>
      </c>
      <c r="BT23" s="1440">
        <f t="shared" si="14"/>
        <v>9237739679</v>
      </c>
      <c r="BU23" s="1440">
        <f t="shared" si="14"/>
        <v>8769235758</v>
      </c>
      <c r="BV23" s="1440">
        <f t="shared" si="14"/>
        <v>11977788100</v>
      </c>
      <c r="BW23" s="1440">
        <f t="shared" si="14"/>
        <v>8632470395</v>
      </c>
      <c r="BX23" s="1440">
        <f t="shared" si="14"/>
        <v>8886463343</v>
      </c>
      <c r="BY23" s="1440">
        <f t="shared" si="14"/>
        <v>8872105151</v>
      </c>
      <c r="BZ23" s="1440">
        <f t="shared" si="14"/>
        <v>9087634640</v>
      </c>
      <c r="CA23" s="1442">
        <f t="shared" si="14"/>
        <v>17846891045</v>
      </c>
      <c r="CB23" s="1437">
        <f t="shared" si="14"/>
        <v>115960345176</v>
      </c>
      <c r="CC23" s="1443">
        <f t="shared" si="14"/>
        <v>7344997483</v>
      </c>
      <c r="CD23" s="1440">
        <f t="shared" si="14"/>
        <v>7984750885</v>
      </c>
      <c r="CE23" s="1440">
        <f t="shared" si="14"/>
        <v>9128018420</v>
      </c>
      <c r="CF23" s="1440">
        <f t="shared" si="14"/>
        <v>8192250277</v>
      </c>
      <c r="CG23" s="1440">
        <f t="shared" si="14"/>
        <v>9237739679</v>
      </c>
      <c r="CH23" s="1440">
        <f t="shared" si="14"/>
        <v>8769235758</v>
      </c>
      <c r="CI23" s="1440">
        <f t="shared" si="14"/>
        <v>11977788100</v>
      </c>
      <c r="CJ23" s="1440">
        <f t="shared" si="14"/>
        <v>8632470395</v>
      </c>
      <c r="CK23" s="1440">
        <f t="shared" si="14"/>
        <v>8870379995</v>
      </c>
      <c r="CL23" s="1440">
        <f t="shared" si="14"/>
        <v>8888188499</v>
      </c>
      <c r="CM23" s="1440">
        <f t="shared" si="14"/>
        <v>9076681516</v>
      </c>
      <c r="CN23" s="1442">
        <f t="shared" si="14"/>
        <v>17857844169</v>
      </c>
      <c r="CO23" s="1437">
        <f t="shared" si="14"/>
        <v>115960345176</v>
      </c>
      <c r="CP23" s="1439">
        <f t="shared" si="14"/>
        <v>19654000</v>
      </c>
      <c r="CQ23" s="1440">
        <f>+CQ24+CQ28+CQ30+CQ37+CQ40</f>
        <v>2209929292</v>
      </c>
      <c r="CR23" s="1440">
        <f t="shared" si="14"/>
        <v>0</v>
      </c>
      <c r="CS23" s="1440">
        <f t="shared" si="14"/>
        <v>0</v>
      </c>
      <c r="CT23" s="1444">
        <f t="shared" si="8"/>
        <v>0.99983370833492535</v>
      </c>
      <c r="CU23" s="1445">
        <f>IFERROR(BO23/AO23,0)</f>
        <v>0.9811355898010915</v>
      </c>
    </row>
    <row r="24" spans="1:99" s="180" customFormat="1" ht="20.25" customHeight="1" outlineLevel="2">
      <c r="A24" s="466"/>
      <c r="B24" s="468" t="s">
        <v>607</v>
      </c>
      <c r="C24" s="468" t="s">
        <v>607</v>
      </c>
      <c r="D24" s="469">
        <v>10</v>
      </c>
      <c r="E24" s="470" t="s">
        <v>608</v>
      </c>
      <c r="F24" s="471">
        <f t="shared" ref="F24:AM24" si="15">+SUM(F25:F27)</f>
        <v>95112000000</v>
      </c>
      <c r="G24" s="472">
        <f t="shared" si="15"/>
        <v>0</v>
      </c>
      <c r="H24" s="471">
        <f t="shared" si="15"/>
        <v>0</v>
      </c>
      <c r="I24" s="472">
        <f t="shared" si="15"/>
        <v>0</v>
      </c>
      <c r="J24" s="471">
        <f t="shared" si="15"/>
        <v>0</v>
      </c>
      <c r="K24" s="472">
        <f t="shared" si="15"/>
        <v>0</v>
      </c>
      <c r="L24" s="471">
        <f t="shared" si="15"/>
        <v>0</v>
      </c>
      <c r="M24" s="472">
        <f t="shared" si="15"/>
        <v>0</v>
      </c>
      <c r="N24" s="471">
        <f t="shared" si="15"/>
        <v>0</v>
      </c>
      <c r="O24" s="472">
        <f t="shared" si="15"/>
        <v>0</v>
      </c>
      <c r="P24" s="471">
        <f t="shared" si="15"/>
        <v>0</v>
      </c>
      <c r="Q24" s="472">
        <f t="shared" si="15"/>
        <v>0</v>
      </c>
      <c r="R24" s="471">
        <f t="shared" si="15"/>
        <v>0</v>
      </c>
      <c r="S24" s="472">
        <f t="shared" si="15"/>
        <v>0</v>
      </c>
      <c r="T24" s="471">
        <f t="shared" si="15"/>
        <v>0</v>
      </c>
      <c r="U24" s="472">
        <f t="shared" si="15"/>
        <v>1050000000</v>
      </c>
      <c r="V24" s="471">
        <f t="shared" si="15"/>
        <v>1050000000</v>
      </c>
      <c r="W24" s="472">
        <f t="shared" si="15"/>
        <v>0</v>
      </c>
      <c r="X24" s="471">
        <f t="shared" si="15"/>
        <v>0</v>
      </c>
      <c r="Y24" s="472">
        <f t="shared" si="15"/>
        <v>4539817132</v>
      </c>
      <c r="Z24" s="471">
        <f t="shared" si="15"/>
        <v>0</v>
      </c>
      <c r="AA24" s="472">
        <f t="shared" si="15"/>
        <v>0</v>
      </c>
      <c r="AB24" s="471">
        <f t="shared" si="15"/>
        <v>0</v>
      </c>
      <c r="AC24" s="472">
        <f t="shared" si="15"/>
        <v>0</v>
      </c>
      <c r="AD24" s="471">
        <f t="shared" si="15"/>
        <v>0</v>
      </c>
      <c r="AE24" s="472">
        <f>+SUM(AE25:AE27)</f>
        <v>5589817132</v>
      </c>
      <c r="AF24" s="471">
        <f>+SUM(AF25:AF27)</f>
        <v>1050000000</v>
      </c>
      <c r="AG24" s="471">
        <f t="shared" si="15"/>
        <v>0</v>
      </c>
      <c r="AH24" s="471"/>
      <c r="AI24" s="471">
        <f>+SUM(AI25:AI27)</f>
        <v>0</v>
      </c>
      <c r="AJ24" s="471">
        <f t="shared" si="15"/>
        <v>0</v>
      </c>
      <c r="AK24" s="471">
        <f>+SUM(AK25:AK27)</f>
        <v>0</v>
      </c>
      <c r="AL24" s="471">
        <f t="shared" si="15"/>
        <v>90572182868</v>
      </c>
      <c r="AM24" s="471">
        <f t="shared" si="15"/>
        <v>0</v>
      </c>
      <c r="AN24" s="471">
        <f t="shared" ref="AN24:CS24" si="16">+SUM(AN25:AN27)</f>
        <v>90572182868</v>
      </c>
      <c r="AO24" s="471">
        <f t="shared" si="16"/>
        <v>90572182868</v>
      </c>
      <c r="AP24" s="471">
        <f t="shared" si="16"/>
        <v>90572182868</v>
      </c>
      <c r="AQ24" s="471">
        <f t="shared" si="16"/>
        <v>0</v>
      </c>
      <c r="AR24" s="471">
        <f t="shared" si="16"/>
        <v>0</v>
      </c>
      <c r="AS24" s="471">
        <f t="shared" si="16"/>
        <v>0</v>
      </c>
      <c r="AT24" s="472">
        <f t="shared" si="16"/>
        <v>0</v>
      </c>
      <c r="AU24" s="471">
        <f t="shared" si="16"/>
        <v>0</v>
      </c>
      <c r="AV24" s="476">
        <f t="shared" si="16"/>
        <v>0</v>
      </c>
      <c r="AW24" s="474">
        <f t="shared" si="16"/>
        <v>0</v>
      </c>
      <c r="AX24" s="474">
        <f t="shared" si="16"/>
        <v>0</v>
      </c>
      <c r="AY24" s="474">
        <f t="shared" si="16"/>
        <v>0</v>
      </c>
      <c r="AZ24" s="1121">
        <f t="shared" si="16"/>
        <v>0</v>
      </c>
      <c r="BA24" s="475">
        <f t="shared" si="16"/>
        <v>0</v>
      </c>
      <c r="BB24" s="471">
        <f t="shared" si="16"/>
        <v>90572182868</v>
      </c>
      <c r="BC24" s="471">
        <f t="shared" si="16"/>
        <v>6240279323</v>
      </c>
      <c r="BD24" s="471">
        <f t="shared" si="16"/>
        <v>6915488060</v>
      </c>
      <c r="BE24" s="471">
        <f t="shared" si="16"/>
        <v>7937704775</v>
      </c>
      <c r="BF24" s="476">
        <f t="shared" si="16"/>
        <v>7189015836</v>
      </c>
      <c r="BG24" s="474">
        <f t="shared" si="16"/>
        <v>7915824351</v>
      </c>
      <c r="BH24" s="474">
        <f t="shared" si="16"/>
        <v>7511530614</v>
      </c>
      <c r="BI24" s="474">
        <f t="shared" si="16"/>
        <v>7175010879</v>
      </c>
      <c r="BJ24" s="474">
        <f t="shared" si="16"/>
        <v>7525769017</v>
      </c>
      <c r="BK24" s="474">
        <f t="shared" si="16"/>
        <v>7572957516</v>
      </c>
      <c r="BL24" s="474">
        <f t="shared" si="16"/>
        <v>7476993183</v>
      </c>
      <c r="BM24" s="474">
        <f>+SUM(BM25:BM27)</f>
        <v>7704586964</v>
      </c>
      <c r="BN24" s="475">
        <f t="shared" si="16"/>
        <v>8201665803</v>
      </c>
      <c r="BO24" s="471">
        <f t="shared" si="16"/>
        <v>89366826321</v>
      </c>
      <c r="BP24" s="473">
        <f t="shared" si="16"/>
        <v>6240279323</v>
      </c>
      <c r="BQ24" s="474">
        <f t="shared" si="16"/>
        <v>6915488060</v>
      </c>
      <c r="BR24" s="474">
        <f t="shared" si="16"/>
        <v>7937704775</v>
      </c>
      <c r="BS24" s="474">
        <f t="shared" si="16"/>
        <v>7189015836</v>
      </c>
      <c r="BT24" s="474">
        <f t="shared" si="16"/>
        <v>7915824351</v>
      </c>
      <c r="BU24" s="474">
        <f t="shared" si="16"/>
        <v>7511530614</v>
      </c>
      <c r="BV24" s="474">
        <f t="shared" si="16"/>
        <v>7175010879</v>
      </c>
      <c r="BW24" s="474">
        <f t="shared" si="16"/>
        <v>7525769017</v>
      </c>
      <c r="BX24" s="474">
        <f t="shared" si="16"/>
        <v>7572957516</v>
      </c>
      <c r="BY24" s="474">
        <f t="shared" si="16"/>
        <v>7476993183</v>
      </c>
      <c r="BZ24" s="474">
        <f t="shared" si="16"/>
        <v>7704586964</v>
      </c>
      <c r="CA24" s="475">
        <f t="shared" si="16"/>
        <v>8201665803</v>
      </c>
      <c r="CB24" s="471">
        <f t="shared" si="16"/>
        <v>89366826321</v>
      </c>
      <c r="CC24" s="473">
        <f t="shared" si="16"/>
        <v>6238709449</v>
      </c>
      <c r="CD24" s="474">
        <f t="shared" si="16"/>
        <v>6917057934</v>
      </c>
      <c r="CE24" s="474">
        <f t="shared" si="16"/>
        <v>7937704775</v>
      </c>
      <c r="CF24" s="474">
        <f t="shared" si="16"/>
        <v>7189015836</v>
      </c>
      <c r="CG24" s="474">
        <f t="shared" si="16"/>
        <v>7915824351</v>
      </c>
      <c r="CH24" s="474">
        <f t="shared" si="16"/>
        <v>7511530614</v>
      </c>
      <c r="CI24" s="474">
        <f t="shared" si="16"/>
        <v>7175010879</v>
      </c>
      <c r="CJ24" s="474">
        <f t="shared" si="16"/>
        <v>7525769017</v>
      </c>
      <c r="CK24" s="474">
        <f t="shared" si="16"/>
        <v>7560549355</v>
      </c>
      <c r="CL24" s="474">
        <f t="shared" si="16"/>
        <v>7489401344</v>
      </c>
      <c r="CM24" s="474">
        <f t="shared" si="16"/>
        <v>7698862971</v>
      </c>
      <c r="CN24" s="475">
        <f t="shared" si="16"/>
        <v>8207389796</v>
      </c>
      <c r="CO24" s="471">
        <f t="shared" si="16"/>
        <v>89366826321</v>
      </c>
      <c r="CP24" s="476">
        <f t="shared" si="16"/>
        <v>0</v>
      </c>
      <c r="CQ24" s="474">
        <f>+SUM(CQ25:CQ27)</f>
        <v>1205356547</v>
      </c>
      <c r="CR24" s="474">
        <f t="shared" si="16"/>
        <v>0</v>
      </c>
      <c r="CS24" s="474">
        <f t="shared" si="16"/>
        <v>0</v>
      </c>
      <c r="CT24" s="477">
        <f t="shared" si="8"/>
        <v>1</v>
      </c>
      <c r="CU24" s="478">
        <f t="shared" si="9"/>
        <v>0.98669175779105722</v>
      </c>
    </row>
    <row r="25" spans="1:99" s="146" customFormat="1" ht="18" customHeight="1" outlineLevel="3">
      <c r="A25" s="419" t="s">
        <v>832</v>
      </c>
      <c r="B25" s="1027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161"/>
      <c r="AB25" s="160"/>
      <c r="AC25" s="161"/>
      <c r="AD25" s="160"/>
      <c r="AE25" s="508">
        <f t="shared" ref="AE25:AF27" si="17">+G25+I25+K25+M25+O25+Q25+S25+U25+W25+Y25+AA25+AC25</f>
        <v>5279817132</v>
      </c>
      <c r="AF25" s="167">
        <f t="shared" si="17"/>
        <v>0</v>
      </c>
      <c r="AG25" s="566"/>
      <c r="AH25" s="566"/>
      <c r="AI25" s="566"/>
      <c r="AJ25" s="566">
        <f>+-AG25+AI25</f>
        <v>0</v>
      </c>
      <c r="AK25" s="566"/>
      <c r="AL25" s="167">
        <f>+F25-AE25+AF25+AJ25</f>
        <v>83798251029</v>
      </c>
      <c r="AM25" s="167"/>
      <c r="AN25" s="167">
        <f>+AM25+BB25</f>
        <v>83798251029</v>
      </c>
      <c r="AO25" s="167">
        <f>+AL25-AM25</f>
        <v>83798251029</v>
      </c>
      <c r="AP25" s="167">
        <v>83798251029</v>
      </c>
      <c r="AQ25" s="167">
        <v>0</v>
      </c>
      <c r="AR25" s="167">
        <v>0</v>
      </c>
      <c r="AS25" s="167">
        <v>0</v>
      </c>
      <c r="AT25" s="508">
        <v>0</v>
      </c>
      <c r="AU25" s="167">
        <v>0</v>
      </c>
      <c r="AV25" s="196">
        <v>0</v>
      </c>
      <c r="AW25" s="172">
        <v>0</v>
      </c>
      <c r="AX25" s="172">
        <v>0</v>
      </c>
      <c r="AY25" s="172">
        <v>0</v>
      </c>
      <c r="AZ25" s="1122">
        <v>0</v>
      </c>
      <c r="BA25" s="510">
        <f>VLOOKUP(A25,'EJECUCION MENSUAL DIC-16'!A26:$AR$223,44,0)</f>
        <v>0</v>
      </c>
      <c r="BB25" s="167">
        <f>+SUM(AP25:BA25)</f>
        <v>83798251029</v>
      </c>
      <c r="BC25" s="167">
        <v>5793369313</v>
      </c>
      <c r="BD25" s="167">
        <v>6710556792</v>
      </c>
      <c r="BE25" s="167">
        <v>7472401597</v>
      </c>
      <c r="BF25" s="196">
        <v>6916149265</v>
      </c>
      <c r="BG25" s="172">
        <v>7062307800</v>
      </c>
      <c r="BH25" s="172">
        <v>6740119226</v>
      </c>
      <c r="BI25" s="172">
        <v>6735032456</v>
      </c>
      <c r="BJ25" s="172">
        <v>7102799505</v>
      </c>
      <c r="BK25" s="172">
        <v>7163874116</v>
      </c>
      <c r="BL25" s="172">
        <v>7100031044</v>
      </c>
      <c r="BM25" s="172">
        <f>VLOOKUP(A25,'SIIF EJEC MENS NOV-16'!$A$26:$AV$223,48,0)</f>
        <v>7209714789</v>
      </c>
      <c r="BN25" s="510">
        <f>VLOOKUP(A25,'EJECUCION MENSUAL DIC-16'!A26:$AV$223,48,0)</f>
        <v>7215347217</v>
      </c>
      <c r="BO25" s="167">
        <f>+SUM(BC25:BN25)</f>
        <v>83221703120</v>
      </c>
      <c r="BP25" s="509">
        <v>5793369313</v>
      </c>
      <c r="BQ25" s="172">
        <v>6710556792</v>
      </c>
      <c r="BR25" s="172">
        <v>7472401597</v>
      </c>
      <c r="BS25" s="172">
        <v>6916149265</v>
      </c>
      <c r="BT25" s="172">
        <v>7062307800</v>
      </c>
      <c r="BU25" s="172">
        <v>6740119226</v>
      </c>
      <c r="BV25" s="172">
        <v>6735032456</v>
      </c>
      <c r="BW25" s="172">
        <v>7102799505</v>
      </c>
      <c r="BX25" s="172">
        <v>7163874116</v>
      </c>
      <c r="BY25" s="172">
        <v>7100031044</v>
      </c>
      <c r="BZ25" s="172">
        <f>VLOOKUP(A25,'SIIF EJEC MENS NOV-16'!$A$26:$AX$223,50,0)</f>
        <v>7209714789</v>
      </c>
      <c r="CA25" s="510">
        <f>VLOOKUP(A25,'EJECUCION MENSUAL DIC-16'!$A$26:$AX$223,50,0)</f>
        <v>7215347217</v>
      </c>
      <c r="CB25" s="167">
        <f>+SUM(BP25:CA25)</f>
        <v>83221703120</v>
      </c>
      <c r="CC25" s="509">
        <v>5791799439</v>
      </c>
      <c r="CD25" s="172">
        <v>6712126666</v>
      </c>
      <c r="CE25" s="172">
        <v>7472401597</v>
      </c>
      <c r="CF25" s="172">
        <v>6916149265</v>
      </c>
      <c r="CG25" s="172">
        <v>7062307800</v>
      </c>
      <c r="CH25" s="172">
        <v>6740119226</v>
      </c>
      <c r="CI25" s="172">
        <v>6735032456</v>
      </c>
      <c r="CJ25" s="172">
        <v>7102799505</v>
      </c>
      <c r="CK25" s="172">
        <v>7151465955</v>
      </c>
      <c r="CL25" s="172">
        <v>7112439205</v>
      </c>
      <c r="CM25" s="170">
        <v>7206482672</v>
      </c>
      <c r="CN25" s="510">
        <v>7218579334</v>
      </c>
      <c r="CO25" s="167">
        <f>+SUM(CC25:CN25)</f>
        <v>83221703120</v>
      </c>
      <c r="CP25" s="196">
        <f>+AO25-BB25</f>
        <v>0</v>
      </c>
      <c r="CQ25" s="172">
        <f>+BB25-BO25</f>
        <v>576547909</v>
      </c>
      <c r="CR25" s="172">
        <f>+BO25-CB25</f>
        <v>0</v>
      </c>
      <c r="CS25" s="172">
        <f>+CB25-CO25</f>
        <v>0</v>
      </c>
      <c r="CT25" s="511">
        <f t="shared" si="8"/>
        <v>1</v>
      </c>
      <c r="CU25" s="512">
        <f t="shared" si="9"/>
        <v>0.99311980975831493</v>
      </c>
    </row>
    <row r="26" spans="1:99" s="146" customFormat="1" ht="15.75" customHeight="1" outlineLevel="3">
      <c r="A26" s="419" t="s">
        <v>833</v>
      </c>
      <c r="B26" s="1027" t="str">
        <f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161"/>
      <c r="AB26" s="160"/>
      <c r="AC26" s="161"/>
      <c r="AD26" s="160"/>
      <c r="AE26" s="508">
        <f t="shared" si="17"/>
        <v>120000000</v>
      </c>
      <c r="AF26" s="167">
        <f t="shared" si="17"/>
        <v>900000000</v>
      </c>
      <c r="AG26" s="566"/>
      <c r="AH26" s="566"/>
      <c r="AI26" s="566"/>
      <c r="AJ26" s="566">
        <f>+-AG26+AI26</f>
        <v>0</v>
      </c>
      <c r="AK26" s="566"/>
      <c r="AL26" s="167">
        <f>+F26-AE26+AF26+AJ26</f>
        <v>5687370614</v>
      </c>
      <c r="AM26" s="167"/>
      <c r="AN26" s="167">
        <f>+AM26+BB26</f>
        <v>5687370614</v>
      </c>
      <c r="AO26" s="167">
        <f t="shared" ref="AO26:AO42" si="18">+AL26-AM26</f>
        <v>5687370614</v>
      </c>
      <c r="AP26" s="167">
        <v>5687370614</v>
      </c>
      <c r="AQ26" s="167">
        <v>0</v>
      </c>
      <c r="AR26" s="167">
        <v>0</v>
      </c>
      <c r="AS26" s="167">
        <v>0</v>
      </c>
      <c r="AT26" s="508">
        <v>0</v>
      </c>
      <c r="AU26" s="167">
        <v>0</v>
      </c>
      <c r="AV26" s="196">
        <v>0</v>
      </c>
      <c r="AW26" s="172">
        <v>0</v>
      </c>
      <c r="AX26" s="172">
        <v>0</v>
      </c>
      <c r="AY26" s="172">
        <v>0</v>
      </c>
      <c r="AZ26" s="1122">
        <v>0</v>
      </c>
      <c r="BA26" s="510">
        <f>VLOOKUP(A26,'EJECUCION MENSUAL DIC-16'!A27:$AR$223,44,0)</f>
        <v>0</v>
      </c>
      <c r="BB26" s="167">
        <f>+SUM(AP26:BA26)</f>
        <v>5687370614</v>
      </c>
      <c r="BC26" s="167">
        <v>379517880</v>
      </c>
      <c r="BD26" s="167">
        <v>156453649</v>
      </c>
      <c r="BE26" s="167">
        <v>425999669</v>
      </c>
      <c r="BF26" s="196">
        <v>213220664</v>
      </c>
      <c r="BG26" s="172">
        <v>762878413</v>
      </c>
      <c r="BH26" s="172">
        <v>699399492</v>
      </c>
      <c r="BI26" s="172">
        <v>381541389</v>
      </c>
      <c r="BJ26" s="172">
        <v>358584677</v>
      </c>
      <c r="BK26" s="172">
        <v>333809237</v>
      </c>
      <c r="BL26" s="172">
        <v>278282895</v>
      </c>
      <c r="BM26" s="172">
        <f>VLOOKUP(A26,'SIIF EJEC MENS NOV-16'!$A$26:$AV$223,48,0)</f>
        <v>408340451</v>
      </c>
      <c r="BN26" s="510">
        <f>VLOOKUP(A26,'EJECUCION MENSUAL DIC-16'!A27:$AV$223,48,0)</f>
        <v>925641453</v>
      </c>
      <c r="BO26" s="167">
        <f>+SUM(BC26:BN26)</f>
        <v>5323669869</v>
      </c>
      <c r="BP26" s="509">
        <v>379517880</v>
      </c>
      <c r="BQ26" s="172">
        <v>156453649</v>
      </c>
      <c r="BR26" s="172">
        <v>425999669</v>
      </c>
      <c r="BS26" s="172">
        <v>213220664</v>
      </c>
      <c r="BT26" s="172">
        <v>762878413</v>
      </c>
      <c r="BU26" s="172">
        <v>699399492</v>
      </c>
      <c r="BV26" s="172">
        <v>381541389</v>
      </c>
      <c r="BW26" s="172">
        <v>358584677</v>
      </c>
      <c r="BX26" s="172">
        <v>333809237</v>
      </c>
      <c r="BY26" s="172">
        <v>278282895</v>
      </c>
      <c r="BZ26" s="172">
        <f>VLOOKUP(A26,'SIIF EJEC MENS NOV-16'!$A$26:$AX$223,50,0)</f>
        <v>408340451</v>
      </c>
      <c r="CA26" s="510">
        <f>VLOOKUP(A26,'EJECUCION MENSUAL DIC-16'!$A$26:$AX$223,50,0)</f>
        <v>925641453</v>
      </c>
      <c r="CB26" s="167">
        <f>+SUM(BP26:CA26)</f>
        <v>5323669869</v>
      </c>
      <c r="CC26" s="509">
        <v>379517880</v>
      </c>
      <c r="CD26" s="172">
        <v>156453649</v>
      </c>
      <c r="CE26" s="172">
        <v>425999669</v>
      </c>
      <c r="CF26" s="172">
        <v>213220664</v>
      </c>
      <c r="CG26" s="172">
        <v>762878413</v>
      </c>
      <c r="CH26" s="172">
        <v>699399492</v>
      </c>
      <c r="CI26" s="172">
        <v>381541389</v>
      </c>
      <c r="CJ26" s="172">
        <v>358584677</v>
      </c>
      <c r="CK26" s="172">
        <v>333809237</v>
      </c>
      <c r="CL26" s="170">
        <v>278282895</v>
      </c>
      <c r="CM26" s="170">
        <v>405848575</v>
      </c>
      <c r="CN26" s="510">
        <v>928133329</v>
      </c>
      <c r="CO26" s="167">
        <f>+SUM(CC26:CN26)</f>
        <v>5323669869</v>
      </c>
      <c r="CP26" s="196">
        <f>+AO26-BB26</f>
        <v>0</v>
      </c>
      <c r="CQ26" s="172">
        <f>+BB26-BO26</f>
        <v>363700745</v>
      </c>
      <c r="CR26" s="172">
        <f>+BO26-CB26</f>
        <v>0</v>
      </c>
      <c r="CS26" s="172">
        <f>+CB26-CO26</f>
        <v>0</v>
      </c>
      <c r="CT26" s="511">
        <f t="shared" si="8"/>
        <v>1</v>
      </c>
      <c r="CU26" s="512">
        <f t="shared" si="9"/>
        <v>0.93605116147966227</v>
      </c>
    </row>
    <row r="27" spans="1:99" s="146" customFormat="1" ht="20.25" customHeight="1" outlineLevel="3">
      <c r="A27" s="419" t="s">
        <v>834</v>
      </c>
      <c r="B27" s="1027" t="str">
        <f>+C27&amp;D27</f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161"/>
      <c r="AB27" s="160"/>
      <c r="AC27" s="161"/>
      <c r="AD27" s="160"/>
      <c r="AE27" s="508">
        <f t="shared" si="17"/>
        <v>190000000</v>
      </c>
      <c r="AF27" s="167">
        <f t="shared" si="17"/>
        <v>150000000</v>
      </c>
      <c r="AG27" s="566"/>
      <c r="AH27" s="566"/>
      <c r="AI27" s="566"/>
      <c r="AJ27" s="566">
        <f>+-AG27+AI27</f>
        <v>0</v>
      </c>
      <c r="AK27" s="566"/>
      <c r="AL27" s="167">
        <f>+F27-AE27+AF27+AJ27</f>
        <v>1086561225</v>
      </c>
      <c r="AM27" s="167"/>
      <c r="AN27" s="167">
        <f>+AM27+BB27</f>
        <v>1086561225</v>
      </c>
      <c r="AO27" s="167">
        <f t="shared" si="18"/>
        <v>1086561225</v>
      </c>
      <c r="AP27" s="167">
        <v>1086561225</v>
      </c>
      <c r="AQ27" s="167">
        <v>0</v>
      </c>
      <c r="AR27" s="167">
        <v>0</v>
      </c>
      <c r="AS27" s="167">
        <v>0</v>
      </c>
      <c r="AT27" s="508">
        <v>0</v>
      </c>
      <c r="AU27" s="167">
        <v>0</v>
      </c>
      <c r="AV27" s="196">
        <v>0</v>
      </c>
      <c r="AW27" s="172">
        <v>0</v>
      </c>
      <c r="AX27" s="172">
        <v>0</v>
      </c>
      <c r="AY27" s="172">
        <v>0</v>
      </c>
      <c r="AZ27" s="1122">
        <v>0</v>
      </c>
      <c r="BA27" s="510">
        <f>VLOOKUP(A27,'EJECUCION MENSUAL DIC-16'!A28:$AR$223,44,0)</f>
        <v>0</v>
      </c>
      <c r="BB27" s="167">
        <f>+SUM(AP27:BA27)</f>
        <v>1086561225</v>
      </c>
      <c r="BC27" s="167">
        <v>67392130</v>
      </c>
      <c r="BD27" s="167">
        <v>48477619</v>
      </c>
      <c r="BE27" s="167">
        <v>39303509</v>
      </c>
      <c r="BF27" s="196">
        <v>59645907</v>
      </c>
      <c r="BG27" s="172">
        <v>90638138</v>
      </c>
      <c r="BH27" s="172">
        <v>72011896</v>
      </c>
      <c r="BI27" s="172">
        <v>58437034</v>
      </c>
      <c r="BJ27" s="172">
        <v>64384835</v>
      </c>
      <c r="BK27" s="172">
        <v>75274163</v>
      </c>
      <c r="BL27" s="172">
        <v>98679244</v>
      </c>
      <c r="BM27" s="172">
        <v>86531724</v>
      </c>
      <c r="BN27" s="510">
        <v>60677133</v>
      </c>
      <c r="BO27" s="167">
        <f>+SUM(BC27:BN27)</f>
        <v>821453332</v>
      </c>
      <c r="BP27" s="509">
        <v>67392130</v>
      </c>
      <c r="BQ27" s="172">
        <v>48477619</v>
      </c>
      <c r="BR27" s="172">
        <v>39303509</v>
      </c>
      <c r="BS27" s="172">
        <v>59645907</v>
      </c>
      <c r="BT27" s="172">
        <v>90638138</v>
      </c>
      <c r="BU27" s="172">
        <v>72011896</v>
      </c>
      <c r="BV27" s="172">
        <v>58437034</v>
      </c>
      <c r="BW27" s="172">
        <v>64384835</v>
      </c>
      <c r="BX27" s="172">
        <v>75274163</v>
      </c>
      <c r="BY27" s="172">
        <v>98679244</v>
      </c>
      <c r="BZ27" s="172">
        <v>86531724</v>
      </c>
      <c r="CA27" s="510">
        <v>60677133</v>
      </c>
      <c r="CB27" s="167">
        <f>+SUM(BP27:CA27)</f>
        <v>821453332</v>
      </c>
      <c r="CC27" s="509">
        <v>67392130</v>
      </c>
      <c r="CD27" s="172">
        <v>48477619</v>
      </c>
      <c r="CE27" s="172">
        <v>39303509</v>
      </c>
      <c r="CF27" s="172">
        <v>59645907</v>
      </c>
      <c r="CG27" s="172">
        <v>90638138</v>
      </c>
      <c r="CH27" s="172">
        <v>72011896</v>
      </c>
      <c r="CI27" s="172">
        <v>58437034</v>
      </c>
      <c r="CJ27" s="172">
        <v>64384835</v>
      </c>
      <c r="CK27" s="172">
        <v>75274163</v>
      </c>
      <c r="CL27" s="170">
        <v>98679244</v>
      </c>
      <c r="CM27" s="170">
        <v>86531724</v>
      </c>
      <c r="CN27" s="510">
        <v>60677133</v>
      </c>
      <c r="CO27" s="167">
        <f>+SUM(CC27:CN27)</f>
        <v>821453332</v>
      </c>
      <c r="CP27" s="196">
        <f>+AO27-BB27</f>
        <v>0</v>
      </c>
      <c r="CQ27" s="172">
        <f>+BB27-BO27</f>
        <v>265107893</v>
      </c>
      <c r="CR27" s="172">
        <f>+BO27-CB27</f>
        <v>0</v>
      </c>
      <c r="CS27" s="172">
        <f>+CB27-CO27</f>
        <v>0</v>
      </c>
      <c r="CT27" s="511">
        <f t="shared" si="8"/>
        <v>1</v>
      </c>
      <c r="CU27" s="512">
        <f t="shared" si="9"/>
        <v>0.75601200659447421</v>
      </c>
    </row>
    <row r="28" spans="1:99" s="180" customFormat="1" ht="20.25" customHeight="1" outlineLevel="2">
      <c r="A28" s="466"/>
      <c r="B28" s="468" t="s">
        <v>610</v>
      </c>
      <c r="C28" s="468" t="s">
        <v>610</v>
      </c>
      <c r="D28" s="469">
        <v>10</v>
      </c>
      <c r="E28" s="470" t="s">
        <v>609</v>
      </c>
      <c r="F28" s="471">
        <f t="shared" ref="F28:BR28" si="19">+F29</f>
        <v>1529000000</v>
      </c>
      <c r="G28" s="472">
        <f t="shared" si="19"/>
        <v>0</v>
      </c>
      <c r="H28" s="471">
        <f t="shared" si="19"/>
        <v>0</v>
      </c>
      <c r="I28" s="472">
        <f t="shared" si="19"/>
        <v>0</v>
      </c>
      <c r="J28" s="471">
        <f t="shared" si="19"/>
        <v>0</v>
      </c>
      <c r="K28" s="472">
        <f t="shared" si="19"/>
        <v>0</v>
      </c>
      <c r="L28" s="471">
        <f t="shared" si="19"/>
        <v>0</v>
      </c>
      <c r="M28" s="472">
        <f t="shared" si="19"/>
        <v>0</v>
      </c>
      <c r="N28" s="471">
        <f t="shared" si="19"/>
        <v>0</v>
      </c>
      <c r="O28" s="472">
        <f t="shared" si="19"/>
        <v>0</v>
      </c>
      <c r="P28" s="471">
        <f t="shared" si="19"/>
        <v>0</v>
      </c>
      <c r="Q28" s="472">
        <f t="shared" si="19"/>
        <v>0</v>
      </c>
      <c r="R28" s="471">
        <f t="shared" si="19"/>
        <v>0</v>
      </c>
      <c r="S28" s="193">
        <f t="shared" si="19"/>
        <v>0</v>
      </c>
      <c r="T28" s="189">
        <f t="shared" si="19"/>
        <v>0</v>
      </c>
      <c r="U28" s="472">
        <f t="shared" si="19"/>
        <v>0</v>
      </c>
      <c r="V28" s="471">
        <f t="shared" si="19"/>
        <v>0</v>
      </c>
      <c r="W28" s="472">
        <f t="shared" si="19"/>
        <v>2831202</v>
      </c>
      <c r="X28" s="471">
        <f t="shared" si="19"/>
        <v>0</v>
      </c>
      <c r="Y28" s="472">
        <f t="shared" si="19"/>
        <v>0</v>
      </c>
      <c r="Z28" s="471">
        <f t="shared" si="19"/>
        <v>100000000</v>
      </c>
      <c r="AA28" s="193">
        <f t="shared" si="19"/>
        <v>0</v>
      </c>
      <c r="AB28" s="189">
        <f t="shared" si="19"/>
        <v>0</v>
      </c>
      <c r="AC28" s="193">
        <f t="shared" si="19"/>
        <v>0</v>
      </c>
      <c r="AD28" s="189">
        <f t="shared" si="19"/>
        <v>0</v>
      </c>
      <c r="AE28" s="472">
        <f t="shared" si="19"/>
        <v>2831202</v>
      </c>
      <c r="AF28" s="471">
        <f t="shared" si="19"/>
        <v>100000000</v>
      </c>
      <c r="AG28" s="471">
        <f t="shared" si="19"/>
        <v>0</v>
      </c>
      <c r="AH28" s="471"/>
      <c r="AI28" s="471">
        <f>+AI29</f>
        <v>0</v>
      </c>
      <c r="AJ28" s="471">
        <f t="shared" si="19"/>
        <v>0</v>
      </c>
      <c r="AK28" s="471">
        <f>+AK29</f>
        <v>0</v>
      </c>
      <c r="AL28" s="471">
        <f t="shared" si="19"/>
        <v>1626168798</v>
      </c>
      <c r="AM28" s="471">
        <f t="shared" si="19"/>
        <v>0</v>
      </c>
      <c r="AN28" s="471">
        <f t="shared" si="19"/>
        <v>1610878798</v>
      </c>
      <c r="AO28" s="471">
        <f>+AO29</f>
        <v>1626168798</v>
      </c>
      <c r="AP28" s="471">
        <f t="shared" si="19"/>
        <v>1610878798</v>
      </c>
      <c r="AQ28" s="471">
        <f t="shared" si="19"/>
        <v>0</v>
      </c>
      <c r="AR28" s="471">
        <f t="shared" si="19"/>
        <v>0</v>
      </c>
      <c r="AS28" s="471">
        <f t="shared" si="19"/>
        <v>0</v>
      </c>
      <c r="AT28" s="472">
        <f t="shared" si="19"/>
        <v>0</v>
      </c>
      <c r="AU28" s="471">
        <f t="shared" si="19"/>
        <v>0</v>
      </c>
      <c r="AV28" s="476">
        <f t="shared" si="19"/>
        <v>0</v>
      </c>
      <c r="AW28" s="474">
        <f t="shared" si="19"/>
        <v>0</v>
      </c>
      <c r="AX28" s="474">
        <f t="shared" si="19"/>
        <v>0</v>
      </c>
      <c r="AY28" s="474">
        <f t="shared" si="19"/>
        <v>0</v>
      </c>
      <c r="AZ28" s="1121">
        <f>+AZ29</f>
        <v>0</v>
      </c>
      <c r="BA28" s="475">
        <f t="shared" si="19"/>
        <v>0</v>
      </c>
      <c r="BB28" s="471">
        <f t="shared" si="19"/>
        <v>1610878798</v>
      </c>
      <c r="BC28" s="471">
        <f t="shared" si="19"/>
        <v>122984172</v>
      </c>
      <c r="BD28" s="471">
        <f t="shared" si="19"/>
        <v>126407767</v>
      </c>
      <c r="BE28" s="471">
        <f t="shared" si="19"/>
        <v>140042001</v>
      </c>
      <c r="BF28" s="476">
        <f t="shared" si="19"/>
        <v>129436378</v>
      </c>
      <c r="BG28" s="474">
        <f t="shared" si="19"/>
        <v>130612381</v>
      </c>
      <c r="BH28" s="474">
        <f t="shared" si="19"/>
        <v>132106300</v>
      </c>
      <c r="BI28" s="474">
        <f t="shared" si="19"/>
        <v>133670850</v>
      </c>
      <c r="BJ28" s="474">
        <f t="shared" si="19"/>
        <v>134626187</v>
      </c>
      <c r="BK28" s="474">
        <f t="shared" si="19"/>
        <v>133284620</v>
      </c>
      <c r="BL28" s="474">
        <f t="shared" si="19"/>
        <v>142614034</v>
      </c>
      <c r="BM28" s="474">
        <f t="shared" si="19"/>
        <v>121140632</v>
      </c>
      <c r="BN28" s="475">
        <f t="shared" si="19"/>
        <v>135261166</v>
      </c>
      <c r="BO28" s="471">
        <f t="shared" si="19"/>
        <v>1582186488</v>
      </c>
      <c r="BP28" s="473">
        <f t="shared" si="19"/>
        <v>122984172</v>
      </c>
      <c r="BQ28" s="474">
        <f t="shared" si="19"/>
        <v>126407767</v>
      </c>
      <c r="BR28" s="474">
        <f t="shared" si="19"/>
        <v>140042001</v>
      </c>
      <c r="BS28" s="474">
        <f t="shared" ref="BS28:CS28" si="20">+BS29</f>
        <v>129436378</v>
      </c>
      <c r="BT28" s="474">
        <f t="shared" si="20"/>
        <v>130612381</v>
      </c>
      <c r="BU28" s="474">
        <f t="shared" si="20"/>
        <v>132106300</v>
      </c>
      <c r="BV28" s="474">
        <f t="shared" si="20"/>
        <v>133670850</v>
      </c>
      <c r="BW28" s="474">
        <f t="shared" si="20"/>
        <v>134626187</v>
      </c>
      <c r="BX28" s="474">
        <f t="shared" si="20"/>
        <v>133284620</v>
      </c>
      <c r="BY28" s="474">
        <f t="shared" si="20"/>
        <v>142614034</v>
      </c>
      <c r="BZ28" s="474">
        <f t="shared" si="20"/>
        <v>121140632</v>
      </c>
      <c r="CA28" s="475">
        <f t="shared" si="20"/>
        <v>135261166</v>
      </c>
      <c r="CB28" s="471">
        <f t="shared" si="20"/>
        <v>1582186488</v>
      </c>
      <c r="CC28" s="473">
        <f t="shared" si="20"/>
        <v>122984172</v>
      </c>
      <c r="CD28" s="474">
        <f t="shared" si="20"/>
        <v>126407767</v>
      </c>
      <c r="CE28" s="474">
        <f t="shared" si="20"/>
        <v>140042001</v>
      </c>
      <c r="CF28" s="474">
        <f t="shared" si="20"/>
        <v>129436378</v>
      </c>
      <c r="CG28" s="474">
        <f t="shared" si="20"/>
        <v>130612381</v>
      </c>
      <c r="CH28" s="474">
        <f t="shared" si="20"/>
        <v>132106300</v>
      </c>
      <c r="CI28" s="474">
        <f t="shared" si="20"/>
        <v>133670850</v>
      </c>
      <c r="CJ28" s="474">
        <f t="shared" si="20"/>
        <v>134626187</v>
      </c>
      <c r="CK28" s="474">
        <f t="shared" si="20"/>
        <v>130131727</v>
      </c>
      <c r="CL28" s="474">
        <f t="shared" si="20"/>
        <v>145766927</v>
      </c>
      <c r="CM28" s="474">
        <f t="shared" si="20"/>
        <v>121140632</v>
      </c>
      <c r="CN28" s="475">
        <f t="shared" si="20"/>
        <v>135261166</v>
      </c>
      <c r="CO28" s="471">
        <f t="shared" si="20"/>
        <v>1582186488</v>
      </c>
      <c r="CP28" s="476">
        <f t="shared" si="20"/>
        <v>15290000</v>
      </c>
      <c r="CQ28" s="474">
        <f t="shared" si="20"/>
        <v>28692310</v>
      </c>
      <c r="CR28" s="474">
        <f t="shared" si="20"/>
        <v>0</v>
      </c>
      <c r="CS28" s="474">
        <f t="shared" si="20"/>
        <v>0</v>
      </c>
      <c r="CT28" s="477">
        <f t="shared" si="8"/>
        <v>0.99059753205275802</v>
      </c>
      <c r="CU28" s="478">
        <f t="shared" si="9"/>
        <v>0.97295341661081358</v>
      </c>
    </row>
    <row r="29" spans="1:99" s="146" customFormat="1" ht="18" customHeight="1" outlineLevel="3">
      <c r="A29" s="444" t="s">
        <v>835</v>
      </c>
      <c r="B29" s="1027" t="str">
        <f>+C29&amp;D29</f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/>
      <c r="AJ29" s="566">
        <f>+-AG29+AI29</f>
        <v>0</v>
      </c>
      <c r="AK29" s="566"/>
      <c r="AL29" s="167">
        <f>+F29-AE29+AF29+AJ29</f>
        <v>1626168798</v>
      </c>
      <c r="AM29" s="167"/>
      <c r="AN29" s="167">
        <f>+AM29+BB29</f>
        <v>1610878798</v>
      </c>
      <c r="AO29" s="167">
        <f t="shared" si="18"/>
        <v>1626168798</v>
      </c>
      <c r="AP29" s="167">
        <v>1610878798</v>
      </c>
      <c r="AQ29" s="167">
        <v>0</v>
      </c>
      <c r="AR29" s="167">
        <v>0</v>
      </c>
      <c r="AS29" s="167">
        <v>0</v>
      </c>
      <c r="AT29" s="508">
        <v>0</v>
      </c>
      <c r="AU29" s="167">
        <v>0</v>
      </c>
      <c r="AV29" s="196">
        <v>0</v>
      </c>
      <c r="AW29" s="172">
        <v>0</v>
      </c>
      <c r="AX29" s="172">
        <v>0</v>
      </c>
      <c r="AY29" s="172">
        <v>0</v>
      </c>
      <c r="AZ29" s="1168">
        <v>0</v>
      </c>
      <c r="BA29" s="510">
        <f>VLOOKUP(A29,'EJECUCION MENSUAL DIC-16'!A30:$AR$223,44,0)</f>
        <v>0</v>
      </c>
      <c r="BB29" s="167">
        <f>+SUM(AP29:BA29)</f>
        <v>1610878798</v>
      </c>
      <c r="BC29" s="167">
        <v>122984172</v>
      </c>
      <c r="BD29" s="167">
        <v>126407767</v>
      </c>
      <c r="BE29" s="167">
        <v>140042001</v>
      </c>
      <c r="BF29" s="196">
        <v>129436378</v>
      </c>
      <c r="BG29" s="172">
        <v>130612381</v>
      </c>
      <c r="BH29" s="172">
        <v>132106300</v>
      </c>
      <c r="BI29" s="172">
        <v>133670850</v>
      </c>
      <c r="BJ29" s="172">
        <v>134626187</v>
      </c>
      <c r="BK29" s="172">
        <v>133284620</v>
      </c>
      <c r="BL29" s="172">
        <v>142614034</v>
      </c>
      <c r="BM29" s="172">
        <f>VLOOKUP(A29,'SIIF EJEC MENS NOV-16'!$A$26:$AV$223,48,0)</f>
        <v>121140632</v>
      </c>
      <c r="BN29" s="510">
        <f>VLOOKUP(A29,'EJECUCION MENSUAL DIC-16'!A30:$AV$223,48,0)</f>
        <v>135261166</v>
      </c>
      <c r="BO29" s="167">
        <f>+SUM(BC29:BN29)</f>
        <v>1582186488</v>
      </c>
      <c r="BP29" s="509">
        <v>122984172</v>
      </c>
      <c r="BQ29" s="172">
        <v>126407767</v>
      </c>
      <c r="BR29" s="172">
        <v>140042001</v>
      </c>
      <c r="BS29" s="172">
        <v>129436378</v>
      </c>
      <c r="BT29" s="172">
        <v>130612381</v>
      </c>
      <c r="BU29" s="172">
        <v>132106300</v>
      </c>
      <c r="BV29" s="172">
        <v>133670850</v>
      </c>
      <c r="BW29" s="172">
        <v>134626187</v>
      </c>
      <c r="BX29" s="172">
        <v>133284620</v>
      </c>
      <c r="BY29" s="172">
        <v>142614034</v>
      </c>
      <c r="BZ29" s="172">
        <f>VLOOKUP(A29,'SIIF EJEC MENS NOV-16'!$A$26:$AX$223,50,0)</f>
        <v>121140632</v>
      </c>
      <c r="CA29" s="510">
        <f>VLOOKUP(A29,'EJECUCION MENSUAL DIC-16'!$A$26:$AX$223,50,0)</f>
        <v>135261166</v>
      </c>
      <c r="CB29" s="167">
        <f>+SUM(BP29:CA29)</f>
        <v>1582186488</v>
      </c>
      <c r="CC29" s="509">
        <v>122984172</v>
      </c>
      <c r="CD29" s="172">
        <v>126407767</v>
      </c>
      <c r="CE29" s="172">
        <v>140042001</v>
      </c>
      <c r="CF29" s="172">
        <v>129436378</v>
      </c>
      <c r="CG29" s="172">
        <v>130612381</v>
      </c>
      <c r="CH29" s="172">
        <v>132106300</v>
      </c>
      <c r="CI29" s="172">
        <v>133670850</v>
      </c>
      <c r="CJ29" s="172">
        <v>134626187</v>
      </c>
      <c r="CK29" s="172">
        <v>130131727</v>
      </c>
      <c r="CL29" s="447">
        <v>145766927</v>
      </c>
      <c r="CM29" s="170">
        <f>VLOOKUP(A29,'SIIF EJEC MENS NOV-16'!$A$26:$AZ$223,52,0)</f>
        <v>121140632</v>
      </c>
      <c r="CN29" s="510">
        <f>VLOOKUP(A29,'EJECUCION MENSUAL DIC-16'!A30:$AZ$223,52,0)</f>
        <v>135261166</v>
      </c>
      <c r="CO29" s="167">
        <f>+SUM(CC29:CN29)</f>
        <v>1582186488</v>
      </c>
      <c r="CP29" s="196">
        <f>+AO29-BB29</f>
        <v>15290000</v>
      </c>
      <c r="CQ29" s="172">
        <f>+BB29-BO29</f>
        <v>28692310</v>
      </c>
      <c r="CR29" s="172">
        <f>+BO29-CB29</f>
        <v>0</v>
      </c>
      <c r="CS29" s="172">
        <f>+CB29-CO29</f>
        <v>0</v>
      </c>
      <c r="CT29" s="511">
        <f t="shared" si="8"/>
        <v>0.99059753205275802</v>
      </c>
      <c r="CU29" s="512">
        <f t="shared" si="9"/>
        <v>0.97295341661081358</v>
      </c>
    </row>
    <row r="30" spans="1:99" s="180" customFormat="1" ht="20.25" customHeight="1" outlineLevel="2">
      <c r="A30" s="466"/>
      <c r="B30" s="468" t="s">
        <v>612</v>
      </c>
      <c r="C30" s="468" t="s">
        <v>612</v>
      </c>
      <c r="D30" s="469">
        <v>10</v>
      </c>
      <c r="E30" s="470" t="s">
        <v>611</v>
      </c>
      <c r="F30" s="471">
        <f t="shared" ref="F30:BR30" si="21">+SUM(F31:F36)</f>
        <v>25471000000</v>
      </c>
      <c r="G30" s="472">
        <f t="shared" si="21"/>
        <v>0</v>
      </c>
      <c r="H30" s="471">
        <f t="shared" si="21"/>
        <v>0</v>
      </c>
      <c r="I30" s="472">
        <f t="shared" si="21"/>
        <v>0</v>
      </c>
      <c r="J30" s="471">
        <f t="shared" si="21"/>
        <v>0</v>
      </c>
      <c r="K30" s="472">
        <f t="shared" si="21"/>
        <v>0</v>
      </c>
      <c r="L30" s="471">
        <f t="shared" si="21"/>
        <v>0</v>
      </c>
      <c r="M30" s="472">
        <f t="shared" si="21"/>
        <v>0</v>
      </c>
      <c r="N30" s="471">
        <f t="shared" si="21"/>
        <v>0</v>
      </c>
      <c r="O30" s="472">
        <f t="shared" si="21"/>
        <v>0</v>
      </c>
      <c r="P30" s="471">
        <f t="shared" si="21"/>
        <v>0</v>
      </c>
      <c r="Q30" s="472">
        <f t="shared" si="21"/>
        <v>100000000</v>
      </c>
      <c r="R30" s="471">
        <f t="shared" si="21"/>
        <v>100000000</v>
      </c>
      <c r="S30" s="472">
        <f t="shared" si="21"/>
        <v>0</v>
      </c>
      <c r="T30" s="471">
        <f t="shared" si="21"/>
        <v>0</v>
      </c>
      <c r="U30" s="472">
        <f t="shared" si="21"/>
        <v>750000000</v>
      </c>
      <c r="V30" s="471">
        <f t="shared" si="21"/>
        <v>750000000</v>
      </c>
      <c r="W30" s="472">
        <f t="shared" si="21"/>
        <v>4364000</v>
      </c>
      <c r="X30" s="471">
        <f t="shared" si="21"/>
        <v>0</v>
      </c>
      <c r="Y30" s="472">
        <f t="shared" si="21"/>
        <v>1210000000</v>
      </c>
      <c r="Z30" s="471">
        <f t="shared" si="21"/>
        <v>500000000</v>
      </c>
      <c r="AA30" s="472">
        <f t="shared" si="21"/>
        <v>0</v>
      </c>
      <c r="AB30" s="471">
        <f t="shared" si="21"/>
        <v>0</v>
      </c>
      <c r="AC30" s="472">
        <f t="shared" si="21"/>
        <v>100000000</v>
      </c>
      <c r="AD30" s="471">
        <f t="shared" si="21"/>
        <v>100000000</v>
      </c>
      <c r="AE30" s="472">
        <f t="shared" si="21"/>
        <v>2164364000</v>
      </c>
      <c r="AF30" s="471">
        <f t="shared" si="21"/>
        <v>1450000000</v>
      </c>
      <c r="AG30" s="471">
        <f t="shared" si="21"/>
        <v>0</v>
      </c>
      <c r="AH30" s="471"/>
      <c r="AI30" s="471">
        <f>+SUM(AI31:AI36)</f>
        <v>0</v>
      </c>
      <c r="AJ30" s="471">
        <f t="shared" si="21"/>
        <v>0</v>
      </c>
      <c r="AK30" s="471">
        <f>+SUM(AK31:AK36)</f>
        <v>0</v>
      </c>
      <c r="AL30" s="471">
        <f t="shared" si="21"/>
        <v>24756636000</v>
      </c>
      <c r="AM30" s="471">
        <f t="shared" si="21"/>
        <v>0</v>
      </c>
      <c r="AN30" s="471">
        <f t="shared" si="21"/>
        <v>24756636000</v>
      </c>
      <c r="AO30" s="471">
        <f t="shared" si="21"/>
        <v>24756636000</v>
      </c>
      <c r="AP30" s="471">
        <f t="shared" si="21"/>
        <v>24756636000</v>
      </c>
      <c r="AQ30" s="471">
        <f t="shared" si="21"/>
        <v>0</v>
      </c>
      <c r="AR30" s="471">
        <f t="shared" si="21"/>
        <v>0</v>
      </c>
      <c r="AS30" s="471">
        <f t="shared" si="21"/>
        <v>0</v>
      </c>
      <c r="AT30" s="472">
        <f t="shared" si="21"/>
        <v>0</v>
      </c>
      <c r="AU30" s="471">
        <f t="shared" si="21"/>
        <v>0</v>
      </c>
      <c r="AV30" s="476">
        <f t="shared" si="21"/>
        <v>0</v>
      </c>
      <c r="AW30" s="474">
        <f t="shared" si="21"/>
        <v>0</v>
      </c>
      <c r="AX30" s="474">
        <f t="shared" si="21"/>
        <v>0</v>
      </c>
      <c r="AY30" s="474">
        <f t="shared" si="21"/>
        <v>0</v>
      </c>
      <c r="AZ30" s="1121">
        <f t="shared" si="21"/>
        <v>0</v>
      </c>
      <c r="BA30" s="475">
        <f t="shared" si="21"/>
        <v>0</v>
      </c>
      <c r="BB30" s="471">
        <f>+SUM(BB31:BB36)</f>
        <v>24756636000</v>
      </c>
      <c r="BC30" s="471">
        <f t="shared" si="21"/>
        <v>946268702</v>
      </c>
      <c r="BD30" s="471">
        <f t="shared" si="21"/>
        <v>884771636</v>
      </c>
      <c r="BE30" s="471">
        <f t="shared" si="21"/>
        <v>991135008</v>
      </c>
      <c r="BF30" s="476">
        <f t="shared" si="21"/>
        <v>821988891</v>
      </c>
      <c r="BG30" s="474">
        <f t="shared" si="21"/>
        <v>1155405877</v>
      </c>
      <c r="BH30" s="474">
        <f t="shared" si="21"/>
        <v>1089178720</v>
      </c>
      <c r="BI30" s="474">
        <f t="shared" si="21"/>
        <v>4625939352</v>
      </c>
      <c r="BJ30" s="474">
        <f t="shared" si="21"/>
        <v>925606468</v>
      </c>
      <c r="BK30" s="474">
        <f t="shared" si="21"/>
        <v>1048255855</v>
      </c>
      <c r="BL30" s="474">
        <f t="shared" si="21"/>
        <v>1041231204</v>
      </c>
      <c r="BM30" s="474">
        <f t="shared" si="21"/>
        <v>1116548646</v>
      </c>
      <c r="BN30" s="475">
        <f t="shared" si="21"/>
        <v>9427668455</v>
      </c>
      <c r="BO30" s="471">
        <f t="shared" si="21"/>
        <v>24073998814</v>
      </c>
      <c r="BP30" s="473">
        <f t="shared" si="21"/>
        <v>946268702</v>
      </c>
      <c r="BQ30" s="474">
        <f t="shared" si="21"/>
        <v>884771636</v>
      </c>
      <c r="BR30" s="474">
        <f t="shared" si="21"/>
        <v>991135008</v>
      </c>
      <c r="BS30" s="474">
        <f t="shared" ref="BS30:CS30" si="22">+SUM(BS31:BS36)</f>
        <v>821988891</v>
      </c>
      <c r="BT30" s="474">
        <f t="shared" si="22"/>
        <v>1155405877</v>
      </c>
      <c r="BU30" s="474">
        <f t="shared" si="22"/>
        <v>1089178720</v>
      </c>
      <c r="BV30" s="474">
        <f t="shared" si="22"/>
        <v>4625939352</v>
      </c>
      <c r="BW30" s="474">
        <f t="shared" si="22"/>
        <v>925606468</v>
      </c>
      <c r="BX30" s="474">
        <f t="shared" si="22"/>
        <v>1048255855</v>
      </c>
      <c r="BY30" s="474">
        <f t="shared" si="22"/>
        <v>1041231204</v>
      </c>
      <c r="BZ30" s="474">
        <f t="shared" si="22"/>
        <v>1116548646</v>
      </c>
      <c r="CA30" s="475">
        <f t="shared" si="22"/>
        <v>9427668455</v>
      </c>
      <c r="CB30" s="471">
        <f t="shared" si="22"/>
        <v>24073998814</v>
      </c>
      <c r="CC30" s="473">
        <f t="shared" si="22"/>
        <v>946268702</v>
      </c>
      <c r="CD30" s="474">
        <f t="shared" si="22"/>
        <v>884771636</v>
      </c>
      <c r="CE30" s="474">
        <f t="shared" si="22"/>
        <v>991135008</v>
      </c>
      <c r="CF30" s="474">
        <f t="shared" si="22"/>
        <v>821988891</v>
      </c>
      <c r="CG30" s="474">
        <f t="shared" si="22"/>
        <v>1155405877</v>
      </c>
      <c r="CH30" s="474">
        <f t="shared" si="22"/>
        <v>1089178720</v>
      </c>
      <c r="CI30" s="474">
        <f t="shared" si="22"/>
        <v>4625939352</v>
      </c>
      <c r="CJ30" s="474">
        <f t="shared" si="22"/>
        <v>925606468</v>
      </c>
      <c r="CK30" s="474">
        <f t="shared" si="22"/>
        <v>1047733561</v>
      </c>
      <c r="CL30" s="474">
        <f t="shared" si="22"/>
        <v>1041753498</v>
      </c>
      <c r="CM30" s="474">
        <f t="shared" si="22"/>
        <v>1114849639</v>
      </c>
      <c r="CN30" s="475">
        <f t="shared" si="22"/>
        <v>9429367462</v>
      </c>
      <c r="CO30" s="471">
        <f t="shared" si="22"/>
        <v>24073998814</v>
      </c>
      <c r="CP30" s="476">
        <f t="shared" si="22"/>
        <v>0</v>
      </c>
      <c r="CQ30" s="474">
        <f t="shared" si="22"/>
        <v>682637186</v>
      </c>
      <c r="CR30" s="474">
        <f t="shared" si="22"/>
        <v>0</v>
      </c>
      <c r="CS30" s="474">
        <f t="shared" si="22"/>
        <v>0</v>
      </c>
      <c r="CT30" s="477">
        <f t="shared" si="8"/>
        <v>1</v>
      </c>
      <c r="CU30" s="478">
        <f t="shared" si="9"/>
        <v>0.97242609270500235</v>
      </c>
    </row>
    <row r="31" spans="1:99" s="146" customFormat="1" ht="18" customHeight="1" outlineLevel="3">
      <c r="A31" s="461" t="s">
        <v>836</v>
      </c>
      <c r="B31" s="1027" t="str">
        <f t="shared" ref="B31:B36" si="23">+C31&amp;D31</f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161"/>
      <c r="AB31" s="160"/>
      <c r="AC31" s="161"/>
      <c r="AD31" s="160">
        <v>50000000</v>
      </c>
      <c r="AE31" s="508">
        <f t="shared" ref="AE31:AF36" si="24">+G31+I31+K31+M31+O31+Q31+S31+U31+W31+Y31+AA31+AC31</f>
        <v>535000000</v>
      </c>
      <c r="AF31" s="167">
        <f t="shared" si="24"/>
        <v>50000000</v>
      </c>
      <c r="AG31" s="566"/>
      <c r="AH31" s="566"/>
      <c r="AI31" s="566"/>
      <c r="AJ31" s="566">
        <f t="shared" ref="AJ31:AJ36" si="25">+-AG31+AI31</f>
        <v>0</v>
      </c>
      <c r="AK31" s="566"/>
      <c r="AL31" s="167">
        <f t="shared" ref="AL31:AL36" si="26">+F31-AE31+AF31+AJ31</f>
        <v>3192140445</v>
      </c>
      <c r="AM31" s="167"/>
      <c r="AN31" s="167">
        <f t="shared" ref="AN31:AN40" si="27">+AM31+BB31</f>
        <v>3192140445</v>
      </c>
      <c r="AO31" s="167">
        <f t="shared" si="18"/>
        <v>3192140445</v>
      </c>
      <c r="AP31" s="167">
        <v>3192140445</v>
      </c>
      <c r="AQ31" s="167">
        <v>0</v>
      </c>
      <c r="AR31" s="167">
        <v>0</v>
      </c>
      <c r="AS31" s="167">
        <v>0</v>
      </c>
      <c r="AT31" s="508">
        <v>0</v>
      </c>
      <c r="AU31" s="167">
        <v>0</v>
      </c>
      <c r="AV31" s="196">
        <v>0</v>
      </c>
      <c r="AW31" s="172">
        <v>0</v>
      </c>
      <c r="AX31" s="172">
        <v>0</v>
      </c>
      <c r="AY31" s="172">
        <v>0</v>
      </c>
      <c r="AZ31" s="1122">
        <v>0</v>
      </c>
      <c r="BA31" s="510">
        <f>VLOOKUP(A31,'EJECUCION MENSUAL DIC-16'!A32:$AR$223,44,0)</f>
        <v>0</v>
      </c>
      <c r="BB31" s="167">
        <f t="shared" ref="BB31:BB36" si="28">+SUM(AP31:BA31)</f>
        <v>3192140445</v>
      </c>
      <c r="BC31" s="167">
        <v>195043994</v>
      </c>
      <c r="BD31" s="167">
        <v>256481321</v>
      </c>
      <c r="BE31" s="167">
        <v>291832212</v>
      </c>
      <c r="BF31" s="196">
        <v>268278672</v>
      </c>
      <c r="BG31" s="172">
        <v>269306570</v>
      </c>
      <c r="BH31" s="172">
        <v>260922507</v>
      </c>
      <c r="BI31" s="172">
        <v>258902875</v>
      </c>
      <c r="BJ31" s="172">
        <v>263665778</v>
      </c>
      <c r="BK31" s="172">
        <v>265288270</v>
      </c>
      <c r="BL31" s="513">
        <v>284387490</v>
      </c>
      <c r="BM31" s="172">
        <f>VLOOKUP(A31,'SIIF EJEC MENS NOV-16'!$A$26:$AV$223,48,0)</f>
        <v>263949468</v>
      </c>
      <c r="BN31" s="510">
        <f>VLOOKUP(A31,'EJECUCION MENSUAL DIC-16'!A32:$AV$223,48,0)</f>
        <v>267035866</v>
      </c>
      <c r="BO31" s="167">
        <f t="shared" ref="BO31:BO36" si="29">+SUM(BC31:BN31)</f>
        <v>3145095023</v>
      </c>
      <c r="BP31" s="509">
        <v>195043994</v>
      </c>
      <c r="BQ31" s="172">
        <v>256481321</v>
      </c>
      <c r="BR31" s="172">
        <v>291832212</v>
      </c>
      <c r="BS31" s="172">
        <v>268278672</v>
      </c>
      <c r="BT31" s="172">
        <v>269306570</v>
      </c>
      <c r="BU31" s="172">
        <v>260922507</v>
      </c>
      <c r="BV31" s="172">
        <v>258902875</v>
      </c>
      <c r="BW31" s="172">
        <v>263665778</v>
      </c>
      <c r="BX31" s="172">
        <v>265288270</v>
      </c>
      <c r="BY31" s="513">
        <v>284387490</v>
      </c>
      <c r="BZ31" s="172">
        <f>VLOOKUP(A31,'SIIF EJEC MENS NOV-16'!$A$26:$AX$223,50,0)</f>
        <v>263949468</v>
      </c>
      <c r="CA31" s="510">
        <f>VLOOKUP(A31,'EJECUCION MENSUAL DIC-16'!$A$26:$AX$223,50,0)</f>
        <v>267035866</v>
      </c>
      <c r="CB31" s="167">
        <f t="shared" ref="CB31:CB36" si="30">+SUM(BP31:CA31)</f>
        <v>3145095023</v>
      </c>
      <c r="CC31" s="509">
        <v>195043994</v>
      </c>
      <c r="CD31" s="172">
        <v>256481321</v>
      </c>
      <c r="CE31" s="172">
        <v>291832212</v>
      </c>
      <c r="CF31" s="172">
        <v>268278672</v>
      </c>
      <c r="CG31" s="172">
        <v>269306570</v>
      </c>
      <c r="CH31" s="172">
        <v>260922507</v>
      </c>
      <c r="CI31" s="172">
        <v>258902875</v>
      </c>
      <c r="CJ31" s="172">
        <v>263665778</v>
      </c>
      <c r="CK31" s="172">
        <v>265288270</v>
      </c>
      <c r="CL31" s="173">
        <v>284387490</v>
      </c>
      <c r="CM31" s="170">
        <f>VLOOKUP(A31,'SIIF EJEC MENS NOV-16'!$A$26:$AZ$223,52,0)</f>
        <v>263949468</v>
      </c>
      <c r="CN31" s="510">
        <f>VLOOKUP(A31,'EJECUCION MENSUAL DIC-16'!A32:$AZ$223,52,0)</f>
        <v>267035866</v>
      </c>
      <c r="CO31" s="167">
        <f t="shared" ref="CO31:CO36" si="31">+SUM(CC31:CN31)</f>
        <v>3145095023</v>
      </c>
      <c r="CP31" s="196">
        <f t="shared" ref="CP31:CP36" si="32">+AO31-BB31</f>
        <v>0</v>
      </c>
      <c r="CQ31" s="172">
        <f t="shared" ref="CQ31:CQ36" si="33">+BB31-BO31</f>
        <v>47045422</v>
      </c>
      <c r="CR31" s="172">
        <f t="shared" ref="CR31:CR36" si="34">+BO31-CB31</f>
        <v>0</v>
      </c>
      <c r="CS31" s="172">
        <f t="shared" ref="CS31:CS36" si="35">+CB31-CO31</f>
        <v>0</v>
      </c>
      <c r="CT31" s="511">
        <f t="shared" si="8"/>
        <v>1</v>
      </c>
      <c r="CU31" s="512">
        <f t="shared" si="9"/>
        <v>0.98526210772659162</v>
      </c>
    </row>
    <row r="32" spans="1:99" s="146" customFormat="1" ht="18" customHeight="1" outlineLevel="3">
      <c r="A32" s="461" t="s">
        <v>837</v>
      </c>
      <c r="B32" s="1027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161"/>
      <c r="AB32" s="160"/>
      <c r="AC32" s="161"/>
      <c r="AD32" s="160"/>
      <c r="AE32" s="508">
        <f t="shared" si="24"/>
        <v>85000000</v>
      </c>
      <c r="AF32" s="167">
        <f t="shared" si="24"/>
        <v>100000000</v>
      </c>
      <c r="AG32" s="566"/>
      <c r="AH32" s="566"/>
      <c r="AI32" s="566"/>
      <c r="AJ32" s="566">
        <f t="shared" si="25"/>
        <v>0</v>
      </c>
      <c r="AK32" s="566"/>
      <c r="AL32" s="167">
        <f t="shared" si="26"/>
        <v>3777972785</v>
      </c>
      <c r="AM32" s="167"/>
      <c r="AN32" s="167">
        <f t="shared" si="27"/>
        <v>3777972785</v>
      </c>
      <c r="AO32" s="167">
        <f t="shared" si="18"/>
        <v>3777972785</v>
      </c>
      <c r="AP32" s="167">
        <v>3777972785</v>
      </c>
      <c r="AQ32" s="167">
        <v>0</v>
      </c>
      <c r="AR32" s="167">
        <v>0</v>
      </c>
      <c r="AS32" s="167">
        <v>0</v>
      </c>
      <c r="AT32" s="508">
        <v>0</v>
      </c>
      <c r="AU32" s="167">
        <v>0</v>
      </c>
      <c r="AV32" s="196">
        <v>0</v>
      </c>
      <c r="AW32" s="172">
        <v>0</v>
      </c>
      <c r="AX32" s="172">
        <v>0</v>
      </c>
      <c r="AY32" s="172">
        <v>0</v>
      </c>
      <c r="AZ32" s="1122">
        <v>0</v>
      </c>
      <c r="BA32" s="510">
        <f>VLOOKUP(A32,'EJECUCION MENSUAL DIC-16'!A33:$AR$223,44,0)</f>
        <v>0</v>
      </c>
      <c r="BB32" s="167">
        <f t="shared" si="28"/>
        <v>3777972785</v>
      </c>
      <c r="BC32" s="167">
        <v>8156912</v>
      </c>
      <c r="BD32" s="167">
        <v>15217830</v>
      </c>
      <c r="BE32" s="167">
        <v>18107179</v>
      </c>
      <c r="BF32" s="196">
        <v>5507242</v>
      </c>
      <c r="BG32" s="172">
        <v>6448928</v>
      </c>
      <c r="BH32" s="172">
        <v>9057329</v>
      </c>
      <c r="BI32" s="172">
        <v>3689599491</v>
      </c>
      <c r="BJ32" s="172">
        <v>237628</v>
      </c>
      <c r="BK32" s="172">
        <v>0</v>
      </c>
      <c r="BL32" s="513">
        <v>1397782</v>
      </c>
      <c r="BM32" s="172">
        <f>VLOOKUP(A32,'SIIF EJEC MENS NOV-16'!$A$26:$AV$223,48,0)</f>
        <v>0</v>
      </c>
      <c r="BN32" s="510">
        <f>VLOOKUP(A32,'EJECUCION MENSUAL DIC-16'!A33:$AV$223,48,0)</f>
        <v>156184</v>
      </c>
      <c r="BO32" s="167">
        <f t="shared" si="29"/>
        <v>3753886505</v>
      </c>
      <c r="BP32" s="509">
        <v>8156912</v>
      </c>
      <c r="BQ32" s="172">
        <v>15217830</v>
      </c>
      <c r="BR32" s="172">
        <v>18107179</v>
      </c>
      <c r="BS32" s="172">
        <v>5507242</v>
      </c>
      <c r="BT32" s="172">
        <v>6448928</v>
      </c>
      <c r="BU32" s="172">
        <v>9057329</v>
      </c>
      <c r="BV32" s="172">
        <v>3689599491</v>
      </c>
      <c r="BW32" s="172">
        <v>237628</v>
      </c>
      <c r="BX32" s="172">
        <v>0</v>
      </c>
      <c r="BY32" s="513">
        <v>1397782</v>
      </c>
      <c r="BZ32" s="172">
        <f>VLOOKUP(A32,'SIIF EJEC MENS NOV-16'!$A$26:$AX$223,50,0)</f>
        <v>0</v>
      </c>
      <c r="CA32" s="510">
        <f>VLOOKUP(A32,'EJECUCION MENSUAL DIC-16'!$A$26:$AX$223,50,0)</f>
        <v>156184</v>
      </c>
      <c r="CB32" s="167">
        <f t="shared" si="30"/>
        <v>3753886505</v>
      </c>
      <c r="CC32" s="509">
        <v>8156912</v>
      </c>
      <c r="CD32" s="172">
        <v>15217830</v>
      </c>
      <c r="CE32" s="172">
        <v>18107179</v>
      </c>
      <c r="CF32" s="172">
        <v>5507242</v>
      </c>
      <c r="CG32" s="172">
        <v>6448928</v>
      </c>
      <c r="CH32" s="172">
        <v>9057329</v>
      </c>
      <c r="CI32" s="172">
        <v>3689599491</v>
      </c>
      <c r="CJ32" s="172">
        <v>237628</v>
      </c>
      <c r="CK32" s="172">
        <v>0</v>
      </c>
      <c r="CL32" s="173">
        <v>1397782</v>
      </c>
      <c r="CM32" s="170">
        <f>VLOOKUP(A32,'SIIF EJEC MENS NOV-16'!$A$26:$AZ$223,52,0)</f>
        <v>0</v>
      </c>
      <c r="CN32" s="510">
        <f>VLOOKUP(A32,'EJECUCION MENSUAL DIC-16'!A33:$AZ$223,52,0)</f>
        <v>156184</v>
      </c>
      <c r="CO32" s="167">
        <f t="shared" si="31"/>
        <v>3753886505</v>
      </c>
      <c r="CP32" s="196">
        <f t="shared" si="32"/>
        <v>0</v>
      </c>
      <c r="CQ32" s="172">
        <f t="shared" si="33"/>
        <v>24086280</v>
      </c>
      <c r="CR32" s="172">
        <f t="shared" si="34"/>
        <v>0</v>
      </c>
      <c r="CS32" s="172">
        <f t="shared" si="35"/>
        <v>0</v>
      </c>
      <c r="CT32" s="511">
        <f t="shared" si="8"/>
        <v>1</v>
      </c>
      <c r="CU32" s="512">
        <f t="shared" si="9"/>
        <v>0.99362454909796283</v>
      </c>
    </row>
    <row r="33" spans="1:99" s="146" customFormat="1" ht="18" customHeight="1" outlineLevel="3">
      <c r="A33" s="461" t="s">
        <v>838</v>
      </c>
      <c r="B33" s="1027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161"/>
      <c r="AB33" s="160"/>
      <c r="AC33" s="161"/>
      <c r="AD33" s="160"/>
      <c r="AE33" s="508">
        <f t="shared" si="24"/>
        <v>80000000</v>
      </c>
      <c r="AF33" s="167">
        <f t="shared" si="24"/>
        <v>500000000</v>
      </c>
      <c r="AG33" s="566"/>
      <c r="AH33" s="566"/>
      <c r="AI33" s="566"/>
      <c r="AJ33" s="566">
        <f t="shared" si="25"/>
        <v>0</v>
      </c>
      <c r="AK33" s="566"/>
      <c r="AL33" s="167">
        <f t="shared" si="26"/>
        <v>4162865456</v>
      </c>
      <c r="AM33" s="167"/>
      <c r="AN33" s="167">
        <f t="shared" si="27"/>
        <v>4162865456</v>
      </c>
      <c r="AO33" s="167">
        <f t="shared" si="18"/>
        <v>4162865456</v>
      </c>
      <c r="AP33" s="167">
        <v>4162865456</v>
      </c>
      <c r="AQ33" s="167">
        <v>0</v>
      </c>
      <c r="AR33" s="167">
        <v>0</v>
      </c>
      <c r="AS33" s="167">
        <v>0</v>
      </c>
      <c r="AT33" s="508">
        <v>0</v>
      </c>
      <c r="AU33" s="167">
        <v>0</v>
      </c>
      <c r="AV33" s="196">
        <v>0</v>
      </c>
      <c r="AW33" s="172">
        <v>0</v>
      </c>
      <c r="AX33" s="172">
        <v>0</v>
      </c>
      <c r="AY33" s="172">
        <v>0</v>
      </c>
      <c r="AZ33" s="1122">
        <v>0</v>
      </c>
      <c r="BA33" s="510">
        <f>VLOOKUP(A33,'EJECUCION MENSUAL DIC-16'!A34:$AR$223,44,0)</f>
        <v>0</v>
      </c>
      <c r="BB33" s="167">
        <f t="shared" si="28"/>
        <v>4162865456</v>
      </c>
      <c r="BC33" s="167">
        <v>284822604</v>
      </c>
      <c r="BD33" s="167">
        <v>131510718</v>
      </c>
      <c r="BE33" s="167">
        <v>314746426</v>
      </c>
      <c r="BF33" s="196">
        <v>152802487</v>
      </c>
      <c r="BG33" s="172">
        <v>523516555</v>
      </c>
      <c r="BH33" s="172">
        <v>484280422</v>
      </c>
      <c r="BI33" s="172">
        <v>273145547</v>
      </c>
      <c r="BJ33" s="172">
        <v>259544733</v>
      </c>
      <c r="BK33" s="172">
        <v>307874711</v>
      </c>
      <c r="BL33" s="513">
        <v>322309924</v>
      </c>
      <c r="BM33" s="172">
        <f>VLOOKUP(A33,'SIIF EJEC MENS NOV-16'!$A$26:$AV$223,48,0)</f>
        <v>372302985</v>
      </c>
      <c r="BN33" s="510">
        <f>VLOOKUP(A33,'EJECUCION MENSUAL DIC-16'!A34:$AV$223,48,0)</f>
        <v>649381657</v>
      </c>
      <c r="BO33" s="167">
        <f t="shared" si="29"/>
        <v>4076238769</v>
      </c>
      <c r="BP33" s="509">
        <v>284822604</v>
      </c>
      <c r="BQ33" s="172">
        <v>131510718</v>
      </c>
      <c r="BR33" s="172">
        <v>314746426</v>
      </c>
      <c r="BS33" s="172">
        <v>152802487</v>
      </c>
      <c r="BT33" s="172">
        <v>523516555</v>
      </c>
      <c r="BU33" s="172">
        <v>484280422</v>
      </c>
      <c r="BV33" s="172">
        <v>273145547</v>
      </c>
      <c r="BW33" s="172">
        <v>259544733</v>
      </c>
      <c r="BX33" s="172">
        <v>307874711</v>
      </c>
      <c r="BY33" s="513">
        <v>322309924</v>
      </c>
      <c r="BZ33" s="172">
        <f>VLOOKUP(A33,'SIIF EJEC MENS NOV-16'!$A$26:$AX$223,50,0)</f>
        <v>372302985</v>
      </c>
      <c r="CA33" s="510">
        <f>VLOOKUP(A33,'EJECUCION MENSUAL DIC-16'!$A$26:$AX$223,50,0)</f>
        <v>649381657</v>
      </c>
      <c r="CB33" s="167">
        <f t="shared" si="30"/>
        <v>4076238769</v>
      </c>
      <c r="CC33" s="509">
        <v>284822604</v>
      </c>
      <c r="CD33" s="172">
        <v>131510718</v>
      </c>
      <c r="CE33" s="172">
        <v>314746426</v>
      </c>
      <c r="CF33" s="172">
        <v>152802487</v>
      </c>
      <c r="CG33" s="172">
        <v>523516555</v>
      </c>
      <c r="CH33" s="172">
        <v>484280422</v>
      </c>
      <c r="CI33" s="172">
        <v>273145547</v>
      </c>
      <c r="CJ33" s="172">
        <v>259544733</v>
      </c>
      <c r="CK33" s="172">
        <v>307874711</v>
      </c>
      <c r="CL33" s="173">
        <v>322309924</v>
      </c>
      <c r="CM33" s="170">
        <v>370603978</v>
      </c>
      <c r="CN33" s="510">
        <v>651080664</v>
      </c>
      <c r="CO33" s="167">
        <f t="shared" si="31"/>
        <v>4076238769</v>
      </c>
      <c r="CP33" s="196">
        <f t="shared" si="32"/>
        <v>0</v>
      </c>
      <c r="CQ33" s="172">
        <f t="shared" si="33"/>
        <v>86626687</v>
      </c>
      <c r="CR33" s="172">
        <f t="shared" si="34"/>
        <v>0</v>
      </c>
      <c r="CS33" s="172">
        <f t="shared" si="35"/>
        <v>0</v>
      </c>
      <c r="CT33" s="511">
        <f t="shared" si="8"/>
        <v>1</v>
      </c>
      <c r="CU33" s="512">
        <f t="shared" si="9"/>
        <v>0.97919061091077453</v>
      </c>
    </row>
    <row r="34" spans="1:99" s="146" customFormat="1" ht="18" customHeight="1" outlineLevel="3">
      <c r="A34" s="461" t="s">
        <v>839</v>
      </c>
      <c r="B34" s="1027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161"/>
      <c r="AB34" s="160"/>
      <c r="AC34" s="161">
        <v>100000000</v>
      </c>
      <c r="AD34" s="160"/>
      <c r="AE34" s="508">
        <f t="shared" si="24"/>
        <v>940000000</v>
      </c>
      <c r="AF34" s="167">
        <f t="shared" si="24"/>
        <v>450000000</v>
      </c>
      <c r="AG34" s="566"/>
      <c r="AH34" s="566"/>
      <c r="AI34" s="566"/>
      <c r="AJ34" s="566">
        <f t="shared" si="25"/>
        <v>0</v>
      </c>
      <c r="AK34" s="566"/>
      <c r="AL34" s="167">
        <f t="shared" si="26"/>
        <v>8737627022</v>
      </c>
      <c r="AM34" s="167"/>
      <c r="AN34" s="167">
        <f t="shared" si="27"/>
        <v>8737627022</v>
      </c>
      <c r="AO34" s="167">
        <f t="shared" si="18"/>
        <v>8737627022</v>
      </c>
      <c r="AP34" s="167">
        <v>8737627022</v>
      </c>
      <c r="AQ34" s="167">
        <v>0</v>
      </c>
      <c r="AR34" s="167">
        <v>0</v>
      </c>
      <c r="AS34" s="167">
        <v>0</v>
      </c>
      <c r="AT34" s="508">
        <v>0</v>
      </c>
      <c r="AU34" s="167">
        <v>0</v>
      </c>
      <c r="AV34" s="196">
        <v>0</v>
      </c>
      <c r="AW34" s="172">
        <v>0</v>
      </c>
      <c r="AX34" s="172">
        <v>0</v>
      </c>
      <c r="AY34" s="172">
        <v>0</v>
      </c>
      <c r="AZ34" s="1122">
        <v>0</v>
      </c>
      <c r="BA34" s="510">
        <f>VLOOKUP(A34,'EJECUCION MENSUAL DIC-16'!A35:$AR$223,44,0)</f>
        <v>0</v>
      </c>
      <c r="BB34" s="167">
        <f t="shared" si="28"/>
        <v>8737627022</v>
      </c>
      <c r="BC34" s="167">
        <v>4269993</v>
      </c>
      <c r="BD34" s="167">
        <v>3289974</v>
      </c>
      <c r="BE34" s="167">
        <v>8884580</v>
      </c>
      <c r="BF34" s="196">
        <v>4622318</v>
      </c>
      <c r="BG34" s="172">
        <v>6015028</v>
      </c>
      <c r="BH34" s="172">
        <v>9294574</v>
      </c>
      <c r="BI34" s="172">
        <v>8747939</v>
      </c>
      <c r="BJ34" s="172">
        <v>14722274</v>
      </c>
      <c r="BK34" s="172">
        <v>68656395</v>
      </c>
      <c r="BL34" s="172">
        <v>114632271</v>
      </c>
      <c r="BM34" s="172">
        <f>VLOOKUP(A34,'SIIF EJEC MENS NOV-16'!$A$26:$AV$223,48,0)</f>
        <v>129584116</v>
      </c>
      <c r="BN34" s="510">
        <f>VLOOKUP(A34,'EJECUCION MENSUAL DIC-16'!A35:$AV$223,48,0)</f>
        <v>8118219774</v>
      </c>
      <c r="BO34" s="167">
        <f t="shared" si="29"/>
        <v>8490939236</v>
      </c>
      <c r="BP34" s="509">
        <v>4269993</v>
      </c>
      <c r="BQ34" s="172">
        <v>3289974</v>
      </c>
      <c r="BR34" s="172">
        <v>8884580</v>
      </c>
      <c r="BS34" s="172">
        <v>4622318</v>
      </c>
      <c r="BT34" s="172">
        <v>6015028</v>
      </c>
      <c r="BU34" s="172">
        <v>9294574</v>
      </c>
      <c r="BV34" s="172">
        <v>8747939</v>
      </c>
      <c r="BW34" s="172">
        <v>14722274</v>
      </c>
      <c r="BX34" s="172">
        <v>68656395</v>
      </c>
      <c r="BY34" s="172">
        <v>114632271</v>
      </c>
      <c r="BZ34" s="172">
        <f>VLOOKUP(A34,'SIIF EJEC MENS NOV-16'!$A$26:$AX$223,50,0)</f>
        <v>129584116</v>
      </c>
      <c r="CA34" s="510">
        <f>VLOOKUP(A34,'EJECUCION MENSUAL DIC-16'!$A$26:$AX$223,50,0)</f>
        <v>8118219774</v>
      </c>
      <c r="CB34" s="167">
        <f t="shared" si="30"/>
        <v>8490939236</v>
      </c>
      <c r="CC34" s="509">
        <v>4269993</v>
      </c>
      <c r="CD34" s="172">
        <v>3289974</v>
      </c>
      <c r="CE34" s="172">
        <v>8884580</v>
      </c>
      <c r="CF34" s="172">
        <v>4622318</v>
      </c>
      <c r="CG34" s="172">
        <v>6015028</v>
      </c>
      <c r="CH34" s="172">
        <v>9294574</v>
      </c>
      <c r="CI34" s="172">
        <v>8747939</v>
      </c>
      <c r="CJ34" s="172">
        <v>14722274</v>
      </c>
      <c r="CK34" s="172">
        <v>68656395</v>
      </c>
      <c r="CL34" s="170">
        <v>114632271</v>
      </c>
      <c r="CM34" s="170">
        <f>VLOOKUP(A34,'SIIF EJEC MENS NOV-16'!$A$26:$AZ$223,52,0)</f>
        <v>129584116</v>
      </c>
      <c r="CN34" s="510">
        <f>VLOOKUP(A34,'EJECUCION MENSUAL DIC-16'!A35:$AZ$223,52,0)</f>
        <v>8118219774</v>
      </c>
      <c r="CO34" s="167">
        <f t="shared" si="31"/>
        <v>8490939236</v>
      </c>
      <c r="CP34" s="196">
        <f t="shared" si="32"/>
        <v>0</v>
      </c>
      <c r="CQ34" s="172">
        <f t="shared" si="33"/>
        <v>246687786</v>
      </c>
      <c r="CR34" s="172">
        <f t="shared" si="34"/>
        <v>0</v>
      </c>
      <c r="CS34" s="172">
        <f t="shared" si="35"/>
        <v>0</v>
      </c>
      <c r="CT34" s="511">
        <f t="shared" si="8"/>
        <v>1</v>
      </c>
      <c r="CU34" s="512">
        <f t="shared" si="9"/>
        <v>0.97176718743213941</v>
      </c>
    </row>
    <row r="35" spans="1:99" s="146" customFormat="1" ht="18" customHeight="1" outlineLevel="3">
      <c r="A35" s="461" t="s">
        <v>840</v>
      </c>
      <c r="B35" s="1027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161"/>
      <c r="AB35" s="160"/>
      <c r="AC35" s="161"/>
      <c r="AD35" s="160"/>
      <c r="AE35" s="508">
        <f t="shared" si="24"/>
        <v>94364000</v>
      </c>
      <c r="AF35" s="167">
        <f t="shared" si="24"/>
        <v>300000000</v>
      </c>
      <c r="AG35" s="566"/>
      <c r="AH35" s="566"/>
      <c r="AI35" s="566"/>
      <c r="AJ35" s="566">
        <f t="shared" si="25"/>
        <v>0</v>
      </c>
      <c r="AK35" s="566"/>
      <c r="AL35" s="167">
        <f t="shared" si="26"/>
        <v>2852786777</v>
      </c>
      <c r="AM35" s="167"/>
      <c r="AN35" s="167">
        <f t="shared" si="27"/>
        <v>2852786777</v>
      </c>
      <c r="AO35" s="167">
        <f t="shared" si="18"/>
        <v>2852786777</v>
      </c>
      <c r="AP35" s="167">
        <v>2852786777</v>
      </c>
      <c r="AQ35" s="167">
        <v>0</v>
      </c>
      <c r="AR35" s="167">
        <v>0</v>
      </c>
      <c r="AS35" s="167">
        <v>0</v>
      </c>
      <c r="AT35" s="508">
        <v>0</v>
      </c>
      <c r="AU35" s="167">
        <v>0</v>
      </c>
      <c r="AV35" s="196">
        <v>0</v>
      </c>
      <c r="AW35" s="172">
        <v>0</v>
      </c>
      <c r="AX35" s="172">
        <v>0</v>
      </c>
      <c r="AY35" s="172">
        <v>0</v>
      </c>
      <c r="AZ35" s="1122">
        <v>0</v>
      </c>
      <c r="BA35" s="510">
        <f>+'EJECUCION MENSUAL DIC-16'!AR33</f>
        <v>0</v>
      </c>
      <c r="BB35" s="167">
        <f t="shared" si="28"/>
        <v>2852786777</v>
      </c>
      <c r="BC35" s="167">
        <v>293476607</v>
      </c>
      <c r="BD35" s="167">
        <v>317812540</v>
      </c>
      <c r="BE35" s="167">
        <v>181472529</v>
      </c>
      <c r="BF35" s="196">
        <v>226492087</v>
      </c>
      <c r="BG35" s="172">
        <v>184450814</v>
      </c>
      <c r="BH35" s="172">
        <v>161933357</v>
      </c>
      <c r="BI35" s="172">
        <v>232584692</v>
      </c>
      <c r="BJ35" s="172">
        <v>224694238</v>
      </c>
      <c r="BK35" s="172">
        <v>228108504</v>
      </c>
      <c r="BL35" s="513">
        <v>146377916</v>
      </c>
      <c r="BM35" s="172">
        <f>VLOOKUP(A35,'SIIF EJEC MENS NOV-16'!$A$26:$AV$223,48,0)</f>
        <v>178447920</v>
      </c>
      <c r="BN35" s="510">
        <f>+'EJECUCION MENSUAL DIC-16'!AV33</f>
        <v>221489352</v>
      </c>
      <c r="BO35" s="167">
        <f t="shared" si="29"/>
        <v>2597340556</v>
      </c>
      <c r="BP35" s="509">
        <v>293476607</v>
      </c>
      <c r="BQ35" s="172">
        <v>317812540</v>
      </c>
      <c r="BR35" s="172">
        <v>181472529</v>
      </c>
      <c r="BS35" s="172">
        <v>226492087</v>
      </c>
      <c r="BT35" s="172">
        <v>184450814</v>
      </c>
      <c r="BU35" s="172">
        <v>161933357</v>
      </c>
      <c r="BV35" s="172">
        <v>232584692</v>
      </c>
      <c r="BW35" s="172">
        <v>224694238</v>
      </c>
      <c r="BX35" s="172">
        <v>228108504</v>
      </c>
      <c r="BY35" s="513">
        <v>146377916</v>
      </c>
      <c r="BZ35" s="172">
        <f>VLOOKUP(A35,'SIIF EJEC MENS NOV-16'!$A$26:$AX$223,50,0)</f>
        <v>178447920</v>
      </c>
      <c r="CA35" s="510">
        <f>VLOOKUP(A35,'EJECUCION MENSUAL DIC-16'!$A$26:$AX$223,50,0)</f>
        <v>221489352</v>
      </c>
      <c r="CB35" s="167">
        <f t="shared" si="30"/>
        <v>2597340556</v>
      </c>
      <c r="CC35" s="509">
        <v>293476607</v>
      </c>
      <c r="CD35" s="172">
        <v>317812540</v>
      </c>
      <c r="CE35" s="172">
        <v>181472529</v>
      </c>
      <c r="CF35" s="172">
        <v>226492087</v>
      </c>
      <c r="CG35" s="172">
        <v>184450814</v>
      </c>
      <c r="CH35" s="172">
        <v>161933357</v>
      </c>
      <c r="CI35" s="172">
        <v>232584692</v>
      </c>
      <c r="CJ35" s="172">
        <v>224694238</v>
      </c>
      <c r="CK35" s="172">
        <v>228108504</v>
      </c>
      <c r="CL35" s="173">
        <v>146377916</v>
      </c>
      <c r="CM35" s="170">
        <f>VLOOKUP(A35,'SIIF EJEC MENS NOV-16'!$A$26:$AZ$223,52,0)</f>
        <v>178447920</v>
      </c>
      <c r="CN35" s="510">
        <f>+'EJECUCION MENSUAL DIC-16'!AZ33</f>
        <v>221489352</v>
      </c>
      <c r="CO35" s="167">
        <f t="shared" si="31"/>
        <v>2597340556</v>
      </c>
      <c r="CP35" s="196">
        <f t="shared" si="32"/>
        <v>0</v>
      </c>
      <c r="CQ35" s="172">
        <f t="shared" si="33"/>
        <v>255446221</v>
      </c>
      <c r="CR35" s="172">
        <f t="shared" si="34"/>
        <v>0</v>
      </c>
      <c r="CS35" s="172">
        <f t="shared" si="35"/>
        <v>0</v>
      </c>
      <c r="CT35" s="511">
        <f t="shared" si="8"/>
        <v>1</v>
      </c>
      <c r="CU35" s="512">
        <f t="shared" si="9"/>
        <v>0.91045730334300412</v>
      </c>
    </row>
    <row r="36" spans="1:99" s="146" customFormat="1" ht="18" customHeight="1" outlineLevel="3">
      <c r="A36" s="461" t="s">
        <v>841</v>
      </c>
      <c r="B36" s="1027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161"/>
      <c r="AB36" s="160"/>
      <c r="AC36" s="161"/>
      <c r="AD36" s="160">
        <v>50000000</v>
      </c>
      <c r="AE36" s="508">
        <f t="shared" si="24"/>
        <v>430000000</v>
      </c>
      <c r="AF36" s="167">
        <f t="shared" si="24"/>
        <v>50000000</v>
      </c>
      <c r="AG36" s="566"/>
      <c r="AH36" s="566"/>
      <c r="AI36" s="566"/>
      <c r="AJ36" s="566">
        <f t="shared" si="25"/>
        <v>0</v>
      </c>
      <c r="AK36" s="566"/>
      <c r="AL36" s="167">
        <f t="shared" si="26"/>
        <v>2033243515</v>
      </c>
      <c r="AM36" s="167"/>
      <c r="AN36" s="167">
        <f t="shared" si="27"/>
        <v>2033243515</v>
      </c>
      <c r="AO36" s="167">
        <f t="shared" si="18"/>
        <v>2033243515</v>
      </c>
      <c r="AP36" s="167">
        <v>2033243515</v>
      </c>
      <c r="AQ36" s="167">
        <v>0</v>
      </c>
      <c r="AR36" s="167">
        <v>0</v>
      </c>
      <c r="AS36" s="167">
        <v>0</v>
      </c>
      <c r="AT36" s="508">
        <v>0</v>
      </c>
      <c r="AU36" s="167">
        <v>0</v>
      </c>
      <c r="AV36" s="196">
        <v>0</v>
      </c>
      <c r="AW36" s="172">
        <v>0</v>
      </c>
      <c r="AX36" s="172">
        <v>0</v>
      </c>
      <c r="AY36" s="172">
        <v>0</v>
      </c>
      <c r="AZ36" s="1122">
        <v>0</v>
      </c>
      <c r="BA36" s="510">
        <f>VLOOKUP(A36,'EJECUCION MENSUAL DIC-16'!A37:$AR$223,44,0)</f>
        <v>0</v>
      </c>
      <c r="BB36" s="167">
        <f t="shared" si="28"/>
        <v>2033243515</v>
      </c>
      <c r="BC36" s="167">
        <v>160498592</v>
      </c>
      <c r="BD36" s="167">
        <v>160459253</v>
      </c>
      <c r="BE36" s="167">
        <v>176092082</v>
      </c>
      <c r="BF36" s="196">
        <v>164286085</v>
      </c>
      <c r="BG36" s="172">
        <v>165667982</v>
      </c>
      <c r="BH36" s="172">
        <v>163690531</v>
      </c>
      <c r="BI36" s="172">
        <v>162958808</v>
      </c>
      <c r="BJ36" s="172">
        <v>162741817</v>
      </c>
      <c r="BK36" s="172">
        <v>178327975</v>
      </c>
      <c r="BL36" s="172">
        <v>172125821</v>
      </c>
      <c r="BM36" s="172">
        <f>VLOOKUP(A36,'SIIF EJEC MENS NOV-16'!$A$26:$AV$223,48,0)</f>
        <v>172264157</v>
      </c>
      <c r="BN36" s="510">
        <f>VLOOKUP(A36,'EJECUCION MENSUAL DIC-16'!A37:$AV$223,48,0)</f>
        <v>171385622</v>
      </c>
      <c r="BO36" s="167">
        <f t="shared" si="29"/>
        <v>2010498725</v>
      </c>
      <c r="BP36" s="509">
        <v>160498592</v>
      </c>
      <c r="BQ36" s="172">
        <v>160459253</v>
      </c>
      <c r="BR36" s="172">
        <v>176092082</v>
      </c>
      <c r="BS36" s="172">
        <v>164286085</v>
      </c>
      <c r="BT36" s="172">
        <v>165667982</v>
      </c>
      <c r="BU36" s="172">
        <v>163690531</v>
      </c>
      <c r="BV36" s="172">
        <v>162958808</v>
      </c>
      <c r="BW36" s="172">
        <v>162741817</v>
      </c>
      <c r="BX36" s="172">
        <v>178327975</v>
      </c>
      <c r="BY36" s="172">
        <v>172125821</v>
      </c>
      <c r="BZ36" s="172">
        <f>VLOOKUP(A36,'SIIF EJEC MENS NOV-16'!$A$26:$AX$223,50,0)</f>
        <v>172264157</v>
      </c>
      <c r="CA36" s="510">
        <f>VLOOKUP(A36,'EJECUCION MENSUAL DIC-16'!$A$26:$AX$223,50,0)</f>
        <v>171385622</v>
      </c>
      <c r="CB36" s="167">
        <f t="shared" si="30"/>
        <v>2010498725</v>
      </c>
      <c r="CC36" s="509">
        <v>160498592</v>
      </c>
      <c r="CD36" s="172">
        <v>160459253</v>
      </c>
      <c r="CE36" s="172">
        <v>176092082</v>
      </c>
      <c r="CF36" s="172">
        <v>164286085</v>
      </c>
      <c r="CG36" s="172">
        <v>165667982</v>
      </c>
      <c r="CH36" s="172">
        <v>163690531</v>
      </c>
      <c r="CI36" s="172">
        <v>162958808</v>
      </c>
      <c r="CJ36" s="172">
        <v>162741817</v>
      </c>
      <c r="CK36" s="172">
        <v>177805681</v>
      </c>
      <c r="CL36" s="170">
        <v>172648115</v>
      </c>
      <c r="CM36" s="170">
        <f>VLOOKUP(A36,'SIIF EJEC MENS NOV-16'!$A$26:$AZ$223,52,0)</f>
        <v>172264157</v>
      </c>
      <c r="CN36" s="510">
        <f>VLOOKUP(A36,'EJECUCION MENSUAL DIC-16'!A37:$AZ$223,52,0)</f>
        <v>171385622</v>
      </c>
      <c r="CO36" s="167">
        <f t="shared" si="31"/>
        <v>2010498725</v>
      </c>
      <c r="CP36" s="196">
        <f t="shared" si="32"/>
        <v>0</v>
      </c>
      <c r="CQ36" s="172">
        <f t="shared" si="33"/>
        <v>22744790</v>
      </c>
      <c r="CR36" s="172">
        <f t="shared" si="34"/>
        <v>0</v>
      </c>
      <c r="CS36" s="172">
        <f t="shared" si="35"/>
        <v>0</v>
      </c>
      <c r="CT36" s="511">
        <f t="shared" si="8"/>
        <v>1</v>
      </c>
      <c r="CU36" s="512">
        <f t="shared" si="9"/>
        <v>0.98881354356612816</v>
      </c>
    </row>
    <row r="37" spans="1:99" s="180" customFormat="1" ht="36" customHeight="1" outlineLevel="2">
      <c r="A37" s="466"/>
      <c r="B37" s="468" t="s">
        <v>614</v>
      </c>
      <c r="C37" s="468" t="s">
        <v>614</v>
      </c>
      <c r="D37" s="469">
        <v>10</v>
      </c>
      <c r="E37" s="620" t="s">
        <v>613</v>
      </c>
      <c r="F37" s="471">
        <f t="shared" ref="F37:AR37" si="36">+SUM(F38:F39)</f>
        <v>572000000</v>
      </c>
      <c r="G37" s="472">
        <f t="shared" si="36"/>
        <v>0</v>
      </c>
      <c r="H37" s="471">
        <f t="shared" si="36"/>
        <v>0</v>
      </c>
      <c r="I37" s="472">
        <f t="shared" si="36"/>
        <v>0</v>
      </c>
      <c r="J37" s="471">
        <f t="shared" si="36"/>
        <v>0</v>
      </c>
      <c r="K37" s="472">
        <f t="shared" si="36"/>
        <v>0</v>
      </c>
      <c r="L37" s="471">
        <f t="shared" si="36"/>
        <v>0</v>
      </c>
      <c r="M37" s="472">
        <f t="shared" si="36"/>
        <v>0</v>
      </c>
      <c r="N37" s="471">
        <f t="shared" si="36"/>
        <v>0</v>
      </c>
      <c r="O37" s="472">
        <f t="shared" si="36"/>
        <v>0</v>
      </c>
      <c r="P37" s="471">
        <f t="shared" si="36"/>
        <v>0</v>
      </c>
      <c r="Q37" s="472">
        <f t="shared" si="36"/>
        <v>0</v>
      </c>
      <c r="R37" s="471">
        <f t="shared" si="36"/>
        <v>0</v>
      </c>
      <c r="S37" s="472">
        <f t="shared" si="36"/>
        <v>0</v>
      </c>
      <c r="T37" s="471">
        <f t="shared" si="36"/>
        <v>0</v>
      </c>
      <c r="U37" s="472">
        <f t="shared" si="36"/>
        <v>0</v>
      </c>
      <c r="V37" s="471">
        <f t="shared" si="36"/>
        <v>0</v>
      </c>
      <c r="W37" s="472">
        <f t="shared" si="36"/>
        <v>0</v>
      </c>
      <c r="X37" s="471">
        <f t="shared" si="36"/>
        <v>0</v>
      </c>
      <c r="Y37" s="472">
        <f t="shared" si="36"/>
        <v>95000000</v>
      </c>
      <c r="Z37" s="471">
        <f t="shared" si="36"/>
        <v>750000000</v>
      </c>
      <c r="AA37" s="472">
        <f t="shared" si="36"/>
        <v>0</v>
      </c>
      <c r="AB37" s="471">
        <f t="shared" si="36"/>
        <v>0</v>
      </c>
      <c r="AC37" s="472">
        <f t="shared" si="36"/>
        <v>0</v>
      </c>
      <c r="AD37" s="471">
        <f t="shared" si="36"/>
        <v>0</v>
      </c>
      <c r="AE37" s="472">
        <f t="shared" si="36"/>
        <v>95000000</v>
      </c>
      <c r="AF37" s="471">
        <f t="shared" si="36"/>
        <v>750000000</v>
      </c>
      <c r="AG37" s="471">
        <f t="shared" si="36"/>
        <v>0</v>
      </c>
      <c r="AH37" s="471"/>
      <c r="AI37" s="471">
        <f>+SUM(AI38:AI39)</f>
        <v>0</v>
      </c>
      <c r="AJ37" s="471">
        <f t="shared" si="36"/>
        <v>0</v>
      </c>
      <c r="AK37" s="471">
        <f>+SUM(AK38:AK39)</f>
        <v>0</v>
      </c>
      <c r="AL37" s="471">
        <f t="shared" si="36"/>
        <v>1227000000</v>
      </c>
      <c r="AM37" s="471">
        <f t="shared" si="36"/>
        <v>0</v>
      </c>
      <c r="AN37" s="471">
        <f t="shared" si="36"/>
        <v>1227000000</v>
      </c>
      <c r="AO37" s="471">
        <f t="shared" si="36"/>
        <v>1227000000</v>
      </c>
      <c r="AP37" s="471">
        <f t="shared" si="36"/>
        <v>1227000000</v>
      </c>
      <c r="AQ37" s="471">
        <f t="shared" si="36"/>
        <v>0</v>
      </c>
      <c r="AR37" s="471">
        <f t="shared" si="36"/>
        <v>0</v>
      </c>
      <c r="AS37" s="471">
        <v>0</v>
      </c>
      <c r="AT37" s="472">
        <f t="shared" ref="AT37:CS37" si="37">+SUM(AT38:AT39)</f>
        <v>0</v>
      </c>
      <c r="AU37" s="471">
        <f t="shared" si="37"/>
        <v>0</v>
      </c>
      <c r="AV37" s="476">
        <f t="shared" si="37"/>
        <v>0</v>
      </c>
      <c r="AW37" s="474">
        <f t="shared" si="37"/>
        <v>0</v>
      </c>
      <c r="AX37" s="474">
        <f t="shared" si="37"/>
        <v>0</v>
      </c>
      <c r="AY37" s="474">
        <f t="shared" si="37"/>
        <v>0</v>
      </c>
      <c r="AZ37" s="1121">
        <f t="shared" si="37"/>
        <v>0</v>
      </c>
      <c r="BA37" s="475">
        <f t="shared" si="37"/>
        <v>0</v>
      </c>
      <c r="BB37" s="471">
        <f>+SUM(BB38:BB39)</f>
        <v>1227000000</v>
      </c>
      <c r="BC37" s="471">
        <f t="shared" si="37"/>
        <v>37035160</v>
      </c>
      <c r="BD37" s="471">
        <f t="shared" si="37"/>
        <v>56513548</v>
      </c>
      <c r="BE37" s="471">
        <f t="shared" si="37"/>
        <v>59136636</v>
      </c>
      <c r="BF37" s="476">
        <f t="shared" si="37"/>
        <v>51809172</v>
      </c>
      <c r="BG37" s="474">
        <f t="shared" si="37"/>
        <v>35897070</v>
      </c>
      <c r="BH37" s="474">
        <f t="shared" si="37"/>
        <v>36420124</v>
      </c>
      <c r="BI37" s="474">
        <f t="shared" si="37"/>
        <v>43167019</v>
      </c>
      <c r="BJ37" s="474">
        <f t="shared" si="37"/>
        <v>46468723</v>
      </c>
      <c r="BK37" s="474">
        <f t="shared" si="37"/>
        <v>131219752</v>
      </c>
      <c r="BL37" s="474">
        <f t="shared" si="37"/>
        <v>211266730</v>
      </c>
      <c r="BM37" s="474">
        <f t="shared" si="37"/>
        <v>142527196</v>
      </c>
      <c r="BN37" s="475">
        <f t="shared" si="37"/>
        <v>82295621</v>
      </c>
      <c r="BO37" s="471">
        <f t="shared" si="37"/>
        <v>933756751</v>
      </c>
      <c r="BP37" s="473">
        <f t="shared" si="37"/>
        <v>37035160</v>
      </c>
      <c r="BQ37" s="474">
        <f t="shared" si="37"/>
        <v>56513548</v>
      </c>
      <c r="BR37" s="474">
        <f t="shared" si="37"/>
        <v>59136636</v>
      </c>
      <c r="BS37" s="474">
        <f t="shared" si="37"/>
        <v>51809172</v>
      </c>
      <c r="BT37" s="474">
        <f t="shared" si="37"/>
        <v>35897070</v>
      </c>
      <c r="BU37" s="474">
        <f t="shared" si="37"/>
        <v>36420124</v>
      </c>
      <c r="BV37" s="474">
        <f t="shared" si="37"/>
        <v>43167019</v>
      </c>
      <c r="BW37" s="474">
        <f t="shared" si="37"/>
        <v>46468723</v>
      </c>
      <c r="BX37" s="474">
        <f t="shared" si="37"/>
        <v>131219752</v>
      </c>
      <c r="BY37" s="474">
        <f t="shared" si="37"/>
        <v>211266730</v>
      </c>
      <c r="BZ37" s="474">
        <f t="shared" si="37"/>
        <v>142527196</v>
      </c>
      <c r="CA37" s="475">
        <f t="shared" si="37"/>
        <v>82295621</v>
      </c>
      <c r="CB37" s="471">
        <f t="shared" si="37"/>
        <v>933756751</v>
      </c>
      <c r="CC37" s="473">
        <f t="shared" si="37"/>
        <v>37035160</v>
      </c>
      <c r="CD37" s="474">
        <f t="shared" si="37"/>
        <v>56513548</v>
      </c>
      <c r="CE37" s="474">
        <f t="shared" si="37"/>
        <v>59136636</v>
      </c>
      <c r="CF37" s="474">
        <f t="shared" si="37"/>
        <v>51809172</v>
      </c>
      <c r="CG37" s="474">
        <f t="shared" si="37"/>
        <v>35897070</v>
      </c>
      <c r="CH37" s="474">
        <f t="shared" si="37"/>
        <v>36420124</v>
      </c>
      <c r="CI37" s="474">
        <f t="shared" si="37"/>
        <v>43167019</v>
      </c>
      <c r="CJ37" s="474">
        <f t="shared" si="37"/>
        <v>46468723</v>
      </c>
      <c r="CK37" s="474">
        <f t="shared" si="37"/>
        <v>131219752</v>
      </c>
      <c r="CL37" s="474">
        <f t="shared" si="37"/>
        <v>211266730</v>
      </c>
      <c r="CM37" s="474">
        <f t="shared" si="37"/>
        <v>141828274</v>
      </c>
      <c r="CN37" s="475">
        <f t="shared" si="37"/>
        <v>82994543</v>
      </c>
      <c r="CO37" s="471">
        <f t="shared" si="37"/>
        <v>933756751</v>
      </c>
      <c r="CP37" s="476">
        <f t="shared" si="37"/>
        <v>0</v>
      </c>
      <c r="CQ37" s="474">
        <f t="shared" si="37"/>
        <v>293243249</v>
      </c>
      <c r="CR37" s="474">
        <f t="shared" si="37"/>
        <v>0</v>
      </c>
      <c r="CS37" s="474">
        <f t="shared" si="37"/>
        <v>0</v>
      </c>
      <c r="CT37" s="477">
        <f t="shared" si="8"/>
        <v>1</v>
      </c>
      <c r="CU37" s="478">
        <f t="shared" si="9"/>
        <v>0.76100794702526486</v>
      </c>
    </row>
    <row r="38" spans="1:99" s="146" customFormat="1" ht="18" customHeight="1" outlineLevel="3">
      <c r="A38" s="461" t="s">
        <v>842</v>
      </c>
      <c r="B38" s="1027" t="str">
        <f>+C38&amp;D38</f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161"/>
      <c r="AB38" s="160"/>
      <c r="AC38" s="161"/>
      <c r="AD38" s="160"/>
      <c r="AE38" s="508">
        <f t="shared" ref="AE38:AF40" si="38">+G38+I38+K38+M38+O38+Q38+S38+U38+W38+Y38+AA38+AC38</f>
        <v>45000000</v>
      </c>
      <c r="AF38" s="167">
        <f t="shared" si="38"/>
        <v>100000000</v>
      </c>
      <c r="AG38" s="566"/>
      <c r="AH38" s="566"/>
      <c r="AI38" s="566"/>
      <c r="AJ38" s="566">
        <f>+-AG38+AI38</f>
        <v>0</v>
      </c>
      <c r="AK38" s="566"/>
      <c r="AL38" s="167">
        <f>+F38-AE38+AF38+AJ38</f>
        <v>321334427</v>
      </c>
      <c r="AM38" s="167"/>
      <c r="AN38" s="167">
        <f t="shared" si="27"/>
        <v>321334427</v>
      </c>
      <c r="AO38" s="167">
        <f t="shared" si="18"/>
        <v>321334427</v>
      </c>
      <c r="AP38" s="167">
        <v>321334427</v>
      </c>
      <c r="AQ38" s="167">
        <v>0</v>
      </c>
      <c r="AR38" s="167">
        <v>0</v>
      </c>
      <c r="AS38" s="167">
        <v>0</v>
      </c>
      <c r="AT38" s="508">
        <v>0</v>
      </c>
      <c r="AU38" s="167">
        <v>0</v>
      </c>
      <c r="AV38" s="196">
        <v>0</v>
      </c>
      <c r="AW38" s="172">
        <v>0</v>
      </c>
      <c r="AX38" s="172">
        <v>0</v>
      </c>
      <c r="AY38" s="172">
        <v>0</v>
      </c>
      <c r="AZ38" s="1122">
        <v>0</v>
      </c>
      <c r="BA38" s="510">
        <f>VLOOKUP(A38,'EJECUCION MENSUAL DIC-16'!A39:$AR$223,44,0)</f>
        <v>0</v>
      </c>
      <c r="BB38" s="167">
        <f>+SUM(AP38:BA38)</f>
        <v>321334427</v>
      </c>
      <c r="BC38" s="167">
        <v>0</v>
      </c>
      <c r="BD38" s="167">
        <v>22533474</v>
      </c>
      <c r="BE38" s="167">
        <v>23438291</v>
      </c>
      <c r="BF38" s="196">
        <v>22029139</v>
      </c>
      <c r="BG38" s="172">
        <v>25793465</v>
      </c>
      <c r="BH38" s="172">
        <v>27007387</v>
      </c>
      <c r="BI38" s="172">
        <v>24094970</v>
      </c>
      <c r="BJ38" s="172">
        <v>24840484</v>
      </c>
      <c r="BK38" s="172">
        <v>27883864</v>
      </c>
      <c r="BL38" s="513">
        <v>26792072</v>
      </c>
      <c r="BM38" s="172">
        <f>VLOOKUP(A38,'SIIF EJEC MENS NOV-16'!$A$26:$AV$223,48,0)</f>
        <v>25300135</v>
      </c>
      <c r="BN38" s="510">
        <f>VLOOKUP(A38,'EJECUCION MENSUAL DIC-16'!A39:$AV$223,48,0)</f>
        <v>50408361</v>
      </c>
      <c r="BO38" s="167">
        <f>+SUM(BC38:BN38)</f>
        <v>300121642</v>
      </c>
      <c r="BP38" s="509">
        <v>0</v>
      </c>
      <c r="BQ38" s="172">
        <v>22533474</v>
      </c>
      <c r="BR38" s="172">
        <v>23438291</v>
      </c>
      <c r="BS38" s="172">
        <v>22029139</v>
      </c>
      <c r="BT38" s="172">
        <v>25793465</v>
      </c>
      <c r="BU38" s="172">
        <v>27007387</v>
      </c>
      <c r="BV38" s="172">
        <v>24094970</v>
      </c>
      <c r="BW38" s="172">
        <v>24840484</v>
      </c>
      <c r="BX38" s="172">
        <v>27883864</v>
      </c>
      <c r="BY38" s="513">
        <v>26792072</v>
      </c>
      <c r="BZ38" s="172">
        <f>VLOOKUP(A38,'SIIF EJEC MENS NOV-16'!$A$26:$AX$223,50,0)</f>
        <v>25300135</v>
      </c>
      <c r="CA38" s="510">
        <f>VLOOKUP(A38,'EJECUCION MENSUAL DIC-16'!$A$26:$AX$223,50,0)</f>
        <v>50408361</v>
      </c>
      <c r="CB38" s="167">
        <f>+SUM(BP38:CA38)</f>
        <v>300121642</v>
      </c>
      <c r="CC38" s="509"/>
      <c r="CD38" s="172">
        <v>22533474</v>
      </c>
      <c r="CE38" s="172">
        <v>23438291</v>
      </c>
      <c r="CF38" s="172">
        <v>22029139</v>
      </c>
      <c r="CG38" s="172">
        <v>25793465</v>
      </c>
      <c r="CH38" s="172">
        <v>27007387</v>
      </c>
      <c r="CI38" s="172">
        <v>24094970</v>
      </c>
      <c r="CJ38" s="172">
        <v>24840484</v>
      </c>
      <c r="CK38" s="172">
        <v>27883864</v>
      </c>
      <c r="CL38" s="465">
        <v>26792072</v>
      </c>
      <c r="CM38" s="170">
        <v>24601213</v>
      </c>
      <c r="CN38" s="510">
        <v>51107283</v>
      </c>
      <c r="CO38" s="167">
        <f>+SUM(CC38:CN38)</f>
        <v>300121642</v>
      </c>
      <c r="CP38" s="196">
        <f>+AO38-BB38</f>
        <v>0</v>
      </c>
      <c r="CQ38" s="172">
        <f>+BB38-BO38</f>
        <v>21212785</v>
      </c>
      <c r="CR38" s="172">
        <f>+BO38-CB38</f>
        <v>0</v>
      </c>
      <c r="CS38" s="172">
        <f>+CB38-CO38</f>
        <v>0</v>
      </c>
      <c r="CT38" s="511">
        <f t="shared" si="8"/>
        <v>1</v>
      </c>
      <c r="CU38" s="512">
        <f t="shared" si="9"/>
        <v>0.93398533360385938</v>
      </c>
    </row>
    <row r="39" spans="1:99" s="146" customFormat="1" ht="18" customHeight="1" outlineLevel="3">
      <c r="A39" s="461" t="s">
        <v>843</v>
      </c>
      <c r="B39" s="1027" t="str">
        <f>+C39&amp;D39</f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161"/>
      <c r="AB39" s="160"/>
      <c r="AC39" s="161"/>
      <c r="AD39" s="160"/>
      <c r="AE39" s="508">
        <f t="shared" si="38"/>
        <v>50000000</v>
      </c>
      <c r="AF39" s="167">
        <f t="shared" si="38"/>
        <v>650000000</v>
      </c>
      <c r="AG39" s="566"/>
      <c r="AH39" s="566"/>
      <c r="AI39" s="566"/>
      <c r="AJ39" s="566">
        <f>+-AG39+AI39</f>
        <v>0</v>
      </c>
      <c r="AK39" s="566"/>
      <c r="AL39" s="167">
        <f>+F39-AE39+AF39+AJ39</f>
        <v>905665573</v>
      </c>
      <c r="AM39" s="167"/>
      <c r="AN39" s="167">
        <f t="shared" si="27"/>
        <v>905665573</v>
      </c>
      <c r="AO39" s="167">
        <f t="shared" si="18"/>
        <v>905665573</v>
      </c>
      <c r="AP39" s="167">
        <v>905665573</v>
      </c>
      <c r="AQ39" s="167">
        <v>0</v>
      </c>
      <c r="AR39" s="167">
        <v>0</v>
      </c>
      <c r="AS39" s="167">
        <v>0</v>
      </c>
      <c r="AT39" s="508">
        <v>0</v>
      </c>
      <c r="AU39" s="167">
        <v>0</v>
      </c>
      <c r="AV39" s="196">
        <v>0</v>
      </c>
      <c r="AW39" s="172">
        <v>0</v>
      </c>
      <c r="AX39" s="172">
        <v>0</v>
      </c>
      <c r="AY39" s="172">
        <v>0</v>
      </c>
      <c r="AZ39" s="1122">
        <v>0</v>
      </c>
      <c r="BA39" s="510">
        <f>VLOOKUP(A39,'EJECUCION MENSUAL DIC-16'!A40:$AR$223,44,0)</f>
        <v>0</v>
      </c>
      <c r="BB39" s="167">
        <f>+SUM(AP39:BA39)</f>
        <v>905665573</v>
      </c>
      <c r="BC39" s="167">
        <v>37035160</v>
      </c>
      <c r="BD39" s="167">
        <v>33980074</v>
      </c>
      <c r="BE39" s="167">
        <v>35698345</v>
      </c>
      <c r="BF39" s="196">
        <v>29780033</v>
      </c>
      <c r="BG39" s="172">
        <v>10103605</v>
      </c>
      <c r="BH39" s="172">
        <v>9412737</v>
      </c>
      <c r="BI39" s="172">
        <v>19072049</v>
      </c>
      <c r="BJ39" s="172">
        <v>21628239</v>
      </c>
      <c r="BK39" s="172">
        <v>103335888</v>
      </c>
      <c r="BL39" s="513">
        <v>184474658</v>
      </c>
      <c r="BM39" s="172">
        <f>VLOOKUP(A39,'SIIF EJEC MENS NOV-16'!$A$26:$AV$223,48,0)</f>
        <v>117227061</v>
      </c>
      <c r="BN39" s="510">
        <f>VLOOKUP(A39,'EJECUCION MENSUAL DIC-16'!A40:$AV$223,48,0)</f>
        <v>31887260</v>
      </c>
      <c r="BO39" s="167">
        <f>+SUM(BC39:BN39)</f>
        <v>633635109</v>
      </c>
      <c r="BP39" s="509">
        <v>37035160</v>
      </c>
      <c r="BQ39" s="172">
        <v>33980074</v>
      </c>
      <c r="BR39" s="172">
        <v>35698345</v>
      </c>
      <c r="BS39" s="172">
        <v>29780033</v>
      </c>
      <c r="BT39" s="172">
        <v>10103605</v>
      </c>
      <c r="BU39" s="172">
        <v>9412737</v>
      </c>
      <c r="BV39" s="172">
        <v>19072049</v>
      </c>
      <c r="BW39" s="172">
        <v>21628239</v>
      </c>
      <c r="BX39" s="172">
        <v>103335888</v>
      </c>
      <c r="BY39" s="513">
        <v>184474658</v>
      </c>
      <c r="BZ39" s="172">
        <f>VLOOKUP(A39,'SIIF EJEC MENS NOV-16'!$A$26:$AX$223,50,0)</f>
        <v>117227061</v>
      </c>
      <c r="CA39" s="510">
        <f>VLOOKUP(A39,'EJECUCION MENSUAL DIC-16'!$A$26:$AX$223,50,0)</f>
        <v>31887260</v>
      </c>
      <c r="CB39" s="167">
        <f>+SUM(BP39:CA39)</f>
        <v>633635109</v>
      </c>
      <c r="CC39" s="509">
        <v>37035160</v>
      </c>
      <c r="CD39" s="172">
        <v>33980074</v>
      </c>
      <c r="CE39" s="172">
        <v>35698345</v>
      </c>
      <c r="CF39" s="172">
        <v>29780033</v>
      </c>
      <c r="CG39" s="172">
        <v>10103605</v>
      </c>
      <c r="CH39" s="172">
        <v>9412737</v>
      </c>
      <c r="CI39" s="172">
        <v>19072049</v>
      </c>
      <c r="CJ39" s="172">
        <v>21628239</v>
      </c>
      <c r="CK39" s="172">
        <v>103335888</v>
      </c>
      <c r="CL39" s="465">
        <v>184474658</v>
      </c>
      <c r="CM39" s="170">
        <f>VLOOKUP(A39,'SIIF EJEC MENS NOV-16'!$A$26:$AZ$223,52,0)</f>
        <v>117227061</v>
      </c>
      <c r="CN39" s="510">
        <f>VLOOKUP(A39,'EJECUCION MENSUAL DIC-16'!A40:$AZ$223,52,0)</f>
        <v>31887260</v>
      </c>
      <c r="CO39" s="167">
        <f>+SUM(CC39:CN39)</f>
        <v>633635109</v>
      </c>
      <c r="CP39" s="196">
        <f>+AO39-BB39</f>
        <v>0</v>
      </c>
      <c r="CQ39" s="172">
        <f>+BB39-BO39</f>
        <v>272030464</v>
      </c>
      <c r="CR39" s="172">
        <f>+BO39-CB39</f>
        <v>0</v>
      </c>
      <c r="CS39" s="172">
        <f>+CB39-CO39</f>
        <v>0</v>
      </c>
      <c r="CT39" s="511">
        <f t="shared" si="8"/>
        <v>1</v>
      </c>
      <c r="CU39" s="512">
        <f t="shared" si="9"/>
        <v>0.6996347524849551</v>
      </c>
    </row>
    <row r="40" spans="1:99" s="180" customFormat="1" ht="20.25" customHeight="1" outlineLevel="2">
      <c r="A40" s="1051" t="s">
        <v>844</v>
      </c>
      <c r="B40" s="1028" t="s">
        <v>689</v>
      </c>
      <c r="C40" s="184" t="s">
        <v>336</v>
      </c>
      <c r="D40" s="177">
        <v>10</v>
      </c>
      <c r="E40" s="310" t="s">
        <v>335</v>
      </c>
      <c r="F40" s="189">
        <v>0</v>
      </c>
      <c r="G40" s="193"/>
      <c r="H40" s="189"/>
      <c r="I40" s="193"/>
      <c r="J40" s="189"/>
      <c r="K40" s="193"/>
      <c r="L40" s="189"/>
      <c r="M40" s="193"/>
      <c r="N40" s="189"/>
      <c r="O40" s="193"/>
      <c r="P40" s="189"/>
      <c r="Q40" s="193"/>
      <c r="R40" s="189"/>
      <c r="S40" s="193"/>
      <c r="T40" s="189"/>
      <c r="U40" s="193">
        <v>0</v>
      </c>
      <c r="V40" s="189"/>
      <c r="W40" s="193"/>
      <c r="X40" s="189">
        <v>7940802</v>
      </c>
      <c r="Y40" s="193"/>
      <c r="Z40" s="189"/>
      <c r="AA40" s="193"/>
      <c r="AB40" s="189"/>
      <c r="AC40" s="193"/>
      <c r="AD40" s="189"/>
      <c r="AE40" s="152">
        <f t="shared" si="38"/>
        <v>0</v>
      </c>
      <c r="AF40" s="151">
        <f t="shared" si="38"/>
        <v>7940802</v>
      </c>
      <c r="AG40" s="1052"/>
      <c r="AH40" s="1052"/>
      <c r="AI40" s="1052"/>
      <c r="AJ40" s="1053">
        <f>+-AG40+AI40</f>
        <v>0</v>
      </c>
      <c r="AK40" s="1052"/>
      <c r="AL40" s="160">
        <f>+F40-AE40+AF40+AJ40</f>
        <v>7940802</v>
      </c>
      <c r="AM40" s="189">
        <v>0</v>
      </c>
      <c r="AN40" s="160">
        <f t="shared" si="27"/>
        <v>3576802</v>
      </c>
      <c r="AO40" s="160">
        <f t="shared" si="18"/>
        <v>7940802</v>
      </c>
      <c r="AP40" s="1054">
        <v>0</v>
      </c>
      <c r="AQ40" s="1054">
        <v>0</v>
      </c>
      <c r="AR40" s="1054">
        <v>0</v>
      </c>
      <c r="AS40" s="1054">
        <v>0</v>
      </c>
      <c r="AT40" s="1055">
        <v>0</v>
      </c>
      <c r="AU40" s="1054">
        <v>0</v>
      </c>
      <c r="AV40" s="183">
        <v>0</v>
      </c>
      <c r="AW40" s="170">
        <v>0</v>
      </c>
      <c r="AX40" s="170">
        <v>745600</v>
      </c>
      <c r="AY40" s="170">
        <v>0</v>
      </c>
      <c r="AZ40" s="1122">
        <v>2831202</v>
      </c>
      <c r="BA40" s="510">
        <f>VLOOKUP(A40,'EJECUCION MENSUAL DIC-16'!A41:$AR$223,44,0)</f>
        <v>0</v>
      </c>
      <c r="BB40" s="189">
        <f>+SUM(AP40:BA40)</f>
        <v>3576802</v>
      </c>
      <c r="BC40" s="189">
        <v>0</v>
      </c>
      <c r="BD40" s="189">
        <v>0</v>
      </c>
      <c r="BE40" s="189">
        <v>0</v>
      </c>
      <c r="BF40" s="189">
        <v>0</v>
      </c>
      <c r="BG40" s="189">
        <v>0</v>
      </c>
      <c r="BH40" s="170">
        <v>0</v>
      </c>
      <c r="BI40" s="181">
        <v>0</v>
      </c>
      <c r="BJ40" s="181">
        <v>0</v>
      </c>
      <c r="BK40" s="181">
        <v>745600</v>
      </c>
      <c r="BL40" s="181">
        <v>0</v>
      </c>
      <c r="BM40" s="172">
        <f>VLOOKUP(A40,'SIIF EJEC MENS NOV-16'!$A$26:$AV$223,48,0)</f>
        <v>2831202</v>
      </c>
      <c r="BN40" s="510">
        <f>VLOOKUP(A40,'EJECUCION MENSUAL DIC-16'!A41:$AV$223,48,0)</f>
        <v>0</v>
      </c>
      <c r="BO40" s="189">
        <f>+SUM(BC40:BN40)</f>
        <v>3576802</v>
      </c>
      <c r="BP40" s="164">
        <v>0</v>
      </c>
      <c r="BQ40" s="164">
        <v>0</v>
      </c>
      <c r="BR40" s="164">
        <v>0</v>
      </c>
      <c r="BS40" s="164">
        <v>0</v>
      </c>
      <c r="BT40" s="164">
        <v>0</v>
      </c>
      <c r="BU40" s="164">
        <v>0</v>
      </c>
      <c r="BV40" s="164">
        <v>0</v>
      </c>
      <c r="BW40" s="164">
        <v>0</v>
      </c>
      <c r="BX40" s="181">
        <v>745600</v>
      </c>
      <c r="BY40" s="189">
        <v>0</v>
      </c>
      <c r="BZ40" s="172">
        <f>VLOOKUP(A40,'SIIF EJEC MENS NOV-16'!$A$26:$AX$223,50,0)</f>
        <v>2831202</v>
      </c>
      <c r="CA40" s="510">
        <f>VLOOKUP(A40,'EJECUCION MENSUAL DIC-16'!$A$26:$AX$223,50,0)</f>
        <v>0</v>
      </c>
      <c r="CB40" s="160">
        <f>+SUM(BP40:CA40)</f>
        <v>3576802</v>
      </c>
      <c r="CC40" s="1056">
        <v>0</v>
      </c>
      <c r="CD40" s="181">
        <v>0</v>
      </c>
      <c r="CE40" s="181">
        <v>0</v>
      </c>
      <c r="CF40" s="181">
        <v>0</v>
      </c>
      <c r="CG40" s="181">
        <v>0</v>
      </c>
      <c r="CH40" s="181">
        <v>0</v>
      </c>
      <c r="CI40" s="181">
        <v>0</v>
      </c>
      <c r="CJ40" s="170">
        <v>0</v>
      </c>
      <c r="CK40" s="181">
        <v>745600</v>
      </c>
      <c r="CL40" s="181">
        <v>0</v>
      </c>
      <c r="CM40" s="170">
        <f>VLOOKUP(A40,'SIIF EJEC MENS NOV-16'!$A$26:$AZ$223,52,0)</f>
        <v>0</v>
      </c>
      <c r="CN40" s="510">
        <f>VLOOKUP(A40,'EJECUCION MENSUAL DIC-16'!A41:$AZ$223,52,0)</f>
        <v>2831202</v>
      </c>
      <c r="CO40" s="189">
        <f>+SUM(CC40:CN40)</f>
        <v>3576802</v>
      </c>
      <c r="CP40" s="183">
        <f>+AO40-BB40</f>
        <v>4364000</v>
      </c>
      <c r="CQ40" s="170">
        <f>+BB40-BO40</f>
        <v>0</v>
      </c>
      <c r="CR40" s="170">
        <f>+BO40-CB40</f>
        <v>0</v>
      </c>
      <c r="CS40" s="170">
        <f>+CB40-CO40</f>
        <v>0</v>
      </c>
      <c r="CT40" s="1057">
        <f t="shared" si="8"/>
        <v>0.45043334413828728</v>
      </c>
      <c r="CU40" s="1058">
        <f t="shared" si="9"/>
        <v>0.45043334413828728</v>
      </c>
    </row>
    <row r="41" spans="1:99" s="180" customFormat="1" ht="20.25" customHeight="1" outlineLevel="1">
      <c r="A41" s="1432"/>
      <c r="B41" s="1446" t="s">
        <v>615</v>
      </c>
      <c r="C41" s="1446" t="s">
        <v>615</v>
      </c>
      <c r="D41" s="1447" t="s">
        <v>417</v>
      </c>
      <c r="E41" s="1448" t="s">
        <v>616</v>
      </c>
      <c r="F41" s="1449">
        <f t="shared" ref="F41:BR41" si="39">+F42</f>
        <v>2903210000</v>
      </c>
      <c r="G41" s="1450">
        <f t="shared" si="39"/>
        <v>0</v>
      </c>
      <c r="H41" s="1449">
        <f t="shared" si="39"/>
        <v>0</v>
      </c>
      <c r="I41" s="1450">
        <f t="shared" si="39"/>
        <v>0</v>
      </c>
      <c r="J41" s="1449">
        <f t="shared" si="39"/>
        <v>0</v>
      </c>
      <c r="K41" s="1450">
        <f t="shared" si="39"/>
        <v>0</v>
      </c>
      <c r="L41" s="1449">
        <f t="shared" si="39"/>
        <v>0</v>
      </c>
      <c r="M41" s="1450">
        <f t="shared" si="39"/>
        <v>0</v>
      </c>
      <c r="N41" s="1449">
        <f t="shared" si="39"/>
        <v>0</v>
      </c>
      <c r="O41" s="1450">
        <f t="shared" si="39"/>
        <v>0</v>
      </c>
      <c r="P41" s="1449">
        <f t="shared" si="39"/>
        <v>0</v>
      </c>
      <c r="Q41" s="1450">
        <f t="shared" si="39"/>
        <v>0</v>
      </c>
      <c r="R41" s="1449">
        <f t="shared" si="39"/>
        <v>0</v>
      </c>
      <c r="S41" s="1450">
        <f t="shared" si="39"/>
        <v>0</v>
      </c>
      <c r="T41" s="1449">
        <f t="shared" si="39"/>
        <v>0</v>
      </c>
      <c r="U41" s="1450">
        <f t="shared" si="39"/>
        <v>0</v>
      </c>
      <c r="V41" s="1449">
        <f t="shared" si="39"/>
        <v>0</v>
      </c>
      <c r="W41" s="1450">
        <f t="shared" si="39"/>
        <v>0</v>
      </c>
      <c r="X41" s="1449">
        <f t="shared" si="39"/>
        <v>0</v>
      </c>
      <c r="Y41" s="1450">
        <f t="shared" si="39"/>
        <v>0</v>
      </c>
      <c r="Z41" s="1449">
        <f t="shared" si="39"/>
        <v>0</v>
      </c>
      <c r="AA41" s="1450">
        <f t="shared" si="39"/>
        <v>0</v>
      </c>
      <c r="AB41" s="1449">
        <f t="shared" si="39"/>
        <v>0</v>
      </c>
      <c r="AC41" s="1450">
        <f t="shared" si="39"/>
        <v>0</v>
      </c>
      <c r="AD41" s="1449">
        <f t="shared" si="39"/>
        <v>0</v>
      </c>
      <c r="AE41" s="1450">
        <f t="shared" si="39"/>
        <v>0</v>
      </c>
      <c r="AF41" s="1449">
        <f t="shared" si="39"/>
        <v>0</v>
      </c>
      <c r="AG41" s="1449">
        <f t="shared" si="39"/>
        <v>145160500</v>
      </c>
      <c r="AH41" s="1449"/>
      <c r="AI41" s="1449">
        <f>+AI42</f>
        <v>0</v>
      </c>
      <c r="AJ41" s="1449">
        <f t="shared" si="39"/>
        <v>-145160500</v>
      </c>
      <c r="AK41" s="1449">
        <f>+AK42</f>
        <v>0</v>
      </c>
      <c r="AL41" s="1449">
        <f t="shared" si="39"/>
        <v>2758049500</v>
      </c>
      <c r="AM41" s="1449">
        <f t="shared" si="39"/>
        <v>0</v>
      </c>
      <c r="AN41" s="1449">
        <f t="shared" si="39"/>
        <v>2656414762</v>
      </c>
      <c r="AO41" s="1449">
        <f t="shared" si="39"/>
        <v>2758049500</v>
      </c>
      <c r="AP41" s="1449">
        <f t="shared" si="39"/>
        <v>1726309347</v>
      </c>
      <c r="AQ41" s="1449">
        <f t="shared" si="39"/>
        <v>82133333</v>
      </c>
      <c r="AR41" s="1449">
        <f t="shared" si="39"/>
        <v>0</v>
      </c>
      <c r="AS41" s="1449">
        <f t="shared" si="39"/>
        <v>165266000</v>
      </c>
      <c r="AT41" s="1450">
        <f t="shared" si="39"/>
        <v>0</v>
      </c>
      <c r="AU41" s="1449">
        <f t="shared" si="39"/>
        <v>67783122</v>
      </c>
      <c r="AV41" s="1451">
        <f t="shared" si="39"/>
        <v>243685960</v>
      </c>
      <c r="AW41" s="1452">
        <f t="shared" si="39"/>
        <v>13920000</v>
      </c>
      <c r="AX41" s="1452">
        <f t="shared" si="39"/>
        <v>153357000</v>
      </c>
      <c r="AY41" s="1452">
        <f t="shared" si="39"/>
        <v>173960000</v>
      </c>
      <c r="AZ41" s="1441">
        <f t="shared" si="39"/>
        <v>30000000</v>
      </c>
      <c r="BA41" s="1453">
        <f t="shared" si="39"/>
        <v>0</v>
      </c>
      <c r="BB41" s="1449">
        <f t="shared" si="39"/>
        <v>2656414762</v>
      </c>
      <c r="BC41" s="1449">
        <f t="shared" si="39"/>
        <v>1068273096</v>
      </c>
      <c r="BD41" s="1449">
        <f t="shared" si="39"/>
        <v>584841124</v>
      </c>
      <c r="BE41" s="1449">
        <f t="shared" si="39"/>
        <v>102880000</v>
      </c>
      <c r="BF41" s="1451">
        <f t="shared" si="39"/>
        <v>65466667</v>
      </c>
      <c r="BG41" s="1452">
        <f t="shared" si="39"/>
        <v>45828575</v>
      </c>
      <c r="BH41" s="1452">
        <f t="shared" si="39"/>
        <v>26080000</v>
      </c>
      <c r="BI41" s="1452">
        <f t="shared" si="39"/>
        <v>56741455</v>
      </c>
      <c r="BJ41" s="1452">
        <f t="shared" si="39"/>
        <v>50457900</v>
      </c>
      <c r="BK41" s="1452">
        <f t="shared" si="39"/>
        <v>167277000</v>
      </c>
      <c r="BL41" s="1452">
        <f t="shared" si="39"/>
        <v>135866666</v>
      </c>
      <c r="BM41" s="1452">
        <f t="shared" si="39"/>
        <v>60000000</v>
      </c>
      <c r="BN41" s="1453">
        <f t="shared" si="39"/>
        <v>67706227</v>
      </c>
      <c r="BO41" s="1449">
        <f t="shared" si="39"/>
        <v>2431418710</v>
      </c>
      <c r="BP41" s="1454">
        <f t="shared" si="39"/>
        <v>0</v>
      </c>
      <c r="BQ41" s="1452">
        <f t="shared" si="39"/>
        <v>11364973</v>
      </c>
      <c r="BR41" s="1452">
        <f t="shared" si="39"/>
        <v>198175044</v>
      </c>
      <c r="BS41" s="1452">
        <f t="shared" ref="BS41:CS41" si="40">+BS42</f>
        <v>131719681</v>
      </c>
      <c r="BT41" s="1452">
        <f t="shared" si="40"/>
        <v>186620486</v>
      </c>
      <c r="BU41" s="1452">
        <f t="shared" si="40"/>
        <v>201098356</v>
      </c>
      <c r="BV41" s="1452">
        <f t="shared" si="40"/>
        <v>136834960</v>
      </c>
      <c r="BW41" s="1452">
        <f t="shared" si="40"/>
        <v>286412204</v>
      </c>
      <c r="BX41" s="1452">
        <f t="shared" si="40"/>
        <v>137746604</v>
      </c>
      <c r="BY41" s="1452">
        <f t="shared" si="40"/>
        <v>138010415</v>
      </c>
      <c r="BZ41" s="1452">
        <f t="shared" si="40"/>
        <v>177076253</v>
      </c>
      <c r="CA41" s="1453">
        <f t="shared" si="40"/>
        <v>684875107</v>
      </c>
      <c r="CB41" s="1449">
        <f t="shared" si="40"/>
        <v>2289934083</v>
      </c>
      <c r="CC41" s="1454">
        <f t="shared" si="40"/>
        <v>0</v>
      </c>
      <c r="CD41" s="1452">
        <f t="shared" si="40"/>
        <v>11364973</v>
      </c>
      <c r="CE41" s="1452">
        <f t="shared" si="40"/>
        <v>198175044</v>
      </c>
      <c r="CF41" s="1452">
        <f t="shared" si="40"/>
        <v>131719681</v>
      </c>
      <c r="CG41" s="1452">
        <f t="shared" si="40"/>
        <v>186620486</v>
      </c>
      <c r="CH41" s="1452">
        <f t="shared" si="40"/>
        <v>201098356</v>
      </c>
      <c r="CI41" s="1452">
        <f t="shared" si="40"/>
        <v>136834960</v>
      </c>
      <c r="CJ41" s="1452">
        <f t="shared" si="40"/>
        <v>286412204</v>
      </c>
      <c r="CK41" s="1452">
        <f t="shared" si="40"/>
        <v>137746604</v>
      </c>
      <c r="CL41" s="1452">
        <f t="shared" si="40"/>
        <v>138010415</v>
      </c>
      <c r="CM41" s="1452">
        <f t="shared" si="40"/>
        <v>174757421</v>
      </c>
      <c r="CN41" s="1453">
        <f t="shared" si="40"/>
        <v>533182159</v>
      </c>
      <c r="CO41" s="1449">
        <f t="shared" si="40"/>
        <v>2135922303</v>
      </c>
      <c r="CP41" s="1451">
        <f t="shared" si="40"/>
        <v>101634738</v>
      </c>
      <c r="CQ41" s="1452">
        <f t="shared" si="40"/>
        <v>224996052</v>
      </c>
      <c r="CR41" s="1452">
        <f t="shared" si="40"/>
        <v>141484627</v>
      </c>
      <c r="CS41" s="1452">
        <f t="shared" si="40"/>
        <v>154011780</v>
      </c>
      <c r="CT41" s="1455">
        <f t="shared" si="8"/>
        <v>0.96314977740609808</v>
      </c>
      <c r="CU41" s="1456">
        <f t="shared" si="9"/>
        <v>0.88157181732960199</v>
      </c>
    </row>
    <row r="42" spans="1:99" s="146" customFormat="1" ht="18.75" customHeight="1" outlineLevel="2">
      <c r="A42" s="461" t="s">
        <v>845</v>
      </c>
      <c r="B42" s="1027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/>
      <c r="AJ42" s="566">
        <f>+-AG42+AI42</f>
        <v>-145160500</v>
      </c>
      <c r="AK42" s="566"/>
      <c r="AL42" s="167">
        <f>+F42-AE42+AF42+AJ42</f>
        <v>2758049500</v>
      </c>
      <c r="AM42" s="167"/>
      <c r="AN42" s="167">
        <f>+AM42+BB42</f>
        <v>2656414762</v>
      </c>
      <c r="AO42" s="167">
        <f t="shared" si="18"/>
        <v>2758049500</v>
      </c>
      <c r="AP42" s="167">
        <v>1726309347</v>
      </c>
      <c r="AQ42" s="167">
        <v>82133333</v>
      </c>
      <c r="AR42" s="167"/>
      <c r="AS42" s="167">
        <v>165266000</v>
      </c>
      <c r="AT42" s="508"/>
      <c r="AU42" s="167">
        <v>67783122</v>
      </c>
      <c r="AV42" s="196">
        <v>243685960</v>
      </c>
      <c r="AW42" s="172">
        <v>13920000</v>
      </c>
      <c r="AX42" s="172">
        <v>153357000</v>
      </c>
      <c r="AY42" s="172">
        <v>173960000</v>
      </c>
      <c r="AZ42" s="1122">
        <v>30000000</v>
      </c>
      <c r="BA42" s="510">
        <f>VLOOKUP(A42,'EJECUCION MENSUAL DIC-16'!A43:$AR$223,44,0)</f>
        <v>0</v>
      </c>
      <c r="BB42" s="167">
        <f>+SUM(AP42:BA42)</f>
        <v>2656414762</v>
      </c>
      <c r="BC42" s="167">
        <v>1068273096</v>
      </c>
      <c r="BD42" s="858">
        <v>584841124</v>
      </c>
      <c r="BE42" s="858">
        <v>102880000</v>
      </c>
      <c r="BF42" s="858">
        <v>65466667</v>
      </c>
      <c r="BG42" s="172">
        <v>45828575</v>
      </c>
      <c r="BH42" s="172">
        <v>26080000</v>
      </c>
      <c r="BI42" s="858">
        <v>56741455</v>
      </c>
      <c r="BJ42" s="172">
        <v>50457900</v>
      </c>
      <c r="BK42" s="858">
        <v>167277000</v>
      </c>
      <c r="BL42" s="513">
        <v>135866666</v>
      </c>
      <c r="BM42" s="172">
        <v>60000000</v>
      </c>
      <c r="BN42" s="510">
        <v>67706227</v>
      </c>
      <c r="BO42" s="167">
        <f>+SUM(BC42:BN42)</f>
        <v>2431418710</v>
      </c>
      <c r="BP42" s="509">
        <v>0</v>
      </c>
      <c r="BQ42" s="172">
        <v>11364973</v>
      </c>
      <c r="BR42" s="172">
        <v>198175044</v>
      </c>
      <c r="BS42" s="172">
        <v>131719681</v>
      </c>
      <c r="BT42" s="172">
        <v>186620486</v>
      </c>
      <c r="BU42" s="172">
        <v>201098356</v>
      </c>
      <c r="BV42" s="172">
        <v>136834960</v>
      </c>
      <c r="BW42" s="172">
        <v>286412204</v>
      </c>
      <c r="BX42" s="172">
        <v>137746604</v>
      </c>
      <c r="BY42" s="513">
        <v>138010415</v>
      </c>
      <c r="BZ42" s="172">
        <f>VLOOKUP(A42,'SIIF EJEC MENS NOV-16'!$A$26:$AX$223,50,0)</f>
        <v>177076253</v>
      </c>
      <c r="CA42" s="510">
        <f>VLOOKUP(A42,'EJECUCION MENSUAL DIC-16'!$A$26:$AX$223,50,0)</f>
        <v>684875107</v>
      </c>
      <c r="CB42" s="167">
        <f>+SUM(BP42:CA42)</f>
        <v>2289934083</v>
      </c>
      <c r="CC42" s="509">
        <v>0</v>
      </c>
      <c r="CD42" s="172">
        <v>11364973</v>
      </c>
      <c r="CE42" s="172">
        <v>198175044</v>
      </c>
      <c r="CF42" s="172">
        <v>131719681</v>
      </c>
      <c r="CG42" s="172">
        <v>186620486</v>
      </c>
      <c r="CH42" s="172">
        <v>201098356</v>
      </c>
      <c r="CI42" s="172">
        <v>136834960</v>
      </c>
      <c r="CJ42" s="172">
        <v>286412204</v>
      </c>
      <c r="CK42" s="172">
        <v>137746604</v>
      </c>
      <c r="CL42" s="465">
        <v>138010415</v>
      </c>
      <c r="CM42" s="170">
        <f>VLOOKUP(A42,'SIIF EJEC MENS NOV-16'!$A$26:$AZ$223,52,0)</f>
        <v>174757421</v>
      </c>
      <c r="CN42" s="510">
        <f>VLOOKUP(A42,'EJECUCION MENSUAL DIC-16'!A43:$AZ$223,52,0)</f>
        <v>533182159</v>
      </c>
      <c r="CO42" s="167">
        <f>+SUM(CC42:CN42)</f>
        <v>2135922303</v>
      </c>
      <c r="CP42" s="196">
        <f>+AO42-BB42</f>
        <v>101634738</v>
      </c>
      <c r="CQ42" s="172">
        <f>+BB42-BO42</f>
        <v>224996052</v>
      </c>
      <c r="CR42" s="172">
        <f>+BO42-CB42</f>
        <v>141484627</v>
      </c>
      <c r="CS42" s="172">
        <f>+CB42-CO42</f>
        <v>154011780</v>
      </c>
      <c r="CT42" s="511">
        <f t="shared" si="8"/>
        <v>0.96314977740609808</v>
      </c>
      <c r="CU42" s="512">
        <f t="shared" si="9"/>
        <v>0.88157181732960199</v>
      </c>
    </row>
    <row r="43" spans="1:99" s="180" customFormat="1" ht="20.25" customHeight="1" outlineLevel="1">
      <c r="A43" s="1432"/>
      <c r="B43" s="1446" t="s">
        <v>617</v>
      </c>
      <c r="C43" s="1446" t="s">
        <v>617</v>
      </c>
      <c r="D43" s="1447" t="s">
        <v>417</v>
      </c>
      <c r="E43" s="1457" t="s">
        <v>618</v>
      </c>
      <c r="F43" s="1449">
        <f>+F44+F50+SUM(F55:F58)</f>
        <v>41464000000</v>
      </c>
      <c r="G43" s="1449">
        <f t="shared" ref="G43:BT43" si="41">+G44+G50+SUM(G55:G58)</f>
        <v>0</v>
      </c>
      <c r="H43" s="1449">
        <f t="shared" si="41"/>
        <v>0</v>
      </c>
      <c r="I43" s="1449">
        <f t="shared" si="41"/>
        <v>0</v>
      </c>
      <c r="J43" s="1449">
        <f t="shared" si="41"/>
        <v>0</v>
      </c>
      <c r="K43" s="1449">
        <f t="shared" si="41"/>
        <v>0</v>
      </c>
      <c r="L43" s="1449">
        <f t="shared" si="41"/>
        <v>0</v>
      </c>
      <c r="M43" s="1449">
        <f t="shared" si="41"/>
        <v>0</v>
      </c>
      <c r="N43" s="1449">
        <f t="shared" si="41"/>
        <v>0</v>
      </c>
      <c r="O43" s="1449">
        <f t="shared" si="41"/>
        <v>0</v>
      </c>
      <c r="P43" s="1449">
        <f t="shared" si="41"/>
        <v>0</v>
      </c>
      <c r="Q43" s="1449">
        <f t="shared" si="41"/>
        <v>0</v>
      </c>
      <c r="R43" s="1449">
        <f t="shared" si="41"/>
        <v>0</v>
      </c>
      <c r="S43" s="1449">
        <f t="shared" si="41"/>
        <v>0</v>
      </c>
      <c r="T43" s="1449">
        <f t="shared" si="41"/>
        <v>0</v>
      </c>
      <c r="U43" s="1449">
        <f t="shared" si="41"/>
        <v>600000000</v>
      </c>
      <c r="V43" s="1449">
        <f t="shared" si="41"/>
        <v>600000000</v>
      </c>
      <c r="W43" s="1449">
        <f t="shared" si="41"/>
        <v>745600</v>
      </c>
      <c r="X43" s="1449">
        <f t="shared" si="41"/>
        <v>0</v>
      </c>
      <c r="Y43" s="1449">
        <f t="shared" si="41"/>
        <v>1485000000</v>
      </c>
      <c r="Z43" s="1449">
        <f t="shared" si="41"/>
        <v>850000000</v>
      </c>
      <c r="AA43" s="1449">
        <f t="shared" si="41"/>
        <v>0</v>
      </c>
      <c r="AB43" s="1449">
        <f t="shared" si="41"/>
        <v>0</v>
      </c>
      <c r="AC43" s="1449">
        <f t="shared" si="41"/>
        <v>160000000</v>
      </c>
      <c r="AD43" s="1449">
        <f t="shared" si="41"/>
        <v>160000000</v>
      </c>
      <c r="AE43" s="1449">
        <f t="shared" si="41"/>
        <v>2245745600</v>
      </c>
      <c r="AF43" s="1449">
        <f t="shared" si="41"/>
        <v>1610000000</v>
      </c>
      <c r="AG43" s="1449">
        <f t="shared" si="41"/>
        <v>0</v>
      </c>
      <c r="AH43" s="1449"/>
      <c r="AI43" s="1449">
        <f>+AI44+AI50+SUM(AI55:AI58)</f>
        <v>0</v>
      </c>
      <c r="AJ43" s="1449">
        <f t="shared" si="41"/>
        <v>0</v>
      </c>
      <c r="AK43" s="1449">
        <f>+AK44+AK50+SUM(AK55:AK58)</f>
        <v>0</v>
      </c>
      <c r="AL43" s="1449">
        <f t="shared" si="41"/>
        <v>40828254400</v>
      </c>
      <c r="AM43" s="1449">
        <f t="shared" si="41"/>
        <v>0</v>
      </c>
      <c r="AN43" s="1449">
        <f t="shared" si="41"/>
        <v>40818582368</v>
      </c>
      <c r="AO43" s="1449">
        <f t="shared" si="41"/>
        <v>40828254400</v>
      </c>
      <c r="AP43" s="1449">
        <f t="shared" si="41"/>
        <v>40818582368</v>
      </c>
      <c r="AQ43" s="1449">
        <f t="shared" si="41"/>
        <v>0</v>
      </c>
      <c r="AR43" s="1449">
        <f t="shared" si="41"/>
        <v>0</v>
      </c>
      <c r="AS43" s="1449">
        <f t="shared" si="41"/>
        <v>0</v>
      </c>
      <c r="AT43" s="1449">
        <f t="shared" si="41"/>
        <v>0</v>
      </c>
      <c r="AU43" s="1449">
        <f t="shared" si="41"/>
        <v>0</v>
      </c>
      <c r="AV43" s="1449">
        <f t="shared" si="41"/>
        <v>0</v>
      </c>
      <c r="AW43" s="1449">
        <f t="shared" si="41"/>
        <v>0</v>
      </c>
      <c r="AX43" s="1449">
        <f t="shared" si="41"/>
        <v>0</v>
      </c>
      <c r="AY43" s="1449">
        <f t="shared" si="41"/>
        <v>0</v>
      </c>
      <c r="AZ43" s="1458">
        <f t="shared" si="41"/>
        <v>0</v>
      </c>
      <c r="BA43" s="1449">
        <f t="shared" si="41"/>
        <v>0</v>
      </c>
      <c r="BB43" s="1449">
        <f t="shared" si="41"/>
        <v>40818582368</v>
      </c>
      <c r="BC43" s="1449">
        <f t="shared" si="41"/>
        <v>2676230289</v>
      </c>
      <c r="BD43" s="1449">
        <f t="shared" si="41"/>
        <v>2845561372</v>
      </c>
      <c r="BE43" s="1449">
        <f t="shared" si="41"/>
        <v>2998949277</v>
      </c>
      <c r="BF43" s="1449">
        <f t="shared" si="41"/>
        <v>2847643447.29</v>
      </c>
      <c r="BG43" s="1449">
        <f t="shared" si="41"/>
        <v>2923435854</v>
      </c>
      <c r="BH43" s="1449">
        <f t="shared" si="41"/>
        <v>2943443324</v>
      </c>
      <c r="BI43" s="1449">
        <f t="shared" si="41"/>
        <v>3320555707</v>
      </c>
      <c r="BJ43" s="1449">
        <f t="shared" si="41"/>
        <v>3008662599</v>
      </c>
      <c r="BK43" s="1449">
        <f t="shared" si="41"/>
        <v>3036899412</v>
      </c>
      <c r="BL43" s="1449">
        <f t="shared" si="41"/>
        <v>3072110811</v>
      </c>
      <c r="BM43" s="1449">
        <f t="shared" si="41"/>
        <v>3053713625</v>
      </c>
      <c r="BN43" s="1449">
        <f t="shared" si="41"/>
        <v>6740628561</v>
      </c>
      <c r="BO43" s="1449">
        <f t="shared" si="41"/>
        <v>39467834278.290001</v>
      </c>
      <c r="BP43" s="1449">
        <f t="shared" si="41"/>
        <v>2676230289</v>
      </c>
      <c r="BQ43" s="1449">
        <f t="shared" si="41"/>
        <v>2845561372</v>
      </c>
      <c r="BR43" s="1449">
        <f t="shared" si="41"/>
        <v>2998949277</v>
      </c>
      <c r="BS43" s="1449">
        <f t="shared" si="41"/>
        <v>2847643447.29</v>
      </c>
      <c r="BT43" s="1449">
        <f t="shared" si="41"/>
        <v>2923435854</v>
      </c>
      <c r="BU43" s="1449">
        <f t="shared" ref="BU43:CS43" si="42">+BU44+BU50+SUM(BU55:BU58)</f>
        <v>2943443324</v>
      </c>
      <c r="BV43" s="1449">
        <f t="shared" si="42"/>
        <v>3320555707</v>
      </c>
      <c r="BW43" s="1449">
        <f t="shared" si="42"/>
        <v>3008662599</v>
      </c>
      <c r="BX43" s="1449">
        <f t="shared" si="42"/>
        <v>3036899412</v>
      </c>
      <c r="BY43" s="1449">
        <f t="shared" si="42"/>
        <v>3072110811</v>
      </c>
      <c r="BZ43" s="1449">
        <f t="shared" si="42"/>
        <v>3053713625</v>
      </c>
      <c r="CA43" s="1449">
        <f t="shared" si="42"/>
        <v>6740628561</v>
      </c>
      <c r="CB43" s="1449">
        <f t="shared" si="42"/>
        <v>39467834278.290001</v>
      </c>
      <c r="CC43" s="1449">
        <f t="shared" si="42"/>
        <v>4928708</v>
      </c>
      <c r="CD43" s="1449">
        <f t="shared" si="42"/>
        <v>5516862953</v>
      </c>
      <c r="CE43" s="1449">
        <f t="shared" si="42"/>
        <v>2998949277</v>
      </c>
      <c r="CF43" s="1449">
        <f t="shared" si="42"/>
        <v>2847643447.29</v>
      </c>
      <c r="CG43" s="1449">
        <f t="shared" si="42"/>
        <v>2923435854</v>
      </c>
      <c r="CH43" s="1449">
        <f t="shared" si="42"/>
        <v>2943443324</v>
      </c>
      <c r="CI43" s="1449">
        <f t="shared" si="42"/>
        <v>3320555707</v>
      </c>
      <c r="CJ43" s="1449">
        <f t="shared" si="42"/>
        <v>3008662599</v>
      </c>
      <c r="CK43" s="1449">
        <f t="shared" si="42"/>
        <v>3034703012</v>
      </c>
      <c r="CL43" s="1449">
        <f t="shared" si="42"/>
        <v>3074307211</v>
      </c>
      <c r="CM43" s="1449">
        <f t="shared" si="42"/>
        <v>3053713625</v>
      </c>
      <c r="CN43" s="1449">
        <f t="shared" si="42"/>
        <v>6740628561</v>
      </c>
      <c r="CO43" s="1449">
        <f t="shared" si="42"/>
        <v>39467834278.290001</v>
      </c>
      <c r="CP43" s="1449">
        <f t="shared" si="42"/>
        <v>9672032</v>
      </c>
      <c r="CQ43" s="1449">
        <f t="shared" si="42"/>
        <v>1350748089.71</v>
      </c>
      <c r="CR43" s="1449">
        <f t="shared" si="42"/>
        <v>0</v>
      </c>
      <c r="CS43" s="1449">
        <f t="shared" si="42"/>
        <v>0</v>
      </c>
      <c r="CT43" s="1455">
        <f t="shared" si="8"/>
        <v>0.99976310444465144</v>
      </c>
      <c r="CU43" s="1456">
        <f t="shared" si="9"/>
        <v>0.96667944437737219</v>
      </c>
    </row>
    <row r="44" spans="1:99" s="180" customFormat="1" ht="20.25" customHeight="1" outlineLevel="2">
      <c r="A44" s="466"/>
      <c r="B44" s="1028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T44" si="43">+SUM(G45:G49)</f>
        <v>0</v>
      </c>
      <c r="H44" s="471">
        <f t="shared" si="43"/>
        <v>0</v>
      </c>
      <c r="I44" s="471">
        <f t="shared" si="43"/>
        <v>0</v>
      </c>
      <c r="J44" s="471">
        <f t="shared" si="43"/>
        <v>0</v>
      </c>
      <c r="K44" s="471">
        <f t="shared" si="43"/>
        <v>0</v>
      </c>
      <c r="L44" s="471">
        <f t="shared" si="43"/>
        <v>0</v>
      </c>
      <c r="M44" s="471">
        <f t="shared" si="43"/>
        <v>0</v>
      </c>
      <c r="N44" s="471">
        <f t="shared" si="43"/>
        <v>0</v>
      </c>
      <c r="O44" s="471">
        <f t="shared" si="43"/>
        <v>0</v>
      </c>
      <c r="P44" s="471">
        <f t="shared" si="43"/>
        <v>0</v>
      </c>
      <c r="Q44" s="471">
        <f t="shared" si="43"/>
        <v>0</v>
      </c>
      <c r="R44" s="471">
        <f t="shared" si="43"/>
        <v>0</v>
      </c>
      <c r="S44" s="471">
        <f t="shared" si="43"/>
        <v>0</v>
      </c>
      <c r="T44" s="471">
        <f t="shared" si="43"/>
        <v>0</v>
      </c>
      <c r="U44" s="471">
        <f t="shared" si="43"/>
        <v>200000000</v>
      </c>
      <c r="V44" s="471">
        <f t="shared" si="43"/>
        <v>200000000</v>
      </c>
      <c r="W44" s="471">
        <f t="shared" si="43"/>
        <v>745600</v>
      </c>
      <c r="X44" s="471">
        <f t="shared" si="43"/>
        <v>0</v>
      </c>
      <c r="Y44" s="471">
        <f t="shared" si="43"/>
        <v>660000000</v>
      </c>
      <c r="Z44" s="471">
        <f t="shared" si="43"/>
        <v>600000000</v>
      </c>
      <c r="AA44" s="471">
        <f t="shared" si="43"/>
        <v>0</v>
      </c>
      <c r="AB44" s="471">
        <f t="shared" si="43"/>
        <v>0</v>
      </c>
      <c r="AC44" s="471">
        <f t="shared" si="43"/>
        <v>0</v>
      </c>
      <c r="AD44" s="471">
        <f t="shared" si="43"/>
        <v>0</v>
      </c>
      <c r="AE44" s="471">
        <f t="shared" si="43"/>
        <v>860745600</v>
      </c>
      <c r="AF44" s="471">
        <f t="shared" si="43"/>
        <v>800000000</v>
      </c>
      <c r="AG44" s="471">
        <f t="shared" si="43"/>
        <v>0</v>
      </c>
      <c r="AH44" s="471"/>
      <c r="AI44" s="471">
        <f>+SUM(AI45:AI49)</f>
        <v>0</v>
      </c>
      <c r="AJ44" s="471">
        <f t="shared" si="43"/>
        <v>0</v>
      </c>
      <c r="AK44" s="471">
        <f>+SUM(AK45:AK49)</f>
        <v>0</v>
      </c>
      <c r="AL44" s="471">
        <f t="shared" si="43"/>
        <v>21973224000</v>
      </c>
      <c r="AM44" s="471">
        <f t="shared" si="43"/>
        <v>0</v>
      </c>
      <c r="AN44" s="471">
        <f t="shared" si="43"/>
        <v>21963551968</v>
      </c>
      <c r="AO44" s="471">
        <f t="shared" si="43"/>
        <v>21973224000</v>
      </c>
      <c r="AP44" s="471">
        <f t="shared" si="43"/>
        <v>21963551968</v>
      </c>
      <c r="AQ44" s="471">
        <f t="shared" si="43"/>
        <v>0</v>
      </c>
      <c r="AR44" s="471">
        <f t="shared" si="43"/>
        <v>0</v>
      </c>
      <c r="AS44" s="471">
        <f t="shared" si="43"/>
        <v>0</v>
      </c>
      <c r="AT44" s="471">
        <f t="shared" si="43"/>
        <v>0</v>
      </c>
      <c r="AU44" s="471">
        <f t="shared" si="43"/>
        <v>0</v>
      </c>
      <c r="AV44" s="471">
        <f t="shared" si="43"/>
        <v>0</v>
      </c>
      <c r="AW44" s="471">
        <f t="shared" si="43"/>
        <v>0</v>
      </c>
      <c r="AX44" s="471">
        <f t="shared" si="43"/>
        <v>0</v>
      </c>
      <c r="AY44" s="471">
        <f t="shared" si="43"/>
        <v>0</v>
      </c>
      <c r="AZ44" s="1122"/>
      <c r="BA44" s="471">
        <f t="shared" si="43"/>
        <v>0</v>
      </c>
      <c r="BB44" s="471">
        <f t="shared" si="43"/>
        <v>21963551968</v>
      </c>
      <c r="BC44" s="471">
        <f t="shared" si="43"/>
        <v>1356645026</v>
      </c>
      <c r="BD44" s="471">
        <f t="shared" si="43"/>
        <v>1460768089</v>
      </c>
      <c r="BE44" s="471">
        <f t="shared" si="43"/>
        <v>1531822205</v>
      </c>
      <c r="BF44" s="471">
        <f t="shared" si="43"/>
        <v>1439779908.29</v>
      </c>
      <c r="BG44" s="471">
        <f t="shared" si="43"/>
        <v>1476830472</v>
      </c>
      <c r="BH44" s="471">
        <f t="shared" si="43"/>
        <v>1474642832</v>
      </c>
      <c r="BI44" s="471">
        <f t="shared" si="43"/>
        <v>1645328818</v>
      </c>
      <c r="BJ44" s="471">
        <f t="shared" si="43"/>
        <v>1503954661</v>
      </c>
      <c r="BK44" s="471">
        <f t="shared" si="43"/>
        <v>1522462388</v>
      </c>
      <c r="BL44" s="471">
        <f t="shared" si="43"/>
        <v>1567004914</v>
      </c>
      <c r="BM44" s="471">
        <f t="shared" si="43"/>
        <v>1533435231</v>
      </c>
      <c r="BN44" s="471">
        <f t="shared" si="43"/>
        <v>4332617541</v>
      </c>
      <c r="BO44" s="471">
        <f t="shared" si="43"/>
        <v>20845292085.290001</v>
      </c>
      <c r="BP44" s="471">
        <f t="shared" si="43"/>
        <v>1356645026</v>
      </c>
      <c r="BQ44" s="471">
        <f t="shared" si="43"/>
        <v>1460768089</v>
      </c>
      <c r="BR44" s="471">
        <f t="shared" si="43"/>
        <v>1531822205</v>
      </c>
      <c r="BS44" s="471">
        <f t="shared" si="43"/>
        <v>1439779908.29</v>
      </c>
      <c r="BT44" s="471">
        <f t="shared" si="43"/>
        <v>1476830472</v>
      </c>
      <c r="BU44" s="471">
        <f t="shared" ref="BU44:CS44" si="44">+SUM(BU45:BU49)</f>
        <v>1474642832</v>
      </c>
      <c r="BV44" s="471">
        <f t="shared" si="44"/>
        <v>1645328818</v>
      </c>
      <c r="BW44" s="471">
        <f t="shared" si="44"/>
        <v>1503954661</v>
      </c>
      <c r="BX44" s="471">
        <f t="shared" si="44"/>
        <v>1522462388</v>
      </c>
      <c r="BY44" s="471">
        <f t="shared" si="44"/>
        <v>1567004914</v>
      </c>
      <c r="BZ44" s="471">
        <f t="shared" si="44"/>
        <v>1533435231</v>
      </c>
      <c r="CA44" s="471">
        <f t="shared" si="44"/>
        <v>4332617541</v>
      </c>
      <c r="CB44" s="471">
        <f t="shared" si="44"/>
        <v>20845292085.290001</v>
      </c>
      <c r="CC44" s="471">
        <f t="shared" si="44"/>
        <v>4928708</v>
      </c>
      <c r="CD44" s="471">
        <f t="shared" si="44"/>
        <v>2812484407</v>
      </c>
      <c r="CE44" s="471">
        <f t="shared" si="44"/>
        <v>1531822205</v>
      </c>
      <c r="CF44" s="471">
        <f t="shared" si="44"/>
        <v>1439779908.29</v>
      </c>
      <c r="CG44" s="471">
        <f t="shared" si="44"/>
        <v>1476830472</v>
      </c>
      <c r="CH44" s="471">
        <f t="shared" si="44"/>
        <v>1474642832</v>
      </c>
      <c r="CI44" s="471">
        <f t="shared" si="44"/>
        <v>1645328818</v>
      </c>
      <c r="CJ44" s="471">
        <f t="shared" si="44"/>
        <v>1503954661</v>
      </c>
      <c r="CK44" s="471">
        <f t="shared" si="44"/>
        <v>1521509088</v>
      </c>
      <c r="CL44" s="471">
        <f t="shared" si="44"/>
        <v>1567958214</v>
      </c>
      <c r="CM44" s="471">
        <f t="shared" si="44"/>
        <v>1533435231</v>
      </c>
      <c r="CN44" s="471">
        <f t="shared" si="44"/>
        <v>4332617541</v>
      </c>
      <c r="CO44" s="471">
        <f t="shared" si="44"/>
        <v>20845292085.290001</v>
      </c>
      <c r="CP44" s="471">
        <f t="shared" si="44"/>
        <v>9672032</v>
      </c>
      <c r="CQ44" s="471">
        <f t="shared" si="44"/>
        <v>1118259882.71</v>
      </c>
      <c r="CR44" s="471">
        <f t="shared" si="44"/>
        <v>0</v>
      </c>
      <c r="CS44" s="471">
        <f t="shared" si="44"/>
        <v>0</v>
      </c>
      <c r="CT44" s="477">
        <f t="shared" si="8"/>
        <v>0.99955982645059283</v>
      </c>
      <c r="CU44" s="478">
        <f t="shared" si="9"/>
        <v>0.94866789167078991</v>
      </c>
    </row>
    <row r="45" spans="1:99" s="146" customFormat="1" ht="18" customHeight="1" outlineLevel="3">
      <c r="A45" s="461" t="s">
        <v>846</v>
      </c>
      <c r="B45" s="1027" t="str">
        <f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161"/>
      <c r="AB45" s="160"/>
      <c r="AC45" s="161"/>
      <c r="AD45" s="160"/>
      <c r="AE45" s="508">
        <f t="shared" ref="AE45:AF49" si="45">+G45+I45+K45+M45+O45+Q45+S45+U45+W45+Y45+AA45+AC45</f>
        <v>150000000</v>
      </c>
      <c r="AF45" s="167">
        <f t="shared" si="45"/>
        <v>150000000</v>
      </c>
      <c r="AG45" s="566"/>
      <c r="AH45" s="566"/>
      <c r="AI45" s="566"/>
      <c r="AJ45" s="566">
        <f>+-AG45+AI45</f>
        <v>0</v>
      </c>
      <c r="AK45" s="566"/>
      <c r="AL45" s="167">
        <f>+F45-AE45+AF45+AJ45</f>
        <v>4247370203</v>
      </c>
      <c r="AM45" s="167"/>
      <c r="AN45" s="167">
        <f t="shared" ref="AN45:AN58" si="46">+AM45+BB45</f>
        <v>4247370203</v>
      </c>
      <c r="AO45" s="167">
        <f t="shared" ref="AO45:AO58" si="47">+AL45-AM45</f>
        <v>4247370203</v>
      </c>
      <c r="AP45" s="167">
        <v>4247370203</v>
      </c>
      <c r="AQ45" s="167">
        <v>0</v>
      </c>
      <c r="AR45" s="167">
        <v>0</v>
      </c>
      <c r="AS45" s="167">
        <v>0</v>
      </c>
      <c r="AT45" s="508">
        <v>0</v>
      </c>
      <c r="AU45" s="167">
        <v>0</v>
      </c>
      <c r="AV45" s="196">
        <v>0</v>
      </c>
      <c r="AW45" s="172">
        <v>0</v>
      </c>
      <c r="AX45" s="172">
        <v>0</v>
      </c>
      <c r="AY45" s="172">
        <v>0</v>
      </c>
      <c r="AZ45" s="1122">
        <v>0</v>
      </c>
      <c r="BA45" s="510">
        <f>VLOOKUP(A45,'EJECUCION MENSUAL DIC-16'!A46:$AR$223,44,0)</f>
        <v>0</v>
      </c>
      <c r="BB45" s="167">
        <f>+SUM(AP45:BA45)</f>
        <v>4247370203</v>
      </c>
      <c r="BC45" s="509">
        <v>274564700</v>
      </c>
      <c r="BD45" s="172">
        <v>300673600</v>
      </c>
      <c r="BE45" s="172">
        <v>340112848</v>
      </c>
      <c r="BF45" s="172">
        <v>307173100</v>
      </c>
      <c r="BG45" s="172">
        <v>349700800</v>
      </c>
      <c r="BH45" s="172">
        <v>331221900</v>
      </c>
      <c r="BI45" s="172">
        <v>454323700</v>
      </c>
      <c r="BJ45" s="172">
        <v>325081500</v>
      </c>
      <c r="BK45" s="172">
        <v>330722700</v>
      </c>
      <c r="BL45" s="513">
        <v>328711100</v>
      </c>
      <c r="BM45" s="172">
        <f>VLOOKUP(A45,'SIIF EJEC MENS NOV-16'!$A$26:$AV$223,48,0)</f>
        <v>337114000</v>
      </c>
      <c r="BN45" s="510">
        <f>VLOOKUP(A45,'EJECUCION MENSUAL DIC-16'!A46:$AV$223,48,0)</f>
        <v>363929700</v>
      </c>
      <c r="BO45" s="167">
        <f>+SUM(BC45:BN45)</f>
        <v>4043329648</v>
      </c>
      <c r="BP45" s="509">
        <v>274564700</v>
      </c>
      <c r="BQ45" s="172">
        <v>300673600</v>
      </c>
      <c r="BR45" s="172">
        <v>340112848</v>
      </c>
      <c r="BS45" s="172">
        <v>307173100</v>
      </c>
      <c r="BT45" s="172">
        <v>349700800</v>
      </c>
      <c r="BU45" s="172">
        <v>331221900</v>
      </c>
      <c r="BV45" s="172">
        <v>454323700</v>
      </c>
      <c r="BW45" s="172">
        <v>325081500</v>
      </c>
      <c r="BX45" s="172">
        <v>330722700</v>
      </c>
      <c r="BY45" s="513">
        <v>328711100</v>
      </c>
      <c r="BZ45" s="172">
        <f>VLOOKUP(A45,'SIIF EJEC MENS NOV-16'!$A$26:$AX$223,50,0)</f>
        <v>337114000</v>
      </c>
      <c r="CA45" s="510">
        <f>VLOOKUP(A45,'EJECUCION MENSUAL DIC-16'!$A$26:$AX$223,50,0)</f>
        <v>363929700</v>
      </c>
      <c r="CB45" s="167">
        <f>+SUM(BP45:CA45)</f>
        <v>4043329648</v>
      </c>
      <c r="CC45" s="509">
        <v>0</v>
      </c>
      <c r="CD45" s="172">
        <v>575238300</v>
      </c>
      <c r="CE45" s="172">
        <v>340112848</v>
      </c>
      <c r="CF45" s="172">
        <v>307173100</v>
      </c>
      <c r="CG45" s="172">
        <v>349700800</v>
      </c>
      <c r="CH45" s="172">
        <v>331221900</v>
      </c>
      <c r="CI45" s="172">
        <v>454323700</v>
      </c>
      <c r="CJ45" s="172">
        <v>325081500</v>
      </c>
      <c r="CK45" s="172">
        <v>330439400</v>
      </c>
      <c r="CL45" s="465">
        <v>328994400</v>
      </c>
      <c r="CM45" s="170">
        <f>VLOOKUP(A45,'SIIF EJEC MENS NOV-16'!$A$26:$AZ$223,52,0)</f>
        <v>337114000</v>
      </c>
      <c r="CN45" s="510">
        <f>VLOOKUP(A45,'EJECUCION MENSUAL DIC-16'!A46:$AZ$223,52,0)</f>
        <v>363929700</v>
      </c>
      <c r="CO45" s="167">
        <f>+SUM(CC45:CN45)</f>
        <v>4043329648</v>
      </c>
      <c r="CP45" s="196">
        <f>+AO45-BB45</f>
        <v>0</v>
      </c>
      <c r="CQ45" s="172">
        <f>+BB45-BO45</f>
        <v>204040555</v>
      </c>
      <c r="CR45" s="172">
        <f>+BO45-CB45</f>
        <v>0</v>
      </c>
      <c r="CS45" s="172">
        <f>+CB45-CO45</f>
        <v>0</v>
      </c>
      <c r="CT45" s="511">
        <f t="shared" si="8"/>
        <v>1</v>
      </c>
      <c r="CU45" s="512">
        <f t="shared" si="9"/>
        <v>0.95196073211233567</v>
      </c>
    </row>
    <row r="46" spans="1:99" s="146" customFormat="1" ht="18" customHeight="1" outlineLevel="3">
      <c r="A46" s="461" t="s">
        <v>847</v>
      </c>
      <c r="B46" s="1027" t="str">
        <f>+C46&amp;D46</f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161"/>
      <c r="AB46" s="160"/>
      <c r="AC46" s="161"/>
      <c r="AD46" s="160"/>
      <c r="AE46" s="508">
        <f t="shared" si="45"/>
        <v>20000000</v>
      </c>
      <c r="AF46" s="167">
        <f t="shared" si="45"/>
        <v>450000000</v>
      </c>
      <c r="AG46" s="566"/>
      <c r="AH46" s="566"/>
      <c r="AI46" s="566"/>
      <c r="AJ46" s="566">
        <f>+-AG46+AI46</f>
        <v>0</v>
      </c>
      <c r="AK46" s="566"/>
      <c r="AL46" s="167">
        <f>+F46-AE46+AF46+AJ46</f>
        <v>3397203153</v>
      </c>
      <c r="AM46" s="167"/>
      <c r="AN46" s="167">
        <f t="shared" si="46"/>
        <v>3387531121</v>
      </c>
      <c r="AO46" s="167">
        <f t="shared" si="47"/>
        <v>3397203153</v>
      </c>
      <c r="AP46" s="167">
        <v>3387531121</v>
      </c>
      <c r="AQ46" s="167">
        <v>0</v>
      </c>
      <c r="AR46" s="167">
        <v>0</v>
      </c>
      <c r="AS46" s="167">
        <v>0</v>
      </c>
      <c r="AT46" s="508">
        <v>0</v>
      </c>
      <c r="AU46" s="167">
        <v>0</v>
      </c>
      <c r="AV46" s="196">
        <v>0</v>
      </c>
      <c r="AW46" s="172">
        <v>0</v>
      </c>
      <c r="AX46" s="172">
        <v>0</v>
      </c>
      <c r="AY46" s="172">
        <v>0</v>
      </c>
      <c r="AZ46" s="1122">
        <v>0</v>
      </c>
      <c r="BA46" s="510">
        <f>VLOOKUP(A46,'EJECUCION MENSUAL DIC-16'!A47:$AR$223,44,0)</f>
        <v>0</v>
      </c>
      <c r="BB46" s="167">
        <f>+SUM(AP46:BA46)</f>
        <v>3387531121</v>
      </c>
      <c r="BC46" s="509">
        <v>4928708</v>
      </c>
      <c r="BD46" s="172">
        <v>1046996</v>
      </c>
      <c r="BE46" s="172">
        <v>2625755</v>
      </c>
      <c r="BF46" s="172">
        <v>2631196</v>
      </c>
      <c r="BG46" s="172">
        <v>4037298</v>
      </c>
      <c r="BH46" s="172">
        <v>8204915</v>
      </c>
      <c r="BI46" s="172">
        <v>2372526</v>
      </c>
      <c r="BJ46" s="172">
        <v>8220211</v>
      </c>
      <c r="BK46" s="172">
        <v>11663002</v>
      </c>
      <c r="BL46" s="513">
        <v>66566056</v>
      </c>
      <c r="BM46" s="172">
        <f>VLOOKUP(A46,'SIIF EJEC MENS NOV-16'!$A$26:$AV$223,48,0)</f>
        <v>25723560</v>
      </c>
      <c r="BN46" s="510">
        <f>VLOOKUP(A46,'EJECUCION MENSUAL DIC-16'!A47:$AV$223,48,0)</f>
        <v>2792460069</v>
      </c>
      <c r="BO46" s="167">
        <f>+SUM(BC46:BN46)</f>
        <v>2930480292</v>
      </c>
      <c r="BP46" s="509">
        <v>4928708</v>
      </c>
      <c r="BQ46" s="172">
        <v>1046996</v>
      </c>
      <c r="BR46" s="172">
        <v>2625755</v>
      </c>
      <c r="BS46" s="172">
        <v>2631196</v>
      </c>
      <c r="BT46" s="172">
        <v>4037298</v>
      </c>
      <c r="BU46" s="172">
        <v>8204915</v>
      </c>
      <c r="BV46" s="172">
        <v>2372526</v>
      </c>
      <c r="BW46" s="172">
        <v>8220211</v>
      </c>
      <c r="BX46" s="172">
        <v>11663002</v>
      </c>
      <c r="BY46" s="513">
        <v>66566056</v>
      </c>
      <c r="BZ46" s="172">
        <f>VLOOKUP(A46,'SIIF EJEC MENS NOV-16'!$A$26:$AX$223,50,0)</f>
        <v>25723560</v>
      </c>
      <c r="CA46" s="510">
        <f>VLOOKUP(A46,'EJECUCION MENSUAL DIC-16'!$A$26:$AX$223,50,0)</f>
        <v>2792460069</v>
      </c>
      <c r="CB46" s="167">
        <f>+SUM(BP46:CA46)</f>
        <v>2930480292</v>
      </c>
      <c r="CC46" s="509">
        <v>4928708</v>
      </c>
      <c r="CD46" s="172">
        <v>1046996</v>
      </c>
      <c r="CE46" s="172">
        <v>2625755</v>
      </c>
      <c r="CF46" s="172">
        <v>2631196</v>
      </c>
      <c r="CG46" s="172">
        <v>4037298</v>
      </c>
      <c r="CH46" s="172">
        <v>8204915</v>
      </c>
      <c r="CI46" s="172">
        <v>2372526</v>
      </c>
      <c r="CJ46" s="172">
        <v>8220211</v>
      </c>
      <c r="CK46" s="172">
        <v>11663002</v>
      </c>
      <c r="CL46" s="465">
        <v>66566056</v>
      </c>
      <c r="CM46" s="170">
        <f>VLOOKUP(A46,'SIIF EJEC MENS NOV-16'!$A$26:$AZ$223,52,0)</f>
        <v>25723560</v>
      </c>
      <c r="CN46" s="510">
        <f>VLOOKUP(A46,'EJECUCION MENSUAL DIC-16'!A47:$AZ$223,52,0)</f>
        <v>2792460069</v>
      </c>
      <c r="CO46" s="167">
        <f>+SUM(CC46:CN46)</f>
        <v>2930480292</v>
      </c>
      <c r="CP46" s="196">
        <f>+AO46-BB46</f>
        <v>9672032</v>
      </c>
      <c r="CQ46" s="172">
        <f>+BB46-BO46</f>
        <v>457050829</v>
      </c>
      <c r="CR46" s="172">
        <f>+BO46-CB46</f>
        <v>0</v>
      </c>
      <c r="CS46" s="172">
        <f>+CB46-CO46</f>
        <v>0</v>
      </c>
      <c r="CT46" s="511">
        <f t="shared" si="8"/>
        <v>0.99715294271069455</v>
      </c>
      <c r="CU46" s="512">
        <f t="shared" si="9"/>
        <v>0.8626155575689235</v>
      </c>
    </row>
    <row r="47" spans="1:99" s="146" customFormat="1" ht="18" customHeight="1" outlineLevel="3">
      <c r="A47" s="461" t="s">
        <v>848</v>
      </c>
      <c r="B47" s="1027" t="str">
        <f>+C47&amp;D47</f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161"/>
      <c r="AB47" s="160"/>
      <c r="AC47" s="161"/>
      <c r="AD47" s="160"/>
      <c r="AE47" s="508">
        <f t="shared" si="45"/>
        <v>320000000</v>
      </c>
      <c r="AF47" s="167">
        <f t="shared" si="45"/>
        <v>0</v>
      </c>
      <c r="AG47" s="566"/>
      <c r="AH47" s="566"/>
      <c r="AI47" s="566"/>
      <c r="AJ47" s="566">
        <f>+-AG47+AI47</f>
        <v>0</v>
      </c>
      <c r="AK47" s="566"/>
      <c r="AL47" s="167">
        <f>+F47-AE47+AF47+AJ47</f>
        <v>5118480408</v>
      </c>
      <c r="AM47" s="167"/>
      <c r="AN47" s="167">
        <f t="shared" si="46"/>
        <v>5118480408</v>
      </c>
      <c r="AO47" s="167">
        <f t="shared" si="47"/>
        <v>5118480408</v>
      </c>
      <c r="AP47" s="167">
        <v>5118480408</v>
      </c>
      <c r="AQ47" s="167">
        <v>0</v>
      </c>
      <c r="AR47" s="167">
        <v>0</v>
      </c>
      <c r="AS47" s="167">
        <v>0</v>
      </c>
      <c r="AT47" s="508">
        <v>0</v>
      </c>
      <c r="AU47" s="167">
        <v>0</v>
      </c>
      <c r="AV47" s="196">
        <v>0</v>
      </c>
      <c r="AW47" s="172">
        <v>0</v>
      </c>
      <c r="AX47" s="172">
        <v>0</v>
      </c>
      <c r="AY47" s="172">
        <v>0</v>
      </c>
      <c r="AZ47" s="1122">
        <v>0</v>
      </c>
      <c r="BA47" s="510">
        <f>VLOOKUP(A47,'EJECUCION MENSUAL DIC-16'!A48:$AR$223,44,0)</f>
        <v>0</v>
      </c>
      <c r="BB47" s="167">
        <f>+SUM(AP47:BA47)</f>
        <v>5118480408</v>
      </c>
      <c r="BC47" s="509">
        <v>397449368</v>
      </c>
      <c r="BD47" s="172">
        <v>412939114</v>
      </c>
      <c r="BE47" s="172">
        <v>437799633</v>
      </c>
      <c r="BF47" s="172">
        <v>415052879</v>
      </c>
      <c r="BG47" s="172">
        <v>404879471</v>
      </c>
      <c r="BH47" s="172">
        <v>403846868</v>
      </c>
      <c r="BI47" s="172">
        <v>420196409</v>
      </c>
      <c r="BJ47" s="172">
        <v>413224671</v>
      </c>
      <c r="BK47" s="172">
        <v>416826700</v>
      </c>
      <c r="BL47" s="513">
        <v>412113800</v>
      </c>
      <c r="BM47" s="172">
        <v>406507200</v>
      </c>
      <c r="BN47" s="510">
        <v>410085300</v>
      </c>
      <c r="BO47" s="167">
        <f>+SUM(BC47:BN47)</f>
        <v>4950921413</v>
      </c>
      <c r="BP47" s="509">
        <v>397449368</v>
      </c>
      <c r="BQ47" s="172">
        <v>412939114</v>
      </c>
      <c r="BR47" s="172">
        <v>437799633</v>
      </c>
      <c r="BS47" s="172">
        <v>415052879</v>
      </c>
      <c r="BT47" s="172">
        <v>404879471</v>
      </c>
      <c r="BU47" s="172">
        <v>403846868</v>
      </c>
      <c r="BV47" s="172">
        <v>420196409</v>
      </c>
      <c r="BW47" s="172">
        <v>413224671</v>
      </c>
      <c r="BX47" s="172">
        <v>416826700</v>
      </c>
      <c r="BY47" s="513">
        <v>412113800</v>
      </c>
      <c r="BZ47" s="172">
        <v>406507200</v>
      </c>
      <c r="CA47" s="510">
        <v>410085300</v>
      </c>
      <c r="CB47" s="167">
        <f>+SUM(BP47:CA47)</f>
        <v>4950921413</v>
      </c>
      <c r="CC47" s="509"/>
      <c r="CD47" s="172">
        <v>810388482</v>
      </c>
      <c r="CE47" s="172">
        <v>437799633</v>
      </c>
      <c r="CF47" s="172">
        <v>415052879</v>
      </c>
      <c r="CG47" s="172">
        <v>404879471</v>
      </c>
      <c r="CH47" s="172">
        <v>403846868</v>
      </c>
      <c r="CI47" s="172">
        <v>420196409</v>
      </c>
      <c r="CJ47" s="172">
        <v>413224671</v>
      </c>
      <c r="CK47" s="172">
        <v>416826700</v>
      </c>
      <c r="CL47" s="465">
        <v>412113800</v>
      </c>
      <c r="CM47" s="170">
        <v>406507200</v>
      </c>
      <c r="CN47" s="510">
        <v>410085300</v>
      </c>
      <c r="CO47" s="167">
        <f>+SUM(CC47:CN47)</f>
        <v>4950921413</v>
      </c>
      <c r="CP47" s="196">
        <f>+AO47-BB47</f>
        <v>0</v>
      </c>
      <c r="CQ47" s="172">
        <f>+BB47-BO47</f>
        <v>167558995</v>
      </c>
      <c r="CR47" s="172">
        <f>+BO47-CB47</f>
        <v>0</v>
      </c>
      <c r="CS47" s="172">
        <f>+CB47-CO47</f>
        <v>0</v>
      </c>
      <c r="CT47" s="511">
        <f t="shared" si="8"/>
        <v>1</v>
      </c>
      <c r="CU47" s="512">
        <f t="shared" si="9"/>
        <v>0.96726391787333765</v>
      </c>
    </row>
    <row r="48" spans="1:99" s="146" customFormat="1" ht="18" customHeight="1" outlineLevel="3">
      <c r="A48" s="461" t="s">
        <v>849</v>
      </c>
      <c r="B48" s="1027" t="str">
        <f>+C48&amp;D48</f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161"/>
      <c r="AB48" s="160"/>
      <c r="AC48" s="161"/>
      <c r="AD48" s="160"/>
      <c r="AE48" s="508">
        <f t="shared" si="45"/>
        <v>300745600</v>
      </c>
      <c r="AF48" s="167">
        <f t="shared" si="45"/>
        <v>200000000</v>
      </c>
      <c r="AG48" s="566"/>
      <c r="AH48" s="566"/>
      <c r="AI48" s="566"/>
      <c r="AJ48" s="566">
        <f>+-AG48+AI48</f>
        <v>0</v>
      </c>
      <c r="AK48" s="566"/>
      <c r="AL48" s="167">
        <f>+F48-AE48+AF48+AJ48</f>
        <v>8151842568</v>
      </c>
      <c r="AM48" s="167"/>
      <c r="AN48" s="167">
        <f t="shared" si="46"/>
        <v>8151842568</v>
      </c>
      <c r="AO48" s="167">
        <f t="shared" si="47"/>
        <v>8151842568</v>
      </c>
      <c r="AP48" s="167">
        <v>8151842568</v>
      </c>
      <c r="AQ48" s="167">
        <v>0</v>
      </c>
      <c r="AR48" s="167">
        <v>0</v>
      </c>
      <c r="AS48" s="167">
        <v>0</v>
      </c>
      <c r="AT48" s="508">
        <v>0</v>
      </c>
      <c r="AU48" s="167">
        <v>0</v>
      </c>
      <c r="AV48" s="196">
        <v>0</v>
      </c>
      <c r="AW48" s="172">
        <v>0</v>
      </c>
      <c r="AX48" s="172">
        <v>0</v>
      </c>
      <c r="AY48" s="172">
        <v>0</v>
      </c>
      <c r="AZ48" s="1122">
        <v>0</v>
      </c>
      <c r="BA48" s="510">
        <f>VLOOKUP(A48,'EJECUCION MENSUAL DIC-16'!A49:$AR$223,44,0)</f>
        <v>0</v>
      </c>
      <c r="BB48" s="167">
        <f>+SUM(AP48:BA48)</f>
        <v>8151842568</v>
      </c>
      <c r="BC48" s="509">
        <v>618768152</v>
      </c>
      <c r="BD48" s="172">
        <v>659923336</v>
      </c>
      <c r="BE48" s="172">
        <v>656552297</v>
      </c>
      <c r="BF48" s="172">
        <v>626866461.28999996</v>
      </c>
      <c r="BG48" s="172">
        <v>629272831</v>
      </c>
      <c r="BH48" s="172">
        <v>648278577</v>
      </c>
      <c r="BI48" s="172">
        <v>683342211</v>
      </c>
      <c r="BJ48" s="172">
        <v>669017407</v>
      </c>
      <c r="BK48" s="172">
        <v>673716314</v>
      </c>
      <c r="BL48" s="172">
        <v>671144658</v>
      </c>
      <c r="BM48" s="172">
        <v>673396099</v>
      </c>
      <c r="BN48" s="510">
        <v>675251000</v>
      </c>
      <c r="BO48" s="167">
        <f>+SUM(BC48:BN48)</f>
        <v>7885529343.29</v>
      </c>
      <c r="BP48" s="509">
        <v>618768152</v>
      </c>
      <c r="BQ48" s="172">
        <v>659923336</v>
      </c>
      <c r="BR48" s="172">
        <v>656552297</v>
      </c>
      <c r="BS48" s="172">
        <v>626866461.28999996</v>
      </c>
      <c r="BT48" s="172">
        <v>629272831</v>
      </c>
      <c r="BU48" s="172">
        <v>648278577</v>
      </c>
      <c r="BV48" s="172">
        <v>683342211</v>
      </c>
      <c r="BW48" s="172">
        <v>669017407</v>
      </c>
      <c r="BX48" s="172">
        <v>673716314</v>
      </c>
      <c r="BY48" s="172">
        <v>671144658</v>
      </c>
      <c r="BZ48" s="172">
        <v>673396099</v>
      </c>
      <c r="CA48" s="510">
        <v>675251000</v>
      </c>
      <c r="CB48" s="167">
        <f>+SUM(BP48:CA48)</f>
        <v>7885529343.29</v>
      </c>
      <c r="CC48" s="509"/>
      <c r="CD48" s="172">
        <v>1278691488</v>
      </c>
      <c r="CE48" s="172">
        <v>656552297</v>
      </c>
      <c r="CF48" s="172">
        <v>626866461.28999996</v>
      </c>
      <c r="CG48" s="172">
        <v>629272831</v>
      </c>
      <c r="CH48" s="172">
        <v>648278577</v>
      </c>
      <c r="CI48" s="172">
        <v>683342211</v>
      </c>
      <c r="CJ48" s="172">
        <v>669017407</v>
      </c>
      <c r="CK48" s="172">
        <v>673083214</v>
      </c>
      <c r="CL48" s="464">
        <v>671777758</v>
      </c>
      <c r="CM48" s="170">
        <v>673396099</v>
      </c>
      <c r="CN48" s="510">
        <v>675251000</v>
      </c>
      <c r="CO48" s="167">
        <f>+SUM(CC48:CN48)</f>
        <v>7885529343.29</v>
      </c>
      <c r="CP48" s="196">
        <f>+AO48-BB48</f>
        <v>0</v>
      </c>
      <c r="CQ48" s="172">
        <f>+BB48-BO48</f>
        <v>266313224.71000004</v>
      </c>
      <c r="CR48" s="172">
        <f>+BO48-CB48</f>
        <v>0</v>
      </c>
      <c r="CS48" s="172">
        <f>+CB48-CO48</f>
        <v>0</v>
      </c>
      <c r="CT48" s="511">
        <f t="shared" si="8"/>
        <v>1</v>
      </c>
      <c r="CU48" s="512">
        <f t="shared" si="9"/>
        <v>0.96733091660093995</v>
      </c>
    </row>
    <row r="49" spans="1:99" s="146" customFormat="1" ht="16.5" customHeight="1" outlineLevel="3">
      <c r="A49" s="461" t="s">
        <v>850</v>
      </c>
      <c r="B49" s="1027" t="str">
        <f>+C49&amp;D49</f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161"/>
      <c r="AB49" s="160"/>
      <c r="AC49" s="161"/>
      <c r="AD49" s="160"/>
      <c r="AE49" s="508">
        <f t="shared" si="45"/>
        <v>70000000</v>
      </c>
      <c r="AF49" s="167">
        <f t="shared" si="45"/>
        <v>0</v>
      </c>
      <c r="AG49" s="566"/>
      <c r="AH49" s="566"/>
      <c r="AI49" s="566"/>
      <c r="AJ49" s="566">
        <f>+-AG49+AI49</f>
        <v>0</v>
      </c>
      <c r="AK49" s="566"/>
      <c r="AL49" s="167">
        <f>+F49-AE49+AF49+AJ49</f>
        <v>1058327668</v>
      </c>
      <c r="AM49" s="167"/>
      <c r="AN49" s="167">
        <f t="shared" si="46"/>
        <v>1058327668</v>
      </c>
      <c r="AO49" s="167">
        <f t="shared" si="47"/>
        <v>1058327668</v>
      </c>
      <c r="AP49" s="167">
        <v>1058327668</v>
      </c>
      <c r="AQ49" s="167">
        <v>0</v>
      </c>
      <c r="AR49" s="167">
        <v>0</v>
      </c>
      <c r="AS49" s="167">
        <v>0</v>
      </c>
      <c r="AT49" s="508">
        <v>0</v>
      </c>
      <c r="AU49" s="167">
        <v>0</v>
      </c>
      <c r="AV49" s="196">
        <v>0</v>
      </c>
      <c r="AW49" s="172">
        <v>0</v>
      </c>
      <c r="AX49" s="172">
        <v>0</v>
      </c>
      <c r="AY49" s="172">
        <v>0</v>
      </c>
      <c r="AZ49" s="1122">
        <v>0</v>
      </c>
      <c r="BA49" s="510">
        <f>VLOOKUP(A49,'EJECUCION MENSUAL DIC-16'!A50:$AR$223,44,0)</f>
        <v>0</v>
      </c>
      <c r="BB49" s="167">
        <f>+SUM(AP49:BA49)</f>
        <v>1058327668</v>
      </c>
      <c r="BC49" s="509">
        <v>60934098</v>
      </c>
      <c r="BD49" s="172">
        <v>86185043</v>
      </c>
      <c r="BE49" s="172">
        <v>94731672</v>
      </c>
      <c r="BF49" s="172">
        <v>88056272</v>
      </c>
      <c r="BG49" s="172">
        <v>88940072</v>
      </c>
      <c r="BH49" s="172">
        <v>83090572</v>
      </c>
      <c r="BI49" s="172">
        <v>85093972</v>
      </c>
      <c r="BJ49" s="172">
        <v>88410872</v>
      </c>
      <c r="BK49" s="172">
        <v>89533672</v>
      </c>
      <c r="BL49" s="513">
        <v>88469300</v>
      </c>
      <c r="BM49" s="172">
        <f>VLOOKUP(A49,'SIIF EJEC MENS NOV-16'!$A$26:$AV$223,48,0)</f>
        <v>90694372</v>
      </c>
      <c r="BN49" s="510">
        <f>VLOOKUP(A49,'EJECUCION MENSUAL DIC-16'!A50:$AV$223,48,0)</f>
        <v>90891472</v>
      </c>
      <c r="BO49" s="167">
        <f>+SUM(BC49:BN49)</f>
        <v>1035031389</v>
      </c>
      <c r="BP49" s="509">
        <v>60934098</v>
      </c>
      <c r="BQ49" s="172">
        <v>86185043</v>
      </c>
      <c r="BR49" s="172">
        <v>94731672</v>
      </c>
      <c r="BS49" s="172">
        <v>88056272</v>
      </c>
      <c r="BT49" s="172">
        <v>88940072</v>
      </c>
      <c r="BU49" s="172">
        <v>83090572</v>
      </c>
      <c r="BV49" s="172">
        <v>85093972</v>
      </c>
      <c r="BW49" s="172">
        <v>88410872</v>
      </c>
      <c r="BX49" s="172">
        <v>89533672</v>
      </c>
      <c r="BY49" s="513">
        <v>88469300</v>
      </c>
      <c r="BZ49" s="172">
        <f>VLOOKUP(A49,'SIIF EJEC MENS NOV-16'!$A$26:$AX$223,50,0)</f>
        <v>90694372</v>
      </c>
      <c r="CA49" s="510">
        <f>VLOOKUP(A49,'EJECUCION MENSUAL DIC-16'!$A$26:$AX$223,50,0)</f>
        <v>90891472</v>
      </c>
      <c r="CB49" s="167">
        <f>+SUM(BP49:CA49)</f>
        <v>1035031389</v>
      </c>
      <c r="CC49" s="509">
        <v>0</v>
      </c>
      <c r="CD49" s="172">
        <v>147119141</v>
      </c>
      <c r="CE49" s="172">
        <v>94731672</v>
      </c>
      <c r="CF49" s="172">
        <v>88056272</v>
      </c>
      <c r="CG49" s="172">
        <v>88940072</v>
      </c>
      <c r="CH49" s="172">
        <v>83090572</v>
      </c>
      <c r="CI49" s="172">
        <v>85093972</v>
      </c>
      <c r="CJ49" s="172">
        <v>88410872</v>
      </c>
      <c r="CK49" s="172">
        <v>89496772</v>
      </c>
      <c r="CL49" s="465">
        <v>88506200</v>
      </c>
      <c r="CM49" s="170">
        <f>VLOOKUP(A49,'SIIF EJEC MENS NOV-16'!$A$26:$AZ$223,52,0)</f>
        <v>90694372</v>
      </c>
      <c r="CN49" s="510">
        <f>VLOOKUP(A49,'EJECUCION MENSUAL DIC-16'!A50:$AZ$223,52,0)</f>
        <v>90891472</v>
      </c>
      <c r="CO49" s="167">
        <f>+SUM(CC49:CN49)</f>
        <v>1035031389</v>
      </c>
      <c r="CP49" s="196">
        <f>+AO49-BB49</f>
        <v>0</v>
      </c>
      <c r="CQ49" s="172">
        <f>+BB49-BO49</f>
        <v>23296279</v>
      </c>
      <c r="CR49" s="172">
        <f>+BO49-CB49</f>
        <v>0</v>
      </c>
      <c r="CS49" s="172">
        <f>+CB49-CO49</f>
        <v>0</v>
      </c>
      <c r="CT49" s="511">
        <f t="shared" si="8"/>
        <v>1</v>
      </c>
      <c r="CU49" s="512">
        <f t="shared" si="9"/>
        <v>0.97798765004034649</v>
      </c>
    </row>
    <row r="50" spans="1:99" s="180" customFormat="1" ht="18" customHeight="1" outlineLevel="2">
      <c r="A50" s="466"/>
      <c r="B50" s="1028"/>
      <c r="C50" s="468" t="s">
        <v>621</v>
      </c>
      <c r="D50" s="469" t="s">
        <v>417</v>
      </c>
      <c r="E50" s="470" t="s">
        <v>622</v>
      </c>
      <c r="F50" s="471">
        <f t="shared" ref="F50:BS50" si="48">+SUM(F51:F54)</f>
        <v>13984872539</v>
      </c>
      <c r="G50" s="471">
        <f t="shared" si="48"/>
        <v>0</v>
      </c>
      <c r="H50" s="471">
        <f t="shared" si="48"/>
        <v>0</v>
      </c>
      <c r="I50" s="471">
        <f t="shared" si="48"/>
        <v>0</v>
      </c>
      <c r="J50" s="471">
        <f t="shared" si="48"/>
        <v>0</v>
      </c>
      <c r="K50" s="471">
        <f t="shared" si="48"/>
        <v>0</v>
      </c>
      <c r="L50" s="471">
        <f t="shared" si="48"/>
        <v>0</v>
      </c>
      <c r="M50" s="471">
        <f t="shared" si="48"/>
        <v>0</v>
      </c>
      <c r="N50" s="471">
        <f t="shared" si="48"/>
        <v>0</v>
      </c>
      <c r="O50" s="471">
        <f t="shared" si="48"/>
        <v>0</v>
      </c>
      <c r="P50" s="471">
        <f t="shared" si="48"/>
        <v>0</v>
      </c>
      <c r="Q50" s="471">
        <f t="shared" si="48"/>
        <v>0</v>
      </c>
      <c r="R50" s="471">
        <f t="shared" si="48"/>
        <v>0</v>
      </c>
      <c r="S50" s="471">
        <f t="shared" si="48"/>
        <v>0</v>
      </c>
      <c r="T50" s="471">
        <f t="shared" si="48"/>
        <v>0</v>
      </c>
      <c r="U50" s="471">
        <f t="shared" si="48"/>
        <v>400000000</v>
      </c>
      <c r="V50" s="471">
        <f t="shared" si="48"/>
        <v>100000000</v>
      </c>
      <c r="W50" s="471">
        <f t="shared" si="48"/>
        <v>0</v>
      </c>
      <c r="X50" s="471">
        <f t="shared" si="48"/>
        <v>0</v>
      </c>
      <c r="Y50" s="471">
        <f t="shared" si="48"/>
        <v>435000000</v>
      </c>
      <c r="Z50" s="471">
        <f t="shared" si="48"/>
        <v>250000000</v>
      </c>
      <c r="AA50" s="471">
        <f t="shared" si="48"/>
        <v>0</v>
      </c>
      <c r="AB50" s="471">
        <f t="shared" si="48"/>
        <v>0</v>
      </c>
      <c r="AC50" s="471">
        <f>+SUM(AC51:AC54)</f>
        <v>120000000</v>
      </c>
      <c r="AD50" s="471">
        <f>+SUM(AD51:AD58)</f>
        <v>160000000</v>
      </c>
      <c r="AE50" s="471">
        <f t="shared" si="48"/>
        <v>955000000</v>
      </c>
      <c r="AF50" s="471">
        <f t="shared" si="48"/>
        <v>510000000</v>
      </c>
      <c r="AG50" s="471">
        <f t="shared" si="48"/>
        <v>0</v>
      </c>
      <c r="AH50" s="471"/>
      <c r="AI50" s="471">
        <f>+SUM(AI51:AI54)</f>
        <v>0</v>
      </c>
      <c r="AJ50" s="471">
        <f t="shared" si="48"/>
        <v>0</v>
      </c>
      <c r="AK50" s="471">
        <f>+SUM(AK51:AK54)</f>
        <v>0</v>
      </c>
      <c r="AL50" s="471">
        <f t="shared" si="48"/>
        <v>13539872539</v>
      </c>
      <c r="AM50" s="471">
        <f t="shared" si="48"/>
        <v>0</v>
      </c>
      <c r="AN50" s="471">
        <f t="shared" si="48"/>
        <v>13539872539</v>
      </c>
      <c r="AO50" s="471">
        <f t="shared" si="48"/>
        <v>13539872539</v>
      </c>
      <c r="AP50" s="471">
        <f t="shared" si="48"/>
        <v>13539872539</v>
      </c>
      <c r="AQ50" s="471">
        <f t="shared" si="48"/>
        <v>0</v>
      </c>
      <c r="AR50" s="471">
        <f t="shared" si="48"/>
        <v>0</v>
      </c>
      <c r="AS50" s="471">
        <f t="shared" si="48"/>
        <v>0</v>
      </c>
      <c r="AT50" s="471">
        <f t="shared" si="48"/>
        <v>0</v>
      </c>
      <c r="AU50" s="471">
        <f t="shared" si="48"/>
        <v>0</v>
      </c>
      <c r="AV50" s="471">
        <f t="shared" si="48"/>
        <v>0</v>
      </c>
      <c r="AW50" s="471">
        <f t="shared" si="48"/>
        <v>0</v>
      </c>
      <c r="AX50" s="471">
        <f t="shared" si="48"/>
        <v>0</v>
      </c>
      <c r="AY50" s="471">
        <f t="shared" si="48"/>
        <v>0</v>
      </c>
      <c r="AZ50" s="1123">
        <f t="shared" si="48"/>
        <v>0</v>
      </c>
      <c r="BA50" s="471">
        <f t="shared" si="48"/>
        <v>0</v>
      </c>
      <c r="BB50" s="471">
        <f t="shared" si="48"/>
        <v>13539872539</v>
      </c>
      <c r="BC50" s="471">
        <f t="shared" si="48"/>
        <v>965380263</v>
      </c>
      <c r="BD50" s="471">
        <f t="shared" si="48"/>
        <v>997564183</v>
      </c>
      <c r="BE50" s="471">
        <f t="shared" si="48"/>
        <v>1028488172</v>
      </c>
      <c r="BF50" s="471">
        <f t="shared" si="48"/>
        <v>1010775139</v>
      </c>
      <c r="BG50" s="471">
        <f t="shared" si="48"/>
        <v>997892082</v>
      </c>
      <c r="BH50" s="471">
        <f t="shared" si="48"/>
        <v>1043574192</v>
      </c>
      <c r="BI50" s="471">
        <f t="shared" si="48"/>
        <v>1090247289</v>
      </c>
      <c r="BJ50" s="471">
        <f t="shared" si="48"/>
        <v>1087923038</v>
      </c>
      <c r="BK50" s="471">
        <f t="shared" si="48"/>
        <v>1088170024</v>
      </c>
      <c r="BL50" s="471">
        <f t="shared" si="48"/>
        <v>1082746197</v>
      </c>
      <c r="BM50" s="471">
        <f t="shared" si="48"/>
        <v>1087504194</v>
      </c>
      <c r="BN50" s="471">
        <f t="shared" si="48"/>
        <v>1939040720</v>
      </c>
      <c r="BO50" s="471">
        <f t="shared" si="48"/>
        <v>13419305493</v>
      </c>
      <c r="BP50" s="471">
        <f t="shared" si="48"/>
        <v>965380263</v>
      </c>
      <c r="BQ50" s="471">
        <f t="shared" si="48"/>
        <v>997564183</v>
      </c>
      <c r="BR50" s="471">
        <f t="shared" si="48"/>
        <v>1028488172</v>
      </c>
      <c r="BS50" s="471">
        <f t="shared" si="48"/>
        <v>1010775139</v>
      </c>
      <c r="BT50" s="471">
        <f t="shared" ref="BT50:CS50" si="49">+SUM(BT51:BT54)</f>
        <v>997892082</v>
      </c>
      <c r="BU50" s="471">
        <f t="shared" si="49"/>
        <v>1043574192</v>
      </c>
      <c r="BV50" s="471">
        <f t="shared" si="49"/>
        <v>1090247289</v>
      </c>
      <c r="BW50" s="471">
        <f t="shared" si="49"/>
        <v>1087923038</v>
      </c>
      <c r="BX50" s="471">
        <f t="shared" si="49"/>
        <v>1088170024</v>
      </c>
      <c r="BY50" s="471">
        <f t="shared" si="49"/>
        <v>1082746197</v>
      </c>
      <c r="BZ50" s="471">
        <f t="shared" si="49"/>
        <v>1087504194</v>
      </c>
      <c r="CA50" s="471">
        <f t="shared" si="49"/>
        <v>1939040720</v>
      </c>
      <c r="CB50" s="471">
        <f t="shared" si="49"/>
        <v>13419305493</v>
      </c>
      <c r="CC50" s="471">
        <f t="shared" si="49"/>
        <v>0</v>
      </c>
      <c r="CD50" s="471">
        <f t="shared" si="49"/>
        <v>1962944446</v>
      </c>
      <c r="CE50" s="471">
        <f t="shared" si="49"/>
        <v>1028488172</v>
      </c>
      <c r="CF50" s="471">
        <f t="shared" si="49"/>
        <v>1010775139</v>
      </c>
      <c r="CG50" s="471">
        <f t="shared" si="49"/>
        <v>997892082</v>
      </c>
      <c r="CH50" s="471">
        <f t="shared" si="49"/>
        <v>1043574192</v>
      </c>
      <c r="CI50" s="471">
        <f t="shared" si="49"/>
        <v>1090247289</v>
      </c>
      <c r="CJ50" s="471">
        <f t="shared" si="49"/>
        <v>1087923038</v>
      </c>
      <c r="CK50" s="471">
        <f t="shared" si="49"/>
        <v>1087281224</v>
      </c>
      <c r="CL50" s="471">
        <f t="shared" si="49"/>
        <v>1083634997</v>
      </c>
      <c r="CM50" s="471">
        <f t="shared" si="49"/>
        <v>1087504194</v>
      </c>
      <c r="CN50" s="471">
        <f t="shared" si="49"/>
        <v>1939040720</v>
      </c>
      <c r="CO50" s="471">
        <f t="shared" si="49"/>
        <v>13419305493</v>
      </c>
      <c r="CP50" s="471">
        <f t="shared" si="49"/>
        <v>0</v>
      </c>
      <c r="CQ50" s="471">
        <f t="shared" si="49"/>
        <v>120567046</v>
      </c>
      <c r="CR50" s="471">
        <f>+SUM(CR51:CR54)</f>
        <v>0</v>
      </c>
      <c r="CS50" s="471">
        <f t="shared" si="49"/>
        <v>0</v>
      </c>
      <c r="CT50" s="477">
        <f t="shared" si="8"/>
        <v>1</v>
      </c>
      <c r="CU50" s="478">
        <f t="shared" si="9"/>
        <v>0.99109540760795789</v>
      </c>
    </row>
    <row r="51" spans="1:99" s="146" customFormat="1" ht="18" customHeight="1" outlineLevel="3">
      <c r="A51" s="461" t="s">
        <v>851</v>
      </c>
      <c r="B51" s="1027" t="str">
        <f>+C51&amp;D51</f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161"/>
      <c r="AB51" s="160"/>
      <c r="AC51" s="161"/>
      <c r="AD51" s="160"/>
      <c r="AE51" s="508">
        <f t="shared" ref="AE51:AF58" si="50">+G51+I51+K51+M51+O51+Q51+S51+U51+W51+Y51+AA51+AC51</f>
        <v>30000000</v>
      </c>
      <c r="AF51" s="167">
        <f t="shared" si="50"/>
        <v>60000000</v>
      </c>
      <c r="AG51" s="566"/>
      <c r="AH51" s="566"/>
      <c r="AI51" s="566"/>
      <c r="AJ51" s="566"/>
      <c r="AK51" s="566"/>
      <c r="AL51" s="167">
        <f t="shared" ref="AL51:AL58" si="51">+F51-AE51+AF51+AJ51</f>
        <v>148627109</v>
      </c>
      <c r="AM51" s="167"/>
      <c r="AN51" s="167">
        <f t="shared" si="46"/>
        <v>148627109</v>
      </c>
      <c r="AO51" s="167">
        <f t="shared" si="47"/>
        <v>148627109</v>
      </c>
      <c r="AP51" s="167">
        <v>148627109</v>
      </c>
      <c r="AQ51" s="167">
        <v>0</v>
      </c>
      <c r="AR51" s="167">
        <v>0</v>
      </c>
      <c r="AS51" s="167">
        <v>0</v>
      </c>
      <c r="AT51" s="508">
        <v>0</v>
      </c>
      <c r="AU51" s="167">
        <v>0</v>
      </c>
      <c r="AV51" s="196">
        <v>0</v>
      </c>
      <c r="AW51" s="172">
        <v>0</v>
      </c>
      <c r="AX51" s="172">
        <v>0</v>
      </c>
      <c r="AY51" s="172">
        <v>0</v>
      </c>
      <c r="AZ51" s="1122">
        <v>0</v>
      </c>
      <c r="BA51" s="510">
        <f>VLOOKUP(A51,'EJECUCION MENSUAL DIC-16'!A52:$AR$223,44,0)</f>
        <v>0</v>
      </c>
      <c r="BB51" s="167">
        <f t="shared" ref="BB51:BB58" si="52">+SUM(AP51:BA51)</f>
        <v>148627109</v>
      </c>
      <c r="BC51" s="509">
        <v>8818200</v>
      </c>
      <c r="BD51" s="172">
        <v>9134700</v>
      </c>
      <c r="BE51" s="172">
        <v>10418800</v>
      </c>
      <c r="BF51" s="172">
        <v>10523900</v>
      </c>
      <c r="BG51" s="172">
        <v>9295500</v>
      </c>
      <c r="BH51" s="172">
        <v>8981800</v>
      </c>
      <c r="BI51" s="172">
        <v>13671000</v>
      </c>
      <c r="BJ51" s="172">
        <v>8369600</v>
      </c>
      <c r="BK51" s="172">
        <v>10317700</v>
      </c>
      <c r="BL51" s="513">
        <v>9201700</v>
      </c>
      <c r="BM51" s="172">
        <f>VLOOKUP(A51,'SIIF EJEC MENS NOV-16'!$A$26:$AV$223,48,0)</f>
        <v>9133900</v>
      </c>
      <c r="BN51" s="510">
        <f>VLOOKUP(A51,'EJECUCION MENSUAL DIC-16'!A52:$AV$223,48,0)</f>
        <v>11277900</v>
      </c>
      <c r="BO51" s="167">
        <f t="shared" ref="BO51:BO58" si="53">+SUM(BC51:BN51)</f>
        <v>119144700</v>
      </c>
      <c r="BP51" s="509">
        <v>8818200</v>
      </c>
      <c r="BQ51" s="172">
        <v>9134700</v>
      </c>
      <c r="BR51" s="172">
        <v>10418800</v>
      </c>
      <c r="BS51" s="172">
        <v>10523900</v>
      </c>
      <c r="BT51" s="172">
        <v>9295500</v>
      </c>
      <c r="BU51" s="172">
        <v>8981800</v>
      </c>
      <c r="BV51" s="172">
        <v>13671000</v>
      </c>
      <c r="BW51" s="172">
        <v>8369600</v>
      </c>
      <c r="BX51" s="172">
        <v>10317700</v>
      </c>
      <c r="BY51" s="513">
        <v>9201700</v>
      </c>
      <c r="BZ51" s="172">
        <f>VLOOKUP(A51,'SIIF EJEC MENS NOV-16'!$A$26:$AX$223,50,0)</f>
        <v>9133900</v>
      </c>
      <c r="CA51" s="510">
        <f>VLOOKUP(A51,'EJECUCION MENSUAL DIC-16'!$A$26:$AX$223,50,0)</f>
        <v>11277900</v>
      </c>
      <c r="CB51" s="167">
        <f t="shared" ref="CB51:CB58" si="54">+SUM(BP51:CA51)</f>
        <v>119144700</v>
      </c>
      <c r="CC51" s="509">
        <v>0</v>
      </c>
      <c r="CD51" s="172">
        <v>17952900</v>
      </c>
      <c r="CE51" s="172">
        <v>10418800</v>
      </c>
      <c r="CF51" s="172">
        <v>10523900</v>
      </c>
      <c r="CG51" s="172">
        <v>9295500</v>
      </c>
      <c r="CH51" s="172">
        <v>8981800</v>
      </c>
      <c r="CI51" s="172">
        <v>13671000</v>
      </c>
      <c r="CJ51" s="172">
        <v>8369600</v>
      </c>
      <c r="CK51" s="172">
        <v>10317700</v>
      </c>
      <c r="CL51" s="465">
        <v>9201700</v>
      </c>
      <c r="CM51" s="170">
        <f>VLOOKUP(A51,'SIIF EJEC MENS NOV-16'!$A$26:$AZ$223,52,0)</f>
        <v>9133900</v>
      </c>
      <c r="CN51" s="510">
        <f>VLOOKUP(A51,'EJECUCION MENSUAL DIC-16'!A52:$AZ$223,52,0)</f>
        <v>11277900</v>
      </c>
      <c r="CO51" s="167">
        <f t="shared" ref="CO51:CO58" si="55">+SUM(CC51:CN51)</f>
        <v>119144700</v>
      </c>
      <c r="CP51" s="196">
        <f t="shared" ref="CP51:CP58" si="56">+AO51-BB51</f>
        <v>0</v>
      </c>
      <c r="CQ51" s="172">
        <f t="shared" ref="CQ51:CQ58" si="57">+BB51-BO51</f>
        <v>29482409</v>
      </c>
      <c r="CR51" s="172">
        <f t="shared" ref="CR51:CR58" si="58">+BO51-CB51</f>
        <v>0</v>
      </c>
      <c r="CS51" s="172">
        <f t="shared" ref="CS51:CS58" si="59">+CB51-CO51</f>
        <v>0</v>
      </c>
      <c r="CT51" s="511">
        <f t="shared" si="8"/>
        <v>1</v>
      </c>
      <c r="CU51" s="512">
        <f t="shared" si="9"/>
        <v>0.80163505030566129</v>
      </c>
    </row>
    <row r="52" spans="1:99" s="146" customFormat="1" ht="18" customHeight="1" outlineLevel="3">
      <c r="A52" s="461" t="s">
        <v>852</v>
      </c>
      <c r="B52" s="1027" t="str">
        <f>+C52&amp;D52</f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161"/>
      <c r="AB52" s="160"/>
      <c r="AC52" s="161"/>
      <c r="AD52" s="160">
        <v>160000000</v>
      </c>
      <c r="AE52" s="508">
        <f t="shared" si="50"/>
        <v>570000000</v>
      </c>
      <c r="AF52" s="167">
        <f t="shared" si="50"/>
        <v>160000000</v>
      </c>
      <c r="AG52" s="566"/>
      <c r="AH52" s="566"/>
      <c r="AI52" s="569"/>
      <c r="AJ52" s="566">
        <f t="shared" ref="AJ52:AJ58" si="60">+-AG52+AI52</f>
        <v>0</v>
      </c>
      <c r="AK52" s="569"/>
      <c r="AL52" s="167">
        <f t="shared" si="51"/>
        <v>6703597377</v>
      </c>
      <c r="AM52" s="167"/>
      <c r="AN52" s="167">
        <f t="shared" si="46"/>
        <v>6703597377</v>
      </c>
      <c r="AO52" s="167">
        <f t="shared" si="47"/>
        <v>6703597377</v>
      </c>
      <c r="AP52" s="167">
        <v>6703597377</v>
      </c>
      <c r="AQ52" s="167">
        <v>0</v>
      </c>
      <c r="AR52" s="167">
        <v>0</v>
      </c>
      <c r="AS52" s="167">
        <v>0</v>
      </c>
      <c r="AT52" s="508">
        <v>0</v>
      </c>
      <c r="AU52" s="167">
        <v>0</v>
      </c>
      <c r="AV52" s="196">
        <v>0</v>
      </c>
      <c r="AW52" s="172">
        <v>0</v>
      </c>
      <c r="AX52" s="172">
        <v>0</v>
      </c>
      <c r="AY52" s="172">
        <v>0</v>
      </c>
      <c r="AZ52" s="1122">
        <v>0</v>
      </c>
      <c r="BA52" s="510">
        <f>VLOOKUP(A52,'EJECUCION MENSUAL DIC-16'!A53:$AR$223,44,0)</f>
        <v>0</v>
      </c>
      <c r="BB52" s="167">
        <f t="shared" si="52"/>
        <v>6703597377</v>
      </c>
      <c r="BC52" s="509">
        <v>449323990</v>
      </c>
      <c r="BD52" s="172">
        <v>452389437</v>
      </c>
      <c r="BE52" s="172">
        <v>458971995</v>
      </c>
      <c r="BF52" s="172">
        <v>463651092</v>
      </c>
      <c r="BG52" s="172">
        <v>470984602</v>
      </c>
      <c r="BH52" s="172">
        <v>477783886</v>
      </c>
      <c r="BI52" s="172">
        <v>503661537</v>
      </c>
      <c r="BJ52" s="172">
        <v>509327283</v>
      </c>
      <c r="BK52" s="172">
        <v>514317944</v>
      </c>
      <c r="BL52" s="513">
        <v>511148517</v>
      </c>
      <c r="BM52" s="172">
        <f>VLOOKUP(A52,'SIIF EJEC MENS NOV-16'!$A$26:$AV$223,48,0)</f>
        <v>519449714</v>
      </c>
      <c r="BN52" s="510">
        <f>VLOOKUP(A52,'EJECUCION MENSUAL DIC-16'!A53:$AV$223,48,0)</f>
        <v>1367446640</v>
      </c>
      <c r="BO52" s="167">
        <f t="shared" si="53"/>
        <v>6698456637</v>
      </c>
      <c r="BP52" s="509">
        <v>449323990</v>
      </c>
      <c r="BQ52" s="172">
        <v>452389437</v>
      </c>
      <c r="BR52" s="172">
        <v>458971995</v>
      </c>
      <c r="BS52" s="172">
        <v>463651092</v>
      </c>
      <c r="BT52" s="172">
        <v>470984602</v>
      </c>
      <c r="BU52" s="172">
        <v>477783886</v>
      </c>
      <c r="BV52" s="172">
        <v>503661537</v>
      </c>
      <c r="BW52" s="172">
        <v>509327283</v>
      </c>
      <c r="BX52" s="172">
        <v>514317944</v>
      </c>
      <c r="BY52" s="513">
        <v>511148517</v>
      </c>
      <c r="BZ52" s="172">
        <f>VLOOKUP(A52,'SIIF EJEC MENS NOV-16'!$A$26:$AX$223,50,0)</f>
        <v>519449714</v>
      </c>
      <c r="CA52" s="510">
        <f>VLOOKUP(A52,'EJECUCION MENSUAL DIC-16'!$A$26:$AX$223,50,0)</f>
        <v>1367446640</v>
      </c>
      <c r="CB52" s="167">
        <f t="shared" si="54"/>
        <v>6698456637</v>
      </c>
      <c r="CC52" s="509">
        <v>0</v>
      </c>
      <c r="CD52" s="172">
        <v>901713427</v>
      </c>
      <c r="CE52" s="172">
        <v>458971995</v>
      </c>
      <c r="CF52" s="172">
        <v>463651092</v>
      </c>
      <c r="CG52" s="172">
        <v>470984602</v>
      </c>
      <c r="CH52" s="172">
        <v>477783886</v>
      </c>
      <c r="CI52" s="172">
        <v>503661537</v>
      </c>
      <c r="CJ52" s="172">
        <v>509327283</v>
      </c>
      <c r="CK52" s="172">
        <v>514317944</v>
      </c>
      <c r="CL52" s="465">
        <v>511148517</v>
      </c>
      <c r="CM52" s="170">
        <f>VLOOKUP(A52,'SIIF EJEC MENS NOV-16'!$A$26:$AZ$223,52,0)</f>
        <v>519449714</v>
      </c>
      <c r="CN52" s="510">
        <f>VLOOKUP(A52,'EJECUCION MENSUAL DIC-16'!A53:$AZ$223,52,0)</f>
        <v>1367446640</v>
      </c>
      <c r="CO52" s="167">
        <f t="shared" si="55"/>
        <v>6698456637</v>
      </c>
      <c r="CP52" s="196">
        <f t="shared" si="56"/>
        <v>0</v>
      </c>
      <c r="CQ52" s="172">
        <f t="shared" si="57"/>
        <v>5140740</v>
      </c>
      <c r="CR52" s="172">
        <f t="shared" si="58"/>
        <v>0</v>
      </c>
      <c r="CS52" s="172">
        <f t="shared" si="59"/>
        <v>0</v>
      </c>
      <c r="CT52" s="511">
        <f t="shared" si="8"/>
        <v>1</v>
      </c>
      <c r="CU52" s="512">
        <f t="shared" si="9"/>
        <v>0.99923313711864048</v>
      </c>
    </row>
    <row r="53" spans="1:99" s="146" customFormat="1" ht="18" customHeight="1" outlineLevel="3">
      <c r="A53" s="461" t="s">
        <v>853</v>
      </c>
      <c r="B53" s="1027" t="str">
        <f>+C53&amp;D53</f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161"/>
      <c r="AB53" s="160"/>
      <c r="AC53" s="161">
        <v>120000000</v>
      </c>
      <c r="AD53" s="160"/>
      <c r="AE53" s="508">
        <f t="shared" si="50"/>
        <v>340000000</v>
      </c>
      <c r="AF53" s="167">
        <f t="shared" si="50"/>
        <v>250000000</v>
      </c>
      <c r="AG53" s="566"/>
      <c r="AH53" s="566"/>
      <c r="AI53" s="566"/>
      <c r="AJ53" s="566">
        <f t="shared" si="60"/>
        <v>0</v>
      </c>
      <c r="AK53" s="566"/>
      <c r="AL53" s="167">
        <f t="shared" si="51"/>
        <v>6598291834</v>
      </c>
      <c r="AM53" s="167"/>
      <c r="AN53" s="167">
        <f t="shared" si="46"/>
        <v>6598291834</v>
      </c>
      <c r="AO53" s="167">
        <f t="shared" si="47"/>
        <v>6598291834</v>
      </c>
      <c r="AP53" s="167">
        <v>6598291834</v>
      </c>
      <c r="AQ53" s="167">
        <v>0</v>
      </c>
      <c r="AR53" s="167">
        <v>0</v>
      </c>
      <c r="AS53" s="167">
        <v>0</v>
      </c>
      <c r="AT53" s="508">
        <v>0</v>
      </c>
      <c r="AU53" s="167">
        <v>0</v>
      </c>
      <c r="AV53" s="196">
        <v>0</v>
      </c>
      <c r="AW53" s="172">
        <v>0</v>
      </c>
      <c r="AX53" s="172">
        <v>0</v>
      </c>
      <c r="AY53" s="172">
        <v>0</v>
      </c>
      <c r="AZ53" s="1122">
        <v>0</v>
      </c>
      <c r="BA53" s="510">
        <f>VLOOKUP(A53,'EJECUCION MENSUAL DIC-16'!A54:$AR$223,44,0)</f>
        <v>0</v>
      </c>
      <c r="BB53" s="167">
        <f t="shared" si="52"/>
        <v>6598291834</v>
      </c>
      <c r="BC53" s="509">
        <v>501810373</v>
      </c>
      <c r="BD53" s="172">
        <v>530523046</v>
      </c>
      <c r="BE53" s="172">
        <v>552711702</v>
      </c>
      <c r="BF53" s="172">
        <v>530174947</v>
      </c>
      <c r="BG53" s="172">
        <v>511897080</v>
      </c>
      <c r="BH53" s="172">
        <v>550586906</v>
      </c>
      <c r="BI53" s="172">
        <v>565887952</v>
      </c>
      <c r="BJ53" s="172">
        <v>563657140</v>
      </c>
      <c r="BK53" s="172">
        <v>556780780</v>
      </c>
      <c r="BL53" s="172">
        <v>555685880</v>
      </c>
      <c r="BM53" s="172">
        <v>552691980</v>
      </c>
      <c r="BN53" s="510">
        <v>554149080</v>
      </c>
      <c r="BO53" s="167">
        <f t="shared" si="53"/>
        <v>6526556866</v>
      </c>
      <c r="BP53" s="509">
        <v>501810373</v>
      </c>
      <c r="BQ53" s="172">
        <v>530523046</v>
      </c>
      <c r="BR53" s="172">
        <v>552711702</v>
      </c>
      <c r="BS53" s="172">
        <v>530174947</v>
      </c>
      <c r="BT53" s="172">
        <v>511897080</v>
      </c>
      <c r="BU53" s="172">
        <v>550586906</v>
      </c>
      <c r="BV53" s="172">
        <v>565887952</v>
      </c>
      <c r="BW53" s="172">
        <v>563657140</v>
      </c>
      <c r="BX53" s="172">
        <v>556780780</v>
      </c>
      <c r="BY53" s="172">
        <v>555685880</v>
      </c>
      <c r="BZ53" s="172">
        <v>552691980</v>
      </c>
      <c r="CA53" s="510">
        <v>554149080</v>
      </c>
      <c r="CB53" s="167">
        <f t="shared" si="54"/>
        <v>6526556866</v>
      </c>
      <c r="CC53" s="509"/>
      <c r="CD53" s="172">
        <v>1032333419</v>
      </c>
      <c r="CE53" s="172">
        <v>552711702</v>
      </c>
      <c r="CF53" s="172">
        <v>530174947</v>
      </c>
      <c r="CG53" s="172">
        <v>511897080</v>
      </c>
      <c r="CH53" s="172">
        <v>550586906</v>
      </c>
      <c r="CI53" s="172">
        <v>565887952</v>
      </c>
      <c r="CJ53" s="172">
        <v>563657140</v>
      </c>
      <c r="CK53" s="172">
        <v>555891980</v>
      </c>
      <c r="CL53" s="464">
        <v>556574680</v>
      </c>
      <c r="CM53" s="170">
        <v>552691980</v>
      </c>
      <c r="CN53" s="510">
        <v>554149080</v>
      </c>
      <c r="CO53" s="167">
        <f t="shared" si="55"/>
        <v>6526556866</v>
      </c>
      <c r="CP53" s="196">
        <f t="shared" si="56"/>
        <v>0</v>
      </c>
      <c r="CQ53" s="172">
        <f t="shared" si="57"/>
        <v>71734968</v>
      </c>
      <c r="CR53" s="172">
        <f t="shared" si="58"/>
        <v>0</v>
      </c>
      <c r="CS53" s="172">
        <f t="shared" si="59"/>
        <v>0</v>
      </c>
      <c r="CT53" s="511">
        <f t="shared" si="8"/>
        <v>1</v>
      </c>
      <c r="CU53" s="512">
        <f t="shared" si="9"/>
        <v>0.98912825170442442</v>
      </c>
    </row>
    <row r="54" spans="1:99" s="146" customFormat="1" ht="18" customHeight="1" outlineLevel="3">
      <c r="A54" s="461" t="s">
        <v>854</v>
      </c>
      <c r="B54" s="1027" t="str">
        <f>+C54&amp;D54</f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161"/>
      <c r="AB54" s="160"/>
      <c r="AC54" s="161"/>
      <c r="AD54" s="160"/>
      <c r="AE54" s="508">
        <f t="shared" si="50"/>
        <v>15000000</v>
      </c>
      <c r="AF54" s="167">
        <f t="shared" si="50"/>
        <v>40000000</v>
      </c>
      <c r="AG54" s="566"/>
      <c r="AH54" s="566"/>
      <c r="AI54" s="569"/>
      <c r="AJ54" s="566">
        <f t="shared" si="60"/>
        <v>0</v>
      </c>
      <c r="AK54" s="569"/>
      <c r="AL54" s="167">
        <f t="shared" si="51"/>
        <v>89356219</v>
      </c>
      <c r="AM54" s="167"/>
      <c r="AN54" s="167">
        <f t="shared" si="46"/>
        <v>89356219</v>
      </c>
      <c r="AO54" s="167">
        <f t="shared" si="47"/>
        <v>89356219</v>
      </c>
      <c r="AP54" s="167">
        <v>89356219</v>
      </c>
      <c r="AQ54" s="167">
        <v>0</v>
      </c>
      <c r="AR54" s="167">
        <v>0</v>
      </c>
      <c r="AS54" s="167">
        <v>0</v>
      </c>
      <c r="AT54" s="508">
        <v>0</v>
      </c>
      <c r="AU54" s="167">
        <v>0</v>
      </c>
      <c r="AV54" s="196">
        <v>0</v>
      </c>
      <c r="AW54" s="172">
        <v>0</v>
      </c>
      <c r="AX54" s="172">
        <v>0</v>
      </c>
      <c r="AY54" s="172">
        <v>0</v>
      </c>
      <c r="AZ54" s="1122">
        <v>0</v>
      </c>
      <c r="BA54" s="510">
        <f>VLOOKUP(A54,'EJECUCION MENSUAL DIC-16'!A55:$AR$223,44,0)</f>
        <v>0</v>
      </c>
      <c r="BB54" s="167">
        <f t="shared" si="52"/>
        <v>89356219</v>
      </c>
      <c r="BC54" s="509">
        <v>5427700</v>
      </c>
      <c r="BD54" s="172">
        <v>5517000</v>
      </c>
      <c r="BE54" s="172">
        <v>6385675</v>
      </c>
      <c r="BF54" s="172">
        <v>6425200</v>
      </c>
      <c r="BG54" s="172">
        <v>5714900</v>
      </c>
      <c r="BH54" s="172">
        <v>6221600</v>
      </c>
      <c r="BI54" s="172">
        <v>7026800</v>
      </c>
      <c r="BJ54" s="172">
        <v>6569015</v>
      </c>
      <c r="BK54" s="172">
        <v>6753600</v>
      </c>
      <c r="BL54" s="513">
        <v>6710100</v>
      </c>
      <c r="BM54" s="172">
        <v>6228600</v>
      </c>
      <c r="BN54" s="510">
        <f>VLOOKUP(A54,'EJECUCION MENSUAL DIC-16'!A55:$AV$223,48,0)</f>
        <v>6167100</v>
      </c>
      <c r="BO54" s="167">
        <f t="shared" si="53"/>
        <v>75147290</v>
      </c>
      <c r="BP54" s="509">
        <v>5427700</v>
      </c>
      <c r="BQ54" s="172">
        <v>5517000</v>
      </c>
      <c r="BR54" s="172">
        <v>6385675</v>
      </c>
      <c r="BS54" s="172">
        <v>6425200</v>
      </c>
      <c r="BT54" s="172">
        <v>5714900</v>
      </c>
      <c r="BU54" s="172">
        <v>6221600</v>
      </c>
      <c r="BV54" s="172">
        <v>7026800</v>
      </c>
      <c r="BW54" s="172">
        <v>6569015</v>
      </c>
      <c r="BX54" s="172">
        <v>6753600</v>
      </c>
      <c r="BY54" s="513">
        <v>6710100</v>
      </c>
      <c r="BZ54" s="172">
        <v>6228600</v>
      </c>
      <c r="CA54" s="510">
        <f>VLOOKUP(A54,'EJECUCION MENSUAL DIC-16'!$A$26:$AX$223,50,0)</f>
        <v>6167100</v>
      </c>
      <c r="CB54" s="167">
        <f t="shared" si="54"/>
        <v>75147290</v>
      </c>
      <c r="CC54" s="509">
        <v>0</v>
      </c>
      <c r="CD54" s="172">
        <v>10944700</v>
      </c>
      <c r="CE54" s="172">
        <v>6385675</v>
      </c>
      <c r="CF54" s="172">
        <v>6425200</v>
      </c>
      <c r="CG54" s="172">
        <v>5714900</v>
      </c>
      <c r="CH54" s="172">
        <v>6221600</v>
      </c>
      <c r="CI54" s="172">
        <v>7026800</v>
      </c>
      <c r="CJ54" s="172">
        <v>6569015</v>
      </c>
      <c r="CK54" s="172">
        <v>6753600</v>
      </c>
      <c r="CL54" s="465">
        <v>6710100</v>
      </c>
      <c r="CM54" s="170">
        <v>6228600</v>
      </c>
      <c r="CN54" s="510">
        <f>VLOOKUP(A54,'EJECUCION MENSUAL DIC-16'!A55:$AZ$223,52,0)</f>
        <v>6167100</v>
      </c>
      <c r="CO54" s="167">
        <f t="shared" si="55"/>
        <v>75147290</v>
      </c>
      <c r="CP54" s="196">
        <f t="shared" si="56"/>
        <v>0</v>
      </c>
      <c r="CQ54" s="172">
        <f t="shared" si="57"/>
        <v>14208929</v>
      </c>
      <c r="CR54" s="172">
        <f t="shared" si="58"/>
        <v>0</v>
      </c>
      <c r="CS54" s="172">
        <f t="shared" si="59"/>
        <v>0</v>
      </c>
      <c r="CT54" s="536">
        <f t="shared" si="8"/>
        <v>1</v>
      </c>
      <c r="CU54" s="537">
        <f t="shared" si="9"/>
        <v>0.84098556139668357</v>
      </c>
    </row>
    <row r="55" spans="1:99" s="180" customFormat="1" ht="20.25" customHeight="1" outlineLevel="2">
      <c r="A55" s="466" t="s">
        <v>855</v>
      </c>
      <c r="B55" s="1027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193"/>
      <c r="AB55" s="189"/>
      <c r="AC55" s="193">
        <v>40000000</v>
      </c>
      <c r="AD55" s="189"/>
      <c r="AE55" s="518">
        <f t="shared" si="50"/>
        <v>120000000</v>
      </c>
      <c r="AF55" s="517">
        <f t="shared" si="50"/>
        <v>20000000</v>
      </c>
      <c r="AG55" s="568"/>
      <c r="AH55" s="568"/>
      <c r="AI55" s="568"/>
      <c r="AJ55" s="566">
        <f t="shared" si="60"/>
        <v>0</v>
      </c>
      <c r="AK55" s="568"/>
      <c r="AL55" s="167">
        <f t="shared" si="51"/>
        <v>3167076847</v>
      </c>
      <c r="AM55" s="517"/>
      <c r="AN55" s="517">
        <f t="shared" si="46"/>
        <v>3167076847</v>
      </c>
      <c r="AO55" s="517">
        <f t="shared" si="47"/>
        <v>3167076847</v>
      </c>
      <c r="AP55" s="517">
        <v>3167076847</v>
      </c>
      <c r="AQ55" s="517">
        <v>0</v>
      </c>
      <c r="AR55" s="517">
        <v>0</v>
      </c>
      <c r="AS55" s="517">
        <v>0</v>
      </c>
      <c r="AT55" s="518">
        <v>0</v>
      </c>
      <c r="AU55" s="517">
        <v>0</v>
      </c>
      <c r="AV55" s="196">
        <v>0</v>
      </c>
      <c r="AW55" s="172">
        <v>0</v>
      </c>
      <c r="AX55" s="172">
        <v>0</v>
      </c>
      <c r="AY55" s="172">
        <v>0</v>
      </c>
      <c r="AZ55" s="1122">
        <v>0</v>
      </c>
      <c r="BA55" s="510">
        <f>VLOOKUP(A55,'EJECUCION MENSUAL DIC-16'!A56:$AR$223,44,0)</f>
        <v>0</v>
      </c>
      <c r="BB55" s="517">
        <f t="shared" si="52"/>
        <v>3167076847</v>
      </c>
      <c r="BC55" s="532">
        <v>212519900</v>
      </c>
      <c r="BD55" s="523">
        <v>232348400</v>
      </c>
      <c r="BE55" s="523">
        <v>263212800</v>
      </c>
      <c r="BF55" s="523">
        <v>238266300</v>
      </c>
      <c r="BG55" s="523">
        <v>269240200</v>
      </c>
      <c r="BH55" s="523">
        <v>255146700</v>
      </c>
      <c r="BI55" s="523">
        <v>350987200</v>
      </c>
      <c r="BJ55" s="523">
        <v>250083000</v>
      </c>
      <c r="BK55" s="523">
        <v>255773200</v>
      </c>
      <c r="BL55" s="523">
        <v>253427400</v>
      </c>
      <c r="BM55" s="172">
        <f>VLOOKUP(A55,'SIIF EJEC MENS NOV-16'!$A$26:$AV$223,48,0)</f>
        <v>259678000</v>
      </c>
      <c r="BN55" s="510">
        <f>VLOOKUP(A55,'EJECUCION MENSUAL DIC-16'!A56:$AV$223,48,0)</f>
        <v>281395200</v>
      </c>
      <c r="BO55" s="517">
        <f t="shared" si="53"/>
        <v>3122078300</v>
      </c>
      <c r="BP55" s="532">
        <v>212519900</v>
      </c>
      <c r="BQ55" s="523">
        <v>232348400</v>
      </c>
      <c r="BR55" s="523">
        <v>263212800</v>
      </c>
      <c r="BS55" s="523">
        <v>238266300</v>
      </c>
      <c r="BT55" s="523">
        <v>269240200</v>
      </c>
      <c r="BU55" s="523">
        <v>255146700</v>
      </c>
      <c r="BV55" s="523">
        <v>350987200</v>
      </c>
      <c r="BW55" s="523">
        <v>250083000</v>
      </c>
      <c r="BX55" s="523">
        <v>255773200</v>
      </c>
      <c r="BY55" s="523">
        <v>253427400</v>
      </c>
      <c r="BZ55" s="172">
        <f>VLOOKUP(A55,'SIIF EJEC MENS NOV-16'!$A$26:$AX$223,50,0)</f>
        <v>259678000</v>
      </c>
      <c r="CA55" s="510">
        <f>VLOOKUP(A55,'EJECUCION MENSUAL DIC-16'!$A$26:$AX$223,50,0)</f>
        <v>281395200</v>
      </c>
      <c r="CB55" s="517">
        <f t="shared" si="54"/>
        <v>3122078300</v>
      </c>
      <c r="CC55" s="532">
        <v>0</v>
      </c>
      <c r="CD55" s="523">
        <v>444868300</v>
      </c>
      <c r="CE55" s="523">
        <v>263212800</v>
      </c>
      <c r="CF55" s="523">
        <v>238266300</v>
      </c>
      <c r="CG55" s="523">
        <v>269240200</v>
      </c>
      <c r="CH55" s="523">
        <v>255146700</v>
      </c>
      <c r="CI55" s="523">
        <v>350987200</v>
      </c>
      <c r="CJ55" s="523">
        <v>250083000</v>
      </c>
      <c r="CK55" s="523">
        <v>255560700</v>
      </c>
      <c r="CL55" s="474">
        <v>253639900</v>
      </c>
      <c r="CM55" s="170">
        <f>VLOOKUP(A55,'SIIF EJEC MENS NOV-16'!$A$26:$AZ$223,52,0)</f>
        <v>259678000</v>
      </c>
      <c r="CN55" s="510">
        <f>VLOOKUP(A55,'EJECUCION MENSUAL DIC-16'!A56:$AZ$223,52,0)</f>
        <v>281395200</v>
      </c>
      <c r="CO55" s="517">
        <f t="shared" si="55"/>
        <v>3122078300</v>
      </c>
      <c r="CP55" s="558">
        <f t="shared" si="56"/>
        <v>0</v>
      </c>
      <c r="CQ55" s="523">
        <f t="shared" si="57"/>
        <v>44998547</v>
      </c>
      <c r="CR55" s="523">
        <f t="shared" si="58"/>
        <v>0</v>
      </c>
      <c r="CS55" s="523">
        <f t="shared" si="59"/>
        <v>0</v>
      </c>
      <c r="CT55" s="538">
        <f t="shared" si="8"/>
        <v>1</v>
      </c>
      <c r="CU55" s="525">
        <f t="shared" si="9"/>
        <v>0.9857917729269422</v>
      </c>
    </row>
    <row r="56" spans="1:99" s="180" customFormat="1" ht="20.25" customHeight="1" outlineLevel="2">
      <c r="A56" s="466" t="s">
        <v>856</v>
      </c>
      <c r="B56" s="1027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193"/>
      <c r="AB56" s="189"/>
      <c r="AC56" s="193"/>
      <c r="AD56" s="189"/>
      <c r="AE56" s="518">
        <f t="shared" si="50"/>
        <v>80000000</v>
      </c>
      <c r="AF56" s="517">
        <f t="shared" si="50"/>
        <v>70000000</v>
      </c>
      <c r="AG56" s="568"/>
      <c r="AH56" s="568"/>
      <c r="AI56" s="568"/>
      <c r="AJ56" s="566">
        <f t="shared" si="60"/>
        <v>0</v>
      </c>
      <c r="AK56" s="568"/>
      <c r="AL56" s="167">
        <f t="shared" si="51"/>
        <v>534630552</v>
      </c>
      <c r="AM56" s="517"/>
      <c r="AN56" s="517">
        <f t="shared" si="46"/>
        <v>534630552</v>
      </c>
      <c r="AO56" s="517">
        <f t="shared" si="47"/>
        <v>534630552</v>
      </c>
      <c r="AP56" s="517">
        <v>534630552</v>
      </c>
      <c r="AQ56" s="517">
        <v>0</v>
      </c>
      <c r="AR56" s="517">
        <v>0</v>
      </c>
      <c r="AS56" s="517">
        <v>0</v>
      </c>
      <c r="AT56" s="518">
        <v>0</v>
      </c>
      <c r="AU56" s="517">
        <v>0</v>
      </c>
      <c r="AV56" s="196">
        <v>0</v>
      </c>
      <c r="AW56" s="172">
        <v>0</v>
      </c>
      <c r="AX56" s="172">
        <v>0</v>
      </c>
      <c r="AY56" s="172">
        <v>0</v>
      </c>
      <c r="AZ56" s="1122">
        <v>0</v>
      </c>
      <c r="BA56" s="510">
        <f>VLOOKUP(A56,'EJECUCION MENSUAL DIC-16'!A57:$AR$223,44,0)</f>
        <v>0</v>
      </c>
      <c r="BB56" s="517">
        <f t="shared" si="52"/>
        <v>534630552</v>
      </c>
      <c r="BC56" s="532">
        <v>35430800</v>
      </c>
      <c r="BD56" s="523">
        <v>38721000</v>
      </c>
      <c r="BE56" s="523">
        <v>43851800</v>
      </c>
      <c r="BF56" s="523">
        <v>39706300</v>
      </c>
      <c r="BG56" s="523">
        <v>44868800</v>
      </c>
      <c r="BH56" s="523">
        <v>42519900</v>
      </c>
      <c r="BI56" s="523">
        <v>58498500</v>
      </c>
      <c r="BJ56" s="523">
        <v>41675200</v>
      </c>
      <c r="BK56" s="523">
        <v>42624000</v>
      </c>
      <c r="BL56" s="523">
        <v>42233300</v>
      </c>
      <c r="BM56" s="172">
        <f>VLOOKUP(A56,'SIIF EJEC MENS NOV-16'!$A$26:$AV$223,48,0)</f>
        <v>43275500</v>
      </c>
      <c r="BN56" s="510">
        <f>VLOOKUP(A56,'EJECUCION MENSUAL DIC-16'!A57:$AV$223,48,0)</f>
        <v>46895400</v>
      </c>
      <c r="BO56" s="517">
        <f t="shared" si="53"/>
        <v>520300500</v>
      </c>
      <c r="BP56" s="532">
        <v>35430800</v>
      </c>
      <c r="BQ56" s="523">
        <v>38721000</v>
      </c>
      <c r="BR56" s="523">
        <v>43851800</v>
      </c>
      <c r="BS56" s="523">
        <v>39706300</v>
      </c>
      <c r="BT56" s="523">
        <v>44868800</v>
      </c>
      <c r="BU56" s="523">
        <v>42519900</v>
      </c>
      <c r="BV56" s="523">
        <v>58498500</v>
      </c>
      <c r="BW56" s="523">
        <v>41675200</v>
      </c>
      <c r="BX56" s="523">
        <v>42624000</v>
      </c>
      <c r="BY56" s="523">
        <v>42233300</v>
      </c>
      <c r="BZ56" s="172">
        <f>VLOOKUP(A56,'SIIF EJEC MENS NOV-16'!$A$26:$AX$223,50,0)</f>
        <v>43275500</v>
      </c>
      <c r="CA56" s="510">
        <f>VLOOKUP(A56,'EJECUCION MENSUAL DIC-16'!$A$26:$AX$223,50,0)</f>
        <v>46895400</v>
      </c>
      <c r="CB56" s="517">
        <f t="shared" si="54"/>
        <v>520300500</v>
      </c>
      <c r="CC56" s="532">
        <v>0</v>
      </c>
      <c r="CD56" s="523">
        <v>74151800</v>
      </c>
      <c r="CE56" s="523">
        <v>43851800</v>
      </c>
      <c r="CF56" s="523">
        <v>39706300</v>
      </c>
      <c r="CG56" s="523">
        <v>44868800</v>
      </c>
      <c r="CH56" s="523">
        <v>42519900</v>
      </c>
      <c r="CI56" s="523">
        <v>58498500</v>
      </c>
      <c r="CJ56" s="523">
        <v>41675200</v>
      </c>
      <c r="CK56" s="523">
        <v>42588500</v>
      </c>
      <c r="CL56" s="474">
        <v>42268800</v>
      </c>
      <c r="CM56" s="170">
        <f>VLOOKUP(A56,'SIIF EJEC MENS NOV-16'!$A$26:$AZ$223,52,0)</f>
        <v>43275500</v>
      </c>
      <c r="CN56" s="510">
        <f>VLOOKUP(A56,'EJECUCION MENSUAL DIC-16'!A57:$AZ$223,52,0)</f>
        <v>46895400</v>
      </c>
      <c r="CO56" s="517">
        <f t="shared" si="55"/>
        <v>520300500</v>
      </c>
      <c r="CP56" s="558">
        <f t="shared" si="56"/>
        <v>0</v>
      </c>
      <c r="CQ56" s="523">
        <f t="shared" si="57"/>
        <v>14330052</v>
      </c>
      <c r="CR56" s="523">
        <f t="shared" si="58"/>
        <v>0</v>
      </c>
      <c r="CS56" s="523">
        <f t="shared" si="59"/>
        <v>0</v>
      </c>
      <c r="CT56" s="538">
        <f t="shared" si="8"/>
        <v>1</v>
      </c>
      <c r="CU56" s="525">
        <f t="shared" si="9"/>
        <v>0.97319634662405152</v>
      </c>
    </row>
    <row r="57" spans="1:99" s="180" customFormat="1" ht="20.25" customHeight="1" outlineLevel="2">
      <c r="A57" s="466" t="s">
        <v>857</v>
      </c>
      <c r="B57" s="1027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193"/>
      <c r="AB57" s="189"/>
      <c r="AC57" s="193"/>
      <c r="AD57" s="189"/>
      <c r="AE57" s="518">
        <f t="shared" si="50"/>
        <v>80000000</v>
      </c>
      <c r="AF57" s="517">
        <f t="shared" si="50"/>
        <v>70000000</v>
      </c>
      <c r="AG57" s="568"/>
      <c r="AH57" s="568"/>
      <c r="AI57" s="568"/>
      <c r="AJ57" s="566">
        <f t="shared" si="60"/>
        <v>0</v>
      </c>
      <c r="AK57" s="568"/>
      <c r="AL57" s="167">
        <f t="shared" si="51"/>
        <v>534630583</v>
      </c>
      <c r="AM57" s="517"/>
      <c r="AN57" s="517">
        <f t="shared" si="46"/>
        <v>534630583</v>
      </c>
      <c r="AO57" s="517">
        <f t="shared" si="47"/>
        <v>534630583</v>
      </c>
      <c r="AP57" s="517">
        <v>534630583</v>
      </c>
      <c r="AQ57" s="517">
        <v>0</v>
      </c>
      <c r="AR57" s="517">
        <v>0</v>
      </c>
      <c r="AS57" s="517">
        <v>0</v>
      </c>
      <c r="AT57" s="518">
        <v>0</v>
      </c>
      <c r="AU57" s="517">
        <v>0</v>
      </c>
      <c r="AV57" s="196">
        <v>0</v>
      </c>
      <c r="AW57" s="172">
        <v>0</v>
      </c>
      <c r="AX57" s="172">
        <v>0</v>
      </c>
      <c r="AY57" s="172">
        <v>0</v>
      </c>
      <c r="AZ57" s="1122">
        <v>0</v>
      </c>
      <c r="BA57" s="510">
        <f>VLOOKUP(A57,'EJECUCION MENSUAL DIC-16'!A58:$AR$223,44,0)</f>
        <v>0</v>
      </c>
      <c r="BB57" s="517">
        <f t="shared" si="52"/>
        <v>534630583</v>
      </c>
      <c r="BC57" s="532">
        <v>35430800</v>
      </c>
      <c r="BD57" s="523">
        <v>38721000</v>
      </c>
      <c r="BE57" s="523">
        <v>43851800</v>
      </c>
      <c r="BF57" s="523">
        <v>39706300</v>
      </c>
      <c r="BG57" s="523">
        <v>44868800</v>
      </c>
      <c r="BH57" s="523">
        <v>42519900</v>
      </c>
      <c r="BI57" s="523">
        <v>58498500</v>
      </c>
      <c r="BJ57" s="523">
        <v>41675200</v>
      </c>
      <c r="BK57" s="523">
        <v>42624000</v>
      </c>
      <c r="BL57" s="523">
        <v>42233300</v>
      </c>
      <c r="BM57" s="172">
        <f>VLOOKUP(A57,'SIIF EJEC MENS NOV-16'!$A$26:$AV$223,48,0)</f>
        <v>43275500</v>
      </c>
      <c r="BN57" s="510">
        <f>VLOOKUP(A57,'EJECUCION MENSUAL DIC-16'!A58:$AV$223,48,0)</f>
        <v>46895400</v>
      </c>
      <c r="BO57" s="517">
        <f t="shared" si="53"/>
        <v>520300500</v>
      </c>
      <c r="BP57" s="532">
        <v>35430800</v>
      </c>
      <c r="BQ57" s="523">
        <v>38721000</v>
      </c>
      <c r="BR57" s="523">
        <v>43851800</v>
      </c>
      <c r="BS57" s="523">
        <v>39706300</v>
      </c>
      <c r="BT57" s="523">
        <v>44868800</v>
      </c>
      <c r="BU57" s="523">
        <v>42519900</v>
      </c>
      <c r="BV57" s="523">
        <v>58498500</v>
      </c>
      <c r="BW57" s="523">
        <v>41675200</v>
      </c>
      <c r="BX57" s="523">
        <v>42624000</v>
      </c>
      <c r="BY57" s="523">
        <v>42233300</v>
      </c>
      <c r="BZ57" s="172">
        <f>VLOOKUP(A57,'SIIF EJEC MENS NOV-16'!$A$26:$AX$223,50,0)</f>
        <v>43275500</v>
      </c>
      <c r="CA57" s="510">
        <f>VLOOKUP(A57,'EJECUCION MENSUAL DIC-16'!$A$26:$AX$223,50,0)</f>
        <v>46895400</v>
      </c>
      <c r="CB57" s="517">
        <f t="shared" si="54"/>
        <v>520300500</v>
      </c>
      <c r="CC57" s="532">
        <v>0</v>
      </c>
      <c r="CD57" s="523">
        <v>74151800</v>
      </c>
      <c r="CE57" s="523">
        <v>43851800</v>
      </c>
      <c r="CF57" s="523">
        <v>39706300</v>
      </c>
      <c r="CG57" s="523">
        <v>44868800</v>
      </c>
      <c r="CH57" s="523">
        <v>42519900</v>
      </c>
      <c r="CI57" s="523">
        <v>58498500</v>
      </c>
      <c r="CJ57" s="523">
        <v>41675200</v>
      </c>
      <c r="CK57" s="523">
        <v>42588500</v>
      </c>
      <c r="CL57" s="474">
        <v>42268800</v>
      </c>
      <c r="CM57" s="170">
        <f>VLOOKUP(A57,'SIIF EJEC MENS NOV-16'!$A$26:$AZ$223,52,0)</f>
        <v>43275500</v>
      </c>
      <c r="CN57" s="510">
        <f>VLOOKUP(A57,'EJECUCION MENSUAL DIC-16'!A58:$AZ$223,52,0)</f>
        <v>46895400</v>
      </c>
      <c r="CO57" s="517">
        <f t="shared" si="55"/>
        <v>520300500</v>
      </c>
      <c r="CP57" s="558">
        <f t="shared" si="56"/>
        <v>0</v>
      </c>
      <c r="CQ57" s="523">
        <f t="shared" si="57"/>
        <v>14330083</v>
      </c>
      <c r="CR57" s="523">
        <f t="shared" si="58"/>
        <v>0</v>
      </c>
      <c r="CS57" s="523">
        <f t="shared" si="59"/>
        <v>0</v>
      </c>
      <c r="CT57" s="538">
        <f t="shared" si="8"/>
        <v>1</v>
      </c>
      <c r="CU57" s="525">
        <f t="shared" si="9"/>
        <v>0.97319629019427045</v>
      </c>
    </row>
    <row r="58" spans="1:99" s="180" customFormat="1" ht="20.25" customHeight="1" outlineLevel="2" thickBot="1">
      <c r="A58" s="466" t="s">
        <v>858</v>
      </c>
      <c r="B58" s="1027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194"/>
      <c r="AB58" s="190"/>
      <c r="AC58" s="194"/>
      <c r="AD58" s="190"/>
      <c r="AE58" s="531">
        <f t="shared" si="50"/>
        <v>150000000</v>
      </c>
      <c r="AF58" s="530">
        <f t="shared" si="50"/>
        <v>140000000</v>
      </c>
      <c r="AG58" s="570"/>
      <c r="AH58" s="570"/>
      <c r="AI58" s="570"/>
      <c r="AJ58" s="567">
        <f t="shared" si="60"/>
        <v>0</v>
      </c>
      <c r="AK58" s="570"/>
      <c r="AL58" s="266">
        <f t="shared" si="51"/>
        <v>1078819879</v>
      </c>
      <c r="AM58" s="530"/>
      <c r="AN58" s="530">
        <f t="shared" si="46"/>
        <v>1078819879</v>
      </c>
      <c r="AO58" s="530">
        <f t="shared" si="47"/>
        <v>1078819879</v>
      </c>
      <c r="AP58" s="530">
        <v>1078819879</v>
      </c>
      <c r="AQ58" s="571">
        <v>0</v>
      </c>
      <c r="AR58" s="534">
        <v>0</v>
      </c>
      <c r="AS58" s="534">
        <v>0</v>
      </c>
      <c r="AT58" s="165">
        <v>0</v>
      </c>
      <c r="AU58" s="217">
        <v>0</v>
      </c>
      <c r="AV58" s="571">
        <v>0</v>
      </c>
      <c r="AW58" s="172">
        <v>0</v>
      </c>
      <c r="AX58" s="172">
        <v>0</v>
      </c>
      <c r="AY58" s="172">
        <v>0</v>
      </c>
      <c r="AZ58" s="1122">
        <v>0</v>
      </c>
      <c r="BA58" s="510">
        <f>VLOOKUP(A58,'EJECUCION MENSUAL DIC-16'!A59:$AR$223,44,0)</f>
        <v>0</v>
      </c>
      <c r="BB58" s="530">
        <f t="shared" si="52"/>
        <v>1078819879</v>
      </c>
      <c r="BC58" s="533">
        <v>70823500</v>
      </c>
      <c r="BD58" s="534">
        <v>77438700</v>
      </c>
      <c r="BE58" s="534">
        <v>87722500</v>
      </c>
      <c r="BF58" s="534">
        <v>79409500</v>
      </c>
      <c r="BG58" s="534">
        <v>89735500</v>
      </c>
      <c r="BH58" s="534">
        <v>85039800</v>
      </c>
      <c r="BI58" s="534">
        <v>116995400</v>
      </c>
      <c r="BJ58" s="534">
        <v>83351500</v>
      </c>
      <c r="BK58" s="534">
        <v>85245800</v>
      </c>
      <c r="BL58" s="534">
        <v>84465700</v>
      </c>
      <c r="BM58" s="172">
        <f>VLOOKUP(A58,'SIIF EJEC MENS NOV-16'!$A$26:$AV$223,48,0)</f>
        <v>86545200</v>
      </c>
      <c r="BN58" s="510">
        <f>VLOOKUP(A58,'EJECUCION MENSUAL DIC-16'!A59:$AV$223,48,0)</f>
        <v>93784300</v>
      </c>
      <c r="BO58" s="530">
        <f t="shared" si="53"/>
        <v>1040557400</v>
      </c>
      <c r="BP58" s="533">
        <v>70823500</v>
      </c>
      <c r="BQ58" s="534">
        <v>77438700</v>
      </c>
      <c r="BR58" s="534">
        <v>87722500</v>
      </c>
      <c r="BS58" s="534">
        <v>79409500</v>
      </c>
      <c r="BT58" s="534">
        <v>89735500</v>
      </c>
      <c r="BU58" s="534">
        <v>85039800</v>
      </c>
      <c r="BV58" s="534">
        <v>116995400</v>
      </c>
      <c r="BW58" s="534">
        <v>83351500</v>
      </c>
      <c r="BX58" s="534">
        <v>85245800</v>
      </c>
      <c r="BY58" s="534">
        <v>84465700</v>
      </c>
      <c r="BZ58" s="172">
        <f>VLOOKUP(A58,'SIIF EJEC MENS NOV-16'!$A$26:$AX$223,50,0)</f>
        <v>86545200</v>
      </c>
      <c r="CA58" s="510">
        <f>VLOOKUP(A58,'EJECUCION MENSUAL DIC-16'!$A$26:$AX$223,50,0)</f>
        <v>93784300</v>
      </c>
      <c r="CB58" s="530">
        <f t="shared" si="54"/>
        <v>1040557400</v>
      </c>
      <c r="CC58" s="533">
        <v>0</v>
      </c>
      <c r="CD58" s="534">
        <v>148262200</v>
      </c>
      <c r="CE58" s="534">
        <v>87722500</v>
      </c>
      <c r="CF58" s="534">
        <v>79409500</v>
      </c>
      <c r="CG58" s="534">
        <v>89735500</v>
      </c>
      <c r="CH58" s="534">
        <v>85039800</v>
      </c>
      <c r="CI58" s="534">
        <v>116995400</v>
      </c>
      <c r="CJ58" s="534">
        <v>83351500</v>
      </c>
      <c r="CK58" s="534">
        <v>85175000</v>
      </c>
      <c r="CL58" s="489">
        <v>84536500</v>
      </c>
      <c r="CM58" s="170">
        <f>VLOOKUP(A58,'SIIF EJEC MENS NOV-16'!$A$26:$AZ$223,52,0)</f>
        <v>86545200</v>
      </c>
      <c r="CN58" s="510">
        <f>VLOOKUP(A58,'EJECUCION MENSUAL DIC-16'!A59:$AZ$223,52,0)</f>
        <v>93784300</v>
      </c>
      <c r="CO58" s="530">
        <f t="shared" si="55"/>
        <v>1040557400</v>
      </c>
      <c r="CP58" s="571">
        <f t="shared" si="56"/>
        <v>0</v>
      </c>
      <c r="CQ58" s="534">
        <f t="shared" si="57"/>
        <v>38262479</v>
      </c>
      <c r="CR58" s="534">
        <f t="shared" si="58"/>
        <v>0</v>
      </c>
      <c r="CS58" s="534">
        <f t="shared" si="59"/>
        <v>0</v>
      </c>
      <c r="CT58" s="539">
        <f t="shared" si="8"/>
        <v>1</v>
      </c>
      <c r="CU58" s="540">
        <f t="shared" si="9"/>
        <v>0.96453302377458328</v>
      </c>
    </row>
    <row r="59" spans="1:99" s="157" customFormat="1" ht="18.75" thickBot="1">
      <c r="A59" s="146"/>
      <c r="B59" s="1027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401"/>
      <c r="AU59" s="600"/>
      <c r="AV59" s="600"/>
      <c r="AW59" s="600"/>
      <c r="AX59" s="600"/>
      <c r="AY59" s="600"/>
      <c r="AZ59" s="1124"/>
      <c r="BA59" s="600"/>
      <c r="BB59" s="600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69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</row>
    <row r="60" spans="1:99" s="255" customFormat="1" ht="31.5" customHeight="1" thickBot="1">
      <c r="A60" s="252"/>
      <c r="B60" s="1031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V60" si="61">+H61+H70</f>
        <v>245000000</v>
      </c>
      <c r="I60" s="238">
        <f t="shared" si="61"/>
        <v>340000000</v>
      </c>
      <c r="J60" s="256">
        <f t="shared" si="61"/>
        <v>340000000</v>
      </c>
      <c r="K60" s="237">
        <f t="shared" si="61"/>
        <v>22295692</v>
      </c>
      <c r="L60" s="261">
        <f>+L61+L70</f>
        <v>2882295692</v>
      </c>
      <c r="M60" s="237">
        <f t="shared" si="61"/>
        <v>100000000</v>
      </c>
      <c r="N60" s="261">
        <f t="shared" si="61"/>
        <v>100000000</v>
      </c>
      <c r="O60" s="237">
        <f t="shared" si="61"/>
        <v>285690820</v>
      </c>
      <c r="P60" s="238">
        <f t="shared" si="61"/>
        <v>285690820</v>
      </c>
      <c r="Q60" s="261">
        <f t="shared" si="61"/>
        <v>71000000</v>
      </c>
      <c r="R60" s="237">
        <f t="shared" si="61"/>
        <v>71000000</v>
      </c>
      <c r="S60" s="238">
        <f t="shared" si="61"/>
        <v>294000000</v>
      </c>
      <c r="T60" s="237">
        <f t="shared" si="61"/>
        <v>294000000</v>
      </c>
      <c r="U60" s="237">
        <f t="shared" si="61"/>
        <v>397278553</v>
      </c>
      <c r="V60" s="237">
        <f t="shared" si="61"/>
        <v>397278553</v>
      </c>
      <c r="W60" s="237">
        <f t="shared" si="61"/>
        <v>0</v>
      </c>
      <c r="X60" s="237">
        <f t="shared" si="61"/>
        <v>0</v>
      </c>
      <c r="Y60" s="237">
        <f t="shared" si="61"/>
        <v>89900000</v>
      </c>
      <c r="Z60" s="237">
        <f t="shared" si="61"/>
        <v>89900000</v>
      </c>
      <c r="AA60" s="237">
        <f t="shared" si="61"/>
        <v>625427314</v>
      </c>
      <c r="AB60" s="237">
        <f t="shared" si="61"/>
        <v>625427314</v>
      </c>
      <c r="AC60" s="237">
        <f t="shared" si="61"/>
        <v>696904066</v>
      </c>
      <c r="AD60" s="256">
        <f t="shared" si="61"/>
        <v>696904066</v>
      </c>
      <c r="AE60" s="237">
        <f t="shared" si="61"/>
        <v>3167496445</v>
      </c>
      <c r="AF60" s="237">
        <f t="shared" si="61"/>
        <v>6027496445</v>
      </c>
      <c r="AG60" s="238">
        <f t="shared" si="61"/>
        <v>2701552500</v>
      </c>
      <c r="AH60" s="238">
        <f t="shared" si="61"/>
        <v>0</v>
      </c>
      <c r="AI60" s="261">
        <f>+AI61+AI70</f>
        <v>800000000</v>
      </c>
      <c r="AJ60" s="237">
        <f>+AJ61+AJ70</f>
        <v>-1901552500</v>
      </c>
      <c r="AK60" s="261">
        <f>+AK61+AK70</f>
        <v>0</v>
      </c>
      <c r="AL60" s="237">
        <f t="shared" si="61"/>
        <v>15187497500</v>
      </c>
      <c r="AM60" s="237">
        <f t="shared" si="61"/>
        <v>0</v>
      </c>
      <c r="AN60" s="237">
        <f t="shared" si="61"/>
        <v>15051584315.559999</v>
      </c>
      <c r="AO60" s="237">
        <f>+AO61+AO70</f>
        <v>15187497500</v>
      </c>
      <c r="AP60" s="237">
        <f t="shared" si="61"/>
        <v>8649509338.5599995</v>
      </c>
      <c r="AQ60" s="256">
        <f t="shared" si="61"/>
        <v>905706660</v>
      </c>
      <c r="AR60" s="237">
        <f t="shared" si="61"/>
        <v>819017159</v>
      </c>
      <c r="AS60" s="237">
        <f t="shared" si="61"/>
        <v>775417936</v>
      </c>
      <c r="AT60" s="237">
        <f t="shared" si="61"/>
        <v>1073938673</v>
      </c>
      <c r="AU60" s="237">
        <f t="shared" si="61"/>
        <v>529614308.64999998</v>
      </c>
      <c r="AV60" s="237">
        <f t="shared" si="61"/>
        <v>203285780</v>
      </c>
      <c r="AW60" s="237">
        <f t="shared" si="61"/>
        <v>635558125.12</v>
      </c>
      <c r="AX60" s="237">
        <f t="shared" si="61"/>
        <v>183717711.06</v>
      </c>
      <c r="AY60" s="237">
        <f t="shared" si="61"/>
        <v>66547375</v>
      </c>
      <c r="AZ60" s="1120">
        <f t="shared" si="61"/>
        <v>389382778.39999998</v>
      </c>
      <c r="BA60" s="237">
        <f t="shared" si="61"/>
        <v>819888470.76999998</v>
      </c>
      <c r="BB60" s="237">
        <f t="shared" si="61"/>
        <v>15051584315.559999</v>
      </c>
      <c r="BC60" s="238">
        <f t="shared" si="61"/>
        <v>6743801348.96</v>
      </c>
      <c r="BD60" s="261">
        <f t="shared" si="61"/>
        <v>649115667</v>
      </c>
      <c r="BE60" s="237">
        <f t="shared" si="61"/>
        <v>760904627.5</v>
      </c>
      <c r="BF60" s="238">
        <f t="shared" si="61"/>
        <v>899466731.75999999</v>
      </c>
      <c r="BG60" s="237">
        <f>+BG61+BG70</f>
        <v>404626019.19</v>
      </c>
      <c r="BH60" s="237">
        <f t="shared" si="61"/>
        <v>682119015.64999998</v>
      </c>
      <c r="BI60" s="237">
        <f t="shared" si="61"/>
        <v>1299765234.72</v>
      </c>
      <c r="BJ60" s="237">
        <f t="shared" si="61"/>
        <v>560701506.99000001</v>
      </c>
      <c r="BK60" s="237">
        <f t="shared" si="61"/>
        <v>374874767</v>
      </c>
      <c r="BL60" s="237">
        <f t="shared" si="61"/>
        <v>533017373.63999999</v>
      </c>
      <c r="BM60" s="237">
        <f t="shared" si="61"/>
        <v>612098466.92000008</v>
      </c>
      <c r="BN60" s="256">
        <f t="shared" si="61"/>
        <v>1440114649.0999999</v>
      </c>
      <c r="BO60" s="237">
        <f t="shared" si="61"/>
        <v>14960605408.43</v>
      </c>
      <c r="BP60" s="238">
        <f t="shared" si="61"/>
        <v>273019843</v>
      </c>
      <c r="BQ60" s="261">
        <f t="shared" si="61"/>
        <v>539431151.71000004</v>
      </c>
      <c r="BR60" s="237">
        <f t="shared" si="61"/>
        <v>1136267087.5</v>
      </c>
      <c r="BS60" s="238">
        <f t="shared" si="61"/>
        <v>875005908</v>
      </c>
      <c r="BT60" s="237">
        <f t="shared" si="61"/>
        <v>961094605</v>
      </c>
      <c r="BU60" s="237">
        <f t="shared" si="61"/>
        <v>1203224790</v>
      </c>
      <c r="BV60" s="237">
        <f t="shared" si="61"/>
        <v>1101112967</v>
      </c>
      <c r="BW60" s="237">
        <f t="shared" ref="BW60:CS60" si="62">+BW61+BW70</f>
        <v>1121202562</v>
      </c>
      <c r="BX60" s="237">
        <f t="shared" si="62"/>
        <v>1106214635</v>
      </c>
      <c r="BY60" s="237">
        <f t="shared" si="62"/>
        <v>1061346158.65</v>
      </c>
      <c r="BZ60" s="237">
        <f t="shared" si="62"/>
        <v>999006007</v>
      </c>
      <c r="CA60" s="256">
        <f t="shared" si="62"/>
        <v>1788555350.3200002</v>
      </c>
      <c r="CB60" s="237">
        <f t="shared" si="62"/>
        <v>12431077133.18</v>
      </c>
      <c r="CC60" s="238">
        <f t="shared" si="62"/>
        <v>209384408</v>
      </c>
      <c r="CD60" s="238">
        <f t="shared" si="62"/>
        <v>581583094.71000004</v>
      </c>
      <c r="CE60" s="237">
        <f t="shared" si="62"/>
        <v>1154102268.5</v>
      </c>
      <c r="CF60" s="237">
        <f t="shared" si="62"/>
        <v>852453270</v>
      </c>
      <c r="CG60" s="237">
        <f t="shared" si="62"/>
        <v>952440977</v>
      </c>
      <c r="CH60" s="237">
        <f t="shared" si="62"/>
        <v>1238079367</v>
      </c>
      <c r="CI60" s="237">
        <f t="shared" si="62"/>
        <v>1101112967</v>
      </c>
      <c r="CJ60" s="237">
        <f t="shared" si="62"/>
        <v>1121202562</v>
      </c>
      <c r="CK60" s="237">
        <f t="shared" si="62"/>
        <v>1101547427</v>
      </c>
      <c r="CL60" s="237">
        <f t="shared" si="62"/>
        <v>1325457541.6500001</v>
      </c>
      <c r="CM60" s="237">
        <f t="shared" si="62"/>
        <v>968610072</v>
      </c>
      <c r="CN60" s="237">
        <f t="shared" si="62"/>
        <v>1294219430.3200002</v>
      </c>
      <c r="CO60" s="237">
        <f t="shared" si="62"/>
        <v>11900193385.18</v>
      </c>
      <c r="CP60" s="238">
        <f t="shared" si="62"/>
        <v>135913184.44000006</v>
      </c>
      <c r="CQ60" s="238">
        <f>+CQ61+CQ70</f>
        <v>90978907.129999772</v>
      </c>
      <c r="CR60" s="238">
        <f t="shared" si="62"/>
        <v>2529528275.25</v>
      </c>
      <c r="CS60" s="238">
        <f t="shared" si="62"/>
        <v>530883748</v>
      </c>
      <c r="CT60" s="251">
        <f t="shared" ref="CT60:CT91" si="63">IFERROR(BB60/AO60,0)</f>
        <v>0.99105098226748678</v>
      </c>
      <c r="CU60" s="251">
        <f t="shared" ref="CU60:CU91" si="64">IFERROR(BO60/AO60,0)</f>
        <v>0.98506060056503719</v>
      </c>
    </row>
    <row r="61" spans="1:99" s="180" customFormat="1" ht="20.25" customHeight="1" outlineLevel="1">
      <c r="A61" s="622"/>
      <c r="B61" s="624" t="s">
        <v>624</v>
      </c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V61" si="65">+G62+G67</f>
        <v>0</v>
      </c>
      <c r="H61" s="629">
        <f t="shared" si="65"/>
        <v>0</v>
      </c>
      <c r="I61" s="627">
        <f t="shared" si="65"/>
        <v>0</v>
      </c>
      <c r="J61" s="628">
        <f t="shared" si="65"/>
        <v>0</v>
      </c>
      <c r="K61" s="629">
        <f t="shared" si="65"/>
        <v>0</v>
      </c>
      <c r="L61" s="630">
        <f t="shared" si="65"/>
        <v>100000000</v>
      </c>
      <c r="M61" s="629">
        <f t="shared" si="65"/>
        <v>5000000</v>
      </c>
      <c r="N61" s="630">
        <f t="shared" si="65"/>
        <v>5000000</v>
      </c>
      <c r="O61" s="629">
        <f t="shared" si="65"/>
        <v>13690820</v>
      </c>
      <c r="P61" s="627">
        <f t="shared" si="65"/>
        <v>49690820</v>
      </c>
      <c r="Q61" s="630">
        <f t="shared" si="65"/>
        <v>0</v>
      </c>
      <c r="R61" s="629">
        <f t="shared" si="65"/>
        <v>0</v>
      </c>
      <c r="S61" s="627">
        <f t="shared" si="65"/>
        <v>1000000</v>
      </c>
      <c r="T61" s="629">
        <f t="shared" si="65"/>
        <v>1000000</v>
      </c>
      <c r="U61" s="629">
        <f t="shared" si="65"/>
        <v>0</v>
      </c>
      <c r="V61" s="629">
        <f t="shared" si="65"/>
        <v>0</v>
      </c>
      <c r="W61" s="629">
        <f t="shared" si="65"/>
        <v>0</v>
      </c>
      <c r="X61" s="629">
        <f t="shared" si="65"/>
        <v>0</v>
      </c>
      <c r="Y61" s="629">
        <f t="shared" si="65"/>
        <v>0</v>
      </c>
      <c r="Z61" s="629">
        <f t="shared" si="65"/>
        <v>0</v>
      </c>
      <c r="AA61" s="629">
        <f t="shared" si="65"/>
        <v>0</v>
      </c>
      <c r="AB61" s="629">
        <f t="shared" si="65"/>
        <v>0</v>
      </c>
      <c r="AC61" s="629">
        <f t="shared" si="65"/>
        <v>1039459</v>
      </c>
      <c r="AD61" s="628">
        <f t="shared" si="65"/>
        <v>1039459</v>
      </c>
      <c r="AE61" s="629">
        <f t="shared" si="65"/>
        <v>20730279</v>
      </c>
      <c r="AF61" s="629">
        <f t="shared" si="65"/>
        <v>156730279</v>
      </c>
      <c r="AG61" s="627">
        <f t="shared" si="65"/>
        <v>0</v>
      </c>
      <c r="AH61" s="629"/>
      <c r="AI61" s="630">
        <f>+AI62+AI67</f>
        <v>0</v>
      </c>
      <c r="AJ61" s="629">
        <f>+AJ62+AJ67</f>
        <v>0</v>
      </c>
      <c r="AK61" s="630">
        <f>+AK62+AK67</f>
        <v>0</v>
      </c>
      <c r="AL61" s="629">
        <f t="shared" si="65"/>
        <v>334000000</v>
      </c>
      <c r="AM61" s="629">
        <f t="shared" si="65"/>
        <v>0</v>
      </c>
      <c r="AN61" s="629">
        <f t="shared" si="65"/>
        <v>320463638</v>
      </c>
      <c r="AO61" s="629">
        <f>+AO62+AO67</f>
        <v>334000000</v>
      </c>
      <c r="AP61" s="629">
        <f t="shared" si="65"/>
        <v>43445462</v>
      </c>
      <c r="AQ61" s="630">
        <f t="shared" si="65"/>
        <v>53511102</v>
      </c>
      <c r="AR61" s="629">
        <f t="shared" si="65"/>
        <v>118063946</v>
      </c>
      <c r="AS61" s="629">
        <f t="shared" si="65"/>
        <v>1975300</v>
      </c>
      <c r="AT61" s="629">
        <f t="shared" si="65"/>
        <v>15875986</v>
      </c>
      <c r="AU61" s="629">
        <f t="shared" si="65"/>
        <v>86186463</v>
      </c>
      <c r="AV61" s="629">
        <f t="shared" si="65"/>
        <v>0</v>
      </c>
      <c r="AW61" s="629">
        <f t="shared" si="65"/>
        <v>0</v>
      </c>
      <c r="AX61" s="629">
        <f t="shared" si="65"/>
        <v>0</v>
      </c>
      <c r="AY61" s="629">
        <f t="shared" si="65"/>
        <v>365920</v>
      </c>
      <c r="AZ61" s="1125">
        <f t="shared" si="65"/>
        <v>0</v>
      </c>
      <c r="BA61" s="629">
        <f t="shared" si="65"/>
        <v>1039459</v>
      </c>
      <c r="BB61" s="629">
        <f t="shared" si="65"/>
        <v>320463638</v>
      </c>
      <c r="BC61" s="627">
        <f t="shared" si="65"/>
        <v>43445462</v>
      </c>
      <c r="BD61" s="630">
        <f t="shared" si="65"/>
        <v>53511102</v>
      </c>
      <c r="BE61" s="629">
        <f t="shared" si="65"/>
        <v>117240343</v>
      </c>
      <c r="BF61" s="627">
        <f t="shared" si="65"/>
        <v>1975300</v>
      </c>
      <c r="BG61" s="629">
        <f t="shared" si="65"/>
        <v>15875986</v>
      </c>
      <c r="BH61" s="629">
        <f t="shared" si="65"/>
        <v>86186463</v>
      </c>
      <c r="BI61" s="629">
        <f t="shared" si="65"/>
        <v>0</v>
      </c>
      <c r="BJ61" s="629">
        <f t="shared" si="65"/>
        <v>0</v>
      </c>
      <c r="BK61" s="629">
        <f t="shared" si="65"/>
        <v>0</v>
      </c>
      <c r="BL61" s="629">
        <f t="shared" si="65"/>
        <v>365920</v>
      </c>
      <c r="BM61" s="629">
        <f t="shared" si="65"/>
        <v>0</v>
      </c>
      <c r="BN61" s="628">
        <f t="shared" si="65"/>
        <v>1039459</v>
      </c>
      <c r="BO61" s="629">
        <f t="shared" si="65"/>
        <v>319640035</v>
      </c>
      <c r="BP61" s="627">
        <f t="shared" si="65"/>
        <v>23242780</v>
      </c>
      <c r="BQ61" s="630">
        <f t="shared" si="65"/>
        <v>73713784</v>
      </c>
      <c r="BR61" s="629">
        <f t="shared" si="65"/>
        <v>117240343</v>
      </c>
      <c r="BS61" s="627">
        <f t="shared" si="65"/>
        <v>1975300</v>
      </c>
      <c r="BT61" s="629">
        <f t="shared" si="65"/>
        <v>15875986</v>
      </c>
      <c r="BU61" s="629">
        <f t="shared" si="65"/>
        <v>86186463</v>
      </c>
      <c r="BV61" s="629">
        <f t="shared" si="65"/>
        <v>0</v>
      </c>
      <c r="BW61" s="629">
        <f t="shared" ref="BW61:CS61" si="66">+BW62+BW67</f>
        <v>0</v>
      </c>
      <c r="BX61" s="629">
        <f t="shared" si="66"/>
        <v>0</v>
      </c>
      <c r="BY61" s="629">
        <f t="shared" si="66"/>
        <v>365920</v>
      </c>
      <c r="BZ61" s="629">
        <f t="shared" si="66"/>
        <v>0</v>
      </c>
      <c r="CA61" s="628">
        <f t="shared" si="66"/>
        <v>1039459</v>
      </c>
      <c r="CB61" s="629">
        <f t="shared" si="66"/>
        <v>319640035</v>
      </c>
      <c r="CC61" s="627">
        <f t="shared" si="66"/>
        <v>1277880</v>
      </c>
      <c r="CD61" s="627">
        <f t="shared" si="66"/>
        <v>95678684</v>
      </c>
      <c r="CE61" s="629">
        <f t="shared" si="66"/>
        <v>117240343</v>
      </c>
      <c r="CF61" s="629">
        <f t="shared" si="66"/>
        <v>1975300</v>
      </c>
      <c r="CG61" s="629">
        <f t="shared" si="66"/>
        <v>15875986</v>
      </c>
      <c r="CH61" s="629">
        <f t="shared" si="66"/>
        <v>86186463</v>
      </c>
      <c r="CI61" s="629">
        <f t="shared" si="66"/>
        <v>0</v>
      </c>
      <c r="CJ61" s="629">
        <f t="shared" si="66"/>
        <v>0</v>
      </c>
      <c r="CK61" s="629">
        <f t="shared" si="66"/>
        <v>0</v>
      </c>
      <c r="CL61" s="629">
        <f t="shared" si="66"/>
        <v>365920</v>
      </c>
      <c r="CM61" s="629">
        <f t="shared" si="66"/>
        <v>0</v>
      </c>
      <c r="CN61" s="629">
        <f t="shared" si="66"/>
        <v>1039459</v>
      </c>
      <c r="CO61" s="629">
        <f t="shared" si="66"/>
        <v>319640035</v>
      </c>
      <c r="CP61" s="627">
        <f t="shared" si="66"/>
        <v>13536362</v>
      </c>
      <c r="CQ61" s="627">
        <f t="shared" si="66"/>
        <v>823603</v>
      </c>
      <c r="CR61" s="627">
        <f t="shared" si="66"/>
        <v>0</v>
      </c>
      <c r="CS61" s="627">
        <f t="shared" si="66"/>
        <v>0</v>
      </c>
      <c r="CT61" s="631">
        <f t="shared" si="63"/>
        <v>0.95947197005988027</v>
      </c>
      <c r="CU61" s="632">
        <f t="shared" si="64"/>
        <v>0.95700609281437121</v>
      </c>
    </row>
    <row r="62" spans="1:99" s="180" customFormat="1" ht="20.25" customHeight="1" outlineLevel="2">
      <c r="A62" s="654"/>
      <c r="B62" s="1028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V62" si="67">+SUM(G63:G66)</f>
        <v>0</v>
      </c>
      <c r="H62" s="661">
        <f t="shared" si="67"/>
        <v>0</v>
      </c>
      <c r="I62" s="659">
        <f t="shared" si="67"/>
        <v>0</v>
      </c>
      <c r="J62" s="660">
        <f t="shared" si="67"/>
        <v>0</v>
      </c>
      <c r="K62" s="661">
        <f t="shared" si="67"/>
        <v>0</v>
      </c>
      <c r="L62" s="662">
        <f t="shared" si="67"/>
        <v>100000000</v>
      </c>
      <c r="M62" s="661">
        <f t="shared" si="67"/>
        <v>5000000</v>
      </c>
      <c r="N62" s="662">
        <f t="shared" si="67"/>
        <v>5000000</v>
      </c>
      <c r="O62" s="661">
        <f t="shared" si="67"/>
        <v>7500233</v>
      </c>
      <c r="P62" s="659">
        <f t="shared" si="67"/>
        <v>49690820</v>
      </c>
      <c r="Q62" s="662">
        <f t="shared" si="67"/>
        <v>0</v>
      </c>
      <c r="R62" s="661">
        <f t="shared" si="67"/>
        <v>0</v>
      </c>
      <c r="S62" s="659">
        <f t="shared" si="67"/>
        <v>1000000</v>
      </c>
      <c r="T62" s="661">
        <f t="shared" si="67"/>
        <v>1000000</v>
      </c>
      <c r="U62" s="661">
        <f t="shared" si="67"/>
        <v>0</v>
      </c>
      <c r="V62" s="661">
        <f t="shared" si="67"/>
        <v>0</v>
      </c>
      <c r="W62" s="661">
        <f t="shared" si="67"/>
        <v>0</v>
      </c>
      <c r="X62" s="661">
        <f t="shared" si="67"/>
        <v>0</v>
      </c>
      <c r="Y62" s="661">
        <f t="shared" si="67"/>
        <v>0</v>
      </c>
      <c r="Z62" s="661">
        <f t="shared" si="67"/>
        <v>0</v>
      </c>
      <c r="AA62" s="661">
        <f t="shared" si="67"/>
        <v>0</v>
      </c>
      <c r="AB62" s="661">
        <f t="shared" si="67"/>
        <v>0</v>
      </c>
      <c r="AC62" s="661">
        <f t="shared" si="67"/>
        <v>1039459</v>
      </c>
      <c r="AD62" s="660">
        <f t="shared" si="67"/>
        <v>1039459</v>
      </c>
      <c r="AE62" s="661">
        <f t="shared" si="67"/>
        <v>14539692</v>
      </c>
      <c r="AF62" s="661">
        <f t="shared" si="67"/>
        <v>156730279</v>
      </c>
      <c r="AG62" s="659">
        <f>+SUM(AG63:AG66)</f>
        <v>0</v>
      </c>
      <c r="AH62" s="661"/>
      <c r="AI62" s="662">
        <f>+SUM(AI63:AI66)</f>
        <v>0</v>
      </c>
      <c r="AJ62" s="661">
        <f>+SUM(AJ63:AJ66)</f>
        <v>0</v>
      </c>
      <c r="AK62" s="662">
        <f>+SUM(AK63:AK66)</f>
        <v>0</v>
      </c>
      <c r="AL62" s="661">
        <f t="shared" si="67"/>
        <v>334000000</v>
      </c>
      <c r="AM62" s="661">
        <f t="shared" si="67"/>
        <v>0</v>
      </c>
      <c r="AN62" s="661">
        <f t="shared" si="67"/>
        <v>320463638</v>
      </c>
      <c r="AO62" s="661">
        <f>+SUM(AO63:AO66)</f>
        <v>334000000</v>
      </c>
      <c r="AP62" s="661">
        <f t="shared" si="67"/>
        <v>43445462</v>
      </c>
      <c r="AQ62" s="662">
        <f t="shared" si="67"/>
        <v>53511102</v>
      </c>
      <c r="AR62" s="661">
        <f t="shared" si="67"/>
        <v>118063946</v>
      </c>
      <c r="AS62" s="661">
        <f t="shared" si="67"/>
        <v>1975300</v>
      </c>
      <c r="AT62" s="661">
        <f t="shared" si="67"/>
        <v>15875986</v>
      </c>
      <c r="AU62" s="661">
        <f t="shared" si="67"/>
        <v>86186463</v>
      </c>
      <c r="AV62" s="661">
        <f t="shared" si="67"/>
        <v>0</v>
      </c>
      <c r="AW62" s="661">
        <f t="shared" si="67"/>
        <v>0</v>
      </c>
      <c r="AX62" s="661">
        <f t="shared" si="67"/>
        <v>0</v>
      </c>
      <c r="AY62" s="661">
        <f t="shared" si="67"/>
        <v>365920</v>
      </c>
      <c r="AZ62" s="1126">
        <f t="shared" si="67"/>
        <v>0</v>
      </c>
      <c r="BA62" s="661">
        <f t="shared" si="67"/>
        <v>1039459</v>
      </c>
      <c r="BB62" s="661">
        <f t="shared" si="67"/>
        <v>320463638</v>
      </c>
      <c r="BC62" s="659">
        <f t="shared" si="67"/>
        <v>43445462</v>
      </c>
      <c r="BD62" s="662">
        <f t="shared" si="67"/>
        <v>53511102</v>
      </c>
      <c r="BE62" s="661">
        <f t="shared" si="67"/>
        <v>117240343</v>
      </c>
      <c r="BF62" s="659">
        <f t="shared" si="67"/>
        <v>1975300</v>
      </c>
      <c r="BG62" s="661">
        <f t="shared" si="67"/>
        <v>15875986</v>
      </c>
      <c r="BH62" s="661">
        <f t="shared" si="67"/>
        <v>86186463</v>
      </c>
      <c r="BI62" s="661">
        <f t="shared" si="67"/>
        <v>0</v>
      </c>
      <c r="BJ62" s="661">
        <f t="shared" si="67"/>
        <v>0</v>
      </c>
      <c r="BK62" s="661">
        <f t="shared" si="67"/>
        <v>0</v>
      </c>
      <c r="BL62" s="661">
        <f t="shared" si="67"/>
        <v>365920</v>
      </c>
      <c r="BM62" s="661">
        <f t="shared" si="67"/>
        <v>0</v>
      </c>
      <c r="BN62" s="660">
        <f t="shared" si="67"/>
        <v>1039459</v>
      </c>
      <c r="BO62" s="661">
        <f t="shared" si="67"/>
        <v>319640035</v>
      </c>
      <c r="BP62" s="659">
        <f t="shared" si="67"/>
        <v>23242780</v>
      </c>
      <c r="BQ62" s="662">
        <f t="shared" si="67"/>
        <v>73713784</v>
      </c>
      <c r="BR62" s="661">
        <f t="shared" si="67"/>
        <v>117240343</v>
      </c>
      <c r="BS62" s="659">
        <f t="shared" si="67"/>
        <v>1975300</v>
      </c>
      <c r="BT62" s="661">
        <f t="shared" si="67"/>
        <v>15875986</v>
      </c>
      <c r="BU62" s="661">
        <f t="shared" si="67"/>
        <v>86186463</v>
      </c>
      <c r="BV62" s="661">
        <f t="shared" si="67"/>
        <v>0</v>
      </c>
      <c r="BW62" s="661">
        <f t="shared" ref="BW62:CS62" si="68">+SUM(BW63:BW66)</f>
        <v>0</v>
      </c>
      <c r="BX62" s="661">
        <f t="shared" si="68"/>
        <v>0</v>
      </c>
      <c r="BY62" s="661">
        <f t="shared" si="68"/>
        <v>365920</v>
      </c>
      <c r="BZ62" s="661">
        <f t="shared" si="68"/>
        <v>0</v>
      </c>
      <c r="CA62" s="660">
        <f t="shared" si="68"/>
        <v>1039459</v>
      </c>
      <c r="CB62" s="661">
        <f t="shared" si="68"/>
        <v>319640035</v>
      </c>
      <c r="CC62" s="659">
        <f t="shared" si="68"/>
        <v>1277880</v>
      </c>
      <c r="CD62" s="659">
        <f t="shared" si="68"/>
        <v>95678684</v>
      </c>
      <c r="CE62" s="661">
        <f t="shared" si="68"/>
        <v>117240343</v>
      </c>
      <c r="CF62" s="661">
        <f t="shared" si="68"/>
        <v>1975300</v>
      </c>
      <c r="CG62" s="661">
        <f t="shared" si="68"/>
        <v>15875986</v>
      </c>
      <c r="CH62" s="661">
        <f t="shared" si="68"/>
        <v>86186463</v>
      </c>
      <c r="CI62" s="661">
        <f t="shared" si="68"/>
        <v>0</v>
      </c>
      <c r="CJ62" s="661">
        <f t="shared" si="68"/>
        <v>0</v>
      </c>
      <c r="CK62" s="661">
        <f t="shared" si="68"/>
        <v>0</v>
      </c>
      <c r="CL62" s="661">
        <f t="shared" si="68"/>
        <v>365920</v>
      </c>
      <c r="CM62" s="661">
        <f t="shared" si="68"/>
        <v>0</v>
      </c>
      <c r="CN62" s="661">
        <f t="shared" si="68"/>
        <v>1039459</v>
      </c>
      <c r="CO62" s="661">
        <f t="shared" si="68"/>
        <v>319640035</v>
      </c>
      <c r="CP62" s="659">
        <f t="shared" si="68"/>
        <v>13536362</v>
      </c>
      <c r="CQ62" s="659">
        <f t="shared" si="68"/>
        <v>823603</v>
      </c>
      <c r="CR62" s="659">
        <f t="shared" si="68"/>
        <v>0</v>
      </c>
      <c r="CS62" s="659">
        <f t="shared" si="68"/>
        <v>0</v>
      </c>
      <c r="CT62" s="663">
        <f t="shared" si="63"/>
        <v>0.95947197005988027</v>
      </c>
      <c r="CU62" s="664">
        <f t="shared" si="64"/>
        <v>0.95700609281437121</v>
      </c>
    </row>
    <row r="63" spans="1:99" s="157" customFormat="1" ht="18" customHeight="1" outlineLevel="3">
      <c r="A63" s="146" t="s">
        <v>859</v>
      </c>
      <c r="B63" s="1027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69">+G63+I63+K63+M63+O63+Q63+S63+U63+W63+Y63+AA63+AC63</f>
        <v>0</v>
      </c>
      <c r="AF63" s="160">
        <f t="shared" si="69"/>
        <v>184713</v>
      </c>
      <c r="AG63" s="154"/>
      <c r="AH63" s="151"/>
      <c r="AI63" s="153"/>
      <c r="AJ63" s="160">
        <f>+-AG63+AI63</f>
        <v>0</v>
      </c>
      <c r="AK63" s="153"/>
      <c r="AL63" s="160">
        <f>+F63-AE63+AF63+AJ63</f>
        <v>6375300</v>
      </c>
      <c r="AM63" s="151"/>
      <c r="AN63" s="573">
        <f>+AM63+BB63</f>
        <v>6375300</v>
      </c>
      <c r="AO63" s="160">
        <f>+AL63-AM63</f>
        <v>6375300</v>
      </c>
      <c r="AP63" s="164">
        <v>0</v>
      </c>
      <c r="AQ63" s="162">
        <v>0</v>
      </c>
      <c r="AR63" s="160">
        <v>0</v>
      </c>
      <c r="AS63" s="160">
        <v>1975300</v>
      </c>
      <c r="AT63" s="160">
        <v>4400000</v>
      </c>
      <c r="AU63" s="160">
        <v>0</v>
      </c>
      <c r="AV63" s="160">
        <v>0</v>
      </c>
      <c r="AW63" s="172">
        <v>0</v>
      </c>
      <c r="AX63" s="172">
        <v>0</v>
      </c>
      <c r="AY63" s="172">
        <v>0</v>
      </c>
      <c r="AZ63" s="1122">
        <v>0</v>
      </c>
      <c r="BA63" s="510">
        <f>VLOOKUP(A63,'EJECUCION MENSUAL DIC-16'!A64:$AR$223,44,0)</f>
        <v>0</v>
      </c>
      <c r="BB63" s="430">
        <f>+SUM(AP63:BA63)</f>
        <v>6375300</v>
      </c>
      <c r="BC63" s="509">
        <v>0</v>
      </c>
      <c r="BD63" s="510">
        <v>0</v>
      </c>
      <c r="BE63" s="167">
        <v>0</v>
      </c>
      <c r="BF63" s="196">
        <v>1975300</v>
      </c>
      <c r="BG63" s="172">
        <v>4400000</v>
      </c>
      <c r="BH63" s="172">
        <v>0</v>
      </c>
      <c r="BI63" s="172">
        <v>0</v>
      </c>
      <c r="BJ63" s="172">
        <v>0</v>
      </c>
      <c r="BK63" s="172">
        <v>0</v>
      </c>
      <c r="BL63" s="513">
        <v>0</v>
      </c>
      <c r="BM63" s="172">
        <f>VLOOKUP(A63,'SIIF EJEC MENS NOV-16'!$A$26:$AV$223,48,0)</f>
        <v>0</v>
      </c>
      <c r="BN63" s="510">
        <f>VLOOKUP(A63,'EJECUCION MENSUAL DIC-16'!A64:$AV$223,48,0)</f>
        <v>0</v>
      </c>
      <c r="BO63" s="160">
        <f>+SUM(BC63:BN63)</f>
        <v>6375300</v>
      </c>
      <c r="BP63" s="163">
        <v>0</v>
      </c>
      <c r="BQ63" s="162">
        <v>0</v>
      </c>
      <c r="BR63" s="160">
        <v>0</v>
      </c>
      <c r="BS63" s="183">
        <v>1975300</v>
      </c>
      <c r="BT63" s="170">
        <v>4400000</v>
      </c>
      <c r="BU63" s="170">
        <v>0</v>
      </c>
      <c r="BV63" s="170">
        <v>0</v>
      </c>
      <c r="BW63" s="170">
        <v>0</v>
      </c>
      <c r="BX63" s="170">
        <v>0</v>
      </c>
      <c r="BY63" s="170">
        <v>0</v>
      </c>
      <c r="BZ63" s="172">
        <f>VLOOKUP(A63,'SIIF EJEC MENS NOV-16'!$A$26:$AX$223,50,0)</f>
        <v>0</v>
      </c>
      <c r="CA63" s="510">
        <f>VLOOKUP(A63,'EJECUCION MENSUAL DIC-16'!$A$26:$AX$223,50,0)</f>
        <v>0</v>
      </c>
      <c r="CB63" s="160">
        <f>+SUM(BP63:CA63)</f>
        <v>6375300</v>
      </c>
      <c r="CC63" s="163">
        <v>0</v>
      </c>
      <c r="CD63" s="183">
        <v>0</v>
      </c>
      <c r="CE63" s="170">
        <v>0</v>
      </c>
      <c r="CF63" s="170">
        <v>1975300</v>
      </c>
      <c r="CG63" s="170">
        <v>4400000</v>
      </c>
      <c r="CH63" s="172">
        <v>0</v>
      </c>
      <c r="CI63" s="170">
        <v>0</v>
      </c>
      <c r="CJ63" s="170">
        <v>0</v>
      </c>
      <c r="CK63" s="170">
        <v>0</v>
      </c>
      <c r="CL63" s="170">
        <v>0</v>
      </c>
      <c r="CM63" s="170">
        <f>VLOOKUP(A63,'SIIF EJEC MENS NOV-16'!$A$26:$AZ$223,52,0)</f>
        <v>0</v>
      </c>
      <c r="CN63" s="510">
        <f>VLOOKUP(A63,'EJECUCION MENSUAL DIC-16'!A64:$AZ$223,52,0)</f>
        <v>0</v>
      </c>
      <c r="CO63" s="166">
        <f>+SUM(CC63:CN63)</f>
        <v>6375300</v>
      </c>
      <c r="CP63" s="163">
        <f>+AO63-BB63</f>
        <v>0</v>
      </c>
      <c r="CQ63" s="163">
        <f>+BB63-BO63</f>
        <v>0</v>
      </c>
      <c r="CR63" s="163">
        <f>+BO63-CB63</f>
        <v>0</v>
      </c>
      <c r="CS63" s="163">
        <f>+CB63-CO63</f>
        <v>0</v>
      </c>
      <c r="CT63" s="272">
        <f t="shared" si="63"/>
        <v>1</v>
      </c>
      <c r="CU63" s="273">
        <f t="shared" si="64"/>
        <v>1</v>
      </c>
    </row>
    <row r="64" spans="1:99" s="146" customFormat="1" ht="18" customHeight="1" outlineLevel="3">
      <c r="A64" s="146" t="s">
        <v>860</v>
      </c>
      <c r="B64" s="1027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>
        <v>1039459</v>
      </c>
      <c r="AD64" s="165"/>
      <c r="AE64" s="160">
        <f t="shared" si="69"/>
        <v>2039459</v>
      </c>
      <c r="AF64" s="160">
        <f t="shared" si="69"/>
        <v>154506107</v>
      </c>
      <c r="AG64" s="163"/>
      <c r="AH64" s="160"/>
      <c r="AI64" s="162"/>
      <c r="AJ64" s="160">
        <f>+-AG64+AI64</f>
        <v>0</v>
      </c>
      <c r="AK64" s="162"/>
      <c r="AL64" s="167">
        <f>+F64-AE64+AF64+AJ64</f>
        <v>325085241</v>
      </c>
      <c r="AM64" s="160"/>
      <c r="AN64" s="509">
        <f>+AM64+BB64</f>
        <v>312682959</v>
      </c>
      <c r="AO64" s="167">
        <f>+AL64-AM64</f>
        <v>325085241</v>
      </c>
      <c r="AP64" s="164">
        <v>43445462</v>
      </c>
      <c r="AQ64" s="162">
        <v>53511102</v>
      </c>
      <c r="AR64" s="160">
        <v>118063946</v>
      </c>
      <c r="AS64" s="160">
        <v>0</v>
      </c>
      <c r="AT64" s="160">
        <v>11475986</v>
      </c>
      <c r="AU64" s="160">
        <v>86186463</v>
      </c>
      <c r="AV64" s="160">
        <v>0</v>
      </c>
      <c r="AW64" s="172">
        <v>0</v>
      </c>
      <c r="AX64" s="172">
        <v>0</v>
      </c>
      <c r="AY64" s="172">
        <v>0</v>
      </c>
      <c r="AZ64" s="1122">
        <v>0</v>
      </c>
      <c r="BA64" s="510">
        <f>VLOOKUP(A64,'EJECUCION MENSUAL DIC-16'!A65:$AR$223,44,0)</f>
        <v>0</v>
      </c>
      <c r="BB64" s="430">
        <f>+SUM(AP64:BA64)</f>
        <v>312682959</v>
      </c>
      <c r="BC64" s="545">
        <v>43445462</v>
      </c>
      <c r="BD64" s="546">
        <v>53511102</v>
      </c>
      <c r="BE64" s="167">
        <v>117240343</v>
      </c>
      <c r="BF64" s="196">
        <v>0</v>
      </c>
      <c r="BG64" s="172">
        <v>11475986</v>
      </c>
      <c r="BH64" s="172">
        <v>86186463</v>
      </c>
      <c r="BI64" s="172">
        <v>0</v>
      </c>
      <c r="BJ64" s="172">
        <v>0</v>
      </c>
      <c r="BK64" s="172">
        <v>0</v>
      </c>
      <c r="BL64" s="172">
        <v>0</v>
      </c>
      <c r="BM64" s="172">
        <f>VLOOKUP(A64,'SIIF EJEC MENS NOV-16'!$A$26:$AV$223,48,0)</f>
        <v>0</v>
      </c>
      <c r="BN64" s="510">
        <f>VLOOKUP(A64,'EJECUCION MENSUAL DIC-16'!A65:$AV$223,48,0)</f>
        <v>0</v>
      </c>
      <c r="BO64" s="160">
        <f>+SUM(BC64:BN64)</f>
        <v>311859356</v>
      </c>
      <c r="BP64" s="163">
        <v>23242780</v>
      </c>
      <c r="BQ64" s="162">
        <v>73713784</v>
      </c>
      <c r="BR64" s="160">
        <v>117240343</v>
      </c>
      <c r="BS64" s="183">
        <v>0</v>
      </c>
      <c r="BT64" s="170">
        <v>11475986</v>
      </c>
      <c r="BU64" s="170">
        <v>86186463</v>
      </c>
      <c r="BV64" s="170">
        <v>0</v>
      </c>
      <c r="BW64" s="170">
        <v>0</v>
      </c>
      <c r="BX64" s="170">
        <v>0</v>
      </c>
      <c r="BY64" s="170">
        <v>0</v>
      </c>
      <c r="BZ64" s="172">
        <f>VLOOKUP(A64,'SIIF EJEC MENS NOV-16'!$A$26:$AX$223,50,0)</f>
        <v>0</v>
      </c>
      <c r="CA64" s="510">
        <f>VLOOKUP(A64,'EJECUCION MENSUAL DIC-16'!$A$26:$AX$223,50,0)</f>
        <v>0</v>
      </c>
      <c r="CB64" s="160">
        <f>+SUM(BP64:CA64)</f>
        <v>311859356</v>
      </c>
      <c r="CC64" s="163">
        <v>1277880</v>
      </c>
      <c r="CD64" s="183">
        <v>95678684</v>
      </c>
      <c r="CE64" s="170">
        <v>117240343</v>
      </c>
      <c r="CF64" s="170">
        <v>0</v>
      </c>
      <c r="CG64" s="170">
        <v>11475986</v>
      </c>
      <c r="CH64" s="172">
        <v>86186463</v>
      </c>
      <c r="CI64" s="170">
        <v>0</v>
      </c>
      <c r="CJ64" s="170">
        <v>0</v>
      </c>
      <c r="CK64" s="170">
        <v>0</v>
      </c>
      <c r="CL64" s="170">
        <v>0</v>
      </c>
      <c r="CM64" s="170">
        <f>VLOOKUP(A64,'SIIF EJEC MENS NOV-16'!$A$26:$AZ$223,52,0)</f>
        <v>0</v>
      </c>
      <c r="CN64" s="510">
        <f>VLOOKUP(A64,'EJECUCION MENSUAL DIC-16'!A65:$AZ$223,52,0)</f>
        <v>0</v>
      </c>
      <c r="CO64" s="166">
        <f>+SUM(CC64:CN64)</f>
        <v>311859356</v>
      </c>
      <c r="CP64" s="163">
        <f>+AO64-BB64</f>
        <v>12402282</v>
      </c>
      <c r="CQ64" s="163">
        <f>+BB64-BO64</f>
        <v>823603</v>
      </c>
      <c r="CR64" s="163">
        <f>+BO64-CB64</f>
        <v>0</v>
      </c>
      <c r="CS64" s="163">
        <f>+CB64-CO64</f>
        <v>0</v>
      </c>
      <c r="CT64" s="272">
        <f t="shared" si="63"/>
        <v>0.96184913851564247</v>
      </c>
      <c r="CU64" s="273">
        <f t="shared" si="64"/>
        <v>0.95931563992472979</v>
      </c>
    </row>
    <row r="65" spans="1:99" s="146" customFormat="1" ht="18" customHeight="1" outlineLevel="3">
      <c r="A65" s="146" t="s">
        <v>861</v>
      </c>
      <c r="B65" s="1027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69"/>
        <v>12381174</v>
      </c>
      <c r="AF65" s="160">
        <f t="shared" si="69"/>
        <v>0</v>
      </c>
      <c r="AG65" s="163"/>
      <c r="AH65" s="160"/>
      <c r="AI65" s="162"/>
      <c r="AJ65" s="160">
        <f>+-AG65+AI65</f>
        <v>0</v>
      </c>
      <c r="AK65" s="162"/>
      <c r="AL65" s="167">
        <f>+F65-AE65+AF65+AJ65</f>
        <v>0</v>
      </c>
      <c r="AM65" s="160"/>
      <c r="AN65" s="509">
        <f>+AM65+BB65</f>
        <v>0</v>
      </c>
      <c r="AO65" s="167">
        <f>+AL65-AM65</f>
        <v>0</v>
      </c>
      <c r="AP65" s="164">
        <v>0</v>
      </c>
      <c r="AQ65" s="162">
        <v>0</v>
      </c>
      <c r="AR65" s="160">
        <v>0</v>
      </c>
      <c r="AS65" s="160">
        <v>0</v>
      </c>
      <c r="AT65" s="160">
        <v>0</v>
      </c>
      <c r="AU65" s="160">
        <v>0</v>
      </c>
      <c r="AV65" s="160">
        <v>0</v>
      </c>
      <c r="AW65" s="172">
        <v>0</v>
      </c>
      <c r="AX65" s="172">
        <v>0</v>
      </c>
      <c r="AY65" s="172">
        <v>0</v>
      </c>
      <c r="AZ65" s="1122">
        <v>0</v>
      </c>
      <c r="BA65" s="510">
        <f>VLOOKUP(A65,'EJECUCION MENSUAL DIC-16'!A66:$AR$223,44,0)</f>
        <v>0</v>
      </c>
      <c r="BB65" s="430">
        <f>+SUM(AP65:BA65)</f>
        <v>0</v>
      </c>
      <c r="BC65" s="545">
        <v>0</v>
      </c>
      <c r="BD65" s="546">
        <v>0</v>
      </c>
      <c r="BE65" s="167">
        <v>0</v>
      </c>
      <c r="BF65" s="196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>
        <v>0</v>
      </c>
      <c r="BM65" s="172">
        <f>VLOOKUP(A65,'SIIF EJEC MENS NOV-16'!$A$26:$AV$223,48,0)</f>
        <v>0</v>
      </c>
      <c r="BN65" s="510">
        <f>VLOOKUP(A65,'EJECUCION MENSUAL DIC-16'!A66:$AV$223,48,0)</f>
        <v>0</v>
      </c>
      <c r="BO65" s="160">
        <f>+SUM(BC65:BN65)</f>
        <v>0</v>
      </c>
      <c r="BP65" s="163">
        <v>0</v>
      </c>
      <c r="BQ65" s="162">
        <v>0</v>
      </c>
      <c r="BR65" s="160">
        <v>0</v>
      </c>
      <c r="BS65" s="183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>
        <v>0</v>
      </c>
      <c r="BZ65" s="172">
        <f>VLOOKUP(A65,'SIIF EJEC MENS NOV-16'!$A$26:$AX$223,50,0)</f>
        <v>0</v>
      </c>
      <c r="CA65" s="510">
        <f>VLOOKUP(A65,'EJECUCION MENSUAL DIC-16'!$A$26:$AX$223,50,0)</f>
        <v>0</v>
      </c>
      <c r="CB65" s="160">
        <f>+SUM(BP65:CA65)</f>
        <v>0</v>
      </c>
      <c r="CC65" s="163">
        <v>0</v>
      </c>
      <c r="CD65" s="183">
        <v>0</v>
      </c>
      <c r="CE65" s="170">
        <v>0</v>
      </c>
      <c r="CF65" s="170">
        <v>0</v>
      </c>
      <c r="CG65" s="170">
        <v>0</v>
      </c>
      <c r="CH65" s="172">
        <v>0</v>
      </c>
      <c r="CI65" s="170">
        <v>0</v>
      </c>
      <c r="CJ65" s="170">
        <v>0</v>
      </c>
      <c r="CK65" s="170">
        <v>0</v>
      </c>
      <c r="CL65" s="170">
        <v>0</v>
      </c>
      <c r="CM65" s="170">
        <f>VLOOKUP(A65,'SIIF EJEC MENS NOV-16'!$A$26:$AZ$223,52,0)</f>
        <v>0</v>
      </c>
      <c r="CN65" s="510">
        <f>VLOOKUP(A65,'EJECUCION MENSUAL DIC-16'!A66:$AZ$223,52,0)</f>
        <v>0</v>
      </c>
      <c r="CO65" s="166">
        <f>+SUM(CC65:CN65)</f>
        <v>0</v>
      </c>
      <c r="CP65" s="163">
        <f>+AO65-BB65</f>
        <v>0</v>
      </c>
      <c r="CQ65" s="163">
        <f>+BB65-BO65</f>
        <v>0</v>
      </c>
      <c r="CR65" s="163">
        <f>+BO65-CB65</f>
        <v>0</v>
      </c>
      <c r="CS65" s="163">
        <f>+CB65-CO65</f>
        <v>0</v>
      </c>
      <c r="CT65" s="272">
        <f t="shared" si="63"/>
        <v>0</v>
      </c>
      <c r="CU65" s="273">
        <f t="shared" si="64"/>
        <v>0</v>
      </c>
    </row>
    <row r="66" spans="1:99" s="146" customFormat="1" ht="18" customHeight="1" outlineLevel="3">
      <c r="A66" s="146" t="s">
        <v>862</v>
      </c>
      <c r="B66" s="1027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>
        <v>1039459</v>
      </c>
      <c r="AE66" s="160">
        <f t="shared" si="69"/>
        <v>119059</v>
      </c>
      <c r="AF66" s="160">
        <f t="shared" si="69"/>
        <v>2039459</v>
      </c>
      <c r="AG66" s="163"/>
      <c r="AH66" s="160"/>
      <c r="AI66" s="162"/>
      <c r="AJ66" s="160">
        <f>+-AG66+AI66</f>
        <v>0</v>
      </c>
      <c r="AK66" s="162"/>
      <c r="AL66" s="167">
        <f>+F66-AE66+AF66+AJ66</f>
        <v>2539459</v>
      </c>
      <c r="AM66" s="160"/>
      <c r="AN66" s="509">
        <f>+AM66+BB66</f>
        <v>1405379</v>
      </c>
      <c r="AO66" s="167">
        <f>+AL66-AM66</f>
        <v>2539459</v>
      </c>
      <c r="AP66" s="164">
        <v>0</v>
      </c>
      <c r="AQ66" s="162">
        <v>0</v>
      </c>
      <c r="AR66" s="160">
        <v>0</v>
      </c>
      <c r="AS66" s="160">
        <v>0</v>
      </c>
      <c r="AT66" s="160">
        <v>0</v>
      </c>
      <c r="AU66" s="160">
        <v>0</v>
      </c>
      <c r="AV66" s="160">
        <v>0</v>
      </c>
      <c r="AW66" s="172">
        <v>0</v>
      </c>
      <c r="AX66" s="172">
        <v>0</v>
      </c>
      <c r="AY66" s="172">
        <v>365920</v>
      </c>
      <c r="AZ66" s="1122"/>
      <c r="BA66" s="510">
        <v>1039459</v>
      </c>
      <c r="BB66" s="430">
        <f>+SUM(AP66:BA66)</f>
        <v>1405379</v>
      </c>
      <c r="BC66" s="545"/>
      <c r="BD66" s="546">
        <v>0</v>
      </c>
      <c r="BE66" s="167"/>
      <c r="BF66" s="196"/>
      <c r="BG66" s="172"/>
      <c r="BH66" s="172"/>
      <c r="BI66" s="172"/>
      <c r="BJ66" s="172"/>
      <c r="BK66" s="172"/>
      <c r="BL66" s="172">
        <v>365920</v>
      </c>
      <c r="BM66" s="172"/>
      <c r="BN66" s="510">
        <v>1039459</v>
      </c>
      <c r="BO66" s="160">
        <f>+SUM(BC66:BN66)</f>
        <v>1405379</v>
      </c>
      <c r="BP66" s="163"/>
      <c r="BQ66" s="162">
        <v>0</v>
      </c>
      <c r="BR66" s="160"/>
      <c r="BS66" s="183"/>
      <c r="BT66" s="170"/>
      <c r="BU66" s="170"/>
      <c r="BV66" s="170"/>
      <c r="BW66" s="170"/>
      <c r="BX66" s="170"/>
      <c r="BY66" s="170">
        <v>365920</v>
      </c>
      <c r="BZ66" s="172"/>
      <c r="CA66" s="510">
        <v>1039459</v>
      </c>
      <c r="CB66" s="160">
        <f>+SUM(BP66:CA66)</f>
        <v>1405379</v>
      </c>
      <c r="CC66" s="163"/>
      <c r="CD66" s="183">
        <v>0</v>
      </c>
      <c r="CE66" s="170"/>
      <c r="CF66" s="170"/>
      <c r="CG66" s="170"/>
      <c r="CH66" s="172"/>
      <c r="CI66" s="170"/>
      <c r="CJ66" s="170"/>
      <c r="CK66" s="170"/>
      <c r="CL66" s="170">
        <v>365920</v>
      </c>
      <c r="CM66" s="170"/>
      <c r="CN66" s="510">
        <v>1039459</v>
      </c>
      <c r="CO66" s="166">
        <f>+SUM(CC66:CN66)</f>
        <v>1405379</v>
      </c>
      <c r="CP66" s="163">
        <f>+AO66-BB66</f>
        <v>1134080</v>
      </c>
      <c r="CQ66" s="163">
        <f>+BB66-BO66</f>
        <v>0</v>
      </c>
      <c r="CR66" s="163">
        <f>+BO66-CB66</f>
        <v>0</v>
      </c>
      <c r="CS66" s="163">
        <f>+CB66-CO66</f>
        <v>0</v>
      </c>
      <c r="CT66" s="272">
        <f t="shared" si="63"/>
        <v>0.55341669229548496</v>
      </c>
      <c r="CU66" s="273">
        <f t="shared" si="64"/>
        <v>0.55341669229548496</v>
      </c>
    </row>
    <row r="67" spans="1:99" s="180" customFormat="1" ht="20.25" customHeight="1" outlineLevel="2">
      <c r="A67" s="622"/>
      <c r="B67" s="1028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V67" si="70">+SUM(G68:G69)</f>
        <v>0</v>
      </c>
      <c r="H67" s="646">
        <f t="shared" si="70"/>
        <v>0</v>
      </c>
      <c r="I67" s="644">
        <f t="shared" si="70"/>
        <v>0</v>
      </c>
      <c r="J67" s="645">
        <f t="shared" si="70"/>
        <v>0</v>
      </c>
      <c r="K67" s="646">
        <f t="shared" si="70"/>
        <v>0</v>
      </c>
      <c r="L67" s="647">
        <f t="shared" si="70"/>
        <v>0</v>
      </c>
      <c r="M67" s="646">
        <f t="shared" si="70"/>
        <v>0</v>
      </c>
      <c r="N67" s="647">
        <f t="shared" si="70"/>
        <v>0</v>
      </c>
      <c r="O67" s="646">
        <f t="shared" si="70"/>
        <v>6190587</v>
      </c>
      <c r="P67" s="644">
        <f t="shared" si="70"/>
        <v>0</v>
      </c>
      <c r="Q67" s="647">
        <f t="shared" si="70"/>
        <v>0</v>
      </c>
      <c r="R67" s="646">
        <f t="shared" si="70"/>
        <v>0</v>
      </c>
      <c r="S67" s="644">
        <f t="shared" si="70"/>
        <v>0</v>
      </c>
      <c r="T67" s="646">
        <f t="shared" si="70"/>
        <v>0</v>
      </c>
      <c r="U67" s="646">
        <f t="shared" si="70"/>
        <v>0</v>
      </c>
      <c r="V67" s="646">
        <f t="shared" si="70"/>
        <v>0</v>
      </c>
      <c r="W67" s="646">
        <f t="shared" si="70"/>
        <v>0</v>
      </c>
      <c r="X67" s="646">
        <f t="shared" si="70"/>
        <v>0</v>
      </c>
      <c r="Y67" s="646">
        <f t="shared" si="70"/>
        <v>0</v>
      </c>
      <c r="Z67" s="646">
        <f t="shared" si="70"/>
        <v>0</v>
      </c>
      <c r="AA67" s="646">
        <f t="shared" si="70"/>
        <v>0</v>
      </c>
      <c r="AB67" s="646">
        <f t="shared" si="70"/>
        <v>0</v>
      </c>
      <c r="AC67" s="646">
        <f t="shared" si="70"/>
        <v>0</v>
      </c>
      <c r="AD67" s="645">
        <f t="shared" si="70"/>
        <v>0</v>
      </c>
      <c r="AE67" s="646">
        <f t="shared" si="70"/>
        <v>6190587</v>
      </c>
      <c r="AF67" s="646">
        <f t="shared" si="70"/>
        <v>0</v>
      </c>
      <c r="AG67" s="644">
        <f>+SUM(AG68:AG69)</f>
        <v>0</v>
      </c>
      <c r="AH67" s="646"/>
      <c r="AI67" s="647">
        <f>+SUM(AI68:AI69)</f>
        <v>0</v>
      </c>
      <c r="AJ67" s="646">
        <f>+SUM(AJ68:AJ69)</f>
        <v>0</v>
      </c>
      <c r="AK67" s="647">
        <f>+SUM(AK68:AK69)</f>
        <v>0</v>
      </c>
      <c r="AL67" s="646">
        <f t="shared" si="70"/>
        <v>0</v>
      </c>
      <c r="AM67" s="646">
        <f t="shared" si="70"/>
        <v>0</v>
      </c>
      <c r="AN67" s="646">
        <f t="shared" si="70"/>
        <v>0</v>
      </c>
      <c r="AO67" s="646">
        <f>+SUM(AO68:AO69)</f>
        <v>0</v>
      </c>
      <c r="AP67" s="646">
        <f t="shared" si="70"/>
        <v>0</v>
      </c>
      <c r="AQ67" s="647">
        <f t="shared" si="70"/>
        <v>0</v>
      </c>
      <c r="AR67" s="646">
        <f t="shared" si="70"/>
        <v>0</v>
      </c>
      <c r="AS67" s="646">
        <f t="shared" si="70"/>
        <v>0</v>
      </c>
      <c r="AT67" s="646">
        <f t="shared" si="70"/>
        <v>0</v>
      </c>
      <c r="AU67" s="646">
        <f t="shared" si="70"/>
        <v>0</v>
      </c>
      <c r="AV67" s="646">
        <f t="shared" si="70"/>
        <v>0</v>
      </c>
      <c r="AW67" s="646">
        <f t="shared" si="70"/>
        <v>0</v>
      </c>
      <c r="AX67" s="646">
        <f t="shared" si="70"/>
        <v>0</v>
      </c>
      <c r="AY67" s="646">
        <f t="shared" si="70"/>
        <v>0</v>
      </c>
      <c r="AZ67" s="1127">
        <f t="shared" si="70"/>
        <v>0</v>
      </c>
      <c r="BA67" s="646">
        <f t="shared" si="70"/>
        <v>0</v>
      </c>
      <c r="BB67" s="646">
        <f t="shared" si="70"/>
        <v>0</v>
      </c>
      <c r="BC67" s="644">
        <f t="shared" si="70"/>
        <v>0</v>
      </c>
      <c r="BD67" s="647">
        <f t="shared" si="70"/>
        <v>0</v>
      </c>
      <c r="BE67" s="646">
        <f t="shared" si="70"/>
        <v>0</v>
      </c>
      <c r="BF67" s="644">
        <f t="shared" si="70"/>
        <v>0</v>
      </c>
      <c r="BG67" s="646">
        <f t="shared" si="70"/>
        <v>0</v>
      </c>
      <c r="BH67" s="646">
        <f t="shared" si="70"/>
        <v>0</v>
      </c>
      <c r="BI67" s="646">
        <f t="shared" si="70"/>
        <v>0</v>
      </c>
      <c r="BJ67" s="646">
        <f t="shared" si="70"/>
        <v>0</v>
      </c>
      <c r="BK67" s="646">
        <f t="shared" si="70"/>
        <v>0</v>
      </c>
      <c r="BL67" s="646">
        <f t="shared" si="70"/>
        <v>0</v>
      </c>
      <c r="BM67" s="646">
        <f t="shared" si="70"/>
        <v>0</v>
      </c>
      <c r="BN67" s="645">
        <f t="shared" si="70"/>
        <v>0</v>
      </c>
      <c r="BO67" s="646">
        <f t="shared" si="70"/>
        <v>0</v>
      </c>
      <c r="BP67" s="644">
        <f t="shared" si="70"/>
        <v>0</v>
      </c>
      <c r="BQ67" s="647">
        <f t="shared" si="70"/>
        <v>0</v>
      </c>
      <c r="BR67" s="646">
        <f t="shared" si="70"/>
        <v>0</v>
      </c>
      <c r="BS67" s="644">
        <f t="shared" si="70"/>
        <v>0</v>
      </c>
      <c r="BT67" s="646">
        <f t="shared" si="70"/>
        <v>0</v>
      </c>
      <c r="BU67" s="646">
        <f t="shared" si="70"/>
        <v>0</v>
      </c>
      <c r="BV67" s="646">
        <f t="shared" si="70"/>
        <v>0</v>
      </c>
      <c r="BW67" s="646">
        <f t="shared" ref="BW67:CS67" si="71">+SUM(BW68:BW69)</f>
        <v>0</v>
      </c>
      <c r="BX67" s="646">
        <f t="shared" si="71"/>
        <v>0</v>
      </c>
      <c r="BY67" s="646">
        <f t="shared" si="71"/>
        <v>0</v>
      </c>
      <c r="BZ67" s="646">
        <f t="shared" si="71"/>
        <v>0</v>
      </c>
      <c r="CA67" s="645">
        <f t="shared" si="71"/>
        <v>0</v>
      </c>
      <c r="CB67" s="646">
        <f t="shared" si="71"/>
        <v>0</v>
      </c>
      <c r="CC67" s="644">
        <f t="shared" si="71"/>
        <v>0</v>
      </c>
      <c r="CD67" s="644">
        <f t="shared" si="71"/>
        <v>0</v>
      </c>
      <c r="CE67" s="646">
        <f t="shared" si="71"/>
        <v>0</v>
      </c>
      <c r="CF67" s="646">
        <f t="shared" si="71"/>
        <v>0</v>
      </c>
      <c r="CG67" s="646">
        <f t="shared" si="71"/>
        <v>0</v>
      </c>
      <c r="CH67" s="646">
        <f t="shared" si="71"/>
        <v>0</v>
      </c>
      <c r="CI67" s="646">
        <f t="shared" si="71"/>
        <v>0</v>
      </c>
      <c r="CJ67" s="646">
        <f t="shared" si="71"/>
        <v>0</v>
      </c>
      <c r="CK67" s="646">
        <f t="shared" si="71"/>
        <v>0</v>
      </c>
      <c r="CL67" s="646">
        <f t="shared" si="71"/>
        <v>0</v>
      </c>
      <c r="CM67" s="646">
        <f t="shared" si="71"/>
        <v>0</v>
      </c>
      <c r="CN67" s="646">
        <f t="shared" si="71"/>
        <v>0</v>
      </c>
      <c r="CO67" s="646">
        <f t="shared" si="71"/>
        <v>0</v>
      </c>
      <c r="CP67" s="644">
        <f t="shared" si="71"/>
        <v>0</v>
      </c>
      <c r="CQ67" s="644">
        <f t="shared" si="71"/>
        <v>0</v>
      </c>
      <c r="CR67" s="644">
        <f t="shared" si="71"/>
        <v>0</v>
      </c>
      <c r="CS67" s="644">
        <f t="shared" si="71"/>
        <v>0</v>
      </c>
      <c r="CT67" s="648">
        <f t="shared" si="63"/>
        <v>0</v>
      </c>
      <c r="CU67" s="649">
        <f t="shared" si="64"/>
        <v>0</v>
      </c>
    </row>
    <row r="68" spans="1:99" s="146" customFormat="1" ht="18" customHeight="1" outlineLevel="3">
      <c r="A68" s="146" t="s">
        <v>863</v>
      </c>
      <c r="B68" s="1027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0"/>
      <c r="AI68" s="162"/>
      <c r="AJ68" s="160">
        <f>+-AG68+AI68</f>
        <v>0</v>
      </c>
      <c r="AK68" s="162"/>
      <c r="AL68" s="167">
        <f>+F68-AE68+AF68+AJ68</f>
        <v>0</v>
      </c>
      <c r="AM68" s="160"/>
      <c r="AN68" s="509">
        <f>+AM68+BB68</f>
        <v>0</v>
      </c>
      <c r="AO68" s="167">
        <f>+AL68-AM68</f>
        <v>0</v>
      </c>
      <c r="AP68" s="164">
        <v>0</v>
      </c>
      <c r="AQ68" s="162">
        <v>0</v>
      </c>
      <c r="AR68" s="160">
        <v>0</v>
      </c>
      <c r="AS68" s="160">
        <v>0</v>
      </c>
      <c r="AT68" s="160">
        <v>0</v>
      </c>
      <c r="AU68" s="160">
        <v>0</v>
      </c>
      <c r="AV68" s="160">
        <v>0</v>
      </c>
      <c r="AW68" s="172">
        <v>0</v>
      </c>
      <c r="AX68" s="172">
        <v>0</v>
      </c>
      <c r="AY68" s="172">
        <v>0</v>
      </c>
      <c r="AZ68" s="1122">
        <v>0</v>
      </c>
      <c r="BA68" s="510">
        <f>VLOOKUP(A68,'EJECUCION MENSUAL DIC-16'!A69:$AR$223,44,0)</f>
        <v>0</v>
      </c>
      <c r="BB68" s="430">
        <f>+SUM(AP68:BA68)</f>
        <v>0</v>
      </c>
      <c r="BC68" s="545">
        <v>0</v>
      </c>
      <c r="BD68" s="546">
        <v>0</v>
      </c>
      <c r="BE68" s="167">
        <v>0</v>
      </c>
      <c r="BF68" s="196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>
        <v>0</v>
      </c>
      <c r="BM68" s="172">
        <f>VLOOKUP(A68,'SIIF EJEC MENS NOV-16'!$A$26:$AV$223,48,0)</f>
        <v>0</v>
      </c>
      <c r="BN68" s="510">
        <f>VLOOKUP(A68,'EJECUCION MENSUAL DIC-16'!A69:$AV$223,48,0)</f>
        <v>0</v>
      </c>
      <c r="BO68" s="160">
        <f>+SUM(BC68:BN68)</f>
        <v>0</v>
      </c>
      <c r="BP68" s="163">
        <v>0</v>
      </c>
      <c r="BQ68" s="162">
        <v>0</v>
      </c>
      <c r="BR68" s="160">
        <v>0</v>
      </c>
      <c r="BS68" s="183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>
        <v>0</v>
      </c>
      <c r="BZ68" s="172">
        <f>VLOOKUP(A68,'SIIF EJEC MENS NOV-16'!$A$26:$AX$223,50,0)</f>
        <v>0</v>
      </c>
      <c r="CA68" s="510">
        <f>VLOOKUP(A68,'EJECUCION MENSUAL DIC-16'!$A$26:$AX$223,50,0)</f>
        <v>0</v>
      </c>
      <c r="CB68" s="160">
        <f>+SUM(BP68:CA68)</f>
        <v>0</v>
      </c>
      <c r="CC68" s="163">
        <v>0</v>
      </c>
      <c r="CD68" s="183">
        <v>0</v>
      </c>
      <c r="CE68" s="170">
        <v>0</v>
      </c>
      <c r="CF68" s="170">
        <v>0</v>
      </c>
      <c r="CG68" s="170">
        <v>0</v>
      </c>
      <c r="CH68" s="172">
        <v>0</v>
      </c>
      <c r="CI68" s="170">
        <v>0</v>
      </c>
      <c r="CJ68" s="170">
        <v>0</v>
      </c>
      <c r="CK68" s="170">
        <v>0</v>
      </c>
      <c r="CL68" s="170">
        <v>0</v>
      </c>
      <c r="CM68" s="170">
        <f>VLOOKUP(A68,'SIIF EJEC MENS NOV-16'!$A$26:$AZ$223,52,0)</f>
        <v>0</v>
      </c>
      <c r="CN68" s="510">
        <f>VLOOKUP(A68,'EJECUCION MENSUAL DIC-16'!A69:$AZ$223,52,0)</f>
        <v>0</v>
      </c>
      <c r="CO68" s="166">
        <f>+SUM(CC68:CN68)</f>
        <v>0</v>
      </c>
      <c r="CP68" s="163">
        <f>+AO68-BB68</f>
        <v>0</v>
      </c>
      <c r="CQ68" s="163">
        <f>+BB68-BO68</f>
        <v>0</v>
      </c>
      <c r="CR68" s="163">
        <f>+BO68-CB68</f>
        <v>0</v>
      </c>
      <c r="CS68" s="163">
        <f>+CB68-CO68</f>
        <v>0</v>
      </c>
      <c r="CT68" s="272">
        <f t="shared" si="63"/>
        <v>0</v>
      </c>
      <c r="CU68" s="273">
        <f t="shared" si="64"/>
        <v>0</v>
      </c>
    </row>
    <row r="69" spans="1:99" s="146" customFormat="1" ht="18" customHeight="1" outlineLevel="3">
      <c r="A69" s="146" t="s">
        <v>864</v>
      </c>
      <c r="B69" s="1027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0"/>
      <c r="AI69" s="162"/>
      <c r="AJ69" s="160">
        <f>+-AG69+AI69</f>
        <v>0</v>
      </c>
      <c r="AK69" s="162"/>
      <c r="AL69" s="167">
        <f>+F69-AE69+AF69+AJ69</f>
        <v>0</v>
      </c>
      <c r="AM69" s="160"/>
      <c r="AN69" s="509">
        <f>+AM69+BB69</f>
        <v>0</v>
      </c>
      <c r="AO69" s="167">
        <f>+AL69-AM69</f>
        <v>0</v>
      </c>
      <c r="AP69" s="164">
        <v>0</v>
      </c>
      <c r="AQ69" s="162">
        <v>0</v>
      </c>
      <c r="AR69" s="160">
        <v>0</v>
      </c>
      <c r="AS69" s="160">
        <v>0</v>
      </c>
      <c r="AT69" s="160">
        <v>0</v>
      </c>
      <c r="AU69" s="160">
        <v>0</v>
      </c>
      <c r="AV69" s="160">
        <v>0</v>
      </c>
      <c r="AW69" s="172">
        <v>0</v>
      </c>
      <c r="AX69" s="172">
        <v>0</v>
      </c>
      <c r="AY69" s="172">
        <v>0</v>
      </c>
      <c r="AZ69" s="1122">
        <v>0</v>
      </c>
      <c r="BA69" s="510">
        <f>VLOOKUP(A69,'EJECUCION MENSUAL DIC-16'!A70:$AR$223,44,0)</f>
        <v>0</v>
      </c>
      <c r="BB69" s="430">
        <f>+SUM(AP69:BA69)</f>
        <v>0</v>
      </c>
      <c r="BC69" s="545">
        <v>0</v>
      </c>
      <c r="BD69" s="546">
        <v>0</v>
      </c>
      <c r="BE69" s="167">
        <v>0</v>
      </c>
      <c r="BF69" s="196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>
        <v>0</v>
      </c>
      <c r="BM69" s="172">
        <f>VLOOKUP(A69,'SIIF EJEC MENS NOV-16'!$A$26:$AV$223,48,0)</f>
        <v>0</v>
      </c>
      <c r="BN69" s="510">
        <f>VLOOKUP(A69,'EJECUCION MENSUAL DIC-16'!A70:$AV$223,48,0)</f>
        <v>0</v>
      </c>
      <c r="BO69" s="160">
        <f>+SUM(BC69:BN69)</f>
        <v>0</v>
      </c>
      <c r="BP69" s="509">
        <v>0</v>
      </c>
      <c r="BQ69" s="172">
        <v>0</v>
      </c>
      <c r="BR69" s="172">
        <v>0</v>
      </c>
      <c r="BS69" s="172">
        <v>0</v>
      </c>
      <c r="BT69" s="172">
        <v>0</v>
      </c>
      <c r="BU69" s="170">
        <v>0</v>
      </c>
      <c r="BV69" s="170">
        <v>0</v>
      </c>
      <c r="BW69" s="170">
        <v>0</v>
      </c>
      <c r="BX69" s="170">
        <v>0</v>
      </c>
      <c r="BY69" s="170">
        <v>0</v>
      </c>
      <c r="BZ69" s="172">
        <f>VLOOKUP(A69,'SIIF EJEC MENS NOV-16'!$A$26:$AX$223,50,0)</f>
        <v>0</v>
      </c>
      <c r="CA69" s="510">
        <f>VLOOKUP(A69,'EJECUCION MENSUAL DIC-16'!$A$26:$AX$223,50,0)</f>
        <v>0</v>
      </c>
      <c r="CB69" s="160">
        <f>+SUM(BP69:CA69)</f>
        <v>0</v>
      </c>
      <c r="CC69" s="163">
        <v>0</v>
      </c>
      <c r="CD69" s="183">
        <v>0</v>
      </c>
      <c r="CE69" s="170">
        <v>0</v>
      </c>
      <c r="CF69" s="170">
        <v>0</v>
      </c>
      <c r="CG69" s="170">
        <v>0</v>
      </c>
      <c r="CH69" s="172">
        <v>0</v>
      </c>
      <c r="CI69" s="170">
        <v>0</v>
      </c>
      <c r="CJ69" s="170">
        <v>0</v>
      </c>
      <c r="CK69" s="170">
        <v>0</v>
      </c>
      <c r="CL69" s="170">
        <v>0</v>
      </c>
      <c r="CM69" s="170">
        <f>VLOOKUP(A69,'SIIF EJEC MENS NOV-16'!$A$26:$AZ$223,52,0)</f>
        <v>0</v>
      </c>
      <c r="CN69" s="510">
        <f>VLOOKUP(A69,'EJECUCION MENSUAL DIC-16'!A70:$AZ$223,52,0)</f>
        <v>0</v>
      </c>
      <c r="CO69" s="166">
        <f>+SUM(CC69:CN69)</f>
        <v>0</v>
      </c>
      <c r="CP69" s="163">
        <f>+AO69-BB69</f>
        <v>0</v>
      </c>
      <c r="CQ69" s="163">
        <f>+BB69-BO69</f>
        <v>0</v>
      </c>
      <c r="CR69" s="163">
        <f>+BO69-CB69</f>
        <v>0</v>
      </c>
      <c r="CS69" s="163">
        <f>+CB69-CO69</f>
        <v>0</v>
      </c>
      <c r="CT69" s="272">
        <f t="shared" si="63"/>
        <v>0</v>
      </c>
      <c r="CU69" s="273">
        <f t="shared" si="64"/>
        <v>0</v>
      </c>
    </row>
    <row r="70" spans="1:99" s="180" customFormat="1" ht="20.25" customHeight="1" outlineLevel="1">
      <c r="A70" s="622"/>
      <c r="B70" s="641" t="s">
        <v>629</v>
      </c>
      <c r="C70" s="641" t="s">
        <v>629</v>
      </c>
      <c r="D70" s="642" t="s">
        <v>417</v>
      </c>
      <c r="E70" s="643" t="s">
        <v>630</v>
      </c>
      <c r="F70" s="644">
        <f t="shared" ref="F70:K70" si="72">+F71+F79+F82+F92+F101+F105+F108+F114+F118+F120+F123+F128+F129+F133</f>
        <v>14031050000</v>
      </c>
      <c r="G70" s="644">
        <f t="shared" si="72"/>
        <v>245000000</v>
      </c>
      <c r="H70" s="644">
        <f t="shared" si="72"/>
        <v>245000000</v>
      </c>
      <c r="I70" s="644">
        <f t="shared" si="72"/>
        <v>340000000</v>
      </c>
      <c r="J70" s="647">
        <f t="shared" si="72"/>
        <v>340000000</v>
      </c>
      <c r="K70" s="646">
        <f t="shared" si="72"/>
        <v>22295692</v>
      </c>
      <c r="L70" s="647">
        <f>+L71+L79+L82+L92+L101+L105+L108+L114+L118+L120+L123+L128+L129+L133</f>
        <v>2782295692</v>
      </c>
      <c r="M70" s="646">
        <f t="shared" ref="M70:CA70" si="73">+M71+M79+M82+M92+M101+M105+M108+M114+M118+M120+M123+M128+M129+M133</f>
        <v>95000000</v>
      </c>
      <c r="N70" s="647">
        <f t="shared" si="73"/>
        <v>95000000</v>
      </c>
      <c r="O70" s="646">
        <f t="shared" si="73"/>
        <v>272000000</v>
      </c>
      <c r="P70" s="644">
        <f t="shared" si="73"/>
        <v>236000000</v>
      </c>
      <c r="Q70" s="647">
        <f t="shared" si="73"/>
        <v>71000000</v>
      </c>
      <c r="R70" s="646">
        <f t="shared" si="73"/>
        <v>71000000</v>
      </c>
      <c r="S70" s="644">
        <f t="shared" si="73"/>
        <v>293000000</v>
      </c>
      <c r="T70" s="644">
        <f t="shared" si="73"/>
        <v>293000000</v>
      </c>
      <c r="U70" s="644">
        <f t="shared" si="73"/>
        <v>397278553</v>
      </c>
      <c r="V70" s="644">
        <f t="shared" si="73"/>
        <v>397278553</v>
      </c>
      <c r="W70" s="644">
        <f t="shared" si="73"/>
        <v>0</v>
      </c>
      <c r="X70" s="644">
        <f t="shared" si="73"/>
        <v>0</v>
      </c>
      <c r="Y70" s="644">
        <f t="shared" si="73"/>
        <v>89900000</v>
      </c>
      <c r="Z70" s="644">
        <f t="shared" si="73"/>
        <v>89900000</v>
      </c>
      <c r="AA70" s="644">
        <f t="shared" si="73"/>
        <v>625427314</v>
      </c>
      <c r="AB70" s="644">
        <f t="shared" si="73"/>
        <v>625427314</v>
      </c>
      <c r="AC70" s="644">
        <f>+AC71+AC79+AC82+AC92+AC101+AC105+AC108+AC114+AC118+AC120+AC123+AC128+AC129+AC133</f>
        <v>695864607</v>
      </c>
      <c r="AD70" s="647">
        <f t="shared" si="73"/>
        <v>695864607</v>
      </c>
      <c r="AE70" s="646">
        <f t="shared" si="73"/>
        <v>3146766166</v>
      </c>
      <c r="AF70" s="644">
        <f t="shared" si="73"/>
        <v>5870766166</v>
      </c>
      <c r="AG70" s="644">
        <f>+AG71+AG79+AG82+AG92+AG101+AG105+AG108+AG114+AG118+AG120+AG123+AG128+AG129</f>
        <v>2701552500</v>
      </c>
      <c r="AH70" s="646"/>
      <c r="AI70" s="647">
        <f>+AI71+AI79+AI82+AI92+AI101+AI105+AI108+AI114+AI118+AI120+AI123+AI128+AI129+AI133</f>
        <v>800000000</v>
      </c>
      <c r="AJ70" s="646">
        <f>+AJ71+AJ79+AJ82+AJ92+AJ101+AJ105+AJ108+AJ114+AJ118+AJ120+AJ123+AJ128+AJ129+AJ133</f>
        <v>-1901552500</v>
      </c>
      <c r="AK70" s="647">
        <f>+AK71+AK79+AK82+AK92+AK101+AK105+AK108+AK114+AK118+AK120+AK123+AK128+AK129+AK133</f>
        <v>0</v>
      </c>
      <c r="AL70" s="646">
        <f t="shared" si="73"/>
        <v>14853497500</v>
      </c>
      <c r="AM70" s="646">
        <f t="shared" si="73"/>
        <v>0</v>
      </c>
      <c r="AN70" s="646">
        <f t="shared" si="73"/>
        <v>14731120677.559999</v>
      </c>
      <c r="AO70" s="646">
        <f t="shared" si="73"/>
        <v>14853497500</v>
      </c>
      <c r="AP70" s="646">
        <f t="shared" si="73"/>
        <v>8606063876.5599995</v>
      </c>
      <c r="AQ70" s="647">
        <f t="shared" si="73"/>
        <v>852195558</v>
      </c>
      <c r="AR70" s="646">
        <f t="shared" si="73"/>
        <v>700953213</v>
      </c>
      <c r="AS70" s="646">
        <f t="shared" si="73"/>
        <v>773442636</v>
      </c>
      <c r="AT70" s="646">
        <f t="shared" si="73"/>
        <v>1058062687</v>
      </c>
      <c r="AU70" s="646">
        <f t="shared" si="73"/>
        <v>443427845.64999998</v>
      </c>
      <c r="AV70" s="646">
        <f t="shared" si="73"/>
        <v>203285780</v>
      </c>
      <c r="AW70" s="646">
        <f t="shared" si="73"/>
        <v>635558125.12</v>
      </c>
      <c r="AX70" s="646">
        <f t="shared" si="73"/>
        <v>183717711.06</v>
      </c>
      <c r="AY70" s="646">
        <f t="shared" si="73"/>
        <v>66181455</v>
      </c>
      <c r="AZ70" s="1127">
        <f t="shared" si="73"/>
        <v>389382778.39999998</v>
      </c>
      <c r="BA70" s="646">
        <f t="shared" si="73"/>
        <v>818849011.76999998</v>
      </c>
      <c r="BB70" s="644">
        <f t="shared" si="73"/>
        <v>14731120677.559999</v>
      </c>
      <c r="BC70" s="644">
        <f t="shared" si="73"/>
        <v>6700355886.96</v>
      </c>
      <c r="BD70" s="647">
        <f t="shared" si="73"/>
        <v>595604565</v>
      </c>
      <c r="BE70" s="646">
        <f t="shared" si="73"/>
        <v>643664284.5</v>
      </c>
      <c r="BF70" s="644">
        <f t="shared" si="73"/>
        <v>897491431.75999999</v>
      </c>
      <c r="BG70" s="644">
        <f t="shared" si="73"/>
        <v>388750033.19</v>
      </c>
      <c r="BH70" s="644">
        <f t="shared" si="73"/>
        <v>595932552.64999998</v>
      </c>
      <c r="BI70" s="644">
        <f t="shared" si="73"/>
        <v>1299765234.72</v>
      </c>
      <c r="BJ70" s="644">
        <f t="shared" si="73"/>
        <v>560701506.99000001</v>
      </c>
      <c r="BK70" s="644">
        <f t="shared" si="73"/>
        <v>374874767</v>
      </c>
      <c r="BL70" s="644">
        <f t="shared" si="73"/>
        <v>532651453.63999999</v>
      </c>
      <c r="BM70" s="644">
        <f t="shared" si="73"/>
        <v>612098466.92000008</v>
      </c>
      <c r="BN70" s="647">
        <f t="shared" si="73"/>
        <v>1439075190.0999999</v>
      </c>
      <c r="BO70" s="646">
        <f t="shared" si="73"/>
        <v>14640965373.43</v>
      </c>
      <c r="BP70" s="644">
        <f t="shared" si="73"/>
        <v>249777063</v>
      </c>
      <c r="BQ70" s="647">
        <f t="shared" si="73"/>
        <v>465717367.71000004</v>
      </c>
      <c r="BR70" s="646">
        <f t="shared" si="73"/>
        <v>1019026744.5</v>
      </c>
      <c r="BS70" s="644">
        <f t="shared" si="73"/>
        <v>873030608</v>
      </c>
      <c r="BT70" s="644">
        <f t="shared" si="73"/>
        <v>945218619</v>
      </c>
      <c r="BU70" s="644">
        <f t="shared" si="73"/>
        <v>1117038327</v>
      </c>
      <c r="BV70" s="644">
        <f t="shared" si="73"/>
        <v>1101112967</v>
      </c>
      <c r="BW70" s="644">
        <f t="shared" si="73"/>
        <v>1121202562</v>
      </c>
      <c r="BX70" s="644">
        <f t="shared" si="73"/>
        <v>1106214635</v>
      </c>
      <c r="BY70" s="644">
        <f t="shared" si="73"/>
        <v>1060980238.65</v>
      </c>
      <c r="BZ70" s="644">
        <f t="shared" si="73"/>
        <v>999006007</v>
      </c>
      <c r="CA70" s="647">
        <f t="shared" si="73"/>
        <v>1787515891.3200002</v>
      </c>
      <c r="CB70" s="646">
        <f>+CB71+CB79+CB82+CB92+CB101+CB105+CB108+CB114+CB118+CB120+CB123+CB128+CB129+CB133</f>
        <v>12111437098.18</v>
      </c>
      <c r="CC70" s="644">
        <f t="shared" ref="CC70:CS70" si="74">+CC71+CC79+CC82+CC92+CC101+CC105+CC108+CC114+CC118+CC120+CC123+CC128+CC129+CC133</f>
        <v>208106528</v>
      </c>
      <c r="CD70" s="644">
        <f t="shared" si="74"/>
        <v>485904410.71000004</v>
      </c>
      <c r="CE70" s="644">
        <f>+CE71+CE79+CE82+CE92+CE101+CE105+CE108+CE114+CE118+CE120+CE123+CE128+CE129+CE133</f>
        <v>1036861925.5</v>
      </c>
      <c r="CF70" s="644">
        <f t="shared" si="74"/>
        <v>850477970</v>
      </c>
      <c r="CG70" s="644">
        <f t="shared" si="74"/>
        <v>936564991</v>
      </c>
      <c r="CH70" s="644">
        <f t="shared" si="74"/>
        <v>1151892904</v>
      </c>
      <c r="CI70" s="644">
        <f t="shared" si="74"/>
        <v>1101112967</v>
      </c>
      <c r="CJ70" s="644">
        <f t="shared" si="74"/>
        <v>1121202562</v>
      </c>
      <c r="CK70" s="644">
        <f>+CK71+CK79+CK82+CK92+CK101+CK105+CK108+CK114+CK118+CK120+CK123+CK128+CK129+CK133</f>
        <v>1101547427</v>
      </c>
      <c r="CL70" s="644">
        <f t="shared" si="74"/>
        <v>1325091621.6500001</v>
      </c>
      <c r="CM70" s="644">
        <f t="shared" si="74"/>
        <v>968610072</v>
      </c>
      <c r="CN70" s="644">
        <f t="shared" si="74"/>
        <v>1293179971.3200002</v>
      </c>
      <c r="CO70" s="644">
        <f t="shared" si="74"/>
        <v>11580553350.18</v>
      </c>
      <c r="CP70" s="644">
        <f>+CP71+CP79+CP82+CP92+CP101+CP105+CP108+CP114+CP118+CP120+CP123+CP128+CP129+CP133</f>
        <v>122376822.44000007</v>
      </c>
      <c r="CQ70" s="644">
        <f t="shared" si="74"/>
        <v>90155304.129999772</v>
      </c>
      <c r="CR70" s="644">
        <f t="shared" si="74"/>
        <v>2529528275.25</v>
      </c>
      <c r="CS70" s="644">
        <f t="shared" si="74"/>
        <v>530883748</v>
      </c>
      <c r="CT70" s="648">
        <f t="shared" si="63"/>
        <v>0.99176107698271065</v>
      </c>
      <c r="CU70" s="649">
        <f t="shared" si="64"/>
        <v>0.98569144226334571</v>
      </c>
    </row>
    <row r="71" spans="1:99" s="180" customFormat="1" ht="20.25" customHeight="1" outlineLevel="1">
      <c r="A71" s="466"/>
      <c r="B71" s="1028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V71" si="75">+SUM(G72:G78)</f>
        <v>0</v>
      </c>
      <c r="H71" s="471">
        <f t="shared" si="75"/>
        <v>0</v>
      </c>
      <c r="I71" s="650">
        <f t="shared" si="75"/>
        <v>0</v>
      </c>
      <c r="J71" s="472">
        <f t="shared" si="75"/>
        <v>0</v>
      </c>
      <c r="K71" s="471">
        <f t="shared" si="75"/>
        <v>0</v>
      </c>
      <c r="L71" s="651">
        <f t="shared" si="75"/>
        <v>730000000</v>
      </c>
      <c r="M71" s="471">
        <f t="shared" si="75"/>
        <v>80000000</v>
      </c>
      <c r="N71" s="651">
        <f t="shared" si="75"/>
        <v>0</v>
      </c>
      <c r="O71" s="471">
        <f t="shared" si="75"/>
        <v>272000000</v>
      </c>
      <c r="P71" s="650">
        <f t="shared" si="75"/>
        <v>1000000</v>
      </c>
      <c r="Q71" s="651">
        <f t="shared" si="75"/>
        <v>0</v>
      </c>
      <c r="R71" s="471">
        <f t="shared" si="75"/>
        <v>0</v>
      </c>
      <c r="S71" s="650">
        <f t="shared" si="75"/>
        <v>115500000</v>
      </c>
      <c r="T71" s="471">
        <f t="shared" si="75"/>
        <v>110000000</v>
      </c>
      <c r="U71" s="471">
        <f t="shared" si="75"/>
        <v>0</v>
      </c>
      <c r="V71" s="471">
        <f t="shared" si="75"/>
        <v>14219443</v>
      </c>
      <c r="W71" s="471">
        <f t="shared" si="75"/>
        <v>0</v>
      </c>
      <c r="X71" s="471">
        <f t="shared" si="75"/>
        <v>0</v>
      </c>
      <c r="Y71" s="471">
        <f t="shared" si="75"/>
        <v>0</v>
      </c>
      <c r="Z71" s="471">
        <f t="shared" si="75"/>
        <v>0</v>
      </c>
      <c r="AA71" s="471">
        <f t="shared" si="75"/>
        <v>13874332</v>
      </c>
      <c r="AB71" s="471">
        <f t="shared" si="75"/>
        <v>417500000</v>
      </c>
      <c r="AC71" s="471">
        <f t="shared" si="75"/>
        <v>38808062</v>
      </c>
      <c r="AD71" s="472">
        <f t="shared" si="75"/>
        <v>463792293</v>
      </c>
      <c r="AE71" s="471">
        <f t="shared" si="75"/>
        <v>520182394</v>
      </c>
      <c r="AF71" s="471">
        <f t="shared" si="75"/>
        <v>1736511736</v>
      </c>
      <c r="AG71" s="650">
        <f t="shared" si="75"/>
        <v>899000000</v>
      </c>
      <c r="AH71" s="471"/>
      <c r="AI71" s="651">
        <f>+SUM(AI72:AI78)</f>
        <v>300000000</v>
      </c>
      <c r="AJ71" s="471">
        <f>+SUM(AJ72:AJ78)</f>
        <v>-599000000</v>
      </c>
      <c r="AK71" s="651">
        <f>+SUM(AK72:AK78)</f>
        <v>0</v>
      </c>
      <c r="AL71" s="471">
        <f t="shared" si="75"/>
        <v>1639329342</v>
      </c>
      <c r="AM71" s="471">
        <f t="shared" si="75"/>
        <v>0</v>
      </c>
      <c r="AN71" s="471">
        <f t="shared" si="75"/>
        <v>1636769251.9200001</v>
      </c>
      <c r="AO71" s="471">
        <f>+SUM(AO72:AO78)</f>
        <v>1639329342</v>
      </c>
      <c r="AP71" s="471">
        <f t="shared" si="75"/>
        <v>0</v>
      </c>
      <c r="AQ71" s="651">
        <f t="shared" si="75"/>
        <v>69866494</v>
      </c>
      <c r="AR71" s="471">
        <f t="shared" si="75"/>
        <v>0</v>
      </c>
      <c r="AS71" s="471">
        <f t="shared" si="75"/>
        <v>560688221</v>
      </c>
      <c r="AT71" s="471">
        <f t="shared" si="75"/>
        <v>191400</v>
      </c>
      <c r="AU71" s="471">
        <f t="shared" si="75"/>
        <v>0</v>
      </c>
      <c r="AV71" s="471">
        <f t="shared" si="75"/>
        <v>105737984</v>
      </c>
      <c r="AW71" s="471">
        <f t="shared" si="75"/>
        <v>44720000</v>
      </c>
      <c r="AX71" s="471">
        <f t="shared" si="75"/>
        <v>280000</v>
      </c>
      <c r="AY71" s="471">
        <f t="shared" si="75"/>
        <v>0</v>
      </c>
      <c r="AZ71" s="1123">
        <f>SUM(AZ72:AZ78)</f>
        <v>242202796.40000001</v>
      </c>
      <c r="BA71" s="471">
        <f t="shared" si="75"/>
        <v>613082356.51999998</v>
      </c>
      <c r="BB71" s="471">
        <f t="shared" si="75"/>
        <v>1636769251.9200001</v>
      </c>
      <c r="BC71" s="650">
        <f t="shared" si="75"/>
        <v>0</v>
      </c>
      <c r="BD71" s="651">
        <f t="shared" si="75"/>
        <v>43955582</v>
      </c>
      <c r="BE71" s="471">
        <f t="shared" si="75"/>
        <v>0</v>
      </c>
      <c r="BF71" s="650">
        <f t="shared" si="75"/>
        <v>286599133</v>
      </c>
      <c r="BG71" s="471">
        <f t="shared" si="75"/>
        <v>191400</v>
      </c>
      <c r="BH71" s="471">
        <f t="shared" si="75"/>
        <v>0</v>
      </c>
      <c r="BI71" s="471">
        <f t="shared" si="75"/>
        <v>405737982.72000003</v>
      </c>
      <c r="BJ71" s="471">
        <f t="shared" si="75"/>
        <v>44720000</v>
      </c>
      <c r="BK71" s="471">
        <f t="shared" si="75"/>
        <v>280000</v>
      </c>
      <c r="BL71" s="471">
        <f t="shared" si="75"/>
        <v>0</v>
      </c>
      <c r="BM71" s="471">
        <f t="shared" si="75"/>
        <v>0</v>
      </c>
      <c r="BN71" s="472">
        <f t="shared" si="75"/>
        <v>828488833.55999994</v>
      </c>
      <c r="BO71" s="471">
        <f t="shared" si="75"/>
        <v>1609972931.28</v>
      </c>
      <c r="BP71" s="650">
        <f t="shared" si="75"/>
        <v>0</v>
      </c>
      <c r="BQ71" s="651">
        <f t="shared" si="75"/>
        <v>147750</v>
      </c>
      <c r="BR71" s="471">
        <f t="shared" si="75"/>
        <v>0</v>
      </c>
      <c r="BS71" s="650">
        <f t="shared" si="75"/>
        <v>43807832</v>
      </c>
      <c r="BT71" s="471">
        <f t="shared" si="75"/>
        <v>191400</v>
      </c>
      <c r="BU71" s="471">
        <f t="shared" si="75"/>
        <v>25910912</v>
      </c>
      <c r="BV71" s="471">
        <f t="shared" si="75"/>
        <v>120850</v>
      </c>
      <c r="BW71" s="471">
        <f t="shared" ref="BW71:CS71" si="76">+SUM(BW72:BW78)</f>
        <v>420000</v>
      </c>
      <c r="BX71" s="471">
        <f t="shared" si="76"/>
        <v>300280000</v>
      </c>
      <c r="BY71" s="471">
        <f t="shared" si="76"/>
        <v>97662848</v>
      </c>
      <c r="BZ71" s="471">
        <f t="shared" si="76"/>
        <v>0</v>
      </c>
      <c r="CA71" s="472">
        <f t="shared" si="76"/>
        <v>217148284.72</v>
      </c>
      <c r="CB71" s="471">
        <f t="shared" si="76"/>
        <v>685689876.72000003</v>
      </c>
      <c r="CC71" s="650">
        <f t="shared" si="76"/>
        <v>0</v>
      </c>
      <c r="CD71" s="650">
        <f t="shared" si="76"/>
        <v>147750</v>
      </c>
      <c r="CE71" s="471">
        <f t="shared" si="76"/>
        <v>0</v>
      </c>
      <c r="CF71" s="471">
        <f t="shared" si="76"/>
        <v>43807832</v>
      </c>
      <c r="CG71" s="471">
        <f t="shared" si="76"/>
        <v>191400</v>
      </c>
      <c r="CH71" s="471">
        <f t="shared" si="76"/>
        <v>25910912</v>
      </c>
      <c r="CI71" s="471">
        <f t="shared" si="76"/>
        <v>120850</v>
      </c>
      <c r="CJ71" s="471">
        <f t="shared" si="76"/>
        <v>420000</v>
      </c>
      <c r="CK71" s="471">
        <f t="shared" si="76"/>
        <v>300280000</v>
      </c>
      <c r="CL71" s="471">
        <f t="shared" si="76"/>
        <v>97662848</v>
      </c>
      <c r="CM71" s="471">
        <f t="shared" si="76"/>
        <v>0</v>
      </c>
      <c r="CN71" s="471">
        <f t="shared" si="76"/>
        <v>52254284.719999999</v>
      </c>
      <c r="CO71" s="471">
        <f t="shared" si="76"/>
        <v>520795876.72000003</v>
      </c>
      <c r="CP71" s="650">
        <f t="shared" si="76"/>
        <v>2560090.0800000238</v>
      </c>
      <c r="CQ71" s="650">
        <f t="shared" si="76"/>
        <v>26796320.640000004</v>
      </c>
      <c r="CR71" s="650">
        <f t="shared" si="76"/>
        <v>924283054.55999994</v>
      </c>
      <c r="CS71" s="650">
        <f t="shared" si="76"/>
        <v>164894000</v>
      </c>
      <c r="CT71" s="652">
        <f t="shared" si="63"/>
        <v>0.9984383308378556</v>
      </c>
      <c r="CU71" s="653">
        <f t="shared" si="64"/>
        <v>0.98209242647716843</v>
      </c>
    </row>
    <row r="72" spans="1:99" s="157" customFormat="1" ht="18" customHeight="1" outlineLevel="2">
      <c r="A72" s="146" t="s">
        <v>865</v>
      </c>
      <c r="B72" s="1027" t="str">
        <f t="shared" ref="B72:B78" si="77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>
        <v>20000000</v>
      </c>
      <c r="AC72" s="171">
        <f>21790072+7589077</f>
        <v>29379149</v>
      </c>
      <c r="AD72" s="155"/>
      <c r="AE72" s="151">
        <f t="shared" ref="AE72:AF78" si="78">+G72+I72+K72+M72+O72+Q72+S72+U72+W72+Y72+AA72+AC72</f>
        <v>29379149</v>
      </c>
      <c r="AF72" s="151">
        <f t="shared" si="78"/>
        <v>20000000</v>
      </c>
      <c r="AG72" s="154"/>
      <c r="AH72" s="151"/>
      <c r="AI72" s="153"/>
      <c r="AJ72" s="160">
        <f t="shared" ref="AJ72:AJ78" si="79">+-AG72+AI72</f>
        <v>0</v>
      </c>
      <c r="AK72" s="153"/>
      <c r="AL72" s="160">
        <f t="shared" ref="AL72:AL78" si="80">+F72-AE72+AF72+AJ72</f>
        <v>620851</v>
      </c>
      <c r="AM72" s="151"/>
      <c r="AN72" s="573">
        <f t="shared" ref="AN72:AN78" si="81">+AM72+BB72</f>
        <v>268600.52</v>
      </c>
      <c r="AO72" s="160">
        <f t="shared" ref="AO72:AO78" si="82">+AL72-AM72</f>
        <v>620851</v>
      </c>
      <c r="AP72" s="164"/>
      <c r="AQ72" s="162">
        <v>147750</v>
      </c>
      <c r="AR72" s="160"/>
      <c r="AS72" s="160"/>
      <c r="AT72" s="160"/>
      <c r="AU72" s="160"/>
      <c r="AV72" s="160">
        <v>120850</v>
      </c>
      <c r="AW72" s="172"/>
      <c r="AX72" s="172"/>
      <c r="AY72" s="172"/>
      <c r="AZ72" s="1122"/>
      <c r="BA72" s="510">
        <v>0.52</v>
      </c>
      <c r="BB72" s="430">
        <f t="shared" ref="BB72:BB78" si="83">+SUM(AP72:BA72)</f>
        <v>268600.52</v>
      </c>
      <c r="BC72" s="545"/>
      <c r="BD72" s="546">
        <v>147750</v>
      </c>
      <c r="BE72" s="167"/>
      <c r="BF72" s="196"/>
      <c r="BG72" s="172"/>
      <c r="BH72" s="172"/>
      <c r="BI72" s="172">
        <v>120850</v>
      </c>
      <c r="BJ72" s="172"/>
      <c r="BK72" s="172"/>
      <c r="BL72" s="172"/>
      <c r="BM72" s="172"/>
      <c r="BN72" s="510"/>
      <c r="BO72" s="160">
        <f t="shared" ref="BO72:BO78" si="84">+SUM(BC72:BN72)</f>
        <v>268600</v>
      </c>
      <c r="BP72" s="509"/>
      <c r="BQ72" s="172">
        <v>147750</v>
      </c>
      <c r="BR72" s="172"/>
      <c r="BS72" s="172"/>
      <c r="BT72" s="172"/>
      <c r="BU72" s="170"/>
      <c r="BV72" s="170">
        <v>120850</v>
      </c>
      <c r="BW72" s="170"/>
      <c r="BX72" s="170"/>
      <c r="BY72" s="170"/>
      <c r="BZ72" s="172"/>
      <c r="CA72" s="510"/>
      <c r="CB72" s="160">
        <f t="shared" ref="CB72:CB78" si="85">+SUM(BP72:CA72)</f>
        <v>268600</v>
      </c>
      <c r="CC72" s="163"/>
      <c r="CD72" s="183">
        <v>147750</v>
      </c>
      <c r="CE72" s="170"/>
      <c r="CF72" s="170"/>
      <c r="CG72" s="170"/>
      <c r="CH72" s="172"/>
      <c r="CI72" s="170">
        <v>120850</v>
      </c>
      <c r="CJ72" s="170"/>
      <c r="CK72" s="170"/>
      <c r="CL72" s="170"/>
      <c r="CM72" s="170"/>
      <c r="CN72" s="510"/>
      <c r="CO72" s="166">
        <f t="shared" ref="CO72:CO78" si="86">+SUM(CC72:CN72)</f>
        <v>268600</v>
      </c>
      <c r="CP72" s="163">
        <f t="shared" ref="CP72:CP78" si="87">+AO72-BB72</f>
        <v>352250.48</v>
      </c>
      <c r="CQ72" s="163">
        <f t="shared" ref="CQ72:CQ78" si="88">+BB72-BO72</f>
        <v>0.52000000001862645</v>
      </c>
      <c r="CR72" s="163">
        <f t="shared" ref="CR72:CR78" si="89">+BO72-CB72</f>
        <v>0</v>
      </c>
      <c r="CS72" s="163">
        <f t="shared" ref="CS72:CS78" si="90">+CB72-CO72</f>
        <v>0</v>
      </c>
      <c r="CT72" s="272">
        <f t="shared" si="63"/>
        <v>0.43263282172373085</v>
      </c>
      <c r="CU72" s="273">
        <f t="shared" si="64"/>
        <v>0.4326319841636721</v>
      </c>
    </row>
    <row r="73" spans="1:99" s="146" customFormat="1" ht="18" customHeight="1" outlineLevel="2">
      <c r="A73" s="146" t="s">
        <v>866</v>
      </c>
      <c r="B73" s="1027" t="str">
        <f t="shared" si="77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>
        <v>3000000</v>
      </c>
      <c r="AB73" s="170"/>
      <c r="AC73" s="170">
        <v>1000000</v>
      </c>
      <c r="AD73" s="165"/>
      <c r="AE73" s="160">
        <f t="shared" si="78"/>
        <v>9500000</v>
      </c>
      <c r="AF73" s="160">
        <f t="shared" si="78"/>
        <v>0</v>
      </c>
      <c r="AG73" s="163"/>
      <c r="AH73" s="160"/>
      <c r="AI73" s="162"/>
      <c r="AJ73" s="160">
        <f t="shared" si="79"/>
        <v>0</v>
      </c>
      <c r="AK73" s="162"/>
      <c r="AL73" s="167">
        <f t="shared" si="80"/>
        <v>500000</v>
      </c>
      <c r="AM73" s="160"/>
      <c r="AN73" s="509">
        <f t="shared" si="81"/>
        <v>0</v>
      </c>
      <c r="AO73" s="167">
        <f t="shared" si="82"/>
        <v>500000</v>
      </c>
      <c r="AP73" s="164"/>
      <c r="AQ73" s="162">
        <v>0</v>
      </c>
      <c r="AR73" s="160"/>
      <c r="AS73" s="160"/>
      <c r="AT73" s="160"/>
      <c r="AU73" s="160"/>
      <c r="AV73" s="160"/>
      <c r="AW73" s="172"/>
      <c r="AX73" s="172"/>
      <c r="AY73" s="172"/>
      <c r="AZ73" s="1122"/>
      <c r="BA73" s="510"/>
      <c r="BB73" s="430">
        <f t="shared" si="83"/>
        <v>0</v>
      </c>
      <c r="BC73" s="545"/>
      <c r="BD73" s="546">
        <v>0</v>
      </c>
      <c r="BE73" s="167"/>
      <c r="BF73" s="196"/>
      <c r="BG73" s="172"/>
      <c r="BH73" s="172"/>
      <c r="BI73" s="172"/>
      <c r="BJ73" s="172"/>
      <c r="BK73" s="172"/>
      <c r="BL73" s="172"/>
      <c r="BM73" s="172"/>
      <c r="BN73" s="510"/>
      <c r="BO73" s="160">
        <f t="shared" si="84"/>
        <v>0</v>
      </c>
      <c r="BP73" s="509"/>
      <c r="BQ73" s="172">
        <v>0</v>
      </c>
      <c r="BR73" s="172"/>
      <c r="BS73" s="172"/>
      <c r="BT73" s="172"/>
      <c r="BU73" s="170"/>
      <c r="BV73" s="170"/>
      <c r="BW73" s="170"/>
      <c r="BX73" s="170"/>
      <c r="BY73" s="170"/>
      <c r="BZ73" s="172"/>
      <c r="CA73" s="510"/>
      <c r="CB73" s="160">
        <f t="shared" si="85"/>
        <v>0</v>
      </c>
      <c r="CC73" s="163"/>
      <c r="CD73" s="183">
        <v>0</v>
      </c>
      <c r="CE73" s="170"/>
      <c r="CF73" s="170"/>
      <c r="CG73" s="170"/>
      <c r="CH73" s="172"/>
      <c r="CI73" s="170"/>
      <c r="CJ73" s="170"/>
      <c r="CK73" s="170"/>
      <c r="CL73" s="170"/>
      <c r="CM73" s="170"/>
      <c r="CN73" s="510"/>
      <c r="CO73" s="166">
        <f t="shared" si="86"/>
        <v>0</v>
      </c>
      <c r="CP73" s="163">
        <f t="shared" si="87"/>
        <v>500000</v>
      </c>
      <c r="CQ73" s="163">
        <f t="shared" si="88"/>
        <v>0</v>
      </c>
      <c r="CR73" s="163">
        <f t="shared" si="89"/>
        <v>0</v>
      </c>
      <c r="CS73" s="163">
        <f t="shared" si="90"/>
        <v>0</v>
      </c>
      <c r="CT73" s="272">
        <f t="shared" si="63"/>
        <v>0</v>
      </c>
      <c r="CU73" s="273">
        <f t="shared" si="64"/>
        <v>0</v>
      </c>
    </row>
    <row r="74" spans="1:99" s="146" customFormat="1" ht="18" customHeight="1" outlineLevel="2">
      <c r="A74" s="146" t="s">
        <v>867</v>
      </c>
      <c r="B74" s="1027" t="str">
        <f t="shared" si="77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>
        <v>3874332</v>
      </c>
      <c r="AB74" s="170"/>
      <c r="AC74" s="170">
        <v>617134</v>
      </c>
      <c r="AD74" s="165"/>
      <c r="AE74" s="160">
        <f t="shared" si="78"/>
        <v>4491466</v>
      </c>
      <c r="AF74" s="160">
        <f t="shared" si="78"/>
        <v>111000000</v>
      </c>
      <c r="AG74" s="163">
        <v>299500000</v>
      </c>
      <c r="AH74" s="160"/>
      <c r="AI74" s="162">
        <v>300000000</v>
      </c>
      <c r="AJ74" s="160">
        <f t="shared" si="79"/>
        <v>500000</v>
      </c>
      <c r="AK74" s="162"/>
      <c r="AL74" s="167">
        <f t="shared" si="80"/>
        <v>407008534</v>
      </c>
      <c r="AM74" s="160"/>
      <c r="AN74" s="509">
        <f t="shared" si="81"/>
        <v>406508534</v>
      </c>
      <c r="AO74" s="167">
        <f t="shared" si="82"/>
        <v>407008534</v>
      </c>
      <c r="AP74" s="164"/>
      <c r="AQ74" s="162">
        <v>0</v>
      </c>
      <c r="AR74" s="160"/>
      <c r="AS74" s="160">
        <v>300000000</v>
      </c>
      <c r="AT74" s="160">
        <v>191400</v>
      </c>
      <c r="AU74" s="160"/>
      <c r="AV74" s="160">
        <v>105617134</v>
      </c>
      <c r="AW74" s="172">
        <v>420000</v>
      </c>
      <c r="AX74" s="172">
        <v>280000</v>
      </c>
      <c r="AY74" s="172"/>
      <c r="AZ74" s="1122"/>
      <c r="BA74" s="510"/>
      <c r="BB74" s="430">
        <f t="shared" si="83"/>
        <v>406508534</v>
      </c>
      <c r="BC74" s="545"/>
      <c r="BD74" s="546">
        <v>0</v>
      </c>
      <c r="BE74" s="167"/>
      <c r="BF74" s="196"/>
      <c r="BG74" s="172">
        <v>191400</v>
      </c>
      <c r="BH74" s="172"/>
      <c r="BI74" s="172">
        <v>405617132.72000003</v>
      </c>
      <c r="BJ74" s="172">
        <v>420000</v>
      </c>
      <c r="BK74" s="172">
        <v>280000</v>
      </c>
      <c r="BL74" s="172"/>
      <c r="BM74" s="172"/>
      <c r="BN74" s="510"/>
      <c r="BO74" s="160">
        <f t="shared" si="84"/>
        <v>406508532.72000003</v>
      </c>
      <c r="BP74" s="509"/>
      <c r="BQ74" s="172">
        <v>0</v>
      </c>
      <c r="BR74" s="172"/>
      <c r="BS74" s="172"/>
      <c r="BT74" s="172">
        <v>191400</v>
      </c>
      <c r="BU74" s="170"/>
      <c r="BV74" s="170"/>
      <c r="BW74" s="170">
        <v>420000</v>
      </c>
      <c r="BX74" s="170">
        <v>300280000</v>
      </c>
      <c r="BY74" s="170">
        <v>97662848</v>
      </c>
      <c r="BZ74" s="172"/>
      <c r="CA74" s="510">
        <v>7954284.7199999997</v>
      </c>
      <c r="CB74" s="160">
        <f t="shared" si="85"/>
        <v>406508532.72000003</v>
      </c>
      <c r="CC74" s="163"/>
      <c r="CD74" s="183">
        <v>0</v>
      </c>
      <c r="CE74" s="170"/>
      <c r="CF74" s="170"/>
      <c r="CG74" s="170">
        <v>191400</v>
      </c>
      <c r="CH74" s="172"/>
      <c r="CI74" s="170"/>
      <c r="CJ74" s="170">
        <v>420000</v>
      </c>
      <c r="CK74" s="170">
        <v>300280000</v>
      </c>
      <c r="CL74" s="170">
        <v>97662848</v>
      </c>
      <c r="CM74" s="170"/>
      <c r="CN74" s="510">
        <v>7954284.7199999997</v>
      </c>
      <c r="CO74" s="166">
        <f t="shared" si="86"/>
        <v>406508532.72000003</v>
      </c>
      <c r="CP74" s="163">
        <f t="shared" si="87"/>
        <v>500000</v>
      </c>
      <c r="CQ74" s="163">
        <f t="shared" si="88"/>
        <v>1.2799999713897705</v>
      </c>
      <c r="CR74" s="163">
        <f t="shared" si="89"/>
        <v>0</v>
      </c>
      <c r="CS74" s="163">
        <f t="shared" si="90"/>
        <v>0</v>
      </c>
      <c r="CT74" s="272">
        <f t="shared" si="63"/>
        <v>0.99877152453024487</v>
      </c>
      <c r="CU74" s="273">
        <f t="shared" si="64"/>
        <v>0.99877152138534775</v>
      </c>
    </row>
    <row r="75" spans="1:99" s="146" customFormat="1" ht="18" customHeight="1" outlineLevel="2">
      <c r="A75" s="146" t="s">
        <v>868</v>
      </c>
      <c r="B75" s="1027" t="str">
        <f t="shared" si="77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>
        <v>397500000</v>
      </c>
      <c r="AC75" s="170">
        <v>6000000</v>
      </c>
      <c r="AD75" s="165">
        <v>463792293</v>
      </c>
      <c r="AE75" s="160">
        <f t="shared" si="78"/>
        <v>6000000</v>
      </c>
      <c r="AF75" s="160">
        <f t="shared" si="78"/>
        <v>875511736</v>
      </c>
      <c r="AG75" s="163"/>
      <c r="AH75" s="160"/>
      <c r="AI75" s="162"/>
      <c r="AJ75" s="160">
        <f t="shared" si="79"/>
        <v>0</v>
      </c>
      <c r="AK75" s="162"/>
      <c r="AL75" s="167">
        <f t="shared" si="80"/>
        <v>969511736</v>
      </c>
      <c r="AM75" s="160"/>
      <c r="AN75" s="509">
        <f t="shared" si="81"/>
        <v>969303896.39999998</v>
      </c>
      <c r="AO75" s="167">
        <f t="shared" si="82"/>
        <v>969511736</v>
      </c>
      <c r="AP75" s="164"/>
      <c r="AQ75" s="162">
        <v>69718744</v>
      </c>
      <c r="AR75" s="160"/>
      <c r="AS75" s="160"/>
      <c r="AT75" s="160"/>
      <c r="AU75" s="160"/>
      <c r="AV75" s="160"/>
      <c r="AW75" s="172">
        <v>44300000</v>
      </c>
      <c r="AX75" s="172"/>
      <c r="AY75" s="172"/>
      <c r="AZ75" s="1122">
        <v>242202796.40000001</v>
      </c>
      <c r="BA75" s="510">
        <v>613082356</v>
      </c>
      <c r="BB75" s="430">
        <f t="shared" si="83"/>
        <v>969303896.39999998</v>
      </c>
      <c r="BC75" s="545">
        <v>0</v>
      </c>
      <c r="BD75" s="546">
        <v>43807832</v>
      </c>
      <c r="BE75" s="167">
        <v>0</v>
      </c>
      <c r="BF75" s="196">
        <v>25910912</v>
      </c>
      <c r="BG75" s="172">
        <v>0</v>
      </c>
      <c r="BH75" s="172">
        <v>0</v>
      </c>
      <c r="BI75" s="172">
        <v>0</v>
      </c>
      <c r="BJ75" s="172">
        <v>44300000</v>
      </c>
      <c r="BK75" s="172">
        <v>0</v>
      </c>
      <c r="BL75" s="172">
        <v>0</v>
      </c>
      <c r="BM75" s="172">
        <f>VLOOKUP(A75,'SIIF EJEC MENS NOV-16'!$A$26:$AV$223,48,0)</f>
        <v>0</v>
      </c>
      <c r="BN75" s="510">
        <f>VLOOKUP(A75,'EJECUCION MENSUAL DIC-16'!A76:$AV$223,48,0)</f>
        <v>828488833.55999994</v>
      </c>
      <c r="BO75" s="160">
        <f t="shared" si="84"/>
        <v>942507577.55999994</v>
      </c>
      <c r="BP75" s="509">
        <v>0</v>
      </c>
      <c r="BQ75" s="172">
        <v>0</v>
      </c>
      <c r="BR75" s="172">
        <v>0</v>
      </c>
      <c r="BS75" s="172">
        <v>43807832</v>
      </c>
      <c r="BT75" s="172">
        <v>0</v>
      </c>
      <c r="BU75" s="170">
        <v>25910912</v>
      </c>
      <c r="BV75" s="170">
        <v>0</v>
      </c>
      <c r="BW75" s="170">
        <v>0</v>
      </c>
      <c r="BX75" s="170">
        <v>0</v>
      </c>
      <c r="BY75" s="170">
        <v>0</v>
      </c>
      <c r="BZ75" s="172">
        <f>VLOOKUP(A75,'SIIF EJEC MENS NOV-16'!$A$26:$AX$223,50,0)</f>
        <v>0</v>
      </c>
      <c r="CA75" s="510">
        <f>VLOOKUP(A75,'EJECUCION MENSUAL DIC-16'!$A$26:$AX$223,50,0)</f>
        <v>209194000</v>
      </c>
      <c r="CB75" s="160">
        <f t="shared" si="85"/>
        <v>278912744</v>
      </c>
      <c r="CC75" s="163">
        <v>0</v>
      </c>
      <c r="CD75" s="183">
        <v>0</v>
      </c>
      <c r="CE75" s="170">
        <v>0</v>
      </c>
      <c r="CF75" s="170">
        <v>43807832</v>
      </c>
      <c r="CG75" s="170">
        <v>0</v>
      </c>
      <c r="CH75" s="172">
        <v>25910912</v>
      </c>
      <c r="CI75" s="170">
        <v>0</v>
      </c>
      <c r="CJ75" s="170">
        <v>0</v>
      </c>
      <c r="CK75" s="170">
        <v>0</v>
      </c>
      <c r="CL75" s="170">
        <v>0</v>
      </c>
      <c r="CM75" s="170">
        <f>VLOOKUP(A75,'SIIF EJEC MENS NOV-16'!$A$26:$AZ$223,52,0)</f>
        <v>0</v>
      </c>
      <c r="CN75" s="510">
        <f>VLOOKUP(A75,'EJECUCION MENSUAL DIC-16'!A76:$AZ$223,52,0)</f>
        <v>44300000</v>
      </c>
      <c r="CO75" s="166">
        <f t="shared" si="86"/>
        <v>114018744</v>
      </c>
      <c r="CP75" s="163">
        <f t="shared" si="87"/>
        <v>207839.60000002384</v>
      </c>
      <c r="CQ75" s="163">
        <f t="shared" si="88"/>
        <v>26796318.840000033</v>
      </c>
      <c r="CR75" s="163">
        <f t="shared" si="89"/>
        <v>663594833.55999994</v>
      </c>
      <c r="CS75" s="163">
        <f t="shared" si="90"/>
        <v>164894000</v>
      </c>
      <c r="CT75" s="272">
        <f t="shared" si="63"/>
        <v>0.99978562446200236</v>
      </c>
      <c r="CU75" s="273">
        <f t="shared" si="64"/>
        <v>0.97214664099744319</v>
      </c>
    </row>
    <row r="76" spans="1:99" s="146" customFormat="1" ht="18" customHeight="1" outlineLevel="2">
      <c r="A76" s="146" t="s">
        <v>869</v>
      </c>
      <c r="B76" s="1027" t="str">
        <f t="shared" si="77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>
        <v>500000</v>
      </c>
      <c r="AD76" s="165"/>
      <c r="AE76" s="160">
        <f t="shared" si="78"/>
        <v>500000</v>
      </c>
      <c r="AF76" s="160">
        <f t="shared" si="78"/>
        <v>0</v>
      </c>
      <c r="AG76" s="163"/>
      <c r="AH76" s="160"/>
      <c r="AI76" s="162"/>
      <c r="AJ76" s="160">
        <f t="shared" si="79"/>
        <v>0</v>
      </c>
      <c r="AK76" s="162"/>
      <c r="AL76" s="167">
        <f t="shared" si="80"/>
        <v>500000</v>
      </c>
      <c r="AM76" s="160"/>
      <c r="AN76" s="509">
        <f t="shared" si="81"/>
        <v>0</v>
      </c>
      <c r="AO76" s="167">
        <f t="shared" si="82"/>
        <v>500000</v>
      </c>
      <c r="AP76" s="164"/>
      <c r="AQ76" s="162">
        <v>0</v>
      </c>
      <c r="AR76" s="160"/>
      <c r="AS76" s="160"/>
      <c r="AT76" s="160"/>
      <c r="AU76" s="160"/>
      <c r="AV76" s="160"/>
      <c r="AW76" s="172"/>
      <c r="AX76" s="172"/>
      <c r="AY76" s="172"/>
      <c r="AZ76" s="1122"/>
      <c r="BA76" s="510"/>
      <c r="BB76" s="430">
        <f t="shared" si="83"/>
        <v>0</v>
      </c>
      <c r="BC76" s="545"/>
      <c r="BD76" s="546">
        <v>0</v>
      </c>
      <c r="BE76" s="167"/>
      <c r="BF76" s="196"/>
      <c r="BG76" s="172"/>
      <c r="BH76" s="172"/>
      <c r="BI76" s="172"/>
      <c r="BJ76" s="172"/>
      <c r="BK76" s="172"/>
      <c r="BL76" s="172"/>
      <c r="BM76" s="172"/>
      <c r="BN76" s="510"/>
      <c r="BO76" s="160">
        <f t="shared" si="84"/>
        <v>0</v>
      </c>
      <c r="BP76" s="509"/>
      <c r="BQ76" s="172">
        <v>0</v>
      </c>
      <c r="BR76" s="172"/>
      <c r="BS76" s="172"/>
      <c r="BT76" s="172"/>
      <c r="BU76" s="170"/>
      <c r="BV76" s="170"/>
      <c r="BW76" s="170"/>
      <c r="BX76" s="170"/>
      <c r="BY76" s="170"/>
      <c r="BZ76" s="172"/>
      <c r="CA76" s="510"/>
      <c r="CB76" s="160">
        <f t="shared" si="85"/>
        <v>0</v>
      </c>
      <c r="CC76" s="163"/>
      <c r="CD76" s="183">
        <v>0</v>
      </c>
      <c r="CE76" s="170"/>
      <c r="CF76" s="170"/>
      <c r="CG76" s="170"/>
      <c r="CH76" s="172"/>
      <c r="CI76" s="170"/>
      <c r="CJ76" s="170"/>
      <c r="CK76" s="170"/>
      <c r="CL76" s="170"/>
      <c r="CM76" s="170"/>
      <c r="CN76" s="510"/>
      <c r="CO76" s="166">
        <f t="shared" si="86"/>
        <v>0</v>
      </c>
      <c r="CP76" s="163">
        <f t="shared" si="87"/>
        <v>500000</v>
      </c>
      <c r="CQ76" s="163">
        <f t="shared" si="88"/>
        <v>0</v>
      </c>
      <c r="CR76" s="163">
        <f t="shared" si="89"/>
        <v>0</v>
      </c>
      <c r="CS76" s="163">
        <f t="shared" si="90"/>
        <v>0</v>
      </c>
      <c r="CT76" s="272">
        <f t="shared" si="63"/>
        <v>0</v>
      </c>
      <c r="CU76" s="273">
        <f t="shared" si="64"/>
        <v>0</v>
      </c>
    </row>
    <row r="77" spans="1:99" s="146" customFormat="1" ht="18" customHeight="1" outlineLevel="2">
      <c r="A77" s="146" t="s">
        <v>870</v>
      </c>
      <c r="B77" s="1027" t="str">
        <f t="shared" si="77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78"/>
        <v>1000000</v>
      </c>
      <c r="AF77" s="160">
        <f t="shared" si="78"/>
        <v>0</v>
      </c>
      <c r="AG77" s="163"/>
      <c r="AH77" s="160"/>
      <c r="AI77" s="162"/>
      <c r="AJ77" s="160">
        <f t="shared" si="79"/>
        <v>0</v>
      </c>
      <c r="AK77" s="162"/>
      <c r="AL77" s="167">
        <f t="shared" si="80"/>
        <v>0</v>
      </c>
      <c r="AM77" s="160"/>
      <c r="AN77" s="509">
        <f t="shared" si="81"/>
        <v>0</v>
      </c>
      <c r="AO77" s="167">
        <f t="shared" si="82"/>
        <v>0</v>
      </c>
      <c r="AP77" s="164"/>
      <c r="AQ77" s="162">
        <v>0</v>
      </c>
      <c r="AR77" s="160"/>
      <c r="AS77" s="160">
        <v>0</v>
      </c>
      <c r="AT77" s="160">
        <v>0</v>
      </c>
      <c r="AU77" s="160">
        <v>0</v>
      </c>
      <c r="AV77" s="160">
        <v>0</v>
      </c>
      <c r="AW77" s="172">
        <v>0</v>
      </c>
      <c r="AX77" s="172">
        <v>0</v>
      </c>
      <c r="AY77" s="172">
        <v>0</v>
      </c>
      <c r="AZ77" s="1122">
        <v>0</v>
      </c>
      <c r="BA77" s="510">
        <v>0</v>
      </c>
      <c r="BB77" s="430">
        <f t="shared" si="83"/>
        <v>0</v>
      </c>
      <c r="BC77" s="545">
        <v>0</v>
      </c>
      <c r="BD77" s="546">
        <v>0</v>
      </c>
      <c r="BE77" s="167">
        <v>0</v>
      </c>
      <c r="BF77" s="196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>
        <v>0</v>
      </c>
      <c r="BM77" s="172">
        <f>VLOOKUP(A77,'SIIF EJEC MENS NOV-16'!$A$26:$AV$223,48,0)</f>
        <v>0</v>
      </c>
      <c r="BN77" s="510">
        <f>VLOOKUP(A77,'EJECUCION MENSUAL DIC-16'!A78:$AV$223,48,0)</f>
        <v>0</v>
      </c>
      <c r="BO77" s="160">
        <f t="shared" si="84"/>
        <v>0</v>
      </c>
      <c r="BP77" s="509">
        <v>0</v>
      </c>
      <c r="BQ77" s="172">
        <v>0</v>
      </c>
      <c r="BR77" s="172">
        <v>0</v>
      </c>
      <c r="BS77" s="172">
        <v>0</v>
      </c>
      <c r="BT77" s="172">
        <v>0</v>
      </c>
      <c r="BU77" s="170">
        <v>0</v>
      </c>
      <c r="BV77" s="170">
        <v>0</v>
      </c>
      <c r="BW77" s="170">
        <v>0</v>
      </c>
      <c r="BX77" s="170">
        <v>0</v>
      </c>
      <c r="BY77" s="170">
        <v>0</v>
      </c>
      <c r="BZ77" s="172">
        <f>VLOOKUP(A77,'SIIF EJEC MENS NOV-16'!$A$26:$AX$223,50,0)</f>
        <v>0</v>
      </c>
      <c r="CA77" s="510">
        <f>VLOOKUP(A77,'EJECUCION MENSUAL DIC-16'!$A$26:$AX$223,50,0)</f>
        <v>0</v>
      </c>
      <c r="CB77" s="160">
        <f t="shared" si="85"/>
        <v>0</v>
      </c>
      <c r="CC77" s="163">
        <v>0</v>
      </c>
      <c r="CD77" s="183">
        <v>0</v>
      </c>
      <c r="CE77" s="170">
        <v>0</v>
      </c>
      <c r="CF77" s="170">
        <v>0</v>
      </c>
      <c r="CG77" s="170">
        <v>0</v>
      </c>
      <c r="CH77" s="172">
        <v>0</v>
      </c>
      <c r="CI77" s="170">
        <v>0</v>
      </c>
      <c r="CJ77" s="170">
        <v>0</v>
      </c>
      <c r="CK77" s="170">
        <v>0</v>
      </c>
      <c r="CL77" s="170">
        <v>0</v>
      </c>
      <c r="CM77" s="170">
        <f>VLOOKUP(A77,'SIIF EJEC MENS NOV-16'!$A$26:$AZ$223,52,0)</f>
        <v>0</v>
      </c>
      <c r="CN77" s="510">
        <f>VLOOKUP(A77,'EJECUCION MENSUAL DIC-16'!A78:$AZ$223,52,0)</f>
        <v>0</v>
      </c>
      <c r="CO77" s="166">
        <f t="shared" si="86"/>
        <v>0</v>
      </c>
      <c r="CP77" s="163">
        <f t="shared" si="87"/>
        <v>0</v>
      </c>
      <c r="CQ77" s="163">
        <f t="shared" si="88"/>
        <v>0</v>
      </c>
      <c r="CR77" s="163">
        <f t="shared" si="89"/>
        <v>0</v>
      </c>
      <c r="CS77" s="163">
        <f t="shared" si="90"/>
        <v>0</v>
      </c>
      <c r="CT77" s="272">
        <f t="shared" si="63"/>
        <v>0</v>
      </c>
      <c r="CU77" s="273">
        <f t="shared" si="64"/>
        <v>0</v>
      </c>
    </row>
    <row r="78" spans="1:99" s="146" customFormat="1" ht="18" customHeight="1" outlineLevel="2">
      <c r="A78" s="146" t="s">
        <v>871</v>
      </c>
      <c r="B78" s="1027" t="str">
        <f t="shared" si="77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>
        <v>7000000</v>
      </c>
      <c r="AB78" s="170"/>
      <c r="AC78" s="170">
        <v>1311779</v>
      </c>
      <c r="AD78" s="165"/>
      <c r="AE78" s="160">
        <f t="shared" si="78"/>
        <v>469311779</v>
      </c>
      <c r="AF78" s="160">
        <f t="shared" si="78"/>
        <v>730000000</v>
      </c>
      <c r="AG78" s="163">
        <v>599500000</v>
      </c>
      <c r="AH78" s="160"/>
      <c r="AI78" s="162"/>
      <c r="AJ78" s="160">
        <f t="shared" si="79"/>
        <v>-599500000</v>
      </c>
      <c r="AK78" s="162"/>
      <c r="AL78" s="167">
        <f t="shared" si="80"/>
        <v>261188221</v>
      </c>
      <c r="AM78" s="160"/>
      <c r="AN78" s="509">
        <f t="shared" si="81"/>
        <v>260688221</v>
      </c>
      <c r="AO78" s="167">
        <f t="shared" si="82"/>
        <v>261188221</v>
      </c>
      <c r="AP78" s="164">
        <v>0</v>
      </c>
      <c r="AQ78" s="162">
        <v>0</v>
      </c>
      <c r="AR78" s="160"/>
      <c r="AS78" s="160">
        <v>260688221</v>
      </c>
      <c r="AT78" s="160">
        <v>0</v>
      </c>
      <c r="AU78" s="160">
        <v>0</v>
      </c>
      <c r="AV78" s="160">
        <v>0</v>
      </c>
      <c r="AW78" s="172">
        <v>0</v>
      </c>
      <c r="AX78" s="172">
        <v>0</v>
      </c>
      <c r="AY78" s="172">
        <v>0</v>
      </c>
      <c r="AZ78" s="1122">
        <v>0</v>
      </c>
      <c r="BA78" s="510">
        <f>VLOOKUP(A78,'EJECUCION MENSUAL DIC-16'!A79:$AR$223,44,0)</f>
        <v>0</v>
      </c>
      <c r="BB78" s="430">
        <f t="shared" si="83"/>
        <v>260688221</v>
      </c>
      <c r="BC78" s="545"/>
      <c r="BD78" s="546">
        <v>0</v>
      </c>
      <c r="BE78" s="167"/>
      <c r="BF78" s="196">
        <v>260688221</v>
      </c>
      <c r="BG78" s="172"/>
      <c r="BH78" s="172"/>
      <c r="BI78" s="172"/>
      <c r="BJ78" s="172"/>
      <c r="BK78" s="172"/>
      <c r="BL78" s="172"/>
      <c r="BM78" s="172"/>
      <c r="BN78" s="510"/>
      <c r="BO78" s="160">
        <f t="shared" si="84"/>
        <v>260688221</v>
      </c>
      <c r="BP78" s="509"/>
      <c r="BQ78" s="172">
        <v>0</v>
      </c>
      <c r="BR78" s="172"/>
      <c r="BS78" s="172"/>
      <c r="BT78" s="172"/>
      <c r="BU78" s="170"/>
      <c r="BV78" s="170"/>
      <c r="BW78" s="170"/>
      <c r="BX78" s="170"/>
      <c r="BY78" s="170"/>
      <c r="BZ78" s="172"/>
      <c r="CA78" s="510"/>
      <c r="CB78" s="160">
        <f t="shared" si="85"/>
        <v>0</v>
      </c>
      <c r="CC78" s="163"/>
      <c r="CD78" s="183">
        <v>0</v>
      </c>
      <c r="CE78" s="170"/>
      <c r="CF78" s="170"/>
      <c r="CG78" s="170"/>
      <c r="CH78" s="172"/>
      <c r="CI78" s="170"/>
      <c r="CJ78" s="170"/>
      <c r="CK78" s="170"/>
      <c r="CL78" s="170"/>
      <c r="CM78" s="170"/>
      <c r="CN78" s="510"/>
      <c r="CO78" s="166">
        <f t="shared" si="86"/>
        <v>0</v>
      </c>
      <c r="CP78" s="163">
        <f t="shared" si="87"/>
        <v>500000</v>
      </c>
      <c r="CQ78" s="163">
        <f t="shared" si="88"/>
        <v>0</v>
      </c>
      <c r="CR78" s="163">
        <f t="shared" si="89"/>
        <v>260688221</v>
      </c>
      <c r="CS78" s="163">
        <f t="shared" si="90"/>
        <v>0</v>
      </c>
      <c r="CT78" s="272">
        <f t="shared" si="63"/>
        <v>0.99808567171181883</v>
      </c>
      <c r="CU78" s="273">
        <f t="shared" si="64"/>
        <v>0.99808567171181883</v>
      </c>
    </row>
    <row r="79" spans="1:99" s="180" customFormat="1" ht="20.25" customHeight="1" outlineLevel="1">
      <c r="A79" s="466"/>
      <c r="B79" s="1028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V79" si="91">+SUM(G80:G81)</f>
        <v>0</v>
      </c>
      <c r="H79" s="471">
        <f t="shared" si="91"/>
        <v>0</v>
      </c>
      <c r="I79" s="650">
        <f t="shared" si="91"/>
        <v>0</v>
      </c>
      <c r="J79" s="472">
        <f t="shared" si="91"/>
        <v>0</v>
      </c>
      <c r="K79" s="471">
        <f t="shared" si="91"/>
        <v>0</v>
      </c>
      <c r="L79" s="651">
        <f t="shared" si="91"/>
        <v>0</v>
      </c>
      <c r="M79" s="471">
        <f t="shared" si="91"/>
        <v>0</v>
      </c>
      <c r="N79" s="651">
        <f t="shared" si="91"/>
        <v>0</v>
      </c>
      <c r="O79" s="471">
        <f t="shared" si="91"/>
        <v>0</v>
      </c>
      <c r="P79" s="650">
        <f t="shared" si="91"/>
        <v>0</v>
      </c>
      <c r="Q79" s="651">
        <f t="shared" si="91"/>
        <v>0</v>
      </c>
      <c r="R79" s="471">
        <f t="shared" si="91"/>
        <v>0</v>
      </c>
      <c r="S79" s="650">
        <f t="shared" si="91"/>
        <v>0</v>
      </c>
      <c r="T79" s="471">
        <f t="shared" si="91"/>
        <v>0</v>
      </c>
      <c r="U79" s="471">
        <f t="shared" si="91"/>
        <v>8219443</v>
      </c>
      <c r="V79" s="471">
        <f t="shared" si="91"/>
        <v>0</v>
      </c>
      <c r="W79" s="471">
        <f t="shared" si="91"/>
        <v>0</v>
      </c>
      <c r="X79" s="471">
        <f t="shared" si="91"/>
        <v>0</v>
      </c>
      <c r="Y79" s="471">
        <f t="shared" si="91"/>
        <v>0</v>
      </c>
      <c r="Z79" s="471">
        <f t="shared" si="91"/>
        <v>0</v>
      </c>
      <c r="AA79" s="471">
        <f t="shared" si="91"/>
        <v>16370120</v>
      </c>
      <c r="AB79" s="471">
        <f t="shared" si="91"/>
        <v>25526867</v>
      </c>
      <c r="AC79" s="471">
        <f t="shared" si="91"/>
        <v>16244712</v>
      </c>
      <c r="AD79" s="472">
        <f t="shared" si="91"/>
        <v>0</v>
      </c>
      <c r="AE79" s="471">
        <f t="shared" si="91"/>
        <v>40834275</v>
      </c>
      <c r="AF79" s="471">
        <f t="shared" si="91"/>
        <v>25526867</v>
      </c>
      <c r="AG79" s="650">
        <f t="shared" si="91"/>
        <v>0</v>
      </c>
      <c r="AH79" s="471"/>
      <c r="AI79" s="651">
        <f>+SUM(AI80:AI81)</f>
        <v>0</v>
      </c>
      <c r="AJ79" s="471">
        <f>+SUM(AJ80:AJ81)</f>
        <v>0</v>
      </c>
      <c r="AK79" s="651">
        <f>+SUM(AK80:AK81)</f>
        <v>0</v>
      </c>
      <c r="AL79" s="471">
        <f t="shared" si="91"/>
        <v>24692592</v>
      </c>
      <c r="AM79" s="471">
        <f t="shared" si="91"/>
        <v>0</v>
      </c>
      <c r="AN79" s="471">
        <f t="shared" si="91"/>
        <v>23504592</v>
      </c>
      <c r="AO79" s="471">
        <f>+SUM(AO80:AO81)</f>
        <v>24692592</v>
      </c>
      <c r="AP79" s="471">
        <f t="shared" si="91"/>
        <v>0</v>
      </c>
      <c r="AQ79" s="651">
        <f t="shared" si="91"/>
        <v>812000</v>
      </c>
      <c r="AR79" s="471">
        <f t="shared" si="91"/>
        <v>0</v>
      </c>
      <c r="AS79" s="471">
        <f t="shared" si="91"/>
        <v>944124</v>
      </c>
      <c r="AT79" s="471">
        <f t="shared" si="91"/>
        <v>4374360</v>
      </c>
      <c r="AU79" s="471">
        <f t="shared" si="91"/>
        <v>0</v>
      </c>
      <c r="AV79" s="471">
        <f t="shared" si="91"/>
        <v>0</v>
      </c>
      <c r="AW79" s="471">
        <f t="shared" si="91"/>
        <v>975560</v>
      </c>
      <c r="AX79" s="471">
        <f t="shared" si="91"/>
        <v>0</v>
      </c>
      <c r="AY79" s="471">
        <f t="shared" si="91"/>
        <v>0</v>
      </c>
      <c r="AZ79" s="1123">
        <f>+SUM(AZ80:AZ81)</f>
        <v>16398548</v>
      </c>
      <c r="BA79" s="471">
        <f t="shared" si="91"/>
        <v>0</v>
      </c>
      <c r="BB79" s="471">
        <f t="shared" si="91"/>
        <v>23504592</v>
      </c>
      <c r="BC79" s="650">
        <f t="shared" si="91"/>
        <v>0</v>
      </c>
      <c r="BD79" s="651">
        <f t="shared" si="91"/>
        <v>812000</v>
      </c>
      <c r="BE79" s="471">
        <f t="shared" si="91"/>
        <v>0</v>
      </c>
      <c r="BF79" s="650">
        <f t="shared" si="91"/>
        <v>314244</v>
      </c>
      <c r="BG79" s="471">
        <f t="shared" si="91"/>
        <v>0</v>
      </c>
      <c r="BH79" s="471">
        <f t="shared" si="91"/>
        <v>0</v>
      </c>
      <c r="BI79" s="471">
        <f t="shared" si="91"/>
        <v>5004240</v>
      </c>
      <c r="BJ79" s="471">
        <f t="shared" si="91"/>
        <v>975560</v>
      </c>
      <c r="BK79" s="471">
        <f t="shared" si="91"/>
        <v>0</v>
      </c>
      <c r="BL79" s="471">
        <f t="shared" si="91"/>
        <v>0</v>
      </c>
      <c r="BM79" s="471">
        <f t="shared" si="91"/>
        <v>0</v>
      </c>
      <c r="BN79" s="472">
        <f t="shared" si="91"/>
        <v>16398548</v>
      </c>
      <c r="BO79" s="471">
        <f t="shared" si="91"/>
        <v>23504592</v>
      </c>
      <c r="BP79" s="650">
        <f t="shared" si="91"/>
        <v>0</v>
      </c>
      <c r="BQ79" s="651">
        <f t="shared" si="91"/>
        <v>812000</v>
      </c>
      <c r="BR79" s="471">
        <f t="shared" si="91"/>
        <v>0</v>
      </c>
      <c r="BS79" s="650">
        <f t="shared" si="91"/>
        <v>314244</v>
      </c>
      <c r="BT79" s="471">
        <f t="shared" si="91"/>
        <v>0</v>
      </c>
      <c r="BU79" s="471">
        <f t="shared" si="91"/>
        <v>0</v>
      </c>
      <c r="BV79" s="471">
        <f t="shared" si="91"/>
        <v>0</v>
      </c>
      <c r="BW79" s="471">
        <f t="shared" ref="BW79:CS79" si="92">+SUM(BW80:BW81)</f>
        <v>5979800</v>
      </c>
      <c r="BX79" s="471">
        <f t="shared" si="92"/>
        <v>0</v>
      </c>
      <c r="BY79" s="471">
        <f t="shared" si="92"/>
        <v>0</v>
      </c>
      <c r="BZ79" s="471">
        <f t="shared" si="92"/>
        <v>0</v>
      </c>
      <c r="CA79" s="472">
        <f t="shared" si="92"/>
        <v>0</v>
      </c>
      <c r="CB79" s="471">
        <f t="shared" si="92"/>
        <v>7106044</v>
      </c>
      <c r="CC79" s="650">
        <f t="shared" si="92"/>
        <v>0</v>
      </c>
      <c r="CD79" s="650">
        <f t="shared" si="92"/>
        <v>812000</v>
      </c>
      <c r="CE79" s="471">
        <f t="shared" si="92"/>
        <v>0</v>
      </c>
      <c r="CF79" s="471">
        <f t="shared" si="92"/>
        <v>314244</v>
      </c>
      <c r="CG79" s="471">
        <f t="shared" si="92"/>
        <v>0</v>
      </c>
      <c r="CH79" s="471">
        <f t="shared" si="92"/>
        <v>0</v>
      </c>
      <c r="CI79" s="471">
        <f t="shared" si="92"/>
        <v>0</v>
      </c>
      <c r="CJ79" s="471">
        <f t="shared" si="92"/>
        <v>5979800</v>
      </c>
      <c r="CK79" s="471">
        <f t="shared" si="92"/>
        <v>0</v>
      </c>
      <c r="CL79" s="471">
        <f t="shared" si="92"/>
        <v>0</v>
      </c>
      <c r="CM79" s="471">
        <f t="shared" si="92"/>
        <v>0</v>
      </c>
      <c r="CN79" s="471">
        <f t="shared" si="92"/>
        <v>0</v>
      </c>
      <c r="CO79" s="471">
        <f t="shared" si="92"/>
        <v>7106044</v>
      </c>
      <c r="CP79" s="650">
        <f t="shared" si="92"/>
        <v>1188000</v>
      </c>
      <c r="CQ79" s="650">
        <f t="shared" si="92"/>
        <v>0</v>
      </c>
      <c r="CR79" s="650">
        <f t="shared" si="92"/>
        <v>16398548</v>
      </c>
      <c r="CS79" s="650">
        <f t="shared" si="92"/>
        <v>0</v>
      </c>
      <c r="CT79" s="652">
        <f t="shared" si="63"/>
        <v>0.95188840442510048</v>
      </c>
      <c r="CU79" s="653">
        <f t="shared" si="64"/>
        <v>0.95188840442510048</v>
      </c>
    </row>
    <row r="80" spans="1:99" s="146" customFormat="1" ht="18" customHeight="1" outlineLevel="2">
      <c r="A80" s="146" t="s">
        <v>872</v>
      </c>
      <c r="B80" s="1027" t="str">
        <f>+C80&amp;D80</f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>
        <v>5000000</v>
      </c>
      <c r="AB80" s="170"/>
      <c r="AC80" s="170">
        <v>5116393</v>
      </c>
      <c r="AD80" s="165"/>
      <c r="AE80" s="160">
        <f>+G80+I80+K80+M80+O80+Q80+S80+U80+W80+Y80+AA80+AC80</f>
        <v>13335836</v>
      </c>
      <c r="AF80" s="160">
        <f>+H80+J80+L80+N80+P80+R80+T80+V80+X80+Z80+AB80+AD80</f>
        <v>0</v>
      </c>
      <c r="AG80" s="163"/>
      <c r="AH80" s="160"/>
      <c r="AI80" s="162"/>
      <c r="AJ80" s="160">
        <f>+-AG80+AI80</f>
        <v>0</v>
      </c>
      <c r="AK80" s="162"/>
      <c r="AL80" s="167">
        <f>+F80-AE80+AF80+AJ80</f>
        <v>6664164</v>
      </c>
      <c r="AM80" s="160"/>
      <c r="AN80" s="509">
        <f>+AM80+BB80</f>
        <v>5664164</v>
      </c>
      <c r="AO80" s="167">
        <f>+AL80-AM80</f>
        <v>6664164</v>
      </c>
      <c r="AP80" s="164"/>
      <c r="AQ80" s="162">
        <v>0</v>
      </c>
      <c r="AR80" s="160"/>
      <c r="AS80" s="160">
        <v>314244</v>
      </c>
      <c r="AT80" s="160">
        <v>4374360</v>
      </c>
      <c r="AU80" s="160"/>
      <c r="AV80" s="160"/>
      <c r="AW80" s="172">
        <v>975560</v>
      </c>
      <c r="AX80" s="172"/>
      <c r="AY80" s="172"/>
      <c r="AZ80" s="1122"/>
      <c r="BA80" s="510"/>
      <c r="BB80" s="430">
        <f>+SUM(AP80:BA80)</f>
        <v>5664164</v>
      </c>
      <c r="BC80" s="545"/>
      <c r="BD80" s="546">
        <v>0</v>
      </c>
      <c r="BE80" s="167"/>
      <c r="BF80" s="196">
        <v>314244</v>
      </c>
      <c r="BG80" s="172"/>
      <c r="BH80" s="172"/>
      <c r="BI80" s="172">
        <v>4374360</v>
      </c>
      <c r="BJ80" s="172">
        <v>975560</v>
      </c>
      <c r="BK80" s="172"/>
      <c r="BL80" s="172"/>
      <c r="BM80" s="172"/>
      <c r="BN80" s="510"/>
      <c r="BO80" s="160">
        <f>+SUM(BC80:BN80)</f>
        <v>5664164</v>
      </c>
      <c r="BP80" s="509"/>
      <c r="BQ80" s="172">
        <v>0</v>
      </c>
      <c r="BR80" s="172"/>
      <c r="BS80" s="172">
        <v>314244</v>
      </c>
      <c r="BT80" s="172"/>
      <c r="BU80" s="170"/>
      <c r="BV80" s="170"/>
      <c r="BW80" s="170">
        <v>5349920</v>
      </c>
      <c r="BX80" s="170"/>
      <c r="BY80" s="170"/>
      <c r="BZ80" s="172"/>
      <c r="CA80" s="510"/>
      <c r="CB80" s="160">
        <f>+SUM(BP80:CA80)</f>
        <v>5664164</v>
      </c>
      <c r="CC80" s="163"/>
      <c r="CD80" s="183">
        <v>0</v>
      </c>
      <c r="CE80" s="170"/>
      <c r="CF80" s="170">
        <v>314244</v>
      </c>
      <c r="CG80" s="170"/>
      <c r="CH80" s="172"/>
      <c r="CI80" s="170"/>
      <c r="CJ80" s="170">
        <v>5349920</v>
      </c>
      <c r="CK80" s="170"/>
      <c r="CL80" s="170"/>
      <c r="CM80" s="170"/>
      <c r="CN80" s="510"/>
      <c r="CO80" s="166">
        <f>+SUM(CC80:CN80)</f>
        <v>5664164</v>
      </c>
      <c r="CP80" s="163">
        <f>+AO80-BB80</f>
        <v>1000000</v>
      </c>
      <c r="CQ80" s="163">
        <f>+BB80-BO80</f>
        <v>0</v>
      </c>
      <c r="CR80" s="163">
        <f>+BO80-CB80</f>
        <v>0</v>
      </c>
      <c r="CS80" s="163">
        <f>+CB80-CO80</f>
        <v>0</v>
      </c>
      <c r="CT80" s="272">
        <f t="shared" si="63"/>
        <v>0.84994366885328754</v>
      </c>
      <c r="CU80" s="273">
        <f t="shared" si="64"/>
        <v>0.84994366885328754</v>
      </c>
    </row>
    <row r="81" spans="1:99" s="146" customFormat="1" ht="18" customHeight="1" outlineLevel="2">
      <c r="A81" s="146" t="s">
        <v>873</v>
      </c>
      <c r="B81" s="1027" t="str">
        <f>+C81&amp;D81</f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>
        <v>11370120</v>
      </c>
      <c r="AB81" s="170">
        <v>25526867</v>
      </c>
      <c r="AC81" s="170">
        <v>11128319</v>
      </c>
      <c r="AD81" s="165"/>
      <c r="AE81" s="160">
        <f>+G81+I81+K81+M81+O81+Q81+S81+U81+W81+Y81+AA81+AC81</f>
        <v>27498439</v>
      </c>
      <c r="AF81" s="160">
        <f>+H81+J81+L81+N81+P81+R81+T81+V81+X81+Z81+AB81+AD81</f>
        <v>25526867</v>
      </c>
      <c r="AG81" s="163"/>
      <c r="AH81" s="160"/>
      <c r="AI81" s="162"/>
      <c r="AJ81" s="160">
        <f>+-AG81+AI81</f>
        <v>0</v>
      </c>
      <c r="AK81" s="162"/>
      <c r="AL81" s="167">
        <f>+F81-AE81+AF81+AJ81</f>
        <v>18028428</v>
      </c>
      <c r="AM81" s="160"/>
      <c r="AN81" s="509">
        <f>+AM81+BB81</f>
        <v>17840428</v>
      </c>
      <c r="AO81" s="167">
        <f>+AL81-AM81</f>
        <v>18028428</v>
      </c>
      <c r="AP81" s="164"/>
      <c r="AQ81" s="162">
        <v>812000</v>
      </c>
      <c r="AR81" s="160"/>
      <c r="AS81" s="160">
        <v>629880</v>
      </c>
      <c r="AT81" s="160"/>
      <c r="AU81" s="160"/>
      <c r="AV81" s="160"/>
      <c r="AW81" s="172">
        <v>0</v>
      </c>
      <c r="AX81" s="172"/>
      <c r="AY81" s="172"/>
      <c r="AZ81" s="1122">
        <v>16398548</v>
      </c>
      <c r="BA81" s="510"/>
      <c r="BB81" s="430">
        <f>+SUM(AP81:BA81)</f>
        <v>17840428</v>
      </c>
      <c r="BC81" s="545"/>
      <c r="BD81" s="546">
        <v>812000</v>
      </c>
      <c r="BE81" s="167"/>
      <c r="BF81" s="196"/>
      <c r="BG81" s="172"/>
      <c r="BH81" s="172"/>
      <c r="BI81" s="172">
        <v>629880</v>
      </c>
      <c r="BJ81" s="172"/>
      <c r="BK81" s="172"/>
      <c r="BL81" s="172"/>
      <c r="BM81" s="172"/>
      <c r="BN81" s="510">
        <v>16398548</v>
      </c>
      <c r="BO81" s="160">
        <f>+SUM(BC81:BN81)</f>
        <v>17840428</v>
      </c>
      <c r="BP81" s="509"/>
      <c r="BQ81" s="172">
        <v>812000</v>
      </c>
      <c r="BR81" s="172"/>
      <c r="BS81" s="172"/>
      <c r="BT81" s="172"/>
      <c r="BU81" s="170"/>
      <c r="BV81" s="170"/>
      <c r="BW81" s="170">
        <v>629880</v>
      </c>
      <c r="BX81" s="170"/>
      <c r="BY81" s="170"/>
      <c r="BZ81" s="172"/>
      <c r="CA81" s="510"/>
      <c r="CB81" s="160">
        <f>+SUM(BP81:CA81)</f>
        <v>1441880</v>
      </c>
      <c r="CC81" s="163"/>
      <c r="CD81" s="183">
        <v>812000</v>
      </c>
      <c r="CE81" s="170"/>
      <c r="CF81" s="170"/>
      <c r="CG81" s="170"/>
      <c r="CH81" s="172"/>
      <c r="CI81" s="170"/>
      <c r="CJ81" s="170">
        <v>629880</v>
      </c>
      <c r="CK81" s="170"/>
      <c r="CL81" s="170"/>
      <c r="CM81" s="170"/>
      <c r="CN81" s="510"/>
      <c r="CO81" s="166">
        <f>+SUM(CC81:CN81)</f>
        <v>1441880</v>
      </c>
      <c r="CP81" s="163">
        <f>+AO81-BB81</f>
        <v>188000</v>
      </c>
      <c r="CQ81" s="163">
        <f>+BB81-BO81</f>
        <v>0</v>
      </c>
      <c r="CR81" s="163">
        <f>+BO81-CB81</f>
        <v>16398548</v>
      </c>
      <c r="CS81" s="163">
        <f>+CB81-CO81</f>
        <v>0</v>
      </c>
      <c r="CT81" s="272">
        <f t="shared" si="63"/>
        <v>0.98957202480438122</v>
      </c>
      <c r="CU81" s="273">
        <f t="shared" si="64"/>
        <v>0.98957202480438122</v>
      </c>
    </row>
    <row r="82" spans="1:99" s="180" customFormat="1" ht="20.25" customHeight="1" outlineLevel="1">
      <c r="A82" s="466"/>
      <c r="B82" s="1028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V82" si="93">+SUM(G83:G91)</f>
        <v>45000000</v>
      </c>
      <c r="H82" s="471">
        <f t="shared" si="93"/>
        <v>0</v>
      </c>
      <c r="I82" s="650">
        <f t="shared" si="93"/>
        <v>300000000</v>
      </c>
      <c r="J82" s="472">
        <f t="shared" si="93"/>
        <v>0</v>
      </c>
      <c r="K82" s="471">
        <f t="shared" si="93"/>
        <v>0</v>
      </c>
      <c r="L82" s="651">
        <f>+SUM(L83:L91)</f>
        <v>262188494</v>
      </c>
      <c r="M82" s="471">
        <f t="shared" si="93"/>
        <v>0</v>
      </c>
      <c r="N82" s="651">
        <f t="shared" si="93"/>
        <v>0</v>
      </c>
      <c r="O82" s="471">
        <f t="shared" si="93"/>
        <v>0</v>
      </c>
      <c r="P82" s="650">
        <f t="shared" si="93"/>
        <v>235000000</v>
      </c>
      <c r="Q82" s="651">
        <f t="shared" si="93"/>
        <v>0</v>
      </c>
      <c r="R82" s="471">
        <f t="shared" si="93"/>
        <v>0</v>
      </c>
      <c r="S82" s="650">
        <f t="shared" si="93"/>
        <v>49500000</v>
      </c>
      <c r="T82" s="471">
        <f t="shared" si="93"/>
        <v>0</v>
      </c>
      <c r="U82" s="471">
        <f t="shared" si="93"/>
        <v>0</v>
      </c>
      <c r="V82" s="471">
        <f t="shared" si="93"/>
        <v>0</v>
      </c>
      <c r="W82" s="471">
        <f t="shared" si="93"/>
        <v>0</v>
      </c>
      <c r="X82" s="471">
        <f t="shared" si="93"/>
        <v>0</v>
      </c>
      <c r="Y82" s="471">
        <f t="shared" si="93"/>
        <v>0</v>
      </c>
      <c r="Z82" s="471">
        <f t="shared" si="93"/>
        <v>0</v>
      </c>
      <c r="AA82" s="471">
        <f t="shared" si="93"/>
        <v>31951079</v>
      </c>
      <c r="AB82" s="471">
        <f t="shared" si="93"/>
        <v>0</v>
      </c>
      <c r="AC82" s="471">
        <f t="shared" si="93"/>
        <v>19609816</v>
      </c>
      <c r="AD82" s="472">
        <f t="shared" si="93"/>
        <v>0</v>
      </c>
      <c r="AE82" s="471">
        <f t="shared" si="93"/>
        <v>446060895</v>
      </c>
      <c r="AF82" s="471">
        <f t="shared" si="93"/>
        <v>497188494</v>
      </c>
      <c r="AG82" s="650">
        <f>+SUM(AG83:AG91)</f>
        <v>365188494</v>
      </c>
      <c r="AH82" s="471"/>
      <c r="AI82" s="651">
        <f>+SUM(AI83:AI91)</f>
        <v>0</v>
      </c>
      <c r="AJ82" s="471">
        <f>+SUM(AJ83:AJ91)</f>
        <v>-365188494</v>
      </c>
      <c r="AK82" s="651">
        <f>+SUM(AK83:AK91)</f>
        <v>0</v>
      </c>
      <c r="AL82" s="471">
        <f t="shared" si="93"/>
        <v>1099999525</v>
      </c>
      <c r="AM82" s="471">
        <f t="shared" si="93"/>
        <v>0</v>
      </c>
      <c r="AN82" s="471">
        <f t="shared" si="93"/>
        <v>1094970524.6500001</v>
      </c>
      <c r="AO82" s="471">
        <f>+SUM(AO83:AO91)</f>
        <v>1099999525</v>
      </c>
      <c r="AP82" s="471">
        <f t="shared" si="93"/>
        <v>396491620</v>
      </c>
      <c r="AQ82" s="651">
        <f t="shared" si="93"/>
        <v>2863448</v>
      </c>
      <c r="AR82" s="471">
        <f t="shared" si="93"/>
        <v>434053359</v>
      </c>
      <c r="AS82" s="471">
        <f t="shared" si="93"/>
        <v>5179431</v>
      </c>
      <c r="AT82" s="471">
        <f t="shared" si="93"/>
        <v>10364150</v>
      </c>
      <c r="AU82" s="471">
        <f t="shared" si="93"/>
        <v>200865284.65000001</v>
      </c>
      <c r="AV82" s="471">
        <f t="shared" si="93"/>
        <v>5797383</v>
      </c>
      <c r="AW82" s="471">
        <f t="shared" si="93"/>
        <v>26487649</v>
      </c>
      <c r="AX82" s="471">
        <f t="shared" si="93"/>
        <v>1111000</v>
      </c>
      <c r="AY82" s="471">
        <f t="shared" si="93"/>
        <v>11252200</v>
      </c>
      <c r="AZ82" s="1123">
        <f t="shared" si="93"/>
        <v>505000</v>
      </c>
      <c r="BA82" s="471">
        <f t="shared" si="93"/>
        <v>0</v>
      </c>
      <c r="BB82" s="471">
        <f t="shared" si="93"/>
        <v>1094970524.6500001</v>
      </c>
      <c r="BC82" s="650">
        <f t="shared" si="93"/>
        <v>130000000</v>
      </c>
      <c r="BD82" s="651">
        <f t="shared" si="93"/>
        <v>57370920</v>
      </c>
      <c r="BE82" s="471">
        <f t="shared" si="93"/>
        <v>129430246</v>
      </c>
      <c r="BF82" s="650">
        <f t="shared" si="93"/>
        <v>42405931</v>
      </c>
      <c r="BG82" s="471">
        <f t="shared" si="93"/>
        <v>52251113</v>
      </c>
      <c r="BH82" s="471">
        <f t="shared" si="93"/>
        <v>167540292.65000001</v>
      </c>
      <c r="BI82" s="471">
        <f t="shared" si="93"/>
        <v>19523955</v>
      </c>
      <c r="BJ82" s="471">
        <f t="shared" si="93"/>
        <v>69399781</v>
      </c>
      <c r="BK82" s="471">
        <f t="shared" si="93"/>
        <v>4911000</v>
      </c>
      <c r="BL82" s="471">
        <f t="shared" si="93"/>
        <v>369667270.63999999</v>
      </c>
      <c r="BM82" s="471">
        <f t="shared" si="93"/>
        <v>27488000</v>
      </c>
      <c r="BN82" s="472">
        <f t="shared" si="93"/>
        <v>21465090</v>
      </c>
      <c r="BO82" s="471">
        <f t="shared" si="93"/>
        <v>1091453599.29</v>
      </c>
      <c r="BP82" s="650">
        <f t="shared" si="93"/>
        <v>0</v>
      </c>
      <c r="BQ82" s="651">
        <f t="shared" si="93"/>
        <v>1877682</v>
      </c>
      <c r="BR82" s="471">
        <f t="shared" si="93"/>
        <v>14546205</v>
      </c>
      <c r="BS82" s="650">
        <f t="shared" si="93"/>
        <v>29070874</v>
      </c>
      <c r="BT82" s="471">
        <f t="shared" si="93"/>
        <v>74998620</v>
      </c>
      <c r="BU82" s="471">
        <f t="shared" si="93"/>
        <v>66195560</v>
      </c>
      <c r="BV82" s="471">
        <f t="shared" si="93"/>
        <v>27755489</v>
      </c>
      <c r="BW82" s="471">
        <f t="shared" ref="BW82:CS82" si="94">+SUM(BW83:BW91)</f>
        <v>32884692</v>
      </c>
      <c r="BX82" s="471">
        <f t="shared" si="94"/>
        <v>86356204</v>
      </c>
      <c r="BY82" s="471">
        <f t="shared" si="94"/>
        <v>246387050.65000001</v>
      </c>
      <c r="BZ82" s="471">
        <f t="shared" si="94"/>
        <v>39870347</v>
      </c>
      <c r="CA82" s="472">
        <f t="shared" si="94"/>
        <v>441272160</v>
      </c>
      <c r="CB82" s="471">
        <f t="shared" si="94"/>
        <v>1061214883.65</v>
      </c>
      <c r="CC82" s="650">
        <f t="shared" si="94"/>
        <v>0</v>
      </c>
      <c r="CD82" s="650">
        <f t="shared" si="94"/>
        <v>1877682</v>
      </c>
      <c r="CE82" s="471">
        <f t="shared" si="94"/>
        <v>14546205</v>
      </c>
      <c r="CF82" s="471">
        <f t="shared" si="94"/>
        <v>29070874</v>
      </c>
      <c r="CG82" s="471">
        <f t="shared" si="94"/>
        <v>74998620</v>
      </c>
      <c r="CH82" s="471">
        <f t="shared" si="94"/>
        <v>66195560</v>
      </c>
      <c r="CI82" s="471">
        <f t="shared" si="94"/>
        <v>27755489</v>
      </c>
      <c r="CJ82" s="471">
        <f t="shared" si="94"/>
        <v>32884692</v>
      </c>
      <c r="CK82" s="471">
        <f>+SUM(CK83:CK91)</f>
        <v>86356204</v>
      </c>
      <c r="CL82" s="471">
        <f t="shared" si="94"/>
        <v>246387050.65000001</v>
      </c>
      <c r="CM82" s="471">
        <f t="shared" si="94"/>
        <v>39870347</v>
      </c>
      <c r="CN82" s="471">
        <f t="shared" si="94"/>
        <v>441272160</v>
      </c>
      <c r="CO82" s="471">
        <f t="shared" si="94"/>
        <v>1061214883.65</v>
      </c>
      <c r="CP82" s="650">
        <f t="shared" si="94"/>
        <v>5029000.3500000238</v>
      </c>
      <c r="CQ82" s="650">
        <f t="shared" si="94"/>
        <v>3516925.3600000143</v>
      </c>
      <c r="CR82" s="650">
        <f t="shared" si="94"/>
        <v>30238715.639999986</v>
      </c>
      <c r="CS82" s="650">
        <f t="shared" si="94"/>
        <v>0</v>
      </c>
      <c r="CT82" s="652">
        <f t="shared" si="63"/>
        <v>0.99542817952580487</v>
      </c>
      <c r="CU82" s="653">
        <f t="shared" si="64"/>
        <v>0.99223097327246568</v>
      </c>
    </row>
    <row r="83" spans="1:99" s="157" customFormat="1" ht="18" customHeight="1" outlineLevel="2">
      <c r="A83" s="146" t="s">
        <v>874</v>
      </c>
      <c r="B83" s="1027" t="str">
        <f>+C83&amp;D83</f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>
        <v>3008380</v>
      </c>
      <c r="AD83" s="155"/>
      <c r="AE83" s="160">
        <f t="shared" ref="AE83:AF91" si="95">+G83+I83+K83+M83+O83+Q83+S83+U83+W83+Y83+AA83+AC83</f>
        <v>3008380</v>
      </c>
      <c r="AF83" s="160">
        <f t="shared" si="95"/>
        <v>0</v>
      </c>
      <c r="AG83" s="154"/>
      <c r="AH83" s="151"/>
      <c r="AI83" s="262"/>
      <c r="AJ83" s="160">
        <f t="shared" ref="AJ83:AJ91" si="96">+-AG83+AI83</f>
        <v>0</v>
      </c>
      <c r="AK83" s="262"/>
      <c r="AL83" s="167">
        <f t="shared" ref="AL83:AL91" si="97">+F83-AE83+AF83+AJ83</f>
        <v>396991620</v>
      </c>
      <c r="AM83" s="151"/>
      <c r="AN83" s="509">
        <f t="shared" ref="AN83:AN122" si="98">+AM83+BB83</f>
        <v>396491620</v>
      </c>
      <c r="AO83" s="167">
        <f t="shared" ref="AO83:AO91" si="99">+AL83-AM83</f>
        <v>396991620</v>
      </c>
      <c r="AP83" s="164">
        <v>396491620</v>
      </c>
      <c r="AQ83" s="162">
        <v>0</v>
      </c>
      <c r="AR83" s="160"/>
      <c r="AS83" s="160"/>
      <c r="AT83" s="160"/>
      <c r="AU83" s="160"/>
      <c r="AV83" s="160"/>
      <c r="AW83" s="172"/>
      <c r="AX83" s="172"/>
      <c r="AY83" s="172"/>
      <c r="AZ83" s="1122"/>
      <c r="BA83" s="510">
        <f>VLOOKUP(A83,'EJECUCION MENSUAL DIC-16'!A84:$AR$223,44,0)</f>
        <v>0</v>
      </c>
      <c r="BB83" s="430">
        <f t="shared" ref="BB83:BB91" si="100">+SUM(AP83:BA83)</f>
        <v>396491620</v>
      </c>
      <c r="BC83" s="545">
        <v>130000000</v>
      </c>
      <c r="BD83" s="546">
        <v>56999920</v>
      </c>
      <c r="BE83" s="167">
        <v>127998120</v>
      </c>
      <c r="BF83" s="196">
        <v>10000000</v>
      </c>
      <c r="BG83" s="172">
        <v>3993500</v>
      </c>
      <c r="BH83" s="172">
        <v>5000000</v>
      </c>
      <c r="BI83" s="172">
        <v>13000000</v>
      </c>
      <c r="BJ83" s="172">
        <v>23000000</v>
      </c>
      <c r="BK83" s="172"/>
      <c r="BL83" s="172">
        <v>9000000</v>
      </c>
      <c r="BM83" s="172">
        <v>17500000</v>
      </c>
      <c r="BN83" s="510"/>
      <c r="BO83" s="160">
        <f t="shared" ref="BO83:BO91" si="101">+SUM(BC83:BN83)</f>
        <v>396491540</v>
      </c>
      <c r="BP83" s="509"/>
      <c r="BQ83" s="172">
        <v>1506682</v>
      </c>
      <c r="BR83" s="172">
        <v>13114079</v>
      </c>
      <c r="BS83" s="172">
        <v>27084943</v>
      </c>
      <c r="BT83" s="172">
        <v>41134682</v>
      </c>
      <c r="BU83" s="170">
        <v>19450475</v>
      </c>
      <c r="BV83" s="170">
        <v>23408642</v>
      </c>
      <c r="BW83" s="170">
        <v>22632795</v>
      </c>
      <c r="BX83" s="170">
        <v>40000000</v>
      </c>
      <c r="BY83" s="170">
        <v>45212628</v>
      </c>
      <c r="BZ83" s="172">
        <v>35981893</v>
      </c>
      <c r="CA83" s="510">
        <v>106214721</v>
      </c>
      <c r="CB83" s="160">
        <f t="shared" ref="CB83:CB91" si="102">+SUM(BP83:CA83)</f>
        <v>375741540</v>
      </c>
      <c r="CC83" s="163"/>
      <c r="CD83" s="183">
        <v>1506682</v>
      </c>
      <c r="CE83" s="170">
        <v>13114079</v>
      </c>
      <c r="CF83" s="170">
        <v>27084943</v>
      </c>
      <c r="CG83" s="170">
        <v>41134682</v>
      </c>
      <c r="CH83" s="172">
        <v>19450475</v>
      </c>
      <c r="CI83" s="170">
        <v>23408642</v>
      </c>
      <c r="CJ83" s="170">
        <v>22632795</v>
      </c>
      <c r="CK83" s="170">
        <v>40000000</v>
      </c>
      <c r="CL83" s="170">
        <v>45212628</v>
      </c>
      <c r="CM83" s="170">
        <v>35981893</v>
      </c>
      <c r="CN83" s="510">
        <v>106214721</v>
      </c>
      <c r="CO83" s="166">
        <f t="shared" ref="CO83:CO91" si="103">+SUM(CC83:CN83)</f>
        <v>375741540</v>
      </c>
      <c r="CP83" s="163">
        <f t="shared" ref="CP83:CP91" si="104">+AO83-BB83</f>
        <v>500000</v>
      </c>
      <c r="CQ83" s="163">
        <f t="shared" ref="CQ83:CQ91" si="105">+BB83-BO83</f>
        <v>80</v>
      </c>
      <c r="CR83" s="163">
        <f t="shared" ref="CR83:CR91" si="106">+BO83-CB83</f>
        <v>20750000</v>
      </c>
      <c r="CS83" s="163">
        <f t="shared" ref="CS83:CS91" si="107">+CB83-CO83</f>
        <v>0</v>
      </c>
      <c r="CT83" s="272">
        <f t="shared" si="63"/>
        <v>0.99874052757083387</v>
      </c>
      <c r="CU83" s="273">
        <f t="shared" si="64"/>
        <v>0.99874032605524521</v>
      </c>
    </row>
    <row r="84" spans="1:99" s="146" customFormat="1" ht="18" customHeight="1" outlineLevel="2">
      <c r="A84" s="146" t="s">
        <v>875</v>
      </c>
      <c r="B84" s="1027" t="str">
        <f t="shared" ref="B84:B127" si="108">+C84&amp;D84</f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>
        <v>517000</v>
      </c>
      <c r="AD84" s="165"/>
      <c r="AE84" s="160">
        <f t="shared" si="95"/>
        <v>40517000</v>
      </c>
      <c r="AF84" s="160">
        <f t="shared" si="95"/>
        <v>0</v>
      </c>
      <c r="AG84" s="163"/>
      <c r="AH84" s="160"/>
      <c r="AI84" s="162"/>
      <c r="AJ84" s="160">
        <f t="shared" si="96"/>
        <v>0</v>
      </c>
      <c r="AK84" s="162"/>
      <c r="AL84" s="167">
        <f t="shared" si="97"/>
        <v>9483000</v>
      </c>
      <c r="AM84" s="160"/>
      <c r="AN84" s="509">
        <f t="shared" si="98"/>
        <v>9483000</v>
      </c>
      <c r="AO84" s="167">
        <f t="shared" si="99"/>
        <v>9483000</v>
      </c>
      <c r="AP84" s="164"/>
      <c r="AQ84" s="162"/>
      <c r="AR84" s="160"/>
      <c r="AS84" s="160"/>
      <c r="AT84" s="160"/>
      <c r="AU84" s="160"/>
      <c r="AV84" s="160"/>
      <c r="AW84" s="172"/>
      <c r="AX84" s="172"/>
      <c r="AY84" s="172">
        <v>9483000</v>
      </c>
      <c r="AZ84" s="1122"/>
      <c r="BA84" s="510"/>
      <c r="BB84" s="430">
        <f t="shared" si="100"/>
        <v>9483000</v>
      </c>
      <c r="BC84" s="545">
        <v>0</v>
      </c>
      <c r="BD84" s="546">
        <v>0</v>
      </c>
      <c r="BE84" s="167">
        <v>0</v>
      </c>
      <c r="BF84" s="196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>
        <v>0</v>
      </c>
      <c r="BM84" s="172">
        <f>VLOOKUP(A84,'SIIF EJEC MENS NOV-16'!$A$26:$AV$223,48,0)</f>
        <v>9483000</v>
      </c>
      <c r="BN84" s="510">
        <f>VLOOKUP(A84,'EJECUCION MENSUAL DIC-16'!A85:$AV$223,48,0)</f>
        <v>0</v>
      </c>
      <c r="BO84" s="160">
        <f t="shared" si="101"/>
        <v>9483000</v>
      </c>
      <c r="BP84" s="509">
        <v>0</v>
      </c>
      <c r="BQ84" s="172">
        <v>0</v>
      </c>
      <c r="BR84" s="172">
        <v>0</v>
      </c>
      <c r="BS84" s="172">
        <v>0</v>
      </c>
      <c r="BT84" s="172">
        <v>0</v>
      </c>
      <c r="BU84" s="170">
        <v>0</v>
      </c>
      <c r="BV84" s="170">
        <v>0</v>
      </c>
      <c r="BW84" s="170">
        <v>0</v>
      </c>
      <c r="BX84" s="170">
        <v>0</v>
      </c>
      <c r="BY84" s="170">
        <v>0</v>
      </c>
      <c r="BZ84" s="172">
        <f>VLOOKUP(A84,'SIIF EJEC MENS NOV-16'!$A$26:$AX$223,50,0)</f>
        <v>0</v>
      </c>
      <c r="CA84" s="510">
        <f>VLOOKUP(A84,'EJECUCION MENSUAL DIC-16'!$A$26:$AX$223,50,0)</f>
        <v>0</v>
      </c>
      <c r="CB84" s="160">
        <f t="shared" si="102"/>
        <v>0</v>
      </c>
      <c r="CC84" s="163">
        <v>0</v>
      </c>
      <c r="CD84" s="183">
        <v>0</v>
      </c>
      <c r="CE84" s="170">
        <v>0</v>
      </c>
      <c r="CF84" s="170">
        <v>0</v>
      </c>
      <c r="CG84" s="170">
        <v>0</v>
      </c>
      <c r="CH84" s="172">
        <v>0</v>
      </c>
      <c r="CI84" s="170">
        <v>0</v>
      </c>
      <c r="CJ84" s="170">
        <v>0</v>
      </c>
      <c r="CK84" s="170">
        <v>0</v>
      </c>
      <c r="CL84" s="170">
        <v>0</v>
      </c>
      <c r="CM84" s="170">
        <f>VLOOKUP(A84,'SIIF EJEC MENS NOV-16'!$A$26:$AZ$223,52,0)</f>
        <v>0</v>
      </c>
      <c r="CN84" s="510">
        <f>VLOOKUP(A84,'EJECUCION MENSUAL DIC-16'!A85:$AZ$223,52,0)</f>
        <v>0</v>
      </c>
      <c r="CO84" s="166">
        <f t="shared" si="103"/>
        <v>0</v>
      </c>
      <c r="CP84" s="163">
        <f t="shared" si="104"/>
        <v>0</v>
      </c>
      <c r="CQ84" s="163">
        <f t="shared" si="105"/>
        <v>0</v>
      </c>
      <c r="CR84" s="163">
        <f t="shared" si="106"/>
        <v>9483000</v>
      </c>
      <c r="CS84" s="163">
        <f t="shared" si="107"/>
        <v>0</v>
      </c>
      <c r="CT84" s="272">
        <f t="shared" si="63"/>
        <v>1</v>
      </c>
      <c r="CU84" s="273">
        <f t="shared" si="64"/>
        <v>1</v>
      </c>
    </row>
    <row r="85" spans="1:99" s="157" customFormat="1" ht="18" customHeight="1" outlineLevel="2">
      <c r="A85" s="146" t="s">
        <v>876</v>
      </c>
      <c r="B85" s="1027" t="str">
        <f>+C85&amp;D85</f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>
        <v>2957608</v>
      </c>
      <c r="AD85" s="155"/>
      <c r="AE85" s="160">
        <f t="shared" si="95"/>
        <v>17957608</v>
      </c>
      <c r="AF85" s="160">
        <f t="shared" si="95"/>
        <v>25000000</v>
      </c>
      <c r="AG85" s="154"/>
      <c r="AH85" s="151"/>
      <c r="AI85" s="153"/>
      <c r="AJ85" s="160">
        <f t="shared" si="96"/>
        <v>0</v>
      </c>
      <c r="AK85" s="153"/>
      <c r="AL85" s="160">
        <f t="shared" si="97"/>
        <v>27042392</v>
      </c>
      <c r="AM85" s="151"/>
      <c r="AN85" s="573">
        <f t="shared" si="98"/>
        <v>26204792</v>
      </c>
      <c r="AO85" s="160">
        <f t="shared" si="99"/>
        <v>27042392</v>
      </c>
      <c r="AP85" s="164"/>
      <c r="AQ85" s="162">
        <v>162400</v>
      </c>
      <c r="AR85" s="160"/>
      <c r="AS85" s="160">
        <v>33400</v>
      </c>
      <c r="AT85" s="160">
        <v>708883</v>
      </c>
      <c r="AU85" s="160">
        <v>126100</v>
      </c>
      <c r="AV85" s="160">
        <v>875805</v>
      </c>
      <c r="AW85" s="172">
        <v>24000000</v>
      </c>
      <c r="AX85" s="172">
        <v>298204</v>
      </c>
      <c r="AY85" s="172"/>
      <c r="AZ85" s="1122"/>
      <c r="BA85" s="510"/>
      <c r="BB85" s="430">
        <f t="shared" si="100"/>
        <v>26204792</v>
      </c>
      <c r="BC85" s="545"/>
      <c r="BD85" s="546">
        <v>162400</v>
      </c>
      <c r="BE85" s="167"/>
      <c r="BF85" s="196">
        <v>33400</v>
      </c>
      <c r="BG85" s="172">
        <v>708883</v>
      </c>
      <c r="BH85" s="172">
        <v>126100</v>
      </c>
      <c r="BI85" s="172">
        <v>875805</v>
      </c>
      <c r="BJ85" s="172"/>
      <c r="BK85" s="172">
        <v>298204</v>
      </c>
      <c r="BL85" s="172"/>
      <c r="BM85" s="172"/>
      <c r="BN85" s="510">
        <v>21465090</v>
      </c>
      <c r="BO85" s="160">
        <f t="shared" si="101"/>
        <v>23669882</v>
      </c>
      <c r="BP85" s="509"/>
      <c r="BQ85" s="172">
        <v>162400</v>
      </c>
      <c r="BR85" s="172"/>
      <c r="BS85" s="172">
        <v>33400</v>
      </c>
      <c r="BT85" s="172">
        <v>708883</v>
      </c>
      <c r="BU85" s="170">
        <v>126100</v>
      </c>
      <c r="BV85" s="170">
        <v>875805</v>
      </c>
      <c r="BW85" s="170"/>
      <c r="BX85" s="170">
        <v>298204</v>
      </c>
      <c r="BY85" s="170"/>
      <c r="BZ85" s="172"/>
      <c r="CA85" s="510">
        <v>21465090</v>
      </c>
      <c r="CB85" s="160">
        <f t="shared" si="102"/>
        <v>23669882</v>
      </c>
      <c r="CC85" s="163"/>
      <c r="CD85" s="183">
        <v>162400</v>
      </c>
      <c r="CE85" s="170"/>
      <c r="CF85" s="170">
        <v>33400</v>
      </c>
      <c r="CG85" s="170">
        <v>708883</v>
      </c>
      <c r="CH85" s="172">
        <v>126100</v>
      </c>
      <c r="CI85" s="170">
        <v>875805</v>
      </c>
      <c r="CJ85" s="170"/>
      <c r="CK85" s="170">
        <v>298204</v>
      </c>
      <c r="CL85" s="170"/>
      <c r="CM85" s="170"/>
      <c r="CN85" s="510">
        <v>21465090</v>
      </c>
      <c r="CO85" s="166">
        <f t="shared" si="103"/>
        <v>23669882</v>
      </c>
      <c r="CP85" s="163">
        <f t="shared" si="104"/>
        <v>837600</v>
      </c>
      <c r="CQ85" s="163">
        <f t="shared" si="105"/>
        <v>2534910</v>
      </c>
      <c r="CR85" s="163">
        <f t="shared" si="106"/>
        <v>0</v>
      </c>
      <c r="CS85" s="163">
        <f t="shared" si="107"/>
        <v>0</v>
      </c>
      <c r="CT85" s="272">
        <f t="shared" si="63"/>
        <v>0.96902640861059919</v>
      </c>
      <c r="CU85" s="273">
        <f t="shared" si="64"/>
        <v>0.87528802925421689</v>
      </c>
    </row>
    <row r="86" spans="1:99" s="157" customFormat="1" ht="18" customHeight="1" outlineLevel="2">
      <c r="A86" s="146" t="s">
        <v>877</v>
      </c>
      <c r="B86" s="833" t="str">
        <f t="shared" si="108"/>
        <v>A-2-0-4-4-1510</v>
      </c>
      <c r="C86" s="185" t="s">
        <v>512</v>
      </c>
      <c r="D86" s="175" t="s">
        <v>417</v>
      </c>
      <c r="E86" s="248" t="s">
        <v>406</v>
      </c>
      <c r="F86" s="163">
        <v>800000000</v>
      </c>
      <c r="G86" s="161">
        <v>15000000</v>
      </c>
      <c r="H86" s="151"/>
      <c r="I86" s="183">
        <v>300000000</v>
      </c>
      <c r="J86" s="155"/>
      <c r="K86" s="151"/>
      <c r="L86" s="162">
        <v>246188494</v>
      </c>
      <c r="M86" s="151"/>
      <c r="N86" s="153"/>
      <c r="O86" s="151"/>
      <c r="P86" s="163">
        <f>200000000+10000000</f>
        <v>210000000</v>
      </c>
      <c r="Q86" s="153"/>
      <c r="R86" s="151"/>
      <c r="S86" s="183">
        <v>12000000</v>
      </c>
      <c r="T86" s="171"/>
      <c r="U86" s="171"/>
      <c r="V86" s="171"/>
      <c r="W86" s="171"/>
      <c r="X86" s="171"/>
      <c r="Y86" s="171"/>
      <c r="Z86" s="171"/>
      <c r="AA86" s="171">
        <f>10000000+3000000</f>
        <v>13000000</v>
      </c>
      <c r="AB86" s="171"/>
      <c r="AC86" s="171">
        <v>1361534</v>
      </c>
      <c r="AD86" s="155"/>
      <c r="AE86" s="160">
        <f t="shared" si="95"/>
        <v>341361534</v>
      </c>
      <c r="AF86" s="160">
        <f t="shared" si="95"/>
        <v>456188494</v>
      </c>
      <c r="AG86" s="163">
        <v>365188494</v>
      </c>
      <c r="AH86" s="160"/>
      <c r="AI86" s="153"/>
      <c r="AJ86" s="160">
        <f t="shared" si="96"/>
        <v>-365188494</v>
      </c>
      <c r="AK86" s="153"/>
      <c r="AL86" s="160">
        <f t="shared" si="97"/>
        <v>549638466</v>
      </c>
      <c r="AM86" s="151"/>
      <c r="AN86" s="573">
        <f t="shared" si="98"/>
        <v>548747265.64999998</v>
      </c>
      <c r="AO86" s="160">
        <f t="shared" si="99"/>
        <v>549638466</v>
      </c>
      <c r="AP86" s="164"/>
      <c r="AQ86" s="162">
        <v>108800</v>
      </c>
      <c r="AR86" s="160">
        <v>345555426</v>
      </c>
      <c r="AS86" s="160">
        <v>775001</v>
      </c>
      <c r="AT86" s="160">
        <v>924940</v>
      </c>
      <c r="AU86" s="160">
        <v>198256642.65000001</v>
      </c>
      <c r="AV86" s="160">
        <v>138000</v>
      </c>
      <c r="AW86" s="172">
        <v>1500056</v>
      </c>
      <c r="AX86" s="172">
        <v>406000</v>
      </c>
      <c r="AY86" s="172">
        <v>762400</v>
      </c>
      <c r="AZ86" s="1122">
        <v>320000</v>
      </c>
      <c r="BA86" s="510"/>
      <c r="BB86" s="430">
        <f t="shared" si="100"/>
        <v>548747265.64999998</v>
      </c>
      <c r="BC86" s="545"/>
      <c r="BD86" s="546">
        <v>108800</v>
      </c>
      <c r="BE86" s="167">
        <v>555426</v>
      </c>
      <c r="BF86" s="196">
        <v>31195001</v>
      </c>
      <c r="BG86" s="172">
        <v>924940</v>
      </c>
      <c r="BH86" s="172">
        <v>154344510.65000001</v>
      </c>
      <c r="BI86" s="172">
        <v>138000</v>
      </c>
      <c r="BJ86" s="172">
        <v>45412188</v>
      </c>
      <c r="BK86" s="172">
        <v>406000</v>
      </c>
      <c r="BL86" s="172">
        <v>314360464.63999999</v>
      </c>
      <c r="BM86" s="172">
        <v>320000</v>
      </c>
      <c r="BN86" s="510"/>
      <c r="BO86" s="160">
        <f t="shared" si="101"/>
        <v>547765330.28999996</v>
      </c>
      <c r="BP86" s="509"/>
      <c r="BQ86" s="172">
        <v>108800</v>
      </c>
      <c r="BR86" s="172">
        <v>555426</v>
      </c>
      <c r="BS86" s="172">
        <v>775001</v>
      </c>
      <c r="BT86" s="172">
        <v>31344940</v>
      </c>
      <c r="BU86" s="170">
        <v>655840</v>
      </c>
      <c r="BV86" s="170">
        <v>138000</v>
      </c>
      <c r="BW86" s="170">
        <v>1500056</v>
      </c>
      <c r="BX86" s="170">
        <v>44318132</v>
      </c>
      <c r="BY86" s="170">
        <v>154451070.65000001</v>
      </c>
      <c r="BZ86" s="172">
        <v>320000</v>
      </c>
      <c r="CA86" s="510">
        <v>313592349</v>
      </c>
      <c r="CB86" s="160">
        <f t="shared" si="102"/>
        <v>547759614.64999998</v>
      </c>
      <c r="CC86" s="163"/>
      <c r="CD86" s="183">
        <v>108800</v>
      </c>
      <c r="CE86" s="170">
        <v>555426</v>
      </c>
      <c r="CF86" s="170">
        <v>775001</v>
      </c>
      <c r="CG86" s="170">
        <v>31344940</v>
      </c>
      <c r="CH86" s="172">
        <v>655840</v>
      </c>
      <c r="CI86" s="170">
        <v>138000</v>
      </c>
      <c r="CJ86" s="170">
        <v>1500056</v>
      </c>
      <c r="CK86" s="170">
        <v>44318132</v>
      </c>
      <c r="CL86" s="170">
        <v>154451070.65000001</v>
      </c>
      <c r="CM86" s="170">
        <v>320000</v>
      </c>
      <c r="CN86" s="510">
        <v>313592349</v>
      </c>
      <c r="CO86" s="166">
        <f t="shared" si="103"/>
        <v>547759614.64999998</v>
      </c>
      <c r="CP86" s="163">
        <f t="shared" si="104"/>
        <v>891200.35000002384</v>
      </c>
      <c r="CQ86" s="163">
        <f t="shared" si="105"/>
        <v>981935.36000001431</v>
      </c>
      <c r="CR86" s="163">
        <f t="shared" si="106"/>
        <v>5715.6399999856949</v>
      </c>
      <c r="CS86" s="163">
        <f t="shared" si="107"/>
        <v>0</v>
      </c>
      <c r="CT86" s="272">
        <f t="shared" si="63"/>
        <v>0.99837856990525842</v>
      </c>
      <c r="CU86" s="273">
        <f t="shared" si="64"/>
        <v>0.99659205855144783</v>
      </c>
    </row>
    <row r="87" spans="1:99" s="146" customFormat="1" ht="18" customHeight="1" outlineLevel="2">
      <c r="A87" s="146" t="s">
        <v>878</v>
      </c>
      <c r="B87" s="1027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>
        <v>3000000</v>
      </c>
      <c r="AB87" s="170"/>
      <c r="AC87" s="170">
        <v>1293342</v>
      </c>
      <c r="AD87" s="165"/>
      <c r="AE87" s="160">
        <f t="shared" si="95"/>
        <v>6793342</v>
      </c>
      <c r="AF87" s="160">
        <f t="shared" si="95"/>
        <v>0</v>
      </c>
      <c r="AG87" s="163"/>
      <c r="AH87" s="160"/>
      <c r="AI87" s="263"/>
      <c r="AJ87" s="160">
        <f t="shared" si="96"/>
        <v>0</v>
      </c>
      <c r="AK87" s="263"/>
      <c r="AL87" s="167">
        <f t="shared" si="97"/>
        <v>43206658</v>
      </c>
      <c r="AM87" s="160"/>
      <c r="AN87" s="509">
        <f t="shared" si="98"/>
        <v>42906658</v>
      </c>
      <c r="AO87" s="167">
        <f t="shared" si="99"/>
        <v>43206658</v>
      </c>
      <c r="AP87" s="164"/>
      <c r="AQ87" s="162">
        <v>0</v>
      </c>
      <c r="AR87" s="160">
        <v>42807558</v>
      </c>
      <c r="AS87" s="160"/>
      <c r="AT87" s="160"/>
      <c r="AU87" s="160"/>
      <c r="AV87" s="160">
        <v>99100</v>
      </c>
      <c r="AW87" s="172"/>
      <c r="AX87" s="172"/>
      <c r="AY87" s="172"/>
      <c r="AZ87" s="1122"/>
      <c r="BA87" s="510"/>
      <c r="BB87" s="430">
        <f t="shared" si="100"/>
        <v>42906658</v>
      </c>
      <c r="BC87" s="545"/>
      <c r="BD87" s="546">
        <v>0</v>
      </c>
      <c r="BE87" s="167"/>
      <c r="BF87" s="196"/>
      <c r="BG87" s="172"/>
      <c r="BH87" s="172"/>
      <c r="BI87" s="172">
        <v>99100</v>
      </c>
      <c r="BJ87" s="172"/>
      <c r="BK87" s="172"/>
      <c r="BL87" s="172">
        <v>42807558</v>
      </c>
      <c r="BM87" s="172"/>
      <c r="BN87" s="510"/>
      <c r="BO87" s="160">
        <f t="shared" si="101"/>
        <v>42906658</v>
      </c>
      <c r="BP87" s="509"/>
      <c r="BQ87" s="172">
        <v>0</v>
      </c>
      <c r="BR87" s="172"/>
      <c r="BS87" s="172"/>
      <c r="BT87" s="172"/>
      <c r="BU87" s="170"/>
      <c r="BV87" s="170">
        <v>99100</v>
      </c>
      <c r="BW87" s="170"/>
      <c r="BX87" s="170"/>
      <c r="BY87" s="170">
        <v>41916552</v>
      </c>
      <c r="BZ87" s="172">
        <v>891006</v>
      </c>
      <c r="CA87" s="510"/>
      <c r="CB87" s="160">
        <f t="shared" si="102"/>
        <v>42906658</v>
      </c>
      <c r="CC87" s="163"/>
      <c r="CD87" s="183">
        <v>0</v>
      </c>
      <c r="CE87" s="170"/>
      <c r="CF87" s="170"/>
      <c r="CG87" s="170"/>
      <c r="CH87" s="172"/>
      <c r="CI87" s="170">
        <v>99100</v>
      </c>
      <c r="CJ87" s="170"/>
      <c r="CK87" s="170"/>
      <c r="CL87" s="170">
        <v>41916552</v>
      </c>
      <c r="CM87" s="170">
        <v>891006</v>
      </c>
      <c r="CN87" s="510"/>
      <c r="CO87" s="166">
        <f t="shared" si="103"/>
        <v>42906658</v>
      </c>
      <c r="CP87" s="163">
        <f t="shared" si="104"/>
        <v>300000</v>
      </c>
      <c r="CQ87" s="163">
        <f t="shared" si="105"/>
        <v>0</v>
      </c>
      <c r="CR87" s="163">
        <f t="shared" si="106"/>
        <v>0</v>
      </c>
      <c r="CS87" s="163">
        <f t="shared" si="107"/>
        <v>0</v>
      </c>
      <c r="CT87" s="274">
        <f t="shared" si="63"/>
        <v>0.99305662567097874</v>
      </c>
      <c r="CU87" s="275">
        <f t="shared" si="64"/>
        <v>0.99305662567097874</v>
      </c>
    </row>
    <row r="88" spans="1:99" s="157" customFormat="1" ht="18" customHeight="1" outlineLevel="2">
      <c r="A88" s="146" t="s">
        <v>879</v>
      </c>
      <c r="B88" s="1027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>
        <v>4000000</v>
      </c>
      <c r="AB88" s="171"/>
      <c r="AC88" s="171">
        <v>698521</v>
      </c>
      <c r="AD88" s="155"/>
      <c r="AE88" s="151">
        <f t="shared" si="95"/>
        <v>4698521</v>
      </c>
      <c r="AF88" s="151">
        <f t="shared" si="95"/>
        <v>0</v>
      </c>
      <c r="AG88" s="154"/>
      <c r="AH88" s="151"/>
      <c r="AI88" s="153"/>
      <c r="AJ88" s="160">
        <f t="shared" si="96"/>
        <v>0</v>
      </c>
      <c r="AK88" s="153"/>
      <c r="AL88" s="160">
        <f t="shared" si="97"/>
        <v>45301479</v>
      </c>
      <c r="AM88" s="151"/>
      <c r="AN88" s="573">
        <f t="shared" si="98"/>
        <v>45001479</v>
      </c>
      <c r="AO88" s="160">
        <f t="shared" si="99"/>
        <v>45301479</v>
      </c>
      <c r="AP88" s="164"/>
      <c r="AQ88" s="162">
        <v>0</v>
      </c>
      <c r="AR88" s="160">
        <v>44813675</v>
      </c>
      <c r="AS88" s="160">
        <v>49700</v>
      </c>
      <c r="AT88" s="160">
        <v>78514</v>
      </c>
      <c r="AU88" s="160">
        <v>59590</v>
      </c>
      <c r="AV88" s="160"/>
      <c r="AW88" s="172"/>
      <c r="AX88" s="172"/>
      <c r="AY88" s="172"/>
      <c r="AZ88" s="1122"/>
      <c r="BA88" s="510"/>
      <c r="BB88" s="430">
        <f t="shared" si="100"/>
        <v>45001479</v>
      </c>
      <c r="BC88" s="545"/>
      <c r="BD88" s="546">
        <v>0</v>
      </c>
      <c r="BE88" s="167"/>
      <c r="BF88" s="196">
        <v>49700</v>
      </c>
      <c r="BG88" s="172">
        <v>44892189</v>
      </c>
      <c r="BH88" s="172">
        <v>59590</v>
      </c>
      <c r="BI88" s="172"/>
      <c r="BJ88" s="172"/>
      <c r="BK88" s="172"/>
      <c r="BL88" s="172"/>
      <c r="BM88" s="172"/>
      <c r="BN88" s="510"/>
      <c r="BO88" s="160">
        <f t="shared" si="101"/>
        <v>45001479</v>
      </c>
      <c r="BP88" s="509"/>
      <c r="BQ88" s="172">
        <v>0</v>
      </c>
      <c r="BR88" s="172"/>
      <c r="BS88" s="172">
        <v>49700</v>
      </c>
      <c r="BT88" s="172">
        <v>78514</v>
      </c>
      <c r="BU88" s="170">
        <v>44873265</v>
      </c>
      <c r="BV88" s="170"/>
      <c r="BW88" s="170"/>
      <c r="BX88" s="170"/>
      <c r="BY88" s="170"/>
      <c r="BZ88" s="172"/>
      <c r="CA88" s="510"/>
      <c r="CB88" s="160">
        <f t="shared" si="102"/>
        <v>45001479</v>
      </c>
      <c r="CC88" s="163"/>
      <c r="CD88" s="183">
        <v>0</v>
      </c>
      <c r="CE88" s="170"/>
      <c r="CF88" s="170">
        <v>49700</v>
      </c>
      <c r="CG88" s="170">
        <v>78514</v>
      </c>
      <c r="CH88" s="172">
        <v>44873265</v>
      </c>
      <c r="CI88" s="170"/>
      <c r="CJ88" s="170"/>
      <c r="CK88" s="170"/>
      <c r="CL88" s="170"/>
      <c r="CM88" s="170"/>
      <c r="CN88" s="510"/>
      <c r="CO88" s="166">
        <f t="shared" si="103"/>
        <v>45001479</v>
      </c>
      <c r="CP88" s="163">
        <f t="shared" si="104"/>
        <v>300000</v>
      </c>
      <c r="CQ88" s="163">
        <f t="shared" si="105"/>
        <v>0</v>
      </c>
      <c r="CR88" s="163">
        <f t="shared" si="106"/>
        <v>0</v>
      </c>
      <c r="CS88" s="163">
        <f t="shared" si="107"/>
        <v>0</v>
      </c>
      <c r="CT88" s="272">
        <f t="shared" si="63"/>
        <v>0.99337769965523637</v>
      </c>
      <c r="CU88" s="273">
        <f t="shared" si="64"/>
        <v>0.99337769965523637</v>
      </c>
    </row>
    <row r="89" spans="1:99" s="146" customFormat="1" ht="18" customHeight="1" outlineLevel="2">
      <c r="A89" s="146" t="s">
        <v>880</v>
      </c>
      <c r="B89" s="1027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>
        <v>1959924</v>
      </c>
      <c r="AD89" s="165"/>
      <c r="AE89" s="160">
        <f t="shared" si="95"/>
        <v>11959924</v>
      </c>
      <c r="AF89" s="160">
        <f t="shared" si="95"/>
        <v>16000000</v>
      </c>
      <c r="AG89" s="163"/>
      <c r="AH89" s="160"/>
      <c r="AI89" s="162"/>
      <c r="AJ89" s="160">
        <f t="shared" si="96"/>
        <v>0</v>
      </c>
      <c r="AK89" s="162"/>
      <c r="AL89" s="167">
        <f t="shared" si="97"/>
        <v>5040076</v>
      </c>
      <c r="AM89" s="160"/>
      <c r="AN89" s="509">
        <f t="shared" si="98"/>
        <v>4040076</v>
      </c>
      <c r="AO89" s="167">
        <f t="shared" si="99"/>
        <v>5040076</v>
      </c>
      <c r="AP89" s="164"/>
      <c r="AQ89" s="162">
        <v>0</v>
      </c>
      <c r="AR89" s="160">
        <v>659400</v>
      </c>
      <c r="AS89" s="160">
        <v>338500</v>
      </c>
      <c r="AT89" s="160">
        <v>633360</v>
      </c>
      <c r="AU89" s="160">
        <v>496480</v>
      </c>
      <c r="AV89" s="160">
        <v>684400</v>
      </c>
      <c r="AW89" s="172">
        <v>766140</v>
      </c>
      <c r="AX89" s="172">
        <v>67996</v>
      </c>
      <c r="AY89" s="172">
        <v>208800</v>
      </c>
      <c r="AZ89" s="1122">
        <v>185000</v>
      </c>
      <c r="BA89" s="510"/>
      <c r="BB89" s="430">
        <f t="shared" si="100"/>
        <v>4040076</v>
      </c>
      <c r="BC89" s="545"/>
      <c r="BD89" s="546">
        <v>0</v>
      </c>
      <c r="BE89" s="167">
        <v>659400</v>
      </c>
      <c r="BF89" s="196">
        <v>338500</v>
      </c>
      <c r="BG89" s="172">
        <v>633360</v>
      </c>
      <c r="BH89" s="172">
        <v>496480</v>
      </c>
      <c r="BI89" s="172">
        <v>684400</v>
      </c>
      <c r="BJ89" s="172">
        <v>766140</v>
      </c>
      <c r="BK89" s="172">
        <v>67996</v>
      </c>
      <c r="BL89" s="172">
        <v>208800</v>
      </c>
      <c r="BM89" s="172">
        <v>185000</v>
      </c>
      <c r="BN89" s="510"/>
      <c r="BO89" s="160">
        <f t="shared" si="101"/>
        <v>4040076</v>
      </c>
      <c r="BP89" s="509"/>
      <c r="BQ89" s="172">
        <v>0</v>
      </c>
      <c r="BR89" s="172">
        <v>659400</v>
      </c>
      <c r="BS89" s="172">
        <v>338500</v>
      </c>
      <c r="BT89" s="172">
        <v>633360</v>
      </c>
      <c r="BU89" s="170">
        <v>496480</v>
      </c>
      <c r="BV89" s="170">
        <v>684400</v>
      </c>
      <c r="BW89" s="170">
        <v>766140</v>
      </c>
      <c r="BX89" s="170">
        <v>67996</v>
      </c>
      <c r="BY89" s="170">
        <v>208800</v>
      </c>
      <c r="BZ89" s="172">
        <v>185000</v>
      </c>
      <c r="CA89" s="510"/>
      <c r="CB89" s="160">
        <f t="shared" si="102"/>
        <v>4040076</v>
      </c>
      <c r="CC89" s="163"/>
      <c r="CD89" s="183">
        <v>0</v>
      </c>
      <c r="CE89" s="170">
        <v>659400</v>
      </c>
      <c r="CF89" s="170">
        <v>338500</v>
      </c>
      <c r="CG89" s="170">
        <v>633360</v>
      </c>
      <c r="CH89" s="172">
        <v>496480</v>
      </c>
      <c r="CI89" s="170">
        <v>684400</v>
      </c>
      <c r="CJ89" s="170">
        <v>766140</v>
      </c>
      <c r="CK89" s="170">
        <v>67996</v>
      </c>
      <c r="CL89" s="170">
        <v>208800</v>
      </c>
      <c r="CM89" s="170">
        <v>185000</v>
      </c>
      <c r="CN89" s="510"/>
      <c r="CO89" s="166">
        <f t="shared" si="103"/>
        <v>4040076</v>
      </c>
      <c r="CP89" s="163">
        <f t="shared" si="104"/>
        <v>1000000</v>
      </c>
      <c r="CQ89" s="163">
        <f t="shared" si="105"/>
        <v>0</v>
      </c>
      <c r="CR89" s="163">
        <f t="shared" si="106"/>
        <v>0</v>
      </c>
      <c r="CS89" s="163">
        <f t="shared" si="107"/>
        <v>0</v>
      </c>
      <c r="CT89" s="272">
        <f t="shared" si="63"/>
        <v>0.80159029347970145</v>
      </c>
      <c r="CU89" s="273">
        <f t="shared" si="64"/>
        <v>0.80159029347970145</v>
      </c>
    </row>
    <row r="90" spans="1:99" s="146" customFormat="1" ht="18" customHeight="1" outlineLevel="2">
      <c r="A90" s="146" t="s">
        <v>881</v>
      </c>
      <c r="B90" s="1027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>
        <v>700000</v>
      </c>
      <c r="AD90" s="165"/>
      <c r="AE90" s="160">
        <f t="shared" si="95"/>
        <v>700000</v>
      </c>
      <c r="AF90" s="160">
        <f t="shared" si="95"/>
        <v>0</v>
      </c>
      <c r="AG90" s="163"/>
      <c r="AH90" s="160"/>
      <c r="AI90" s="162"/>
      <c r="AJ90" s="160">
        <f t="shared" si="96"/>
        <v>0</v>
      </c>
      <c r="AK90" s="162"/>
      <c r="AL90" s="167">
        <f t="shared" si="97"/>
        <v>300000</v>
      </c>
      <c r="AM90" s="160"/>
      <c r="AN90" s="509">
        <f t="shared" si="98"/>
        <v>0</v>
      </c>
      <c r="AO90" s="167">
        <f t="shared" si="99"/>
        <v>300000</v>
      </c>
      <c r="AP90" s="164"/>
      <c r="AQ90" s="162">
        <v>0</v>
      </c>
      <c r="AR90" s="160"/>
      <c r="AS90" s="160"/>
      <c r="AT90" s="160"/>
      <c r="AU90" s="160"/>
      <c r="AV90" s="160"/>
      <c r="AW90" s="172"/>
      <c r="AX90" s="172"/>
      <c r="AY90" s="172"/>
      <c r="AZ90" s="1122"/>
      <c r="BA90" s="510"/>
      <c r="BB90" s="430">
        <f t="shared" si="100"/>
        <v>0</v>
      </c>
      <c r="BC90" s="545"/>
      <c r="BD90" s="546">
        <v>0</v>
      </c>
      <c r="BE90" s="167"/>
      <c r="BF90" s="196"/>
      <c r="BG90" s="172"/>
      <c r="BH90" s="172"/>
      <c r="BI90" s="172"/>
      <c r="BJ90" s="172"/>
      <c r="BK90" s="172"/>
      <c r="BL90" s="172"/>
      <c r="BM90" s="172"/>
      <c r="BN90" s="510"/>
      <c r="BO90" s="160">
        <f t="shared" si="101"/>
        <v>0</v>
      </c>
      <c r="BP90" s="509"/>
      <c r="BQ90" s="172">
        <v>0</v>
      </c>
      <c r="BR90" s="172"/>
      <c r="BS90" s="172"/>
      <c r="BT90" s="172"/>
      <c r="BU90" s="170"/>
      <c r="BV90" s="170"/>
      <c r="BW90" s="170"/>
      <c r="BX90" s="170"/>
      <c r="BY90" s="170"/>
      <c r="BZ90" s="172"/>
      <c r="CA90" s="510"/>
      <c r="CB90" s="160">
        <f t="shared" si="102"/>
        <v>0</v>
      </c>
      <c r="CC90" s="163"/>
      <c r="CD90" s="183">
        <v>0</v>
      </c>
      <c r="CE90" s="170"/>
      <c r="CF90" s="170"/>
      <c r="CG90" s="170"/>
      <c r="CH90" s="172"/>
      <c r="CI90" s="170"/>
      <c r="CJ90" s="170"/>
      <c r="CK90" s="170"/>
      <c r="CL90" s="170"/>
      <c r="CM90" s="170"/>
      <c r="CN90" s="510"/>
      <c r="CO90" s="166">
        <f t="shared" si="103"/>
        <v>0</v>
      </c>
      <c r="CP90" s="163">
        <f t="shared" si="104"/>
        <v>300000</v>
      </c>
      <c r="CQ90" s="163">
        <f t="shared" si="105"/>
        <v>0</v>
      </c>
      <c r="CR90" s="163">
        <f t="shared" si="106"/>
        <v>0</v>
      </c>
      <c r="CS90" s="163">
        <f t="shared" si="107"/>
        <v>0</v>
      </c>
      <c r="CT90" s="272">
        <f t="shared" si="63"/>
        <v>0</v>
      </c>
      <c r="CU90" s="273">
        <f t="shared" si="64"/>
        <v>0</v>
      </c>
    </row>
    <row r="91" spans="1:99" s="157" customFormat="1" ht="18" customHeight="1" outlineLevel="2">
      <c r="A91" s="146" t="s">
        <v>882</v>
      </c>
      <c r="B91" s="1027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>
        <v>11951079</v>
      </c>
      <c r="AB91" s="171"/>
      <c r="AC91" s="171">
        <v>7113507</v>
      </c>
      <c r="AD91" s="155"/>
      <c r="AE91" s="151">
        <f t="shared" si="95"/>
        <v>19064586</v>
      </c>
      <c r="AF91" s="151">
        <f t="shared" si="95"/>
        <v>0</v>
      </c>
      <c r="AG91" s="154"/>
      <c r="AH91" s="151"/>
      <c r="AI91" s="153"/>
      <c r="AJ91" s="160">
        <f t="shared" si="96"/>
        <v>0</v>
      </c>
      <c r="AK91" s="153"/>
      <c r="AL91" s="160">
        <f t="shared" si="97"/>
        <v>22995834</v>
      </c>
      <c r="AM91" s="151"/>
      <c r="AN91" s="573">
        <f t="shared" si="98"/>
        <v>22095634</v>
      </c>
      <c r="AO91" s="161">
        <f t="shared" si="99"/>
        <v>22995834</v>
      </c>
      <c r="AP91" s="170"/>
      <c r="AQ91" s="170">
        <v>2592248</v>
      </c>
      <c r="AR91" s="170">
        <v>217300</v>
      </c>
      <c r="AS91" s="170">
        <v>3982830</v>
      </c>
      <c r="AT91" s="170">
        <v>8018453</v>
      </c>
      <c r="AU91" s="170">
        <v>1926472</v>
      </c>
      <c r="AV91" s="170">
        <v>4000078</v>
      </c>
      <c r="AW91" s="170">
        <v>221453</v>
      </c>
      <c r="AX91" s="170">
        <v>338800</v>
      </c>
      <c r="AY91" s="170">
        <v>798000</v>
      </c>
      <c r="AZ91" s="170">
        <v>0</v>
      </c>
      <c r="BA91" s="170"/>
      <c r="BB91" s="1183">
        <f t="shared" si="100"/>
        <v>22095634</v>
      </c>
      <c r="BC91" s="545"/>
      <c r="BD91" s="546">
        <v>99800</v>
      </c>
      <c r="BE91" s="167">
        <v>217300</v>
      </c>
      <c r="BF91" s="196">
        <v>789330</v>
      </c>
      <c r="BG91" s="172">
        <v>1098241</v>
      </c>
      <c r="BH91" s="172">
        <v>7513612</v>
      </c>
      <c r="BI91" s="172">
        <v>4726650</v>
      </c>
      <c r="BJ91" s="172">
        <v>221453</v>
      </c>
      <c r="BK91" s="172">
        <v>4138800</v>
      </c>
      <c r="BL91" s="172">
        <v>3290448</v>
      </c>
      <c r="BM91" s="172"/>
      <c r="BN91" s="510"/>
      <c r="BO91" s="160">
        <f t="shared" si="101"/>
        <v>22095634</v>
      </c>
      <c r="BP91" s="509"/>
      <c r="BQ91" s="172">
        <v>99800</v>
      </c>
      <c r="BR91" s="172">
        <v>217300</v>
      </c>
      <c r="BS91" s="172">
        <v>789330</v>
      </c>
      <c r="BT91" s="172">
        <v>1098241</v>
      </c>
      <c r="BU91" s="170">
        <v>593400</v>
      </c>
      <c r="BV91" s="170">
        <v>2549542</v>
      </c>
      <c r="BW91" s="170">
        <v>7985701</v>
      </c>
      <c r="BX91" s="170">
        <v>1671872</v>
      </c>
      <c r="BY91" s="170">
        <v>4598000</v>
      </c>
      <c r="BZ91" s="172">
        <v>2492448</v>
      </c>
      <c r="CA91" s="510"/>
      <c r="CB91" s="160">
        <f t="shared" si="102"/>
        <v>22095634</v>
      </c>
      <c r="CC91" s="163"/>
      <c r="CD91" s="183">
        <v>99800</v>
      </c>
      <c r="CE91" s="170">
        <v>217300</v>
      </c>
      <c r="CF91" s="170">
        <v>789330</v>
      </c>
      <c r="CG91" s="170">
        <v>1098241</v>
      </c>
      <c r="CH91" s="172">
        <v>593400</v>
      </c>
      <c r="CI91" s="170">
        <v>2549542</v>
      </c>
      <c r="CJ91" s="170">
        <v>7985701</v>
      </c>
      <c r="CK91" s="170">
        <v>1671872</v>
      </c>
      <c r="CL91" s="170">
        <v>4598000</v>
      </c>
      <c r="CM91" s="170">
        <v>2492448</v>
      </c>
      <c r="CN91" s="510"/>
      <c r="CO91" s="166">
        <f t="shared" si="103"/>
        <v>22095634</v>
      </c>
      <c r="CP91" s="163">
        <f t="shared" si="104"/>
        <v>900200</v>
      </c>
      <c r="CQ91" s="163">
        <f t="shared" si="105"/>
        <v>0</v>
      </c>
      <c r="CR91" s="163">
        <f t="shared" si="106"/>
        <v>0</v>
      </c>
      <c r="CS91" s="163">
        <f t="shared" si="107"/>
        <v>0</v>
      </c>
      <c r="CT91" s="272">
        <f t="shared" si="63"/>
        <v>0.96085377899318636</v>
      </c>
      <c r="CU91" s="273">
        <f t="shared" si="64"/>
        <v>0.96085377899318636</v>
      </c>
    </row>
    <row r="92" spans="1:99" s="180" customFormat="1" ht="20.25" customHeight="1" outlineLevel="1">
      <c r="A92" s="466"/>
      <c r="B92" s="1051"/>
      <c r="C92" s="468" t="s">
        <v>639</v>
      </c>
      <c r="D92" s="469" t="s">
        <v>417</v>
      </c>
      <c r="E92" s="470" t="s">
        <v>640</v>
      </c>
      <c r="F92" s="650">
        <f>+SUM(F93:F100)</f>
        <v>5384236176</v>
      </c>
      <c r="G92" s="472">
        <f t="shared" ref="G92:BV92" si="109">+SUM(G93:G100)</f>
        <v>155000000</v>
      </c>
      <c r="H92" s="471">
        <f t="shared" si="109"/>
        <v>180000000</v>
      </c>
      <c r="I92" s="650">
        <f t="shared" si="109"/>
        <v>0</v>
      </c>
      <c r="J92" s="472">
        <f t="shared" si="109"/>
        <v>300000000</v>
      </c>
      <c r="K92" s="471">
        <f t="shared" si="109"/>
        <v>18000000</v>
      </c>
      <c r="L92" s="651">
        <f t="shared" si="109"/>
        <v>470811506</v>
      </c>
      <c r="M92" s="471">
        <f t="shared" si="109"/>
        <v>0</v>
      </c>
      <c r="N92" s="651">
        <f t="shared" si="109"/>
        <v>0</v>
      </c>
      <c r="O92" s="471">
        <f t="shared" si="109"/>
        <v>0</v>
      </c>
      <c r="P92" s="650">
        <f t="shared" si="109"/>
        <v>0</v>
      </c>
      <c r="Q92" s="651">
        <f t="shared" si="109"/>
        <v>0</v>
      </c>
      <c r="R92" s="471">
        <f t="shared" si="109"/>
        <v>51000000</v>
      </c>
      <c r="S92" s="650">
        <f t="shared" si="109"/>
        <v>53000000</v>
      </c>
      <c r="T92" s="471">
        <f t="shared" si="109"/>
        <v>50000000</v>
      </c>
      <c r="U92" s="471">
        <f t="shared" si="109"/>
        <v>145559110</v>
      </c>
      <c r="V92" s="471">
        <f t="shared" si="109"/>
        <v>240559110</v>
      </c>
      <c r="W92" s="471">
        <f t="shared" si="109"/>
        <v>0</v>
      </c>
      <c r="X92" s="471">
        <f t="shared" si="109"/>
        <v>0</v>
      </c>
      <c r="Y92" s="471">
        <f t="shared" si="109"/>
        <v>0</v>
      </c>
      <c r="Z92" s="471">
        <f t="shared" si="109"/>
        <v>0</v>
      </c>
      <c r="AA92" s="471">
        <f t="shared" si="109"/>
        <v>169918323</v>
      </c>
      <c r="AB92" s="471">
        <f t="shared" si="109"/>
        <v>95400447</v>
      </c>
      <c r="AC92" s="471">
        <f>+SUM(AC93:AC100)</f>
        <v>423950858</v>
      </c>
      <c r="AD92" s="472">
        <f t="shared" si="109"/>
        <v>5840000</v>
      </c>
      <c r="AE92" s="471">
        <f t="shared" si="109"/>
        <v>965428291</v>
      </c>
      <c r="AF92" s="471">
        <f t="shared" si="109"/>
        <v>1393611063</v>
      </c>
      <c r="AG92" s="650">
        <f>+SUM(AG93:AG100)</f>
        <v>775846418</v>
      </c>
      <c r="AH92" s="471"/>
      <c r="AI92" s="651">
        <f>+SUM(AI93:AI100)</f>
        <v>350000000</v>
      </c>
      <c r="AJ92" s="471">
        <f>+SUM(AJ93:AJ100)</f>
        <v>-425846418</v>
      </c>
      <c r="AK92" s="651">
        <f>+SUM(AK93:AK100)</f>
        <v>0</v>
      </c>
      <c r="AL92" s="471">
        <f t="shared" si="109"/>
        <v>5386572530</v>
      </c>
      <c r="AM92" s="471">
        <f t="shared" si="109"/>
        <v>0</v>
      </c>
      <c r="AN92" s="471">
        <f t="shared" si="109"/>
        <v>5382367527.9899998</v>
      </c>
      <c r="AO92" s="471">
        <f>+SUM(AO93:AO100)</f>
        <v>5386572530</v>
      </c>
      <c r="AP92" s="471">
        <f t="shared" si="109"/>
        <v>3893447504.5599999</v>
      </c>
      <c r="AQ92" s="651">
        <f t="shared" si="109"/>
        <v>483506886</v>
      </c>
      <c r="AR92" s="471">
        <f t="shared" si="109"/>
        <v>109233660</v>
      </c>
      <c r="AS92" s="471">
        <f t="shared" si="109"/>
        <v>3296000</v>
      </c>
      <c r="AT92" s="471">
        <f t="shared" si="109"/>
        <v>289799581</v>
      </c>
      <c r="AU92" s="471">
        <f t="shared" si="109"/>
        <v>51363890</v>
      </c>
      <c r="AV92" s="471">
        <f t="shared" si="109"/>
        <v>1570000</v>
      </c>
      <c r="AW92" s="471">
        <f t="shared" si="109"/>
        <v>335895737.12</v>
      </c>
      <c r="AX92" s="471">
        <f t="shared" si="109"/>
        <v>150036484.06</v>
      </c>
      <c r="AY92" s="471">
        <f t="shared" si="109"/>
        <v>35725734</v>
      </c>
      <c r="AZ92" s="1123">
        <f t="shared" si="109"/>
        <v>17844686</v>
      </c>
      <c r="BA92" s="471">
        <f t="shared" si="109"/>
        <v>10647365.25</v>
      </c>
      <c r="BB92" s="471">
        <f t="shared" si="109"/>
        <v>5382367527.9899998</v>
      </c>
      <c r="BC92" s="650">
        <f t="shared" si="109"/>
        <v>3642039679.96</v>
      </c>
      <c r="BD92" s="651">
        <f t="shared" si="109"/>
        <v>191179623</v>
      </c>
      <c r="BE92" s="471">
        <f t="shared" si="109"/>
        <v>272296325</v>
      </c>
      <c r="BF92" s="650">
        <f t="shared" si="109"/>
        <v>197547623.75999999</v>
      </c>
      <c r="BG92" s="471">
        <f t="shared" si="109"/>
        <v>68545246.189999998</v>
      </c>
      <c r="BH92" s="471">
        <f t="shared" si="109"/>
        <v>22761396</v>
      </c>
      <c r="BI92" s="471">
        <f t="shared" si="109"/>
        <v>55985572</v>
      </c>
      <c r="BJ92" s="471">
        <f t="shared" si="109"/>
        <v>237735054.99000001</v>
      </c>
      <c r="BK92" s="471">
        <f t="shared" si="109"/>
        <v>202971432</v>
      </c>
      <c r="BL92" s="471">
        <f t="shared" si="109"/>
        <v>10940897</v>
      </c>
      <c r="BM92" s="471">
        <f t="shared" si="109"/>
        <v>283190365.92000002</v>
      </c>
      <c r="BN92" s="472">
        <f t="shared" si="109"/>
        <v>180479357.53999999</v>
      </c>
      <c r="BO92" s="471">
        <f t="shared" si="109"/>
        <v>5365672573.3600006</v>
      </c>
      <c r="BP92" s="650">
        <f t="shared" si="109"/>
        <v>16943010</v>
      </c>
      <c r="BQ92" s="651">
        <f t="shared" si="109"/>
        <v>54882901.710000001</v>
      </c>
      <c r="BR92" s="471">
        <f t="shared" si="109"/>
        <v>542854958</v>
      </c>
      <c r="BS92" s="650">
        <f t="shared" si="109"/>
        <v>273096464</v>
      </c>
      <c r="BT92" s="471">
        <f t="shared" si="109"/>
        <v>351041409</v>
      </c>
      <c r="BU92" s="471">
        <f t="shared" si="109"/>
        <v>380066306</v>
      </c>
      <c r="BV92" s="471">
        <f t="shared" si="109"/>
        <v>417948921</v>
      </c>
      <c r="BW92" s="471">
        <f t="shared" ref="BW92:CS92" si="110">+SUM(BW93:BW100)</f>
        <v>631872003</v>
      </c>
      <c r="BX92" s="471">
        <f t="shared" si="110"/>
        <v>227708567</v>
      </c>
      <c r="BY92" s="471">
        <f t="shared" si="110"/>
        <v>497552769</v>
      </c>
      <c r="BZ92" s="471">
        <f t="shared" si="110"/>
        <v>569217326</v>
      </c>
      <c r="CA92" s="472">
        <f t="shared" si="110"/>
        <v>416135105.60000002</v>
      </c>
      <c r="CB92" s="471">
        <f t="shared" si="110"/>
        <v>4379319740.3099995</v>
      </c>
      <c r="CC92" s="650">
        <f t="shared" si="110"/>
        <v>16943010</v>
      </c>
      <c r="CD92" s="650">
        <f t="shared" si="110"/>
        <v>54882901.710000001</v>
      </c>
      <c r="CE92" s="471">
        <f t="shared" si="110"/>
        <v>542854958</v>
      </c>
      <c r="CF92" s="471">
        <f t="shared" si="110"/>
        <v>263042444</v>
      </c>
      <c r="CG92" s="471">
        <f t="shared" si="110"/>
        <v>361095429</v>
      </c>
      <c r="CH92" s="471">
        <f t="shared" si="110"/>
        <v>380066306</v>
      </c>
      <c r="CI92" s="471">
        <f t="shared" si="110"/>
        <v>417948921</v>
      </c>
      <c r="CJ92" s="471">
        <f t="shared" si="110"/>
        <v>631872003</v>
      </c>
      <c r="CK92" s="471">
        <f t="shared" si="110"/>
        <v>227708567</v>
      </c>
      <c r="CL92" s="471">
        <f t="shared" si="110"/>
        <v>493235824</v>
      </c>
      <c r="CM92" s="471">
        <f t="shared" si="110"/>
        <v>571982428</v>
      </c>
      <c r="CN92" s="471">
        <f t="shared" si="110"/>
        <v>255103500.59999999</v>
      </c>
      <c r="CO92" s="471">
        <f t="shared" si="110"/>
        <v>4216736292.3099999</v>
      </c>
      <c r="CP92" s="650">
        <f t="shared" si="110"/>
        <v>4205002.0100000203</v>
      </c>
      <c r="CQ92" s="650">
        <f t="shared" si="110"/>
        <v>16694954.629999757</v>
      </c>
      <c r="CR92" s="650">
        <f t="shared" si="110"/>
        <v>986352833.05000019</v>
      </c>
      <c r="CS92" s="650">
        <f t="shared" si="110"/>
        <v>162583448</v>
      </c>
      <c r="CT92" s="652">
        <f t="shared" ref="CT92:CT123" si="111">IFERROR(BB92/AO92,0)</f>
        <v>0.99921935479628632</v>
      </c>
      <c r="CU92" s="653">
        <f t="shared" ref="CU92:CU123" si="112">IFERROR(BO92/AO92,0)</f>
        <v>0.99611998974791505</v>
      </c>
    </row>
    <row r="93" spans="1:99" s="146" customFormat="1" ht="18" customHeight="1" outlineLevel="2">
      <c r="A93" s="146" t="s">
        <v>883</v>
      </c>
      <c r="B93" s="1027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>
        <f>25526867+10000000+7000000</f>
        <v>42526867</v>
      </c>
      <c r="AB93" s="170">
        <v>95400447</v>
      </c>
      <c r="AC93" s="170">
        <f>67782847+292560334</f>
        <v>360343181</v>
      </c>
      <c r="AD93" s="165"/>
      <c r="AE93" s="160">
        <f t="shared" ref="AE93:AF100" si="113">+G93+I93+K93+M93+O93+Q93+S93+U93+W93+Y93+AA93+AC93</f>
        <v>575870048</v>
      </c>
      <c r="AF93" s="160">
        <f t="shared" si="113"/>
        <v>927211953</v>
      </c>
      <c r="AG93" s="163"/>
      <c r="AH93" s="160"/>
      <c r="AI93" s="162">
        <v>200000000</v>
      </c>
      <c r="AJ93" s="160">
        <f t="shared" ref="AJ93:AJ100" si="114">+-AG93+AI93</f>
        <v>200000000</v>
      </c>
      <c r="AK93" s="162"/>
      <c r="AL93" s="167">
        <f t="shared" ref="AL93:AL100" si="115">+F93-AE93+AF93+AJ93</f>
        <v>951341905</v>
      </c>
      <c r="AM93" s="160"/>
      <c r="AN93" s="509">
        <f t="shared" si="98"/>
        <v>949871904.37</v>
      </c>
      <c r="AO93" s="167">
        <f t="shared" ref="AO93:AO100" si="116">+AL93-AM93</f>
        <v>951341905</v>
      </c>
      <c r="AP93" s="164">
        <v>260358040</v>
      </c>
      <c r="AQ93" s="164">
        <v>336071551</v>
      </c>
      <c r="AR93" s="164">
        <v>20000</v>
      </c>
      <c r="AS93" s="164">
        <v>990000</v>
      </c>
      <c r="AT93" s="164">
        <v>122945178</v>
      </c>
      <c r="AU93" s="164">
        <v>50970372</v>
      </c>
      <c r="AV93" s="164">
        <v>1450000</v>
      </c>
      <c r="AW93" s="164">
        <v>101276679.12</v>
      </c>
      <c r="AX93" s="164">
        <v>17507459</v>
      </c>
      <c r="AY93" s="164">
        <v>32490574</v>
      </c>
      <c r="AZ93" s="164">
        <v>15144686</v>
      </c>
      <c r="BA93" s="164">
        <v>10647365.25</v>
      </c>
      <c r="BB93" s="430">
        <f t="shared" ref="BB93:BB100" si="117">+SUM(AP93:BA93)</f>
        <v>949871904.37</v>
      </c>
      <c r="BC93" s="545">
        <v>260358040</v>
      </c>
      <c r="BD93" s="546">
        <v>170434344</v>
      </c>
      <c r="BE93" s="167">
        <v>165657207</v>
      </c>
      <c r="BF93" s="196">
        <v>990000</v>
      </c>
      <c r="BG93" s="172">
        <v>1693000</v>
      </c>
      <c r="BH93" s="172">
        <v>1548000</v>
      </c>
      <c r="BI93" s="172">
        <v>52420372</v>
      </c>
      <c r="BJ93" s="172">
        <v>220955081.99000001</v>
      </c>
      <c r="BK93" s="172">
        <v>540000</v>
      </c>
      <c r="BL93" s="172">
        <v>1946766</v>
      </c>
      <c r="BM93" s="172"/>
      <c r="BN93" s="510">
        <v>71689366</v>
      </c>
      <c r="BO93" s="160">
        <f t="shared" ref="BO93:BO100" si="118">+SUM(BC93:BN93)</f>
        <v>948232176.99000001</v>
      </c>
      <c r="BP93" s="163">
        <v>16943010</v>
      </c>
      <c r="BQ93" s="162">
        <v>4320661</v>
      </c>
      <c r="BR93" s="160">
        <v>300931859</v>
      </c>
      <c r="BS93" s="183">
        <v>57393661</v>
      </c>
      <c r="BT93" s="170">
        <v>23233062</v>
      </c>
      <c r="BU93" s="170">
        <v>32692806</v>
      </c>
      <c r="BV93" s="170">
        <v>26236124</v>
      </c>
      <c r="BW93" s="170">
        <v>86808817</v>
      </c>
      <c r="BX93" s="170">
        <v>58326428</v>
      </c>
      <c r="BY93" s="170">
        <v>26614664</v>
      </c>
      <c r="BZ93" s="172">
        <v>25864664</v>
      </c>
      <c r="CA93" s="510">
        <v>55549195</v>
      </c>
      <c r="CB93" s="160">
        <f t="shared" ref="CB93:CB100" si="119">+SUM(BP93:CA93)</f>
        <v>714914951</v>
      </c>
      <c r="CC93" s="163">
        <v>16943010</v>
      </c>
      <c r="CD93" s="183">
        <v>4320661</v>
      </c>
      <c r="CE93" s="170">
        <v>300931859</v>
      </c>
      <c r="CF93" s="170">
        <v>57393661</v>
      </c>
      <c r="CG93" s="170">
        <v>23233062</v>
      </c>
      <c r="CH93" s="172">
        <v>32692806</v>
      </c>
      <c r="CI93" s="170">
        <v>26236124</v>
      </c>
      <c r="CJ93" s="170">
        <v>86808817</v>
      </c>
      <c r="CK93" s="170">
        <v>58326428</v>
      </c>
      <c r="CL93" s="170">
        <v>26614664</v>
      </c>
      <c r="CM93" s="170">
        <v>25864664</v>
      </c>
      <c r="CN93" s="510">
        <v>55549195</v>
      </c>
      <c r="CO93" s="166">
        <f t="shared" ref="CO93:CO100" si="120">+SUM(CC93:CN93)</f>
        <v>714914951</v>
      </c>
      <c r="CP93" s="163">
        <f t="shared" ref="CP93:CP100" si="121">+AO93-BB93</f>
        <v>1470000.6299999952</v>
      </c>
      <c r="CQ93" s="163">
        <f t="shared" ref="CQ93:CQ100" si="122">+BB93-BO93</f>
        <v>1639727.3799999952</v>
      </c>
      <c r="CR93" s="163">
        <f t="shared" ref="CR93:CR100" si="123">+BO93-CB93</f>
        <v>233317225.99000001</v>
      </c>
      <c r="CS93" s="163">
        <f t="shared" ref="CS93:CS100" si="124">+CB93-CO93</f>
        <v>0</v>
      </c>
      <c r="CT93" s="272">
        <f t="shared" si="111"/>
        <v>0.99845481354045895</v>
      </c>
      <c r="CU93" s="273">
        <f t="shared" si="112"/>
        <v>0.99673121935062869</v>
      </c>
    </row>
    <row r="94" spans="1:99" s="146" customFormat="1" ht="18" customHeight="1" outlineLevel="2">
      <c r="A94" s="146" t="s">
        <v>884</v>
      </c>
      <c r="B94" s="1027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>
        <v>69767699</v>
      </c>
      <c r="AB94" s="170"/>
      <c r="AC94" s="170">
        <v>764859</v>
      </c>
      <c r="AD94" s="165"/>
      <c r="AE94" s="160">
        <f t="shared" si="113"/>
        <v>70532558</v>
      </c>
      <c r="AF94" s="160">
        <f t="shared" si="113"/>
        <v>0</v>
      </c>
      <c r="AG94" s="163"/>
      <c r="AH94" s="160"/>
      <c r="AI94" s="162"/>
      <c r="AJ94" s="160">
        <f t="shared" si="114"/>
        <v>0</v>
      </c>
      <c r="AK94" s="162"/>
      <c r="AL94" s="167">
        <f t="shared" si="115"/>
        <v>79467442</v>
      </c>
      <c r="AM94" s="160"/>
      <c r="AN94" s="509">
        <f t="shared" si="98"/>
        <v>78467442</v>
      </c>
      <c r="AO94" s="167">
        <f t="shared" si="116"/>
        <v>79467442</v>
      </c>
      <c r="AP94" s="164">
        <v>6483400</v>
      </c>
      <c r="AQ94" s="162">
        <v>6780800</v>
      </c>
      <c r="AR94" s="162">
        <v>28578660</v>
      </c>
      <c r="AS94" s="160">
        <v>2260000</v>
      </c>
      <c r="AT94" s="160">
        <v>3895200</v>
      </c>
      <c r="AU94" s="160"/>
      <c r="AV94" s="160">
        <v>120000</v>
      </c>
      <c r="AW94" s="172">
        <v>27114222</v>
      </c>
      <c r="AX94" s="172"/>
      <c r="AY94" s="172">
        <v>3235160</v>
      </c>
      <c r="AZ94" s="1122"/>
      <c r="BA94" s="510"/>
      <c r="BB94" s="430">
        <f t="shared" si="117"/>
        <v>78467442</v>
      </c>
      <c r="BC94" s="545"/>
      <c r="BD94" s="546">
        <v>3443400</v>
      </c>
      <c r="BE94" s="167">
        <v>27549080</v>
      </c>
      <c r="BF94" s="196">
        <v>10850379</v>
      </c>
      <c r="BG94" s="172">
        <v>2710000</v>
      </c>
      <c r="BH94" s="172"/>
      <c r="BI94" s="172">
        <v>3565200</v>
      </c>
      <c r="BJ94" s="172">
        <v>6884982</v>
      </c>
      <c r="BK94" s="172">
        <v>20229240</v>
      </c>
      <c r="BL94" s="172"/>
      <c r="BM94" s="172">
        <v>3235160</v>
      </c>
      <c r="BN94" s="510"/>
      <c r="BO94" s="160">
        <f t="shared" si="118"/>
        <v>78467441</v>
      </c>
      <c r="BP94" s="163"/>
      <c r="BQ94" s="162">
        <v>0</v>
      </c>
      <c r="BR94" s="160"/>
      <c r="BS94" s="183">
        <v>760000</v>
      </c>
      <c r="BT94" s="170">
        <v>2036000</v>
      </c>
      <c r="BU94" s="170">
        <v>6797280</v>
      </c>
      <c r="BV94" s="170">
        <v>5312070</v>
      </c>
      <c r="BW94" s="170">
        <v>4852233</v>
      </c>
      <c r="BX94" s="170">
        <v>4432070</v>
      </c>
      <c r="BY94" s="170">
        <v>13067063</v>
      </c>
      <c r="BZ94" s="172">
        <v>5935200</v>
      </c>
      <c r="CA94" s="510">
        <v>15771245</v>
      </c>
      <c r="CB94" s="160">
        <f t="shared" si="119"/>
        <v>58963161</v>
      </c>
      <c r="CC94" s="163"/>
      <c r="CD94" s="183">
        <v>0</v>
      </c>
      <c r="CE94" s="170"/>
      <c r="CF94" s="170">
        <v>760000</v>
      </c>
      <c r="CG94" s="170">
        <v>2036000</v>
      </c>
      <c r="CH94" s="172">
        <v>6797280</v>
      </c>
      <c r="CI94" s="170">
        <v>5312070</v>
      </c>
      <c r="CJ94" s="170">
        <v>4852233</v>
      </c>
      <c r="CK94" s="170">
        <v>4432070</v>
      </c>
      <c r="CL94" s="170">
        <v>12347863</v>
      </c>
      <c r="CM94" s="170">
        <v>6654400</v>
      </c>
      <c r="CN94" s="510">
        <v>8222342</v>
      </c>
      <c r="CO94" s="166">
        <f t="shared" si="120"/>
        <v>51414258</v>
      </c>
      <c r="CP94" s="163">
        <f t="shared" si="121"/>
        <v>1000000</v>
      </c>
      <c r="CQ94" s="163">
        <f t="shared" si="122"/>
        <v>1</v>
      </c>
      <c r="CR94" s="163">
        <f t="shared" si="123"/>
        <v>19504280</v>
      </c>
      <c r="CS94" s="163">
        <f t="shared" si="124"/>
        <v>7548903</v>
      </c>
      <c r="CT94" s="272">
        <f t="shared" si="111"/>
        <v>0.98741623015876112</v>
      </c>
      <c r="CU94" s="273">
        <f t="shared" si="112"/>
        <v>0.98741621757499132</v>
      </c>
    </row>
    <row r="95" spans="1:99" s="157" customFormat="1" ht="18" customHeight="1" outlineLevel="2">
      <c r="A95" s="146" t="s">
        <v>885</v>
      </c>
      <c r="B95" s="1027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>
        <v>12623757</v>
      </c>
      <c r="AB95" s="171"/>
      <c r="AC95" s="171"/>
      <c r="AD95" s="155"/>
      <c r="AE95" s="160">
        <f t="shared" si="113"/>
        <v>12623757</v>
      </c>
      <c r="AF95" s="160">
        <f t="shared" si="113"/>
        <v>0</v>
      </c>
      <c r="AG95" s="154"/>
      <c r="AH95" s="151"/>
      <c r="AI95" s="357">
        <v>75000000</v>
      </c>
      <c r="AJ95" s="160">
        <f t="shared" si="114"/>
        <v>75000000</v>
      </c>
      <c r="AK95" s="357"/>
      <c r="AL95" s="167">
        <f t="shared" si="115"/>
        <v>162376243</v>
      </c>
      <c r="AM95" s="151"/>
      <c r="AN95" s="509">
        <f t="shared" si="98"/>
        <v>162376243</v>
      </c>
      <c r="AO95" s="167">
        <f t="shared" si="116"/>
        <v>162376243</v>
      </c>
      <c r="AP95" s="164">
        <v>0</v>
      </c>
      <c r="AQ95" s="162">
        <v>0</v>
      </c>
      <c r="AR95" s="160">
        <v>0</v>
      </c>
      <c r="AS95" s="160">
        <v>0</v>
      </c>
      <c r="AT95" s="160">
        <v>162376243</v>
      </c>
      <c r="AU95" s="160">
        <v>0</v>
      </c>
      <c r="AV95" s="160">
        <v>0</v>
      </c>
      <c r="AW95" s="172">
        <v>0</v>
      </c>
      <c r="AX95" s="172">
        <v>0</v>
      </c>
      <c r="AY95" s="172">
        <v>0</v>
      </c>
      <c r="AZ95" s="1122">
        <v>0</v>
      </c>
      <c r="BA95" s="510">
        <f>VLOOKUP(A95,'EJECUCION MENSUAL DIC-16'!A96:$AR$223,44,0)</f>
        <v>0</v>
      </c>
      <c r="BB95" s="430">
        <f t="shared" si="117"/>
        <v>162376243</v>
      </c>
      <c r="BC95" s="545">
        <v>0</v>
      </c>
      <c r="BD95" s="546">
        <v>0</v>
      </c>
      <c r="BE95" s="167">
        <v>0</v>
      </c>
      <c r="BF95" s="196">
        <v>0</v>
      </c>
      <c r="BG95" s="172">
        <v>0</v>
      </c>
      <c r="BH95" s="172">
        <v>0</v>
      </c>
      <c r="BI95" s="172">
        <v>0</v>
      </c>
      <c r="BJ95" s="172">
        <v>0</v>
      </c>
      <c r="BK95" s="172">
        <v>162376243</v>
      </c>
      <c r="BL95" s="172">
        <v>0</v>
      </c>
      <c r="BM95" s="172">
        <f>VLOOKUP(A95,'SIIF EJEC MENS NOV-16'!$A$26:$AV$223,48,0)</f>
        <v>0</v>
      </c>
      <c r="BN95" s="510">
        <f>VLOOKUP(A95,'EJECUCION MENSUAL DIC-16'!A96:$AV$223,48,0)</f>
        <v>0</v>
      </c>
      <c r="BO95" s="160">
        <f t="shared" si="118"/>
        <v>162376243</v>
      </c>
      <c r="BP95" s="163">
        <v>0</v>
      </c>
      <c r="BQ95" s="162">
        <v>0</v>
      </c>
      <c r="BR95" s="160">
        <v>0</v>
      </c>
      <c r="BS95" s="183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>
        <v>0</v>
      </c>
      <c r="BZ95" s="172">
        <f>VLOOKUP(A95,'SIIF EJEC MENS NOV-16'!$A$26:$AX$223,50,0)</f>
        <v>0</v>
      </c>
      <c r="CA95" s="510">
        <f>VLOOKUP(A95,'EJECUCION MENSUAL DIC-16'!$A$26:$AX$223,50,0)</f>
        <v>162376243</v>
      </c>
      <c r="CB95" s="160">
        <f t="shared" si="119"/>
        <v>162376243</v>
      </c>
      <c r="CC95" s="163">
        <v>0</v>
      </c>
      <c r="CD95" s="183">
        <v>0</v>
      </c>
      <c r="CE95" s="170">
        <v>0</v>
      </c>
      <c r="CF95" s="170">
        <v>0</v>
      </c>
      <c r="CG95" s="170">
        <v>0</v>
      </c>
      <c r="CH95" s="172">
        <v>0</v>
      </c>
      <c r="CI95" s="170">
        <v>0</v>
      </c>
      <c r="CJ95" s="170">
        <v>0</v>
      </c>
      <c r="CK95" s="170">
        <v>0</v>
      </c>
      <c r="CL95" s="170">
        <v>0</v>
      </c>
      <c r="CM95" s="170">
        <f>VLOOKUP(A95,'SIIF EJEC MENS NOV-16'!$A$26:$AZ$223,52,0)</f>
        <v>0</v>
      </c>
      <c r="CN95" s="510">
        <f>VLOOKUP(A95,'EJECUCION MENSUAL DIC-16'!A96:$AZ$223,52,0)</f>
        <v>8709837</v>
      </c>
      <c r="CO95" s="166">
        <f t="shared" si="120"/>
        <v>8709837</v>
      </c>
      <c r="CP95" s="163">
        <f t="shared" si="121"/>
        <v>0</v>
      </c>
      <c r="CQ95" s="163">
        <f t="shared" si="122"/>
        <v>0</v>
      </c>
      <c r="CR95" s="163">
        <f t="shared" si="123"/>
        <v>0</v>
      </c>
      <c r="CS95" s="163">
        <f t="shared" si="124"/>
        <v>153666406</v>
      </c>
      <c r="CT95" s="272">
        <f t="shared" si="111"/>
        <v>1</v>
      </c>
      <c r="CU95" s="273">
        <f t="shared" si="112"/>
        <v>1</v>
      </c>
    </row>
    <row r="96" spans="1:99" s="157" customFormat="1" ht="18" customHeight="1" outlineLevel="2">
      <c r="A96" s="146" t="s">
        <v>886</v>
      </c>
      <c r="B96" s="1027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>
        <v>20000000</v>
      </c>
      <c r="AB96" s="171"/>
      <c r="AC96" s="171">
        <v>53369630</v>
      </c>
      <c r="AD96" s="155"/>
      <c r="AE96" s="151">
        <f t="shared" si="113"/>
        <v>126369630</v>
      </c>
      <c r="AF96" s="160">
        <f t="shared" si="113"/>
        <v>2000000</v>
      </c>
      <c r="AG96" s="154"/>
      <c r="AH96" s="151"/>
      <c r="AI96" s="153">
        <v>75000000</v>
      </c>
      <c r="AJ96" s="160">
        <f t="shared" si="114"/>
        <v>75000000</v>
      </c>
      <c r="AK96" s="153"/>
      <c r="AL96" s="160">
        <f t="shared" si="115"/>
        <v>250630370</v>
      </c>
      <c r="AM96" s="151"/>
      <c r="AN96" s="573">
        <f t="shared" si="98"/>
        <v>249695369.59999999</v>
      </c>
      <c r="AO96" s="160">
        <f t="shared" si="116"/>
        <v>250630370</v>
      </c>
      <c r="AP96" s="164">
        <v>244922849.59999999</v>
      </c>
      <c r="AQ96" s="162">
        <v>65000</v>
      </c>
      <c r="AR96" s="160">
        <v>635000</v>
      </c>
      <c r="AS96" s="160">
        <v>46000</v>
      </c>
      <c r="AT96" s="160">
        <v>582960</v>
      </c>
      <c r="AU96" s="160">
        <v>393518</v>
      </c>
      <c r="AV96" s="160"/>
      <c r="AW96" s="172">
        <v>350042</v>
      </c>
      <c r="AX96" s="172"/>
      <c r="AY96" s="172"/>
      <c r="AZ96" s="1122">
        <v>2700000</v>
      </c>
      <c r="BA96" s="510"/>
      <c r="BB96" s="430">
        <f t="shared" si="117"/>
        <v>249695369.59999999</v>
      </c>
      <c r="BC96" s="545"/>
      <c r="BD96" s="546">
        <v>17101879</v>
      </c>
      <c r="BE96" s="167">
        <v>79090038</v>
      </c>
      <c r="BF96" s="196">
        <v>51734184</v>
      </c>
      <c r="BG96" s="172">
        <v>25175604.600000001</v>
      </c>
      <c r="BH96" s="172">
        <v>21213396</v>
      </c>
      <c r="BI96" s="172"/>
      <c r="BJ96" s="172">
        <v>9894991</v>
      </c>
      <c r="BK96" s="172">
        <v>19825949</v>
      </c>
      <c r="BL96" s="172">
        <v>8994131</v>
      </c>
      <c r="BM96" s="172">
        <v>8965088</v>
      </c>
      <c r="BN96" s="510">
        <v>2700000</v>
      </c>
      <c r="BO96" s="160">
        <f t="shared" si="118"/>
        <v>244695260.59999999</v>
      </c>
      <c r="BP96" s="163"/>
      <c r="BQ96" s="162">
        <v>65000</v>
      </c>
      <c r="BR96" s="160">
        <v>635000</v>
      </c>
      <c r="BS96" s="183">
        <v>46000</v>
      </c>
      <c r="BT96" s="170">
        <v>18201897</v>
      </c>
      <c r="BU96" s="170">
        <v>30146146</v>
      </c>
      <c r="BV96" s="170">
        <v>11492279</v>
      </c>
      <c r="BW96" s="170">
        <v>32366226</v>
      </c>
      <c r="BX96" s="170">
        <v>35198772</v>
      </c>
      <c r="BY96" s="170">
        <v>16892715</v>
      </c>
      <c r="BZ96" s="172"/>
      <c r="CA96" s="510">
        <v>76176629.599999994</v>
      </c>
      <c r="CB96" s="160">
        <f t="shared" si="119"/>
        <v>221220664.59999999</v>
      </c>
      <c r="CC96" s="163"/>
      <c r="CD96" s="183">
        <v>65000</v>
      </c>
      <c r="CE96" s="170">
        <v>635000</v>
      </c>
      <c r="CF96" s="170">
        <v>46000</v>
      </c>
      <c r="CG96" s="170">
        <v>18201897</v>
      </c>
      <c r="CH96" s="172">
        <v>30146146</v>
      </c>
      <c r="CI96" s="170">
        <v>11492279</v>
      </c>
      <c r="CJ96" s="170">
        <v>32366226</v>
      </c>
      <c r="CK96" s="170">
        <v>35198772</v>
      </c>
      <c r="CL96" s="170">
        <v>13294970</v>
      </c>
      <c r="CM96" s="170">
        <v>3597745</v>
      </c>
      <c r="CN96" s="510">
        <v>74808490.599999994</v>
      </c>
      <c r="CO96" s="166">
        <f t="shared" si="120"/>
        <v>219852525.59999999</v>
      </c>
      <c r="CP96" s="163">
        <f t="shared" si="121"/>
        <v>935000.40000000596</v>
      </c>
      <c r="CQ96" s="163">
        <f t="shared" si="122"/>
        <v>5000109</v>
      </c>
      <c r="CR96" s="163">
        <f t="shared" si="123"/>
        <v>23474596</v>
      </c>
      <c r="CS96" s="163">
        <f t="shared" si="124"/>
        <v>1368139</v>
      </c>
      <c r="CT96" s="272">
        <f t="shared" si="111"/>
        <v>0.99626940502062855</v>
      </c>
      <c r="CU96" s="273">
        <f t="shared" si="112"/>
        <v>0.97631927287981901</v>
      </c>
    </row>
    <row r="97" spans="1:99" s="146" customFormat="1" ht="18" customHeight="1" outlineLevel="2">
      <c r="A97" s="146" t="s">
        <v>887</v>
      </c>
      <c r="B97" s="1027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>
        <v>751864</v>
      </c>
      <c r="AD97" s="165">
        <v>5840000</v>
      </c>
      <c r="AE97" s="160">
        <f t="shared" si="113"/>
        <v>1310974</v>
      </c>
      <c r="AF97" s="160">
        <f t="shared" si="113"/>
        <v>213840000</v>
      </c>
      <c r="AG97" s="163">
        <v>446846418</v>
      </c>
      <c r="AH97" s="160"/>
      <c r="AI97" s="263"/>
      <c r="AJ97" s="160">
        <f t="shared" si="114"/>
        <v>-446846418</v>
      </c>
      <c r="AK97" s="263"/>
      <c r="AL97" s="167">
        <f t="shared" si="115"/>
        <v>1445682608</v>
      </c>
      <c r="AM97" s="160"/>
      <c r="AN97" s="509">
        <f t="shared" si="98"/>
        <v>1445682607.02</v>
      </c>
      <c r="AO97" s="167">
        <f t="shared" si="116"/>
        <v>1445682608</v>
      </c>
      <c r="AP97" s="164">
        <v>1233153581.96</v>
      </c>
      <c r="AQ97" s="162"/>
      <c r="AR97" s="160">
        <v>80000000</v>
      </c>
      <c r="AS97" s="160"/>
      <c r="AT97" s="160"/>
      <c r="AU97" s="160"/>
      <c r="AV97" s="160"/>
      <c r="AW97" s="172"/>
      <c r="AX97" s="172">
        <v>132529025.06</v>
      </c>
      <c r="AY97" s="172"/>
      <c r="AZ97" s="1122"/>
      <c r="BA97" s="510"/>
      <c r="BB97" s="430">
        <f t="shared" si="117"/>
        <v>1445682607.02</v>
      </c>
      <c r="BC97" s="545">
        <v>1233153581.96</v>
      </c>
      <c r="BD97" s="546"/>
      <c r="BE97" s="167"/>
      <c r="BF97" s="196"/>
      <c r="BG97" s="172">
        <v>38966641.590000004</v>
      </c>
      <c r="BH97" s="172"/>
      <c r="BI97" s="172"/>
      <c r="BJ97" s="172"/>
      <c r="BK97" s="172"/>
      <c r="BL97" s="172"/>
      <c r="BM97" s="172">
        <v>67075597.920000002</v>
      </c>
      <c r="BN97" s="510">
        <v>106089991.53999999</v>
      </c>
      <c r="BO97" s="160">
        <f t="shared" si="118"/>
        <v>1445285813.01</v>
      </c>
      <c r="BP97" s="163">
        <v>0</v>
      </c>
      <c r="BQ97" s="162">
        <v>50297240.710000001</v>
      </c>
      <c r="BR97" s="160">
        <v>49714300</v>
      </c>
      <c r="BS97" s="183">
        <v>10054020</v>
      </c>
      <c r="BT97" s="170">
        <v>102570704</v>
      </c>
      <c r="BU97" s="170">
        <v>104247123</v>
      </c>
      <c r="BV97" s="170">
        <v>165087462</v>
      </c>
      <c r="BW97" s="170">
        <v>86063659</v>
      </c>
      <c r="BX97" s="170">
        <v>129751297</v>
      </c>
      <c r="BY97" s="170">
        <v>234447070</v>
      </c>
      <c r="BZ97" s="172">
        <f>VLOOKUP(A97,'SIIF EJEC MENS NOV-16'!$A$26:$AX$223,50,0)</f>
        <v>127815883</v>
      </c>
      <c r="CA97" s="510">
        <f>VLOOKUP(A97,'EJECUCION MENSUAL DIC-16'!$A$26:$AX$223,50,0)</f>
        <v>106261793</v>
      </c>
      <c r="CB97" s="160">
        <f t="shared" si="119"/>
        <v>1166310551.71</v>
      </c>
      <c r="CC97" s="163">
        <v>0</v>
      </c>
      <c r="CD97" s="183">
        <v>50297240.710000001</v>
      </c>
      <c r="CE97" s="170">
        <v>49714300</v>
      </c>
      <c r="CF97" s="170">
        <v>0</v>
      </c>
      <c r="CG97" s="170">
        <v>112624724</v>
      </c>
      <c r="CH97" s="172">
        <v>104247123</v>
      </c>
      <c r="CI97" s="170">
        <v>165087462</v>
      </c>
      <c r="CJ97" s="170">
        <v>86063659</v>
      </c>
      <c r="CK97" s="170">
        <v>129751297</v>
      </c>
      <c r="CL97" s="170">
        <v>234447070</v>
      </c>
      <c r="CM97" s="170">
        <f>VLOOKUP(A97,'SIIF EJEC MENS NOV-16'!$A$26:$AZ$223,52,0)</f>
        <v>127815883</v>
      </c>
      <c r="CN97" s="510">
        <f>VLOOKUP(A97,'EJECUCION MENSUAL DIC-16'!A98:$AZ$223,52,0)</f>
        <v>106261793</v>
      </c>
      <c r="CO97" s="166">
        <f t="shared" si="120"/>
        <v>1166310551.71</v>
      </c>
      <c r="CP97" s="163">
        <f t="shared" si="121"/>
        <v>0.98000001907348633</v>
      </c>
      <c r="CQ97" s="163">
        <f t="shared" si="122"/>
        <v>396794.00999999046</v>
      </c>
      <c r="CR97" s="163">
        <f t="shared" si="123"/>
        <v>278975261.29999995</v>
      </c>
      <c r="CS97" s="163">
        <f t="shared" si="124"/>
        <v>0</v>
      </c>
      <c r="CT97" s="274">
        <f t="shared" si="111"/>
        <v>0.99999999932211947</v>
      </c>
      <c r="CU97" s="275">
        <f t="shared" si="112"/>
        <v>0.9997255310482368</v>
      </c>
    </row>
    <row r="98" spans="1:99" s="146" customFormat="1" ht="18" customHeight="1" outlineLevel="2">
      <c r="A98" s="146" t="s">
        <v>888</v>
      </c>
      <c r="B98" s="1027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>
        <v>25000000</v>
      </c>
      <c r="AB98" s="170"/>
      <c r="AC98" s="170">
        <f>5840000+1881324</f>
        <v>7721324</v>
      </c>
      <c r="AD98" s="165"/>
      <c r="AE98" s="160">
        <f t="shared" si="113"/>
        <v>32721324</v>
      </c>
      <c r="AF98" s="160">
        <f t="shared" si="113"/>
        <v>69559110</v>
      </c>
      <c r="AG98" s="163"/>
      <c r="AH98" s="160"/>
      <c r="AI98" s="162"/>
      <c r="AJ98" s="160">
        <f t="shared" si="114"/>
        <v>0</v>
      </c>
      <c r="AK98" s="162"/>
      <c r="AL98" s="167">
        <f t="shared" si="115"/>
        <v>2496073962</v>
      </c>
      <c r="AM98" s="160"/>
      <c r="AN98" s="509">
        <f t="shared" si="98"/>
        <v>2496073962</v>
      </c>
      <c r="AO98" s="167">
        <f t="shared" si="116"/>
        <v>2496073962</v>
      </c>
      <c r="AP98" s="164">
        <v>2148529633</v>
      </c>
      <c r="AQ98" s="162">
        <v>140389535</v>
      </c>
      <c r="AR98" s="160">
        <v>0</v>
      </c>
      <c r="AS98" s="160">
        <v>0</v>
      </c>
      <c r="AT98" s="160">
        <v>0</v>
      </c>
      <c r="AU98" s="160">
        <v>0</v>
      </c>
      <c r="AV98" s="160">
        <v>0</v>
      </c>
      <c r="AW98" s="172">
        <v>207154794</v>
      </c>
      <c r="AX98" s="172">
        <v>0</v>
      </c>
      <c r="AY98" s="172">
        <v>0</v>
      </c>
      <c r="AZ98" s="1122">
        <v>0</v>
      </c>
      <c r="BA98" s="510">
        <f>VLOOKUP(A98,'EJECUCION MENSUAL DIC-16'!A99:$AR$223,44,0)</f>
        <v>0</v>
      </c>
      <c r="BB98" s="430">
        <f t="shared" si="117"/>
        <v>2496073962</v>
      </c>
      <c r="BC98" s="545">
        <v>2148528058</v>
      </c>
      <c r="BD98" s="546">
        <v>0</v>
      </c>
      <c r="BE98" s="167">
        <v>0</v>
      </c>
      <c r="BF98" s="196">
        <v>133973060.76000001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>
        <v>0</v>
      </c>
      <c r="BM98" s="172">
        <f>VLOOKUP(A98,'SIIF EJEC MENS NOV-16'!$A$26:$AV$223,48,0)</f>
        <v>203914520</v>
      </c>
      <c r="BN98" s="510">
        <f>VLOOKUP(A98,'EJECUCION MENSUAL DIC-16'!A99:$AV$223,48,0)</f>
        <v>0</v>
      </c>
      <c r="BO98" s="160">
        <f t="shared" si="118"/>
        <v>2486415638.7600002</v>
      </c>
      <c r="BP98" s="163">
        <v>0</v>
      </c>
      <c r="BQ98" s="162">
        <v>0</v>
      </c>
      <c r="BR98" s="160">
        <v>191573799</v>
      </c>
      <c r="BS98" s="183">
        <v>204842783</v>
      </c>
      <c r="BT98" s="170">
        <v>204999746</v>
      </c>
      <c r="BU98" s="170">
        <v>206182951</v>
      </c>
      <c r="BV98" s="170">
        <v>209820986</v>
      </c>
      <c r="BW98" s="170">
        <v>421781068</v>
      </c>
      <c r="BX98" s="170">
        <v>0</v>
      </c>
      <c r="BY98" s="170">
        <v>206531257</v>
      </c>
      <c r="BZ98" s="172">
        <f>VLOOKUP(A98,'SIIF EJEC MENS NOV-16'!$A$26:$AX$223,50,0)</f>
        <v>409601579</v>
      </c>
      <c r="CA98" s="510">
        <f>VLOOKUP(A98,'EJECUCION MENSUAL DIC-16'!$A$26:$AX$223,50,0)</f>
        <v>0</v>
      </c>
      <c r="CB98" s="160">
        <f t="shared" si="119"/>
        <v>2055334169</v>
      </c>
      <c r="CC98" s="163">
        <v>0</v>
      </c>
      <c r="CD98" s="183">
        <v>0</v>
      </c>
      <c r="CE98" s="170">
        <v>191573799</v>
      </c>
      <c r="CF98" s="170">
        <v>204842783</v>
      </c>
      <c r="CG98" s="170">
        <v>204999746</v>
      </c>
      <c r="CH98" s="172">
        <v>206182951</v>
      </c>
      <c r="CI98" s="170">
        <v>209820986</v>
      </c>
      <c r="CJ98" s="170">
        <v>421781068</v>
      </c>
      <c r="CK98" s="170">
        <v>0</v>
      </c>
      <c r="CL98" s="170">
        <v>206531257</v>
      </c>
      <c r="CM98" s="170">
        <f>VLOOKUP(A98,'SIIF EJEC MENS NOV-16'!$A$26:$AZ$223,52,0)</f>
        <v>408049736</v>
      </c>
      <c r="CN98" s="510">
        <f>VLOOKUP(A98,'EJECUCION MENSUAL DIC-16'!A99:$AZ$223,52,0)</f>
        <v>1551843</v>
      </c>
      <c r="CO98" s="166">
        <f t="shared" si="120"/>
        <v>2055334169</v>
      </c>
      <c r="CP98" s="163">
        <f t="shared" si="121"/>
        <v>0</v>
      </c>
      <c r="CQ98" s="163">
        <f t="shared" si="122"/>
        <v>9658323.2399997711</v>
      </c>
      <c r="CR98" s="163">
        <f t="shared" si="123"/>
        <v>431081469.76000023</v>
      </c>
      <c r="CS98" s="163">
        <f t="shared" si="124"/>
        <v>0</v>
      </c>
      <c r="CT98" s="272">
        <f t="shared" si="111"/>
        <v>1</v>
      </c>
      <c r="CU98" s="273">
        <f t="shared" si="112"/>
        <v>0.99613059413020721</v>
      </c>
    </row>
    <row r="99" spans="1:99" s="157" customFormat="1" ht="18" customHeight="1" outlineLevel="2">
      <c r="A99" s="146" t="s">
        <v>889</v>
      </c>
      <c r="B99" s="1027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>
        <v>1000000</v>
      </c>
      <c r="AD99" s="155"/>
      <c r="AE99" s="151">
        <f t="shared" si="113"/>
        <v>1000000</v>
      </c>
      <c r="AF99" s="160">
        <f t="shared" si="113"/>
        <v>181000000</v>
      </c>
      <c r="AG99" s="154">
        <v>329000000</v>
      </c>
      <c r="AH99" s="151"/>
      <c r="AI99" s="153"/>
      <c r="AJ99" s="160">
        <f t="shared" si="114"/>
        <v>-329000000</v>
      </c>
      <c r="AK99" s="153"/>
      <c r="AL99" s="160">
        <f t="shared" si="115"/>
        <v>1000000</v>
      </c>
      <c r="AM99" s="151"/>
      <c r="AN99" s="573">
        <f t="shared" si="98"/>
        <v>200000</v>
      </c>
      <c r="AO99" s="160">
        <f t="shared" si="116"/>
        <v>1000000</v>
      </c>
      <c r="AP99" s="164"/>
      <c r="AQ99" s="162">
        <v>200000</v>
      </c>
      <c r="AR99" s="160"/>
      <c r="AS99" s="160"/>
      <c r="AT99" s="160"/>
      <c r="AU99" s="160"/>
      <c r="AV99" s="160"/>
      <c r="AW99" s="172"/>
      <c r="AX99" s="172"/>
      <c r="AY99" s="172"/>
      <c r="AZ99" s="1122"/>
      <c r="BA99" s="510"/>
      <c r="BB99" s="430">
        <f t="shared" si="117"/>
        <v>200000</v>
      </c>
      <c r="BC99" s="545"/>
      <c r="BD99" s="546">
        <v>200000</v>
      </c>
      <c r="BE99" s="167"/>
      <c r="BF99" s="196"/>
      <c r="BG99" s="172"/>
      <c r="BH99" s="172"/>
      <c r="BI99" s="172"/>
      <c r="BJ99" s="172"/>
      <c r="BK99" s="172"/>
      <c r="BL99" s="172"/>
      <c r="BM99" s="172"/>
      <c r="BN99" s="510"/>
      <c r="BO99" s="160">
        <f t="shared" si="118"/>
        <v>200000</v>
      </c>
      <c r="BP99" s="163"/>
      <c r="BQ99" s="162">
        <v>200000</v>
      </c>
      <c r="BR99" s="160"/>
      <c r="BS99" s="183"/>
      <c r="BT99" s="170"/>
      <c r="BU99" s="170"/>
      <c r="BV99" s="170"/>
      <c r="BW99" s="170"/>
      <c r="BX99" s="170"/>
      <c r="BY99" s="170"/>
      <c r="BZ99" s="172"/>
      <c r="CA99" s="510"/>
      <c r="CB99" s="160">
        <f t="shared" si="119"/>
        <v>200000</v>
      </c>
      <c r="CC99" s="163"/>
      <c r="CD99" s="183">
        <v>200000</v>
      </c>
      <c r="CE99" s="170"/>
      <c r="CF99" s="170"/>
      <c r="CG99" s="170"/>
      <c r="CH99" s="172"/>
      <c r="CI99" s="170"/>
      <c r="CJ99" s="170"/>
      <c r="CK99" s="170"/>
      <c r="CL99" s="170"/>
      <c r="CM99" s="170"/>
      <c r="CN99" s="510">
        <v>0</v>
      </c>
      <c r="CO99" s="166">
        <f>SUBTOTAL(9,CC99:CN99)</f>
        <v>200000</v>
      </c>
      <c r="CP99" s="163">
        <f t="shared" ref="CP99" si="125">+AO99-BB99</f>
        <v>800000</v>
      </c>
      <c r="CQ99" s="163">
        <f t="shared" ref="CQ99" si="126">+BB99-BO99</f>
        <v>0</v>
      </c>
      <c r="CR99" s="163">
        <f t="shared" ref="CR99" si="127">+BO99-CB99</f>
        <v>0</v>
      </c>
      <c r="CS99" s="163">
        <f t="shared" ref="CS99" si="128">+CB99-CO99</f>
        <v>0</v>
      </c>
      <c r="CT99" s="272">
        <f t="shared" ref="CT99" si="129">IFERROR(BB99/AO99,0)</f>
        <v>0.2</v>
      </c>
      <c r="CU99" s="273">
        <f t="shared" ref="CU99" si="130">IFERROR(BO99/AO99,0)</f>
        <v>0.2</v>
      </c>
    </row>
    <row r="100" spans="1:99" s="146" customFormat="1" ht="18" customHeight="1" outlineLevel="2">
      <c r="A100" s="146" t="s">
        <v>890</v>
      </c>
      <c r="B100" s="1027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13"/>
        <v>145000000</v>
      </c>
      <c r="AF100" s="160">
        <f t="shared" si="113"/>
        <v>0</v>
      </c>
      <c r="AG100" s="163"/>
      <c r="AH100" s="160"/>
      <c r="AI100" s="162"/>
      <c r="AJ100" s="160">
        <f t="shared" si="114"/>
        <v>0</v>
      </c>
      <c r="AK100" s="162"/>
      <c r="AL100" s="167">
        <f t="shared" si="115"/>
        <v>0</v>
      </c>
      <c r="AM100" s="160"/>
      <c r="AN100" s="509">
        <f t="shared" si="98"/>
        <v>0</v>
      </c>
      <c r="AO100" s="167">
        <f t="shared" si="116"/>
        <v>0</v>
      </c>
      <c r="AP100" s="164">
        <v>0</v>
      </c>
      <c r="AQ100" s="162">
        <v>0</v>
      </c>
      <c r="AR100" s="160">
        <v>0</v>
      </c>
      <c r="AS100" s="160">
        <v>0</v>
      </c>
      <c r="AT100" s="160">
        <v>0</v>
      </c>
      <c r="AU100" s="160">
        <v>0</v>
      </c>
      <c r="AV100" s="160">
        <v>0</v>
      </c>
      <c r="AW100" s="172">
        <v>0</v>
      </c>
      <c r="AX100" s="172">
        <v>0</v>
      </c>
      <c r="AY100" s="172">
        <v>0</v>
      </c>
      <c r="AZ100" s="1122">
        <v>0</v>
      </c>
      <c r="BA100" s="510">
        <f>VLOOKUP(A100,'EJECUCION MENSUAL DIC-16'!A101:$AR$223,44,0)</f>
        <v>0</v>
      </c>
      <c r="BB100" s="430">
        <f t="shared" si="117"/>
        <v>0</v>
      </c>
      <c r="BC100" s="545">
        <v>0</v>
      </c>
      <c r="BD100" s="546">
        <v>0</v>
      </c>
      <c r="BE100" s="167">
        <v>0</v>
      </c>
      <c r="BF100" s="196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>
        <v>0</v>
      </c>
      <c r="BM100" s="172">
        <f>VLOOKUP(A100,'SIIF EJEC MENS NOV-16'!$A$26:$AV$223,48,0)</f>
        <v>0</v>
      </c>
      <c r="BN100" s="510">
        <f>VLOOKUP(A100,'EJECUCION MENSUAL DIC-16'!A101:$AV$223,48,0)</f>
        <v>0</v>
      </c>
      <c r="BO100" s="160">
        <f t="shared" si="118"/>
        <v>0</v>
      </c>
      <c r="BP100" s="163">
        <v>0</v>
      </c>
      <c r="BQ100" s="162">
        <v>0</v>
      </c>
      <c r="BR100" s="160">
        <v>0</v>
      </c>
      <c r="BS100" s="183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>
        <v>0</v>
      </c>
      <c r="BZ100" s="172">
        <f>VLOOKUP(A100,'SIIF EJEC MENS NOV-16'!$A$26:$AX$223,50,0)</f>
        <v>0</v>
      </c>
      <c r="CA100" s="510">
        <f>VLOOKUP(A100,'EJECUCION MENSUAL DIC-16'!$A$26:$AX$223,50,0)</f>
        <v>0</v>
      </c>
      <c r="CB100" s="160">
        <f t="shared" si="119"/>
        <v>0</v>
      </c>
      <c r="CC100" s="163">
        <v>0</v>
      </c>
      <c r="CD100" s="183">
        <v>0</v>
      </c>
      <c r="CE100" s="170">
        <v>0</v>
      </c>
      <c r="CF100" s="170">
        <v>0</v>
      </c>
      <c r="CG100" s="170">
        <v>0</v>
      </c>
      <c r="CH100" s="172">
        <v>0</v>
      </c>
      <c r="CI100" s="170">
        <v>0</v>
      </c>
      <c r="CJ100" s="170">
        <v>0</v>
      </c>
      <c r="CK100" s="170">
        <v>0</v>
      </c>
      <c r="CL100" s="170">
        <v>0</v>
      </c>
      <c r="CM100" s="170">
        <f>VLOOKUP(A100,'SIIF EJEC MENS NOV-16'!$A$26:$AZ$223,52,0)</f>
        <v>0</v>
      </c>
      <c r="CN100" s="510">
        <f>VLOOKUP(A100,'EJECUCION MENSUAL DIC-16'!A101:$AZ$223,52,0)</f>
        <v>0</v>
      </c>
      <c r="CO100" s="166">
        <f t="shared" si="120"/>
        <v>0</v>
      </c>
      <c r="CP100" s="163">
        <f t="shared" si="121"/>
        <v>0</v>
      </c>
      <c r="CQ100" s="163">
        <f t="shared" si="122"/>
        <v>0</v>
      </c>
      <c r="CR100" s="163">
        <f t="shared" si="123"/>
        <v>0</v>
      </c>
      <c r="CS100" s="163">
        <f t="shared" si="124"/>
        <v>0</v>
      </c>
      <c r="CT100" s="272">
        <f t="shared" si="111"/>
        <v>0</v>
      </c>
      <c r="CU100" s="273">
        <f t="shared" si="112"/>
        <v>0</v>
      </c>
    </row>
    <row r="101" spans="1:99" s="180" customFormat="1" ht="20.25" customHeight="1" outlineLevel="1">
      <c r="A101" s="466"/>
      <c r="B101" s="1028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V101" si="131">+SUM(G102:G104)</f>
        <v>0</v>
      </c>
      <c r="H101" s="471">
        <f t="shared" si="131"/>
        <v>50000000</v>
      </c>
      <c r="I101" s="650">
        <f t="shared" si="131"/>
        <v>0</v>
      </c>
      <c r="J101" s="472">
        <f t="shared" si="131"/>
        <v>0</v>
      </c>
      <c r="K101" s="471">
        <f t="shared" si="131"/>
        <v>0</v>
      </c>
      <c r="L101" s="651">
        <f t="shared" si="131"/>
        <v>765000000</v>
      </c>
      <c r="M101" s="471">
        <f t="shared" si="131"/>
        <v>0</v>
      </c>
      <c r="N101" s="651">
        <f t="shared" si="131"/>
        <v>0</v>
      </c>
      <c r="O101" s="471">
        <f t="shared" si="131"/>
        <v>0</v>
      </c>
      <c r="P101" s="650">
        <f t="shared" si="131"/>
        <v>0</v>
      </c>
      <c r="Q101" s="651">
        <f t="shared" si="131"/>
        <v>0</v>
      </c>
      <c r="R101" s="471">
        <f t="shared" si="131"/>
        <v>0</v>
      </c>
      <c r="S101" s="650">
        <f t="shared" si="131"/>
        <v>0</v>
      </c>
      <c r="T101" s="471">
        <f t="shared" si="131"/>
        <v>300000</v>
      </c>
      <c r="U101" s="471">
        <f t="shared" si="131"/>
        <v>113500000</v>
      </c>
      <c r="V101" s="471">
        <f t="shared" si="131"/>
        <v>6500000</v>
      </c>
      <c r="W101" s="471">
        <f t="shared" si="131"/>
        <v>0</v>
      </c>
      <c r="X101" s="471">
        <f t="shared" si="131"/>
        <v>0</v>
      </c>
      <c r="Y101" s="471">
        <f t="shared" si="131"/>
        <v>0</v>
      </c>
      <c r="Z101" s="471">
        <f t="shared" si="131"/>
        <v>0</v>
      </c>
      <c r="AA101" s="471">
        <f t="shared" si="131"/>
        <v>173617460</v>
      </c>
      <c r="AB101" s="471">
        <f t="shared" si="131"/>
        <v>6000000</v>
      </c>
      <c r="AC101" s="471">
        <f t="shared" si="131"/>
        <v>9348203</v>
      </c>
      <c r="AD101" s="472">
        <f t="shared" si="131"/>
        <v>67782847</v>
      </c>
      <c r="AE101" s="471">
        <f t="shared" si="131"/>
        <v>296465663</v>
      </c>
      <c r="AF101" s="471">
        <f t="shared" si="131"/>
        <v>895582847</v>
      </c>
      <c r="AG101" s="650">
        <f>+SUM(AG102:AG104)</f>
        <v>192123949</v>
      </c>
      <c r="AH101" s="471"/>
      <c r="AI101" s="651">
        <f>+SUM(AI102:AI104)</f>
        <v>0</v>
      </c>
      <c r="AJ101" s="471">
        <f>+SUM(AJ102:AJ104)</f>
        <v>-192123949</v>
      </c>
      <c r="AK101" s="651">
        <f>+SUM(AK102:AK104)</f>
        <v>0</v>
      </c>
      <c r="AL101" s="471">
        <f t="shared" si="131"/>
        <v>2437993235</v>
      </c>
      <c r="AM101" s="471">
        <f t="shared" si="131"/>
        <v>0</v>
      </c>
      <c r="AN101" s="471">
        <f t="shared" si="131"/>
        <v>2437393235</v>
      </c>
      <c r="AO101" s="471">
        <f>+SUM(AO102:AO104)</f>
        <v>2437993235</v>
      </c>
      <c r="AP101" s="471">
        <f t="shared" si="131"/>
        <v>1782357625</v>
      </c>
      <c r="AQ101" s="651">
        <f t="shared" si="131"/>
        <v>0</v>
      </c>
      <c r="AR101" s="471">
        <f t="shared" si="131"/>
        <v>0</v>
      </c>
      <c r="AS101" s="471">
        <f t="shared" si="131"/>
        <v>0</v>
      </c>
      <c r="AT101" s="471">
        <f t="shared" si="131"/>
        <v>587193063</v>
      </c>
      <c r="AU101" s="471">
        <f t="shared" si="131"/>
        <v>0</v>
      </c>
      <c r="AV101" s="471">
        <f t="shared" si="131"/>
        <v>0</v>
      </c>
      <c r="AW101" s="471">
        <f t="shared" si="131"/>
        <v>59700</v>
      </c>
      <c r="AX101" s="471">
        <f t="shared" si="131"/>
        <v>0</v>
      </c>
      <c r="AY101" s="471">
        <f t="shared" si="131"/>
        <v>0</v>
      </c>
      <c r="AZ101" s="1123">
        <f t="shared" si="131"/>
        <v>0</v>
      </c>
      <c r="BA101" s="471">
        <f t="shared" si="131"/>
        <v>67782847</v>
      </c>
      <c r="BB101" s="471">
        <f>+SUM(BB102:BB104)</f>
        <v>2437393235</v>
      </c>
      <c r="BC101" s="650">
        <f t="shared" si="131"/>
        <v>1782357625</v>
      </c>
      <c r="BD101" s="651">
        <f t="shared" si="131"/>
        <v>0</v>
      </c>
      <c r="BE101" s="471">
        <f t="shared" si="131"/>
        <v>0</v>
      </c>
      <c r="BF101" s="650">
        <f t="shared" si="131"/>
        <v>0</v>
      </c>
      <c r="BG101" s="471">
        <f t="shared" si="131"/>
        <v>0</v>
      </c>
      <c r="BH101" s="471">
        <f t="shared" si="131"/>
        <v>0</v>
      </c>
      <c r="BI101" s="471">
        <f t="shared" si="131"/>
        <v>587193063</v>
      </c>
      <c r="BJ101" s="471">
        <f t="shared" si="131"/>
        <v>59700</v>
      </c>
      <c r="BK101" s="471">
        <f t="shared" si="131"/>
        <v>0</v>
      </c>
      <c r="BL101" s="471">
        <f t="shared" si="131"/>
        <v>0</v>
      </c>
      <c r="BM101" s="471">
        <f t="shared" si="131"/>
        <v>0</v>
      </c>
      <c r="BN101" s="472">
        <f t="shared" si="131"/>
        <v>67782847</v>
      </c>
      <c r="BO101" s="471">
        <f t="shared" si="131"/>
        <v>2437393235</v>
      </c>
      <c r="BP101" s="650">
        <f t="shared" si="131"/>
        <v>0</v>
      </c>
      <c r="BQ101" s="651">
        <f t="shared" si="131"/>
        <v>66432972</v>
      </c>
      <c r="BR101" s="471">
        <f t="shared" si="131"/>
        <v>102795600</v>
      </c>
      <c r="BS101" s="650">
        <f t="shared" si="131"/>
        <v>203347542</v>
      </c>
      <c r="BT101" s="471">
        <f t="shared" si="131"/>
        <v>95352000</v>
      </c>
      <c r="BU101" s="471">
        <f t="shared" si="131"/>
        <v>308539242</v>
      </c>
      <c r="BV101" s="471">
        <f t="shared" si="131"/>
        <v>299313571</v>
      </c>
      <c r="BW101" s="471">
        <f t="shared" ref="BW101:CS101" si="132">+SUM(BW102:BW104)</f>
        <v>90684100</v>
      </c>
      <c r="BX101" s="471">
        <f t="shared" si="132"/>
        <v>198762650</v>
      </c>
      <c r="BY101" s="471">
        <f t="shared" si="132"/>
        <v>219366441</v>
      </c>
      <c r="BZ101" s="471">
        <f t="shared" si="132"/>
        <v>94021157</v>
      </c>
      <c r="CA101" s="472">
        <f t="shared" si="132"/>
        <v>385973795</v>
      </c>
      <c r="CB101" s="471">
        <f t="shared" si="132"/>
        <v>2064589070</v>
      </c>
      <c r="CC101" s="650">
        <f t="shared" si="132"/>
        <v>0</v>
      </c>
      <c r="CD101" s="650">
        <f t="shared" si="132"/>
        <v>66432972</v>
      </c>
      <c r="CE101" s="471">
        <f t="shared" si="132"/>
        <v>102795600</v>
      </c>
      <c r="CF101" s="471">
        <f t="shared" si="132"/>
        <v>203347542</v>
      </c>
      <c r="CG101" s="471">
        <f t="shared" si="132"/>
        <v>95352000</v>
      </c>
      <c r="CH101" s="471">
        <f t="shared" si="132"/>
        <v>308539242</v>
      </c>
      <c r="CI101" s="471">
        <f t="shared" si="132"/>
        <v>299313571</v>
      </c>
      <c r="CJ101" s="471">
        <f t="shared" si="132"/>
        <v>90684100</v>
      </c>
      <c r="CK101" s="471">
        <f t="shared" si="132"/>
        <v>198762650</v>
      </c>
      <c r="CL101" s="471">
        <f t="shared" si="132"/>
        <v>219366441</v>
      </c>
      <c r="CM101" s="471">
        <f t="shared" si="132"/>
        <v>94021157</v>
      </c>
      <c r="CN101" s="471">
        <f t="shared" si="132"/>
        <v>208567895</v>
      </c>
      <c r="CO101" s="471">
        <f t="shared" si="132"/>
        <v>1887183170</v>
      </c>
      <c r="CP101" s="650">
        <f t="shared" si="132"/>
        <v>600000</v>
      </c>
      <c r="CQ101" s="650">
        <f t="shared" si="132"/>
        <v>0</v>
      </c>
      <c r="CR101" s="650">
        <f t="shared" si="132"/>
        <v>372804165</v>
      </c>
      <c r="CS101" s="650">
        <f t="shared" si="132"/>
        <v>177405900</v>
      </c>
      <c r="CT101" s="652">
        <f t="shared" si="111"/>
        <v>0.99975389595369402</v>
      </c>
      <c r="CU101" s="653">
        <f t="shared" si="112"/>
        <v>0.99975389595369402</v>
      </c>
    </row>
    <row r="102" spans="1:99" s="157" customFormat="1" ht="18" customHeight="1" outlineLevel="3">
      <c r="A102" s="146" t="s">
        <v>891</v>
      </c>
      <c r="B102" s="1027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>
        <v>160438613</v>
      </c>
      <c r="AB102" s="171"/>
      <c r="AC102" s="171">
        <v>2148203</v>
      </c>
      <c r="AD102" s="155"/>
      <c r="AE102" s="151">
        <f t="shared" ref="AE102:AF104" si="133">+G102+I102+K102+M102+O102+Q102+S102+U102+W102+Y102+AA102+AC102</f>
        <v>162586816</v>
      </c>
      <c r="AF102" s="160">
        <f t="shared" si="133"/>
        <v>700300000</v>
      </c>
      <c r="AG102" s="154">
        <v>192123949</v>
      </c>
      <c r="AH102" s="151"/>
      <c r="AI102" s="153"/>
      <c r="AJ102" s="160">
        <f>+-AG102+AI102</f>
        <v>-192123949</v>
      </c>
      <c r="AK102" s="153"/>
      <c r="AL102" s="160">
        <f>+F102-AE102+AF102+AJ102</f>
        <v>1245589235</v>
      </c>
      <c r="AM102" s="151"/>
      <c r="AN102" s="573">
        <f t="shared" si="98"/>
        <v>1245289235</v>
      </c>
      <c r="AO102" s="160">
        <f>+AL102-AM102</f>
        <v>1245589235</v>
      </c>
      <c r="AP102" s="164">
        <v>658036472</v>
      </c>
      <c r="AQ102" s="162">
        <v>0</v>
      </c>
      <c r="AR102" s="160"/>
      <c r="AS102" s="160"/>
      <c r="AT102" s="160">
        <v>587193063</v>
      </c>
      <c r="AU102" s="160"/>
      <c r="AV102" s="160"/>
      <c r="AW102" s="172">
        <v>59700</v>
      </c>
      <c r="AX102" s="172"/>
      <c r="AY102" s="172"/>
      <c r="AZ102" s="1122"/>
      <c r="BA102" s="510"/>
      <c r="BB102" s="430">
        <f>+SUM(AP102:BA102)</f>
        <v>1245289235</v>
      </c>
      <c r="BC102" s="545">
        <v>658036472</v>
      </c>
      <c r="BD102" s="546">
        <v>0</v>
      </c>
      <c r="BE102" s="167"/>
      <c r="BF102" s="196"/>
      <c r="BG102" s="172"/>
      <c r="BH102" s="172"/>
      <c r="BI102" s="172">
        <v>587193063</v>
      </c>
      <c r="BJ102" s="172">
        <v>59700</v>
      </c>
      <c r="BK102" s="172"/>
      <c r="BL102" s="172"/>
      <c r="BM102" s="172"/>
      <c r="BN102" s="510"/>
      <c r="BO102" s="160">
        <f>+SUM(BC102:BN102)</f>
        <v>1245289235</v>
      </c>
      <c r="BP102" s="163"/>
      <c r="BQ102" s="162">
        <v>66432972</v>
      </c>
      <c r="BR102" s="160">
        <v>102795600</v>
      </c>
      <c r="BS102" s="183"/>
      <c r="BT102" s="170">
        <v>95352000</v>
      </c>
      <c r="BU102" s="170">
        <v>105191700</v>
      </c>
      <c r="BV102" s="170">
        <v>197639800</v>
      </c>
      <c r="BW102" s="170">
        <v>90684100</v>
      </c>
      <c r="BX102" s="170">
        <v>97088879</v>
      </c>
      <c r="BY102" s="170">
        <v>117692670</v>
      </c>
      <c r="BZ102" s="172">
        <v>94021157</v>
      </c>
      <c r="CA102" s="510">
        <v>278390357</v>
      </c>
      <c r="CB102" s="160">
        <f>+SUM(BP102:CA102)</f>
        <v>1245289235</v>
      </c>
      <c r="CC102" s="163"/>
      <c r="CD102" s="183">
        <v>66432972</v>
      </c>
      <c r="CE102" s="170">
        <v>102795600</v>
      </c>
      <c r="CF102" s="170"/>
      <c r="CG102" s="170">
        <v>95352000</v>
      </c>
      <c r="CH102" s="172">
        <v>105191700</v>
      </c>
      <c r="CI102" s="170">
        <v>197639800</v>
      </c>
      <c r="CJ102" s="170">
        <v>90684100</v>
      </c>
      <c r="CK102" s="170">
        <v>97088879</v>
      </c>
      <c r="CL102" s="170">
        <v>117692670</v>
      </c>
      <c r="CM102" s="170">
        <v>94021157</v>
      </c>
      <c r="CN102" s="510">
        <v>100984457</v>
      </c>
      <c r="CO102" s="166">
        <f>+SUM(CC102:CN102)</f>
        <v>1067883335</v>
      </c>
      <c r="CP102" s="163">
        <f>+AO102-BB102</f>
        <v>300000</v>
      </c>
      <c r="CQ102" s="163">
        <f>+BB102-BO102</f>
        <v>0</v>
      </c>
      <c r="CR102" s="163">
        <f>+BO102-CB102</f>
        <v>0</v>
      </c>
      <c r="CS102" s="163">
        <f>+CB102-CO102</f>
        <v>177405900</v>
      </c>
      <c r="CT102" s="272">
        <f t="shared" si="111"/>
        <v>0.99975915013427363</v>
      </c>
      <c r="CU102" s="273">
        <f t="shared" si="112"/>
        <v>0.99975915013427363</v>
      </c>
    </row>
    <row r="103" spans="1:99" s="146" customFormat="1" ht="18" customHeight="1" outlineLevel="3">
      <c r="A103" s="146" t="s">
        <v>892</v>
      </c>
      <c r="B103" s="1027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>
        <v>6000000</v>
      </c>
      <c r="AC103" s="170">
        <v>7200000</v>
      </c>
      <c r="AD103" s="165"/>
      <c r="AE103" s="160">
        <f t="shared" si="133"/>
        <v>13200000</v>
      </c>
      <c r="AF103" s="160">
        <f t="shared" si="133"/>
        <v>12500000</v>
      </c>
      <c r="AG103" s="163"/>
      <c r="AH103" s="160"/>
      <c r="AI103" s="162"/>
      <c r="AJ103" s="160">
        <f>+-AG103+AI103</f>
        <v>0</v>
      </c>
      <c r="AK103" s="162"/>
      <c r="AL103" s="167">
        <f>+F103-AE103+AF103+AJ103</f>
        <v>300000</v>
      </c>
      <c r="AM103" s="160"/>
      <c r="AN103" s="509">
        <f t="shared" si="98"/>
        <v>0</v>
      </c>
      <c r="AO103" s="167">
        <f>+AL103-AM103</f>
        <v>300000</v>
      </c>
      <c r="AP103" s="164"/>
      <c r="AQ103" s="162">
        <v>0</v>
      </c>
      <c r="AR103" s="160"/>
      <c r="AS103" s="160"/>
      <c r="AT103" s="160"/>
      <c r="AU103" s="160"/>
      <c r="AV103" s="160"/>
      <c r="AW103" s="172">
        <v>0</v>
      </c>
      <c r="AX103" s="172"/>
      <c r="AY103" s="172"/>
      <c r="AZ103" s="1122"/>
      <c r="BA103" s="510"/>
      <c r="BB103" s="430">
        <f>+SUM(AP103:BA103)</f>
        <v>0</v>
      </c>
      <c r="BC103" s="545"/>
      <c r="BD103" s="546">
        <v>0</v>
      </c>
      <c r="BE103" s="167"/>
      <c r="BF103" s="196"/>
      <c r="BG103" s="172"/>
      <c r="BH103" s="172"/>
      <c r="BI103" s="172"/>
      <c r="BJ103" s="172"/>
      <c r="BK103" s="172"/>
      <c r="BL103" s="172"/>
      <c r="BM103" s="172"/>
      <c r="BN103" s="510"/>
      <c r="BO103" s="160">
        <f>+SUM(BC103:BN103)</f>
        <v>0</v>
      </c>
      <c r="BP103" s="163"/>
      <c r="BQ103" s="162">
        <v>0</v>
      </c>
      <c r="BR103" s="160"/>
      <c r="BS103" s="183"/>
      <c r="BT103" s="170"/>
      <c r="BU103" s="170"/>
      <c r="BV103" s="170"/>
      <c r="BW103" s="170"/>
      <c r="BX103" s="170"/>
      <c r="BY103" s="170"/>
      <c r="BZ103" s="172"/>
      <c r="CA103" s="510"/>
      <c r="CB103" s="160">
        <f>+SUM(BP103:CA103)</f>
        <v>0</v>
      </c>
      <c r="CC103" s="163"/>
      <c r="CD103" s="183">
        <v>0</v>
      </c>
      <c r="CE103" s="170"/>
      <c r="CF103" s="170"/>
      <c r="CG103" s="170"/>
      <c r="CH103" s="172"/>
      <c r="CI103" s="170"/>
      <c r="CJ103" s="170"/>
      <c r="CK103" s="170"/>
      <c r="CL103" s="170"/>
      <c r="CM103" s="170"/>
      <c r="CN103" s="510"/>
      <c r="CO103" s="166">
        <f>+SUM(CC103:CN103)</f>
        <v>0</v>
      </c>
      <c r="CP103" s="163">
        <f>+AO103-BB103</f>
        <v>300000</v>
      </c>
      <c r="CQ103" s="163">
        <f>+BB103-BO103</f>
        <v>0</v>
      </c>
      <c r="CR103" s="163">
        <f>+BO103-CB103</f>
        <v>0</v>
      </c>
      <c r="CS103" s="163">
        <f>+CB103-CO103</f>
        <v>0</v>
      </c>
      <c r="CT103" s="272">
        <f t="shared" si="111"/>
        <v>0</v>
      </c>
      <c r="CU103" s="273">
        <f t="shared" si="112"/>
        <v>0</v>
      </c>
    </row>
    <row r="104" spans="1:99" s="146" customFormat="1" ht="18" customHeight="1" outlineLevel="3">
      <c r="A104" s="146" t="s">
        <v>893</v>
      </c>
      <c r="B104" s="1027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>
        <v>13178847</v>
      </c>
      <c r="AB104" s="170"/>
      <c r="AC104" s="170"/>
      <c r="AD104" s="165">
        <v>67782847</v>
      </c>
      <c r="AE104" s="160">
        <f t="shared" si="133"/>
        <v>120678847</v>
      </c>
      <c r="AF104" s="160">
        <f t="shared" si="133"/>
        <v>182782847</v>
      </c>
      <c r="AG104" s="163"/>
      <c r="AH104" s="160"/>
      <c r="AI104" s="162"/>
      <c r="AJ104" s="160">
        <f>+-AG104+AI104</f>
        <v>0</v>
      </c>
      <c r="AK104" s="162"/>
      <c r="AL104" s="167">
        <f>+F104-AE104+AF104+AJ104</f>
        <v>1192104000</v>
      </c>
      <c r="AM104" s="160"/>
      <c r="AN104" s="509">
        <f t="shared" si="98"/>
        <v>1192104000</v>
      </c>
      <c r="AO104" s="167">
        <f>+AL104-AM104</f>
        <v>1192104000</v>
      </c>
      <c r="AP104" s="164">
        <v>1124321153</v>
      </c>
      <c r="AQ104" s="162">
        <v>0</v>
      </c>
      <c r="AR104" s="160">
        <v>0</v>
      </c>
      <c r="AS104" s="160">
        <v>0</v>
      </c>
      <c r="AT104" s="160">
        <v>0</v>
      </c>
      <c r="AU104" s="160">
        <v>0</v>
      </c>
      <c r="AV104" s="160">
        <v>0</v>
      </c>
      <c r="AW104" s="172">
        <v>0</v>
      </c>
      <c r="AX104" s="172">
        <v>0</v>
      </c>
      <c r="AY104" s="172">
        <v>0</v>
      </c>
      <c r="AZ104" s="1122">
        <v>0</v>
      </c>
      <c r="BA104" s="510">
        <f>VLOOKUP(A104,'EJECUCION MENSUAL DIC-16'!A105:$AR$223,44,0)</f>
        <v>67782847</v>
      </c>
      <c r="BB104" s="430">
        <f>+SUM(AP104:BA104)</f>
        <v>1192104000</v>
      </c>
      <c r="BC104" s="545">
        <v>1124321153</v>
      </c>
      <c r="BD104" s="546">
        <v>0</v>
      </c>
      <c r="BE104" s="167">
        <v>0</v>
      </c>
      <c r="BF104" s="196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>
        <v>0</v>
      </c>
      <c r="BM104" s="172">
        <f>VLOOKUP(A104,'SIIF EJEC MENS NOV-16'!$A$26:$AV$223,48,0)</f>
        <v>0</v>
      </c>
      <c r="BN104" s="510">
        <f>VLOOKUP(A104,'EJECUCION MENSUAL DIC-16'!A105:$AV$223,48,0)</f>
        <v>67782847</v>
      </c>
      <c r="BO104" s="160">
        <f>+SUM(BC104:BN104)</f>
        <v>1192104000</v>
      </c>
      <c r="BP104" s="163">
        <v>0</v>
      </c>
      <c r="BQ104" s="162">
        <v>0</v>
      </c>
      <c r="BR104" s="160">
        <v>0</v>
      </c>
      <c r="BS104" s="183">
        <v>203347542</v>
      </c>
      <c r="BT104" s="170">
        <v>0</v>
      </c>
      <c r="BU104" s="170">
        <v>203347542</v>
      </c>
      <c r="BV104" s="170">
        <v>101673771</v>
      </c>
      <c r="BW104" s="170">
        <v>0</v>
      </c>
      <c r="BX104" s="170">
        <v>101673771</v>
      </c>
      <c r="BY104" s="170">
        <v>101673771</v>
      </c>
      <c r="BZ104" s="172">
        <f>VLOOKUP(A104,'SIIF EJEC MENS NOV-16'!$A$26:$AX$223,50,0)</f>
        <v>0</v>
      </c>
      <c r="CA104" s="510">
        <f>VLOOKUP(A104,'EJECUCION MENSUAL DIC-16'!$A$26:$AX$223,50,0)</f>
        <v>107583438</v>
      </c>
      <c r="CB104" s="160">
        <f>+SUM(BP104:CA104)</f>
        <v>819299835</v>
      </c>
      <c r="CC104" s="163">
        <v>0</v>
      </c>
      <c r="CD104" s="183">
        <v>0</v>
      </c>
      <c r="CE104" s="170">
        <v>0</v>
      </c>
      <c r="CF104" s="170">
        <v>203347542</v>
      </c>
      <c r="CG104" s="170">
        <v>0</v>
      </c>
      <c r="CH104" s="172">
        <v>203347542</v>
      </c>
      <c r="CI104" s="170">
        <v>101673771</v>
      </c>
      <c r="CJ104" s="170">
        <v>0</v>
      </c>
      <c r="CK104" s="170">
        <v>101673771</v>
      </c>
      <c r="CL104" s="170">
        <v>101673771</v>
      </c>
      <c r="CM104" s="170">
        <f>VLOOKUP(A104,'SIIF EJEC MENS NOV-16'!$A$26:$AZ$223,52,0)</f>
        <v>0</v>
      </c>
      <c r="CN104" s="510">
        <f>VLOOKUP(A104,'EJECUCION MENSUAL DIC-16'!A105:$AZ$223,52,0)</f>
        <v>107583438</v>
      </c>
      <c r="CO104" s="166">
        <f>+SUM(CC104:CN104)</f>
        <v>819299835</v>
      </c>
      <c r="CP104" s="163">
        <f>+AO104-BB104</f>
        <v>0</v>
      </c>
      <c r="CQ104" s="163">
        <f>+BB104-BO104</f>
        <v>0</v>
      </c>
      <c r="CR104" s="163">
        <f>+BO104-CB104</f>
        <v>372804165</v>
      </c>
      <c r="CS104" s="163">
        <f>+CB104-CO104</f>
        <v>0</v>
      </c>
      <c r="CT104" s="272">
        <f t="shared" si="111"/>
        <v>1</v>
      </c>
      <c r="CU104" s="273">
        <f t="shared" si="112"/>
        <v>1</v>
      </c>
    </row>
    <row r="105" spans="1:99" s="180" customFormat="1" ht="20.25" customHeight="1" outlineLevel="1">
      <c r="A105" s="466"/>
      <c r="B105" s="1028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V105" si="134">+SUM(G106:G107)</f>
        <v>45000000</v>
      </c>
      <c r="H105" s="471">
        <f t="shared" si="134"/>
        <v>0</v>
      </c>
      <c r="I105" s="650">
        <f t="shared" si="134"/>
        <v>0</v>
      </c>
      <c r="J105" s="472">
        <f t="shared" si="134"/>
        <v>0</v>
      </c>
      <c r="K105" s="471">
        <f t="shared" si="134"/>
        <v>0</v>
      </c>
      <c r="L105" s="651">
        <f t="shared" si="134"/>
        <v>0</v>
      </c>
      <c r="M105" s="471">
        <f t="shared" si="134"/>
        <v>0</v>
      </c>
      <c r="N105" s="651">
        <f t="shared" si="134"/>
        <v>0</v>
      </c>
      <c r="O105" s="471">
        <f t="shared" si="134"/>
        <v>0</v>
      </c>
      <c r="P105" s="650">
        <f t="shared" si="134"/>
        <v>0</v>
      </c>
      <c r="Q105" s="651">
        <f t="shared" si="134"/>
        <v>51000000</v>
      </c>
      <c r="R105" s="471">
        <f t="shared" si="134"/>
        <v>0</v>
      </c>
      <c r="S105" s="650">
        <f t="shared" si="134"/>
        <v>50000000</v>
      </c>
      <c r="T105" s="471">
        <f t="shared" si="134"/>
        <v>0</v>
      </c>
      <c r="U105" s="471">
        <f t="shared" si="134"/>
        <v>0</v>
      </c>
      <c r="V105" s="471">
        <f t="shared" si="134"/>
        <v>1000000</v>
      </c>
      <c r="W105" s="471">
        <f t="shared" si="134"/>
        <v>0</v>
      </c>
      <c r="X105" s="471">
        <f t="shared" si="134"/>
        <v>0</v>
      </c>
      <c r="Y105" s="471">
        <f t="shared" si="134"/>
        <v>0</v>
      </c>
      <c r="Z105" s="471">
        <f t="shared" si="134"/>
        <v>0</v>
      </c>
      <c r="AA105" s="471">
        <f t="shared" si="134"/>
        <v>0</v>
      </c>
      <c r="AB105" s="471">
        <f t="shared" si="134"/>
        <v>0</v>
      </c>
      <c r="AC105" s="471">
        <f t="shared" si="134"/>
        <v>617643</v>
      </c>
      <c r="AD105" s="472">
        <f t="shared" si="134"/>
        <v>0</v>
      </c>
      <c r="AE105" s="471">
        <f t="shared" si="134"/>
        <v>146617643</v>
      </c>
      <c r="AF105" s="471">
        <f t="shared" si="134"/>
        <v>1000000</v>
      </c>
      <c r="AG105" s="650">
        <f>+SUM(AG106:AG107)</f>
        <v>0</v>
      </c>
      <c r="AH105" s="471"/>
      <c r="AI105" s="651">
        <f>+SUM(AI106:AI107)</f>
        <v>0</v>
      </c>
      <c r="AJ105" s="471">
        <f>+SUM(AJ106:AJ107)</f>
        <v>0</v>
      </c>
      <c r="AK105" s="651">
        <f>+SUM(AK106:AK107)</f>
        <v>0</v>
      </c>
      <c r="AL105" s="471">
        <f t="shared" si="134"/>
        <v>24382357</v>
      </c>
      <c r="AM105" s="471">
        <f t="shared" si="134"/>
        <v>0</v>
      </c>
      <c r="AN105" s="471">
        <f t="shared" si="134"/>
        <v>9953337</v>
      </c>
      <c r="AO105" s="471">
        <f>+SUM(AO106:AO107)</f>
        <v>24382357</v>
      </c>
      <c r="AP105" s="471">
        <f t="shared" si="134"/>
        <v>5803000</v>
      </c>
      <c r="AQ105" s="651">
        <f t="shared" si="134"/>
        <v>3067980</v>
      </c>
      <c r="AR105" s="471">
        <f t="shared" si="134"/>
        <v>294497</v>
      </c>
      <c r="AS105" s="471">
        <f t="shared" si="134"/>
        <v>183180</v>
      </c>
      <c r="AT105" s="471">
        <f t="shared" si="134"/>
        <v>166000</v>
      </c>
      <c r="AU105" s="471">
        <f t="shared" si="134"/>
        <v>53710</v>
      </c>
      <c r="AV105" s="471">
        <f t="shared" si="134"/>
        <v>0</v>
      </c>
      <c r="AW105" s="471">
        <f t="shared" si="134"/>
        <v>92340</v>
      </c>
      <c r="AX105" s="471">
        <f t="shared" si="134"/>
        <v>0</v>
      </c>
      <c r="AY105" s="471">
        <f t="shared" si="134"/>
        <v>11130</v>
      </c>
      <c r="AZ105" s="1123">
        <f t="shared" si="134"/>
        <v>281500</v>
      </c>
      <c r="BA105" s="471">
        <f t="shared" si="134"/>
        <v>0</v>
      </c>
      <c r="BB105" s="471">
        <f t="shared" si="134"/>
        <v>9953337</v>
      </c>
      <c r="BC105" s="650">
        <f t="shared" si="134"/>
        <v>1375000</v>
      </c>
      <c r="BD105" s="651">
        <f t="shared" si="134"/>
        <v>67980</v>
      </c>
      <c r="BE105" s="471">
        <f t="shared" si="134"/>
        <v>3294497</v>
      </c>
      <c r="BF105" s="650">
        <f t="shared" si="134"/>
        <v>183180</v>
      </c>
      <c r="BG105" s="471">
        <f t="shared" si="134"/>
        <v>166000</v>
      </c>
      <c r="BH105" s="471">
        <f t="shared" si="134"/>
        <v>53710</v>
      </c>
      <c r="BI105" s="471">
        <f t="shared" si="134"/>
        <v>0</v>
      </c>
      <c r="BJ105" s="471">
        <f t="shared" si="134"/>
        <v>92340</v>
      </c>
      <c r="BK105" s="471">
        <f t="shared" si="134"/>
        <v>0</v>
      </c>
      <c r="BL105" s="471">
        <f t="shared" si="134"/>
        <v>11130</v>
      </c>
      <c r="BM105" s="471">
        <f t="shared" si="134"/>
        <v>4709500</v>
      </c>
      <c r="BN105" s="472">
        <f t="shared" si="134"/>
        <v>0</v>
      </c>
      <c r="BO105" s="471">
        <f t="shared" si="134"/>
        <v>9953337</v>
      </c>
      <c r="BP105" s="650">
        <f t="shared" si="134"/>
        <v>0</v>
      </c>
      <c r="BQ105" s="651">
        <f t="shared" si="134"/>
        <v>1442980</v>
      </c>
      <c r="BR105" s="471">
        <f t="shared" si="134"/>
        <v>294497</v>
      </c>
      <c r="BS105" s="650">
        <f t="shared" si="134"/>
        <v>262060</v>
      </c>
      <c r="BT105" s="471">
        <f t="shared" si="134"/>
        <v>166000</v>
      </c>
      <c r="BU105" s="471">
        <f t="shared" si="134"/>
        <v>93150</v>
      </c>
      <c r="BV105" s="471">
        <f t="shared" si="134"/>
        <v>0</v>
      </c>
      <c r="BW105" s="471">
        <f t="shared" ref="BW105:CS105" si="135">+SUM(BW106:BW107)</f>
        <v>92340</v>
      </c>
      <c r="BX105" s="471">
        <f t="shared" si="135"/>
        <v>0</v>
      </c>
      <c r="BY105" s="471">
        <f t="shared" si="135"/>
        <v>11130</v>
      </c>
      <c r="BZ105" s="471">
        <f t="shared" si="135"/>
        <v>281500</v>
      </c>
      <c r="CA105" s="472">
        <f t="shared" si="135"/>
        <v>4428000</v>
      </c>
      <c r="CB105" s="471">
        <f t="shared" si="135"/>
        <v>7071657</v>
      </c>
      <c r="CC105" s="650">
        <f t="shared" si="135"/>
        <v>0</v>
      </c>
      <c r="CD105" s="650">
        <f t="shared" si="135"/>
        <v>1442980</v>
      </c>
      <c r="CE105" s="471">
        <f t="shared" si="135"/>
        <v>294497</v>
      </c>
      <c r="CF105" s="471">
        <f t="shared" si="135"/>
        <v>262060</v>
      </c>
      <c r="CG105" s="471">
        <f t="shared" si="135"/>
        <v>166000</v>
      </c>
      <c r="CH105" s="471">
        <f t="shared" si="135"/>
        <v>93150</v>
      </c>
      <c r="CI105" s="471">
        <f t="shared" si="135"/>
        <v>0</v>
      </c>
      <c r="CJ105" s="471">
        <f t="shared" si="135"/>
        <v>92340</v>
      </c>
      <c r="CK105" s="471">
        <f t="shared" si="135"/>
        <v>0</v>
      </c>
      <c r="CL105" s="471">
        <f t="shared" si="135"/>
        <v>11130</v>
      </c>
      <c r="CM105" s="471">
        <f t="shared" si="135"/>
        <v>281500</v>
      </c>
      <c r="CN105" s="471">
        <f t="shared" si="135"/>
        <v>4428000</v>
      </c>
      <c r="CO105" s="471">
        <f t="shared" si="135"/>
        <v>7071657</v>
      </c>
      <c r="CP105" s="650">
        <f t="shared" si="135"/>
        <v>14429020</v>
      </c>
      <c r="CQ105" s="650">
        <f t="shared" si="135"/>
        <v>0</v>
      </c>
      <c r="CR105" s="650">
        <f t="shared" si="135"/>
        <v>2881680</v>
      </c>
      <c r="CS105" s="650">
        <f t="shared" si="135"/>
        <v>0</v>
      </c>
      <c r="CT105" s="652">
        <f t="shared" si="111"/>
        <v>0.40821881986224712</v>
      </c>
      <c r="CU105" s="653">
        <f t="shared" si="112"/>
        <v>0.40821881986224712</v>
      </c>
    </row>
    <row r="106" spans="1:99" s="157" customFormat="1" ht="18" customHeight="1" outlineLevel="2">
      <c r="A106" s="146" t="s">
        <v>894</v>
      </c>
      <c r="B106" s="1027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1"/>
      <c r="AI106" s="153"/>
      <c r="AJ106" s="160">
        <f>+-AG106+AI106</f>
        <v>0</v>
      </c>
      <c r="AK106" s="153"/>
      <c r="AL106" s="160">
        <f>+F106-AE106+AF106+AJ106</f>
        <v>20000000</v>
      </c>
      <c r="AM106" s="151"/>
      <c r="AN106" s="573">
        <f t="shared" si="98"/>
        <v>5803000</v>
      </c>
      <c r="AO106" s="160">
        <f>+AL106-AM106</f>
        <v>20000000</v>
      </c>
      <c r="AP106" s="164">
        <v>5803000</v>
      </c>
      <c r="AQ106" s="162">
        <v>0</v>
      </c>
      <c r="AR106" s="160"/>
      <c r="AS106" s="160"/>
      <c r="AT106" s="160"/>
      <c r="AU106" s="160"/>
      <c r="AV106" s="160"/>
      <c r="AW106" s="172"/>
      <c r="AX106" s="172"/>
      <c r="AY106" s="172"/>
      <c r="AZ106" s="1122"/>
      <c r="BA106" s="510"/>
      <c r="BB106" s="430">
        <f>+SUM(AP106:BA106)</f>
        <v>5803000</v>
      </c>
      <c r="BC106" s="545">
        <v>1375000</v>
      </c>
      <c r="BD106" s="546">
        <v>0</v>
      </c>
      <c r="BE106" s="167"/>
      <c r="BF106" s="196"/>
      <c r="BG106" s="172"/>
      <c r="BH106" s="172"/>
      <c r="BI106" s="172"/>
      <c r="BJ106" s="172"/>
      <c r="BK106" s="172"/>
      <c r="BL106" s="172"/>
      <c r="BM106" s="172">
        <v>4428000</v>
      </c>
      <c r="BN106" s="510"/>
      <c r="BO106" s="160">
        <f>+SUM(BC106:BN106)</f>
        <v>5803000</v>
      </c>
      <c r="BP106" s="163"/>
      <c r="BQ106" s="162">
        <v>1375000</v>
      </c>
      <c r="BR106" s="160"/>
      <c r="BS106" s="183"/>
      <c r="BT106" s="170"/>
      <c r="BU106" s="170"/>
      <c r="BV106" s="170"/>
      <c r="BW106" s="170"/>
      <c r="BX106" s="170"/>
      <c r="BY106" s="170"/>
      <c r="BZ106" s="172"/>
      <c r="CA106" s="510">
        <v>4428000</v>
      </c>
      <c r="CB106" s="160">
        <f>+SUM(BP106:CA106)</f>
        <v>5803000</v>
      </c>
      <c r="CC106" s="163"/>
      <c r="CD106" s="183">
        <v>1375000</v>
      </c>
      <c r="CE106" s="170"/>
      <c r="CF106" s="170"/>
      <c r="CG106" s="170"/>
      <c r="CH106" s="172"/>
      <c r="CI106" s="170"/>
      <c r="CJ106" s="170"/>
      <c r="CK106" s="170"/>
      <c r="CL106" s="170"/>
      <c r="CM106" s="170"/>
      <c r="CN106" s="510">
        <v>4428000</v>
      </c>
      <c r="CO106" s="166">
        <f>+SUM(CC106:CN106)</f>
        <v>5803000</v>
      </c>
      <c r="CP106" s="163">
        <f>+AO106-BB106</f>
        <v>14197000</v>
      </c>
      <c r="CQ106" s="163">
        <f>+BB106-BO106</f>
        <v>0</v>
      </c>
      <c r="CR106" s="163">
        <f>+BO106-CB106</f>
        <v>0</v>
      </c>
      <c r="CS106" s="163">
        <f>+CB106-CO106</f>
        <v>0</v>
      </c>
      <c r="CT106" s="272">
        <f t="shared" si="111"/>
        <v>0.29015000000000002</v>
      </c>
      <c r="CU106" s="273">
        <f t="shared" si="112"/>
        <v>0.29015000000000002</v>
      </c>
    </row>
    <row r="107" spans="1:99" s="146" customFormat="1" ht="18" customHeight="1" outlineLevel="2">
      <c r="A107" s="146" t="s">
        <v>895</v>
      </c>
      <c r="B107" s="1027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>
        <v>617643</v>
      </c>
      <c r="AD107" s="165"/>
      <c r="AE107" s="160">
        <f>+G107+I107+K107+M107+O107+Q107+S107+U107+W107+Y107+AA107+AC107</f>
        <v>146617643</v>
      </c>
      <c r="AF107" s="160">
        <f>+H107+J107+L107+N107+P107+R107+T107+V107+X107+Z107+AB107+AD107</f>
        <v>1000000</v>
      </c>
      <c r="AG107" s="163"/>
      <c r="AH107" s="160"/>
      <c r="AI107" s="162"/>
      <c r="AJ107" s="160">
        <f>+-AG107+AI107</f>
        <v>0</v>
      </c>
      <c r="AK107" s="162"/>
      <c r="AL107" s="167">
        <f>+F107-AE107+AF107+AJ107</f>
        <v>4382357</v>
      </c>
      <c r="AM107" s="160"/>
      <c r="AN107" s="509">
        <f t="shared" si="98"/>
        <v>4150337</v>
      </c>
      <c r="AO107" s="167">
        <f>+AL107-AM107</f>
        <v>4382357</v>
      </c>
      <c r="AP107" s="164"/>
      <c r="AQ107" s="162">
        <v>3067980</v>
      </c>
      <c r="AR107" s="160">
        <v>294497</v>
      </c>
      <c r="AS107" s="160">
        <v>183180</v>
      </c>
      <c r="AT107" s="160">
        <v>166000</v>
      </c>
      <c r="AU107" s="160">
        <v>53710</v>
      </c>
      <c r="AV107" s="160"/>
      <c r="AW107" s="172">
        <v>92340</v>
      </c>
      <c r="AX107" s="172"/>
      <c r="AY107" s="172">
        <v>11130</v>
      </c>
      <c r="AZ107" s="1122">
        <v>281500</v>
      </c>
      <c r="BA107" s="510"/>
      <c r="BB107" s="430">
        <f>+SUM(AP107:BA107)</f>
        <v>4150337</v>
      </c>
      <c r="BC107" s="545"/>
      <c r="BD107" s="546">
        <v>67980</v>
      </c>
      <c r="BE107" s="167">
        <v>3294497</v>
      </c>
      <c r="BF107" s="196">
        <v>183180</v>
      </c>
      <c r="BG107" s="172">
        <v>166000</v>
      </c>
      <c r="BH107" s="172">
        <v>53710</v>
      </c>
      <c r="BI107" s="172"/>
      <c r="BJ107" s="172">
        <v>92340</v>
      </c>
      <c r="BK107" s="172"/>
      <c r="BL107" s="172">
        <v>11130</v>
      </c>
      <c r="BM107" s="172">
        <v>281500</v>
      </c>
      <c r="BN107" s="510"/>
      <c r="BO107" s="160">
        <f>+SUM(BC107:BN107)</f>
        <v>4150337</v>
      </c>
      <c r="BP107" s="163"/>
      <c r="BQ107" s="162">
        <v>67980</v>
      </c>
      <c r="BR107" s="160">
        <v>294497</v>
      </c>
      <c r="BS107" s="183">
        <v>262060</v>
      </c>
      <c r="BT107" s="170">
        <v>166000</v>
      </c>
      <c r="BU107" s="170">
        <v>93150</v>
      </c>
      <c r="BV107" s="170"/>
      <c r="BW107" s="170">
        <v>92340</v>
      </c>
      <c r="BX107" s="170"/>
      <c r="BY107" s="170">
        <v>11130</v>
      </c>
      <c r="BZ107" s="172">
        <v>281500</v>
      </c>
      <c r="CA107" s="510"/>
      <c r="CB107" s="160">
        <f>+SUM(BP107:CA107)</f>
        <v>1268657</v>
      </c>
      <c r="CC107" s="163"/>
      <c r="CD107" s="183">
        <v>67980</v>
      </c>
      <c r="CE107" s="170">
        <v>294497</v>
      </c>
      <c r="CF107" s="170">
        <v>262060</v>
      </c>
      <c r="CG107" s="170">
        <v>166000</v>
      </c>
      <c r="CH107" s="172">
        <v>93150</v>
      </c>
      <c r="CI107" s="170"/>
      <c r="CJ107" s="170">
        <v>92340</v>
      </c>
      <c r="CK107" s="170"/>
      <c r="CL107" s="170">
        <v>11130</v>
      </c>
      <c r="CM107" s="170">
        <v>281500</v>
      </c>
      <c r="CN107" s="510"/>
      <c r="CO107" s="166">
        <f>+SUM(CC107:CN107)</f>
        <v>1268657</v>
      </c>
      <c r="CP107" s="163">
        <f>+AO107-BB107</f>
        <v>232020</v>
      </c>
      <c r="CQ107" s="163">
        <f>+BB107-BO107</f>
        <v>0</v>
      </c>
      <c r="CR107" s="163">
        <f>+BO107-CB107</f>
        <v>2881680</v>
      </c>
      <c r="CS107" s="163">
        <f>+CB107-CO107</f>
        <v>0</v>
      </c>
      <c r="CT107" s="272">
        <f t="shared" si="111"/>
        <v>0.94705588796166085</v>
      </c>
      <c r="CU107" s="273">
        <f t="shared" si="112"/>
        <v>0.94705588796166085</v>
      </c>
    </row>
    <row r="108" spans="1:99" s="180" customFormat="1" ht="20.25" customHeight="1" outlineLevel="1">
      <c r="A108" s="466"/>
      <c r="B108" s="1028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V108" si="136">+SUM(G109:G113)</f>
        <v>0</v>
      </c>
      <c r="H108" s="471">
        <f t="shared" si="136"/>
        <v>0</v>
      </c>
      <c r="I108" s="650">
        <f t="shared" si="136"/>
        <v>0</v>
      </c>
      <c r="J108" s="472">
        <f t="shared" si="136"/>
        <v>0</v>
      </c>
      <c r="K108" s="471">
        <f t="shared" si="136"/>
        <v>0</v>
      </c>
      <c r="L108" s="651">
        <f t="shared" si="136"/>
        <v>0</v>
      </c>
      <c r="M108" s="471">
        <f t="shared" si="136"/>
        <v>0</v>
      </c>
      <c r="N108" s="651">
        <f t="shared" si="136"/>
        <v>0</v>
      </c>
      <c r="O108" s="471">
        <f t="shared" si="136"/>
        <v>0</v>
      </c>
      <c r="P108" s="650">
        <f t="shared" si="136"/>
        <v>0</v>
      </c>
      <c r="Q108" s="651">
        <f t="shared" si="136"/>
        <v>0</v>
      </c>
      <c r="R108" s="471">
        <f t="shared" si="136"/>
        <v>0</v>
      </c>
      <c r="S108" s="650">
        <f t="shared" si="136"/>
        <v>0</v>
      </c>
      <c r="T108" s="471">
        <f t="shared" si="136"/>
        <v>0</v>
      </c>
      <c r="U108" s="471">
        <f t="shared" si="136"/>
        <v>0</v>
      </c>
      <c r="V108" s="471">
        <f t="shared" si="136"/>
        <v>0</v>
      </c>
      <c r="W108" s="471">
        <f t="shared" si="136"/>
        <v>0</v>
      </c>
      <c r="X108" s="471">
        <f t="shared" si="136"/>
        <v>0</v>
      </c>
      <c r="Y108" s="471">
        <f t="shared" si="136"/>
        <v>0</v>
      </c>
      <c r="Z108" s="471">
        <f t="shared" si="136"/>
        <v>0</v>
      </c>
      <c r="AA108" s="471">
        <f t="shared" si="136"/>
        <v>213000000</v>
      </c>
      <c r="AB108" s="471">
        <f t="shared" si="136"/>
        <v>34000000</v>
      </c>
      <c r="AC108" s="471">
        <f t="shared" si="136"/>
        <v>61559224</v>
      </c>
      <c r="AD108" s="472">
        <f t="shared" si="136"/>
        <v>0</v>
      </c>
      <c r="AE108" s="471">
        <f t="shared" si="136"/>
        <v>274559224</v>
      </c>
      <c r="AF108" s="471">
        <f t="shared" si="136"/>
        <v>34000000</v>
      </c>
      <c r="AG108" s="650">
        <f>+SUM(AG109:AG113)</f>
        <v>0</v>
      </c>
      <c r="AH108" s="471"/>
      <c r="AI108" s="651">
        <f>+SUM(AI109:AI113)</f>
        <v>0</v>
      </c>
      <c r="AJ108" s="471">
        <f>+SUM(AJ109:AJ113)</f>
        <v>0</v>
      </c>
      <c r="AK108" s="651">
        <f>+SUM(AK109:AK113)</f>
        <v>0</v>
      </c>
      <c r="AL108" s="471">
        <f t="shared" si="136"/>
        <v>1394740776</v>
      </c>
      <c r="AM108" s="471">
        <f t="shared" si="136"/>
        <v>0</v>
      </c>
      <c r="AN108" s="471">
        <f t="shared" si="136"/>
        <v>1394740776</v>
      </c>
      <c r="AO108" s="471">
        <f>+SUM(AO109:AO113)</f>
        <v>1394740776</v>
      </c>
      <c r="AP108" s="471">
        <f t="shared" si="136"/>
        <v>1394740776</v>
      </c>
      <c r="AQ108" s="651">
        <f t="shared" si="136"/>
        <v>0</v>
      </c>
      <c r="AR108" s="471">
        <f t="shared" si="136"/>
        <v>0</v>
      </c>
      <c r="AS108" s="471">
        <f t="shared" si="136"/>
        <v>0</v>
      </c>
      <c r="AT108" s="471">
        <f t="shared" si="136"/>
        <v>0</v>
      </c>
      <c r="AU108" s="471">
        <f t="shared" si="136"/>
        <v>0</v>
      </c>
      <c r="AV108" s="471">
        <f t="shared" si="136"/>
        <v>0</v>
      </c>
      <c r="AW108" s="471">
        <f t="shared" si="136"/>
        <v>0</v>
      </c>
      <c r="AX108" s="471">
        <f t="shared" si="136"/>
        <v>0</v>
      </c>
      <c r="AY108" s="471">
        <f t="shared" si="136"/>
        <v>0</v>
      </c>
      <c r="AZ108" s="1123">
        <f t="shared" si="136"/>
        <v>0</v>
      </c>
      <c r="BA108" s="471">
        <f t="shared" si="136"/>
        <v>0</v>
      </c>
      <c r="BB108" s="471">
        <f t="shared" si="136"/>
        <v>1394740776</v>
      </c>
      <c r="BC108" s="650">
        <f t="shared" si="136"/>
        <v>111414654</v>
      </c>
      <c r="BD108" s="651">
        <f t="shared" si="136"/>
        <v>93426108</v>
      </c>
      <c r="BE108" s="471">
        <f t="shared" si="136"/>
        <v>106396803</v>
      </c>
      <c r="BF108" s="650">
        <f t="shared" si="136"/>
        <v>132195793</v>
      </c>
      <c r="BG108" s="471">
        <f t="shared" si="136"/>
        <v>111238489</v>
      </c>
      <c r="BH108" s="471">
        <f t="shared" si="136"/>
        <v>109567439</v>
      </c>
      <c r="BI108" s="471">
        <f t="shared" si="136"/>
        <v>127260314</v>
      </c>
      <c r="BJ108" s="471">
        <f t="shared" si="136"/>
        <v>98600967</v>
      </c>
      <c r="BK108" s="471">
        <f t="shared" si="136"/>
        <v>128518314</v>
      </c>
      <c r="BL108" s="471">
        <f t="shared" si="136"/>
        <v>114159190</v>
      </c>
      <c r="BM108" s="471">
        <f t="shared" si="136"/>
        <v>139854658</v>
      </c>
      <c r="BN108" s="472">
        <f t="shared" si="136"/>
        <v>121081477</v>
      </c>
      <c r="BO108" s="471">
        <f t="shared" si="136"/>
        <v>1393714206</v>
      </c>
      <c r="BP108" s="650">
        <f t="shared" si="136"/>
        <v>111414654</v>
      </c>
      <c r="BQ108" s="651">
        <f t="shared" si="136"/>
        <v>88643684</v>
      </c>
      <c r="BR108" s="471">
        <f t="shared" si="136"/>
        <v>111179227</v>
      </c>
      <c r="BS108" s="650">
        <f t="shared" si="136"/>
        <v>132195793</v>
      </c>
      <c r="BT108" s="471">
        <f t="shared" si="136"/>
        <v>111238489</v>
      </c>
      <c r="BU108" s="471">
        <f t="shared" si="136"/>
        <v>109567439</v>
      </c>
      <c r="BV108" s="471">
        <f t="shared" si="136"/>
        <v>127260314</v>
      </c>
      <c r="BW108" s="471">
        <f t="shared" ref="BW108:CS108" si="137">+SUM(BW109:BW113)</f>
        <v>98600967</v>
      </c>
      <c r="BX108" s="471">
        <f t="shared" si="137"/>
        <v>128518314</v>
      </c>
      <c r="BY108" s="471">
        <v>0</v>
      </c>
      <c r="BZ108" s="471">
        <f t="shared" si="137"/>
        <v>149578317</v>
      </c>
      <c r="CA108" s="472">
        <f t="shared" si="137"/>
        <v>121081477</v>
      </c>
      <c r="CB108" s="471">
        <f>+SUM(CB109:CB113)</f>
        <v>1393714206</v>
      </c>
      <c r="CC108" s="650">
        <f t="shared" si="137"/>
        <v>108566288</v>
      </c>
      <c r="CD108" s="650">
        <f t="shared" si="137"/>
        <v>78961214</v>
      </c>
      <c r="CE108" s="471">
        <f t="shared" si="137"/>
        <v>120061752</v>
      </c>
      <c r="CF108" s="471">
        <f t="shared" si="137"/>
        <v>119697175</v>
      </c>
      <c r="CG108" s="471">
        <f>+SUM(CG109:CG113)</f>
        <v>123264864</v>
      </c>
      <c r="CH108" s="471">
        <f t="shared" si="137"/>
        <v>113687993</v>
      </c>
      <c r="CI108" s="471">
        <f t="shared" si="137"/>
        <v>127260314</v>
      </c>
      <c r="CJ108" s="471">
        <f t="shared" si="137"/>
        <v>98600967</v>
      </c>
      <c r="CK108" s="471">
        <f t="shared" si="137"/>
        <v>127579076</v>
      </c>
      <c r="CL108" s="471">
        <f t="shared" si="137"/>
        <v>105374769</v>
      </c>
      <c r="CM108" s="471">
        <f t="shared" si="137"/>
        <v>146164547</v>
      </c>
      <c r="CN108" s="471">
        <f t="shared" si="137"/>
        <v>124495247</v>
      </c>
      <c r="CO108" s="471">
        <f t="shared" si="137"/>
        <v>1393714206</v>
      </c>
      <c r="CP108" s="650">
        <f t="shared" si="137"/>
        <v>0</v>
      </c>
      <c r="CQ108" s="650">
        <f t="shared" si="137"/>
        <v>1026570</v>
      </c>
      <c r="CR108" s="650">
        <f t="shared" si="137"/>
        <v>0</v>
      </c>
      <c r="CS108" s="650">
        <f t="shared" si="137"/>
        <v>0</v>
      </c>
      <c r="CT108" s="652">
        <f t="shared" si="111"/>
        <v>1</v>
      </c>
      <c r="CU108" s="653">
        <f t="shared" si="112"/>
        <v>0.99926397075523665</v>
      </c>
    </row>
    <row r="109" spans="1:99" s="157" customFormat="1" ht="18.75" customHeight="1" outlineLevel="2">
      <c r="A109" s="146" t="s">
        <v>896</v>
      </c>
      <c r="B109" s="1027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>
        <f>11000000+23000000</f>
        <v>34000000</v>
      </c>
      <c r="AC109" s="171">
        <f>11000000+1333876</f>
        <v>12333876</v>
      </c>
      <c r="AD109" s="155"/>
      <c r="AE109" s="151">
        <f t="shared" ref="AE109:AF113" si="138">+G109+I109+K109+M109+O109+Q109+S109+U109+W109+Y109+AA109+AC109</f>
        <v>12333876</v>
      </c>
      <c r="AF109" s="151">
        <f t="shared" si="138"/>
        <v>34000000</v>
      </c>
      <c r="AG109" s="154"/>
      <c r="AH109" s="151"/>
      <c r="AI109" s="153"/>
      <c r="AJ109" s="160">
        <f>+-AG109+AI109</f>
        <v>0</v>
      </c>
      <c r="AK109" s="153"/>
      <c r="AL109" s="160">
        <f>+F109-AE109+AF109+AJ109</f>
        <v>146666124</v>
      </c>
      <c r="AM109" s="151"/>
      <c r="AN109" s="573">
        <f t="shared" si="98"/>
        <v>146666124</v>
      </c>
      <c r="AO109" s="160">
        <f>+AL109-AM109</f>
        <v>146666124</v>
      </c>
      <c r="AP109" s="164">
        <v>146666124</v>
      </c>
      <c r="AQ109" s="162"/>
      <c r="AR109" s="160"/>
      <c r="AS109" s="160"/>
      <c r="AT109" s="160"/>
      <c r="AU109" s="160"/>
      <c r="AV109" s="160"/>
      <c r="AW109" s="172"/>
      <c r="AX109" s="172"/>
      <c r="AY109" s="172"/>
      <c r="AZ109" s="1122"/>
      <c r="BA109" s="510"/>
      <c r="BB109" s="430">
        <f>+SUM(AP109:BA109)</f>
        <v>146666124</v>
      </c>
      <c r="BC109" s="545">
        <v>14468061</v>
      </c>
      <c r="BD109" s="546">
        <v>5702890</v>
      </c>
      <c r="BE109" s="167">
        <v>10684711</v>
      </c>
      <c r="BF109" s="196">
        <v>5984910</v>
      </c>
      <c r="BG109" s="172">
        <v>12930194</v>
      </c>
      <c r="BH109" s="172">
        <v>5894569</v>
      </c>
      <c r="BI109" s="172">
        <v>18492289</v>
      </c>
      <c r="BJ109" s="172">
        <v>4965484</v>
      </c>
      <c r="BK109" s="172">
        <v>19538832</v>
      </c>
      <c r="BL109" s="172">
        <v>12463001</v>
      </c>
      <c r="BM109" s="172">
        <f>VLOOKUP(A109,'SIIF EJEC MENS NOV-16'!$A$26:$AV$223,48,0)</f>
        <v>30903370</v>
      </c>
      <c r="BN109" s="510">
        <f>VLOOKUP(A109,'EJECUCION MENSUAL DIC-16'!A110:$AV$223,48,0)</f>
        <v>4637813</v>
      </c>
      <c r="BO109" s="160">
        <f>+SUM(BC109:BN109)</f>
        <v>146666124</v>
      </c>
      <c r="BP109" s="163">
        <v>14468061</v>
      </c>
      <c r="BQ109" s="162">
        <v>5476530</v>
      </c>
      <c r="BR109" s="160">
        <v>10911071</v>
      </c>
      <c r="BS109" s="183">
        <v>5984910</v>
      </c>
      <c r="BT109" s="170">
        <v>12930194</v>
      </c>
      <c r="BU109" s="170">
        <v>5894569</v>
      </c>
      <c r="BV109" s="170">
        <v>18492289</v>
      </c>
      <c r="BW109" s="170">
        <v>4965484</v>
      </c>
      <c r="BX109" s="170">
        <v>19538832</v>
      </c>
      <c r="BY109" s="170">
        <v>6000591</v>
      </c>
      <c r="BZ109" s="172">
        <f>VLOOKUP(A109,'SIIF EJEC MENS NOV-16'!$A$26:$AX$223,50,0)</f>
        <v>37365780</v>
      </c>
      <c r="CA109" s="510">
        <f>VLOOKUP(A109,'EJECUCION MENSUAL DIC-16'!$A$26:$AX$223,50,0)</f>
        <v>4637813</v>
      </c>
      <c r="CB109" s="160">
        <f>+SUM(BP109:CA109)</f>
        <v>146666124</v>
      </c>
      <c r="CC109" s="163">
        <v>14468061</v>
      </c>
      <c r="CD109" s="162">
        <v>5315766</v>
      </c>
      <c r="CE109" s="170">
        <v>10714951</v>
      </c>
      <c r="CF109" s="170">
        <v>5812738</v>
      </c>
      <c r="CG109" s="170">
        <v>13444442</v>
      </c>
      <c r="CH109" s="172">
        <v>5909377</v>
      </c>
      <c r="CI109" s="170">
        <v>18492289</v>
      </c>
      <c r="CJ109" s="170">
        <v>4965484</v>
      </c>
      <c r="CK109" s="170">
        <v>19457256</v>
      </c>
      <c r="CL109" s="170">
        <v>6082167</v>
      </c>
      <c r="CM109" s="170">
        <f>VLOOKUP(A109,'SIIF EJEC MENS NOV-16'!$A$26:$AZ$223,52,0)</f>
        <v>37365780</v>
      </c>
      <c r="CN109" s="510">
        <f>VLOOKUP(A109,'EJECUCION MENSUAL DIC-16'!A110:$AZ$223,52,0)</f>
        <v>4637813</v>
      </c>
      <c r="CO109" s="166">
        <f>+SUM(CC109:CN109)</f>
        <v>146666124</v>
      </c>
      <c r="CP109" s="163">
        <f>+AO109-BB109</f>
        <v>0</v>
      </c>
      <c r="CQ109" s="163">
        <f>+BB109-BO109</f>
        <v>0</v>
      </c>
      <c r="CR109" s="163">
        <f>+BO109-CB109</f>
        <v>0</v>
      </c>
      <c r="CS109" s="163">
        <f>+CB109-CO109</f>
        <v>0</v>
      </c>
      <c r="CT109" s="272">
        <f t="shared" si="111"/>
        <v>1</v>
      </c>
      <c r="CU109" s="273">
        <f t="shared" si="112"/>
        <v>1</v>
      </c>
    </row>
    <row r="110" spans="1:99" s="146" customFormat="1" ht="18.75" customHeight="1" outlineLevel="2">
      <c r="A110" s="146" t="s">
        <v>897</v>
      </c>
      <c r="B110" s="1027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>
        <f>29000000+23000000</f>
        <v>52000000</v>
      </c>
      <c r="AB110" s="170"/>
      <c r="AC110" s="170">
        <v>22217688</v>
      </c>
      <c r="AD110" s="165"/>
      <c r="AE110" s="160">
        <f t="shared" si="138"/>
        <v>74217688</v>
      </c>
      <c r="AF110" s="160">
        <f t="shared" si="138"/>
        <v>0</v>
      </c>
      <c r="AG110" s="163"/>
      <c r="AH110" s="160"/>
      <c r="AI110" s="162"/>
      <c r="AJ110" s="160">
        <f>+-AG110+AI110</f>
        <v>0</v>
      </c>
      <c r="AK110" s="162"/>
      <c r="AL110" s="167">
        <f>+F110-AE110+AF110+AJ110</f>
        <v>825782312</v>
      </c>
      <c r="AM110" s="160"/>
      <c r="AN110" s="509">
        <f t="shared" si="98"/>
        <v>825782312</v>
      </c>
      <c r="AO110" s="167">
        <f>+AL110-AM110</f>
        <v>825782312</v>
      </c>
      <c r="AP110" s="164">
        <v>825782312</v>
      </c>
      <c r="AQ110" s="162"/>
      <c r="AR110" s="160"/>
      <c r="AS110" s="160"/>
      <c r="AT110" s="160"/>
      <c r="AU110" s="160"/>
      <c r="AV110" s="160"/>
      <c r="AW110" s="172"/>
      <c r="AX110" s="172"/>
      <c r="AY110" s="172"/>
      <c r="AZ110" s="1122"/>
      <c r="BA110" s="510"/>
      <c r="BB110" s="430">
        <f>+SUM(AP110:BA110)</f>
        <v>825782312</v>
      </c>
      <c r="BC110" s="545">
        <v>71472238</v>
      </c>
      <c r="BD110" s="546">
        <v>51195971</v>
      </c>
      <c r="BE110" s="167">
        <v>67601090</v>
      </c>
      <c r="BF110" s="196">
        <v>67102022</v>
      </c>
      <c r="BG110" s="172">
        <v>59482993</v>
      </c>
      <c r="BH110" s="172">
        <v>81712683</v>
      </c>
      <c r="BI110" s="172">
        <v>63252866</v>
      </c>
      <c r="BJ110" s="172">
        <v>68454578</v>
      </c>
      <c r="BK110" s="172">
        <v>75086366</v>
      </c>
      <c r="BL110" s="172">
        <v>71689439</v>
      </c>
      <c r="BM110" s="172">
        <f>VLOOKUP(A110,'SIIF EJEC MENS NOV-16'!$A$26:$AV$223,48,0)</f>
        <v>77398427</v>
      </c>
      <c r="BN110" s="510">
        <f>VLOOKUP(A110,'EJECUCION MENSUAL DIC-16'!A111:$AV$223,48,0)</f>
        <v>71333639</v>
      </c>
      <c r="BO110" s="160">
        <f>+SUM(BC110:BN110)</f>
        <v>825782312</v>
      </c>
      <c r="BP110" s="163">
        <v>71472238</v>
      </c>
      <c r="BQ110" s="162">
        <v>46723261</v>
      </c>
      <c r="BR110" s="160">
        <v>72073800</v>
      </c>
      <c r="BS110" s="183">
        <v>67102022</v>
      </c>
      <c r="BT110" s="170">
        <v>59482993</v>
      </c>
      <c r="BU110" s="170">
        <v>81712683</v>
      </c>
      <c r="BV110" s="170">
        <v>63252866</v>
      </c>
      <c r="BW110" s="170">
        <v>68454578</v>
      </c>
      <c r="BX110" s="170">
        <v>75086366</v>
      </c>
      <c r="BY110" s="170">
        <v>69242417</v>
      </c>
      <c r="BZ110" s="172">
        <f>VLOOKUP(A110,'SIIF EJEC MENS NOV-16'!$A$26:$AX$223,50,0)</f>
        <v>79845449</v>
      </c>
      <c r="CA110" s="510">
        <f>VLOOKUP(A110,'EJECUCION MENSUAL DIC-16'!$A$26:$AX$223,50,0)</f>
        <v>71333639</v>
      </c>
      <c r="CB110" s="160">
        <f>+SUM(BP110:CA110)</f>
        <v>825782312</v>
      </c>
      <c r="CC110" s="163">
        <v>68737298</v>
      </c>
      <c r="CD110" s="183">
        <v>49013294</v>
      </c>
      <c r="CE110" s="170">
        <v>69411915</v>
      </c>
      <c r="CF110" s="170">
        <v>66372606</v>
      </c>
      <c r="CG110" s="170">
        <v>59715387</v>
      </c>
      <c r="CH110" s="172">
        <v>85316497</v>
      </c>
      <c r="CI110" s="170">
        <v>63252866</v>
      </c>
      <c r="CJ110" s="170">
        <v>68454578</v>
      </c>
      <c r="CK110" s="170">
        <v>74447124</v>
      </c>
      <c r="CL110" s="170">
        <v>69881659</v>
      </c>
      <c r="CM110" s="170">
        <f>VLOOKUP(A110,'SIIF EJEC MENS NOV-16'!$A$26:$AZ$223,52,0)</f>
        <v>77334949</v>
      </c>
      <c r="CN110" s="510">
        <f>VLOOKUP(A110,'EJECUCION MENSUAL DIC-16'!A111:$AZ$223,52,0)</f>
        <v>73844139</v>
      </c>
      <c r="CO110" s="166">
        <f>+SUM(CC110:CN110)</f>
        <v>825782312</v>
      </c>
      <c r="CP110" s="163">
        <f>+AO110-BB110</f>
        <v>0</v>
      </c>
      <c r="CQ110" s="163">
        <f>+BB110-BO110</f>
        <v>0</v>
      </c>
      <c r="CR110" s="163">
        <f>+BO110-CB110</f>
        <v>0</v>
      </c>
      <c r="CS110" s="163">
        <f>+CB110-CO110</f>
        <v>0</v>
      </c>
      <c r="CT110" s="272">
        <f t="shared" si="111"/>
        <v>1</v>
      </c>
      <c r="CU110" s="273">
        <f t="shared" si="112"/>
        <v>1</v>
      </c>
    </row>
    <row r="111" spans="1:99" s="146" customFormat="1" ht="18.75" customHeight="1" outlineLevel="2">
      <c r="A111" s="146" t="s">
        <v>898</v>
      </c>
      <c r="B111" s="1027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>
        <v>25280</v>
      </c>
      <c r="AD111" s="165"/>
      <c r="AE111" s="160">
        <f t="shared" si="138"/>
        <v>25280</v>
      </c>
      <c r="AF111" s="160">
        <f t="shared" si="138"/>
        <v>0</v>
      </c>
      <c r="AG111" s="163"/>
      <c r="AH111" s="160"/>
      <c r="AI111" s="162"/>
      <c r="AJ111" s="160">
        <f>+-AG111+AI111</f>
        <v>0</v>
      </c>
      <c r="AK111" s="162"/>
      <c r="AL111" s="167">
        <f>+F111-AE111+AF111+AJ111</f>
        <v>274720</v>
      </c>
      <c r="AM111" s="160"/>
      <c r="AN111" s="509">
        <f t="shared" si="98"/>
        <v>274720</v>
      </c>
      <c r="AO111" s="167">
        <f>+AL111-AM111</f>
        <v>274720</v>
      </c>
      <c r="AP111" s="164">
        <v>274720</v>
      </c>
      <c r="AQ111" s="162"/>
      <c r="AR111" s="160"/>
      <c r="AS111" s="160"/>
      <c r="AT111" s="160"/>
      <c r="AU111" s="160"/>
      <c r="AV111" s="160"/>
      <c r="AW111" s="172"/>
      <c r="AX111" s="172"/>
      <c r="AY111" s="172"/>
      <c r="AZ111" s="1122"/>
      <c r="BA111" s="510"/>
      <c r="BB111" s="430">
        <f>+SUM(AP111:BA111)</f>
        <v>274720</v>
      </c>
      <c r="BC111" s="545">
        <v>62624</v>
      </c>
      <c r="BD111" s="546">
        <v>32005</v>
      </c>
      <c r="BE111" s="167">
        <v>6154</v>
      </c>
      <c r="BF111" s="196">
        <v>4225</v>
      </c>
      <c r="BG111" s="172">
        <v>8308</v>
      </c>
      <c r="BH111" s="172">
        <v>9312</v>
      </c>
      <c r="BI111" s="172">
        <v>29963</v>
      </c>
      <c r="BJ111" s="172">
        <v>27854</v>
      </c>
      <c r="BK111" s="172">
        <v>9044</v>
      </c>
      <c r="BL111" s="172">
        <v>10442</v>
      </c>
      <c r="BM111" s="172">
        <f>VLOOKUP(A111,'SIIF EJEC MENS NOV-16'!$A$26:$AV$223,48,0)</f>
        <v>70412</v>
      </c>
      <c r="BN111" s="510">
        <f>VLOOKUP(A111,'EJECUCION MENSUAL DIC-16'!A112:$AV$223,48,0)</f>
        <v>4377</v>
      </c>
      <c r="BO111" s="160">
        <f>+SUM(BC111:BN111)</f>
        <v>274720</v>
      </c>
      <c r="BP111" s="163">
        <v>62624</v>
      </c>
      <c r="BQ111" s="162">
        <v>32005</v>
      </c>
      <c r="BR111" s="160">
        <v>6154</v>
      </c>
      <c r="BS111" s="183">
        <v>4225</v>
      </c>
      <c r="BT111" s="170">
        <v>8308</v>
      </c>
      <c r="BU111" s="170">
        <v>9312</v>
      </c>
      <c r="BV111" s="170">
        <v>29963</v>
      </c>
      <c r="BW111" s="170">
        <v>27854</v>
      </c>
      <c r="BX111" s="170">
        <v>9044</v>
      </c>
      <c r="BY111" s="170">
        <v>10442</v>
      </c>
      <c r="BZ111" s="172">
        <f>VLOOKUP(A111,'SIIF EJEC MENS NOV-16'!$A$26:$AX$223,50,0)</f>
        <v>70412</v>
      </c>
      <c r="CA111" s="510">
        <f>VLOOKUP(A111,'EJECUCION MENSUAL DIC-16'!$A$26:$AX$223,50,0)</f>
        <v>4377</v>
      </c>
      <c r="CB111" s="160">
        <f>+SUM(BP111:CA111)</f>
        <v>274720</v>
      </c>
      <c r="CC111" s="163">
        <v>58441</v>
      </c>
      <c r="CD111" s="183">
        <v>36188</v>
      </c>
      <c r="CE111" s="170">
        <v>6154</v>
      </c>
      <c r="CF111" s="170">
        <v>4225</v>
      </c>
      <c r="CG111" s="170">
        <v>8308</v>
      </c>
      <c r="CH111" s="172">
        <v>9312</v>
      </c>
      <c r="CI111" s="170">
        <v>29963</v>
      </c>
      <c r="CJ111" s="170">
        <v>27854</v>
      </c>
      <c r="CK111" s="170">
        <v>9044</v>
      </c>
      <c r="CL111" s="170">
        <v>10442</v>
      </c>
      <c r="CM111" s="170">
        <f>VLOOKUP(A111,'SIIF EJEC MENS NOV-16'!$A$26:$AZ$223,52,0)</f>
        <v>70412</v>
      </c>
      <c r="CN111" s="510">
        <f>VLOOKUP(A111,'EJECUCION MENSUAL DIC-16'!A112:$AZ$223,52,0)</f>
        <v>4377</v>
      </c>
      <c r="CO111" s="166">
        <f>+SUM(CC111:CN111)</f>
        <v>274720</v>
      </c>
      <c r="CP111" s="163">
        <f>+AO111-BB111</f>
        <v>0</v>
      </c>
      <c r="CQ111" s="163">
        <f>+BB111-BO111</f>
        <v>0</v>
      </c>
      <c r="CR111" s="163">
        <f>+BO111-CB111</f>
        <v>0</v>
      </c>
      <c r="CS111" s="163">
        <f>+CB111-CO111</f>
        <v>0</v>
      </c>
      <c r="CT111" s="272">
        <f t="shared" si="111"/>
        <v>1</v>
      </c>
      <c r="CU111" s="273">
        <f t="shared" si="112"/>
        <v>1</v>
      </c>
    </row>
    <row r="112" spans="1:99" s="146" customFormat="1" ht="18.75" customHeight="1" outlineLevel="2">
      <c r="A112" s="146" t="s">
        <v>899</v>
      </c>
      <c r="B112" s="1027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>
        <v>11000000</v>
      </c>
      <c r="AB112" s="170"/>
      <c r="AC112" s="170">
        <f>5000000+1982380</f>
        <v>6982380</v>
      </c>
      <c r="AD112" s="165"/>
      <c r="AE112" s="160">
        <f t="shared" si="138"/>
        <v>17982380</v>
      </c>
      <c r="AF112" s="160">
        <f t="shared" si="138"/>
        <v>0</v>
      </c>
      <c r="AG112" s="163"/>
      <c r="AH112" s="160"/>
      <c r="AI112" s="162"/>
      <c r="AJ112" s="160">
        <f>+-AG112+AI112</f>
        <v>0</v>
      </c>
      <c r="AK112" s="162"/>
      <c r="AL112" s="167">
        <f>+F112-AE112+AF112+AJ112</f>
        <v>172017620</v>
      </c>
      <c r="AM112" s="160"/>
      <c r="AN112" s="509">
        <f t="shared" si="98"/>
        <v>172017620</v>
      </c>
      <c r="AO112" s="167">
        <f>+AL112-AM112</f>
        <v>172017620</v>
      </c>
      <c r="AP112" s="164">
        <v>172017620</v>
      </c>
      <c r="AQ112" s="162"/>
      <c r="AR112" s="160"/>
      <c r="AS112" s="160"/>
      <c r="AT112" s="160"/>
      <c r="AU112" s="160"/>
      <c r="AV112" s="160"/>
      <c r="AW112" s="172"/>
      <c r="AX112" s="172"/>
      <c r="AY112" s="172"/>
      <c r="AZ112" s="1122"/>
      <c r="BA112" s="510"/>
      <c r="BB112" s="430">
        <f>+SUM(AP112:BA112)</f>
        <v>172017620</v>
      </c>
      <c r="BC112" s="545">
        <v>9336853</v>
      </c>
      <c r="BD112" s="546">
        <v>12888055</v>
      </c>
      <c r="BE112" s="167">
        <v>2071699</v>
      </c>
      <c r="BF112" s="196">
        <v>36815566</v>
      </c>
      <c r="BG112" s="172">
        <v>13416562</v>
      </c>
      <c r="BH112" s="172">
        <v>964627</v>
      </c>
      <c r="BI112" s="172">
        <v>25466790</v>
      </c>
      <c r="BJ112" s="172">
        <v>10708525</v>
      </c>
      <c r="BK112" s="859">
        <v>12612777</v>
      </c>
      <c r="BL112" s="172">
        <v>13073293</v>
      </c>
      <c r="BM112" s="172">
        <v>13547064</v>
      </c>
      <c r="BN112" s="510">
        <v>20089239</v>
      </c>
      <c r="BO112" s="160">
        <f>+SUM(BC112:BN112)</f>
        <v>170991050</v>
      </c>
      <c r="BP112" s="163">
        <v>9336853</v>
      </c>
      <c r="BQ112" s="162">
        <v>12888055</v>
      </c>
      <c r="BR112" s="160">
        <v>2071699</v>
      </c>
      <c r="BS112" s="183">
        <v>36815566</v>
      </c>
      <c r="BT112" s="170">
        <v>13416562</v>
      </c>
      <c r="BU112" s="170">
        <v>964627</v>
      </c>
      <c r="BV112" s="170">
        <v>25466790</v>
      </c>
      <c r="BW112" s="170">
        <v>10708525</v>
      </c>
      <c r="BX112" s="170">
        <v>12612777</v>
      </c>
      <c r="BY112" s="170">
        <v>12849690</v>
      </c>
      <c r="BZ112" s="172">
        <v>13770667</v>
      </c>
      <c r="CA112" s="510">
        <v>20089239</v>
      </c>
      <c r="CB112" s="160">
        <f>+SUM(BP112:CA112)</f>
        <v>170991050</v>
      </c>
      <c r="CC112" s="163">
        <f>8371839+965014</f>
        <v>9336853</v>
      </c>
      <c r="CD112" s="183">
        <v>962890</v>
      </c>
      <c r="CE112" s="170">
        <v>13996864</v>
      </c>
      <c r="CF112" s="170">
        <v>25033901</v>
      </c>
      <c r="CG112" s="170">
        <v>24993524</v>
      </c>
      <c r="CH112" s="172">
        <v>1169330</v>
      </c>
      <c r="CI112" s="170">
        <v>25466790</v>
      </c>
      <c r="CJ112" s="170">
        <v>10708525</v>
      </c>
      <c r="CK112" s="170">
        <v>12612777</v>
      </c>
      <c r="CL112" s="170">
        <v>12849690</v>
      </c>
      <c r="CM112" s="170">
        <v>12867397</v>
      </c>
      <c r="CN112" s="510">
        <v>20992509</v>
      </c>
      <c r="CO112" s="166">
        <f>+SUM(CC112:CN112)</f>
        <v>170991050</v>
      </c>
      <c r="CP112" s="163">
        <f>+AO112-BB112</f>
        <v>0</v>
      </c>
      <c r="CQ112" s="163">
        <f>+BB112-BO112</f>
        <v>1026570</v>
      </c>
      <c r="CR112" s="163">
        <f>+BO112-CB112</f>
        <v>0</v>
      </c>
      <c r="CS112" s="163">
        <f>+CB112-CO112</f>
        <v>0</v>
      </c>
      <c r="CT112" s="272">
        <f t="shared" si="111"/>
        <v>1</v>
      </c>
      <c r="CU112" s="273">
        <f t="shared" si="112"/>
        <v>0.99403218112191061</v>
      </c>
    </row>
    <row r="113" spans="1:99" s="146" customFormat="1" ht="18.75" customHeight="1" outlineLevel="2">
      <c r="A113" s="146" t="s">
        <v>900</v>
      </c>
      <c r="B113" s="1027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>
        <v>150000000</v>
      </c>
      <c r="AB113" s="170"/>
      <c r="AC113" s="170">
        <v>20000000</v>
      </c>
      <c r="AD113" s="165"/>
      <c r="AE113" s="160">
        <f t="shared" si="138"/>
        <v>170000000</v>
      </c>
      <c r="AF113" s="160">
        <f t="shared" si="138"/>
        <v>0</v>
      </c>
      <c r="AG113" s="163"/>
      <c r="AH113" s="160"/>
      <c r="AI113" s="162"/>
      <c r="AJ113" s="160">
        <f>+-AG113+AI113</f>
        <v>0</v>
      </c>
      <c r="AK113" s="162"/>
      <c r="AL113" s="167">
        <f>+F113-AE113+AF113+AJ113</f>
        <v>250000000</v>
      </c>
      <c r="AM113" s="160"/>
      <c r="AN113" s="509">
        <f t="shared" si="98"/>
        <v>250000000</v>
      </c>
      <c r="AO113" s="167">
        <f>+AL113-AM113</f>
        <v>250000000</v>
      </c>
      <c r="AP113" s="164">
        <v>250000000</v>
      </c>
      <c r="AQ113" s="162"/>
      <c r="AR113" s="160"/>
      <c r="AS113" s="160"/>
      <c r="AT113" s="160"/>
      <c r="AU113" s="160"/>
      <c r="AV113" s="160"/>
      <c r="AW113" s="172"/>
      <c r="AX113" s="172"/>
      <c r="AY113" s="172"/>
      <c r="AZ113" s="1122"/>
      <c r="BA113" s="510"/>
      <c r="BB113" s="430">
        <f>+SUM(AP113:BA113)</f>
        <v>250000000</v>
      </c>
      <c r="BC113" s="545">
        <v>16074878</v>
      </c>
      <c r="BD113" s="546">
        <v>23607187</v>
      </c>
      <c r="BE113" s="167">
        <v>26033149</v>
      </c>
      <c r="BF113" s="196">
        <v>22289070</v>
      </c>
      <c r="BG113" s="172">
        <v>25400432</v>
      </c>
      <c r="BH113" s="172">
        <v>20986248</v>
      </c>
      <c r="BI113" s="172">
        <v>20018406</v>
      </c>
      <c r="BJ113" s="172">
        <v>14444526</v>
      </c>
      <c r="BK113" s="172">
        <v>21271295</v>
      </c>
      <c r="BL113" s="172">
        <v>16923015</v>
      </c>
      <c r="BM113" s="172">
        <f>VLOOKUP(A113,'SIIF EJEC MENS NOV-16'!$A$26:$AV$223,48,0)</f>
        <v>17935385</v>
      </c>
      <c r="BN113" s="510">
        <f>VLOOKUP(A113,'EJECUCION MENSUAL DIC-16'!A114:$AV$223,48,0)</f>
        <v>25016409</v>
      </c>
      <c r="BO113" s="160">
        <f>+SUM(BC113:BN113)</f>
        <v>250000000</v>
      </c>
      <c r="BP113" s="163">
        <v>16074878</v>
      </c>
      <c r="BQ113" s="162">
        <v>23523833</v>
      </c>
      <c r="BR113" s="160">
        <v>26116503</v>
      </c>
      <c r="BS113" s="183">
        <v>22289070</v>
      </c>
      <c r="BT113" s="170">
        <v>25400432</v>
      </c>
      <c r="BU113" s="170">
        <v>20986248</v>
      </c>
      <c r="BV113" s="170">
        <v>20018406</v>
      </c>
      <c r="BW113" s="170">
        <v>14444526</v>
      </c>
      <c r="BX113" s="170">
        <v>21271295</v>
      </c>
      <c r="BY113" s="170">
        <v>16332391</v>
      </c>
      <c r="BZ113" s="172">
        <f>VLOOKUP(A113,'SIIF EJEC MENS NOV-16'!$A$26:$AX$223,50,0)</f>
        <v>18526009</v>
      </c>
      <c r="CA113" s="510">
        <f>VLOOKUP(A113,'EJECUCION MENSUAL DIC-16'!$A$26:$AX$223,50,0)</f>
        <v>25016409</v>
      </c>
      <c r="CB113" s="160">
        <f>+SUM(BP113:CA113)</f>
        <v>250000000</v>
      </c>
      <c r="CC113" s="163">
        <v>15965635</v>
      </c>
      <c r="CD113" s="183">
        <v>23633076</v>
      </c>
      <c r="CE113" s="170">
        <v>25931868</v>
      </c>
      <c r="CF113" s="170">
        <v>22473705</v>
      </c>
      <c r="CG113" s="170">
        <v>25103203</v>
      </c>
      <c r="CH113" s="172">
        <v>21283477</v>
      </c>
      <c r="CI113" s="170">
        <v>20018406</v>
      </c>
      <c r="CJ113" s="170">
        <v>14444526</v>
      </c>
      <c r="CK113" s="170">
        <v>21052875</v>
      </c>
      <c r="CL113" s="170">
        <v>16550811</v>
      </c>
      <c r="CM113" s="170">
        <f>VLOOKUP(A113,'SIIF EJEC MENS NOV-16'!$A$26:$AZ$223,52,0)</f>
        <v>18526009</v>
      </c>
      <c r="CN113" s="510">
        <f>VLOOKUP(A113,'EJECUCION MENSUAL DIC-16'!A114:$AZ$223,52,0)</f>
        <v>25016409</v>
      </c>
      <c r="CO113" s="166">
        <f>+SUM(CC113:CN113)</f>
        <v>250000000</v>
      </c>
      <c r="CP113" s="163">
        <f>+AL113-BB113</f>
        <v>0</v>
      </c>
      <c r="CQ113" s="163">
        <f>+BB113-BO113</f>
        <v>0</v>
      </c>
      <c r="CR113" s="163">
        <f>+BO113-CB113</f>
        <v>0</v>
      </c>
      <c r="CS113" s="163">
        <f>+CB113-CO113</f>
        <v>0</v>
      </c>
      <c r="CT113" s="272">
        <f t="shared" si="111"/>
        <v>1</v>
      </c>
      <c r="CU113" s="273">
        <f t="shared" si="112"/>
        <v>1</v>
      </c>
    </row>
    <row r="114" spans="1:99" s="180" customFormat="1" ht="20.25" customHeight="1" outlineLevel="1">
      <c r="A114" s="466"/>
      <c r="B114" s="1028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V114" si="139">+SUM(G115:G117)</f>
        <v>0</v>
      </c>
      <c r="H114" s="471">
        <f t="shared" si="139"/>
        <v>0</v>
      </c>
      <c r="I114" s="650">
        <f t="shared" si="139"/>
        <v>0</v>
      </c>
      <c r="J114" s="472">
        <f t="shared" si="139"/>
        <v>0</v>
      </c>
      <c r="K114" s="471">
        <f t="shared" si="139"/>
        <v>0</v>
      </c>
      <c r="L114" s="651">
        <f t="shared" si="139"/>
        <v>0</v>
      </c>
      <c r="M114" s="471">
        <f t="shared" si="139"/>
        <v>0</v>
      </c>
      <c r="N114" s="651">
        <f t="shared" si="139"/>
        <v>0</v>
      </c>
      <c r="O114" s="471">
        <f t="shared" si="139"/>
        <v>0</v>
      </c>
      <c r="P114" s="650">
        <f t="shared" si="139"/>
        <v>0</v>
      </c>
      <c r="Q114" s="651">
        <f t="shared" si="139"/>
        <v>0</v>
      </c>
      <c r="R114" s="471">
        <f t="shared" si="139"/>
        <v>0</v>
      </c>
      <c r="S114" s="650">
        <f t="shared" si="139"/>
        <v>25000000</v>
      </c>
      <c r="T114" s="471">
        <f t="shared" si="139"/>
        <v>25000000</v>
      </c>
      <c r="U114" s="471">
        <f t="shared" si="139"/>
        <v>0</v>
      </c>
      <c r="V114" s="471">
        <f t="shared" si="139"/>
        <v>0</v>
      </c>
      <c r="W114" s="471">
        <f t="shared" si="139"/>
        <v>0</v>
      </c>
      <c r="X114" s="471">
        <f t="shared" si="139"/>
        <v>0</v>
      </c>
      <c r="Y114" s="471">
        <f t="shared" si="139"/>
        <v>0</v>
      </c>
      <c r="Z114" s="471">
        <f t="shared" si="139"/>
        <v>0</v>
      </c>
      <c r="AA114" s="471">
        <f t="shared" si="139"/>
        <v>0</v>
      </c>
      <c r="AB114" s="471">
        <f t="shared" si="139"/>
        <v>0</v>
      </c>
      <c r="AC114" s="471">
        <f t="shared" si="139"/>
        <v>7233078</v>
      </c>
      <c r="AD114" s="472">
        <f t="shared" si="139"/>
        <v>0</v>
      </c>
      <c r="AE114" s="471">
        <f t="shared" si="139"/>
        <v>32233078</v>
      </c>
      <c r="AF114" s="471">
        <f t="shared" si="139"/>
        <v>25000000</v>
      </c>
      <c r="AG114" s="650">
        <f>+SUM(AG115:AG117)</f>
        <v>0</v>
      </c>
      <c r="AH114" s="471"/>
      <c r="AI114" s="651">
        <f>+SUM(AI115:AI117)</f>
        <v>0</v>
      </c>
      <c r="AJ114" s="471">
        <f>+SUM(AJ115:AJ117)</f>
        <v>0</v>
      </c>
      <c r="AK114" s="651">
        <f>+SUM(AK115:AK117)</f>
        <v>0</v>
      </c>
      <c r="AL114" s="471">
        <f t="shared" si="139"/>
        <v>87766922</v>
      </c>
      <c r="AM114" s="471">
        <f t="shared" si="139"/>
        <v>0</v>
      </c>
      <c r="AN114" s="471">
        <f t="shared" si="139"/>
        <v>87766922</v>
      </c>
      <c r="AO114" s="471">
        <f>+SUM(AO115:AO117)</f>
        <v>87766922</v>
      </c>
      <c r="AP114" s="471">
        <f t="shared" si="139"/>
        <v>0</v>
      </c>
      <c r="AQ114" s="651">
        <f t="shared" si="139"/>
        <v>7865553</v>
      </c>
      <c r="AR114" s="471">
        <f t="shared" si="139"/>
        <v>45036508</v>
      </c>
      <c r="AS114" s="471">
        <f t="shared" si="139"/>
        <v>0</v>
      </c>
      <c r="AT114" s="471">
        <f t="shared" si="139"/>
        <v>0</v>
      </c>
      <c r="AU114" s="471">
        <f t="shared" si="139"/>
        <v>0</v>
      </c>
      <c r="AV114" s="471">
        <f t="shared" si="139"/>
        <v>0</v>
      </c>
      <c r="AW114" s="471">
        <f t="shared" si="139"/>
        <v>34864861</v>
      </c>
      <c r="AX114" s="471">
        <f t="shared" si="139"/>
        <v>0</v>
      </c>
      <c r="AY114" s="471">
        <f t="shared" si="139"/>
        <v>0</v>
      </c>
      <c r="AZ114" s="1123">
        <f t="shared" si="139"/>
        <v>0</v>
      </c>
      <c r="BA114" s="471">
        <f t="shared" si="139"/>
        <v>0</v>
      </c>
      <c r="BB114" s="471">
        <f t="shared" si="139"/>
        <v>87766922</v>
      </c>
      <c r="BC114" s="650">
        <f t="shared" si="139"/>
        <v>0</v>
      </c>
      <c r="BD114" s="651">
        <f t="shared" si="139"/>
        <v>7636236</v>
      </c>
      <c r="BE114" s="471">
        <f t="shared" si="139"/>
        <v>0</v>
      </c>
      <c r="BF114" s="650">
        <f t="shared" si="139"/>
        <v>45036508</v>
      </c>
      <c r="BG114" s="471">
        <f t="shared" si="139"/>
        <v>0</v>
      </c>
      <c r="BH114" s="471">
        <f t="shared" si="139"/>
        <v>0</v>
      </c>
      <c r="BI114" s="471">
        <f t="shared" si="139"/>
        <v>0</v>
      </c>
      <c r="BJ114" s="471">
        <f t="shared" si="139"/>
        <v>0</v>
      </c>
      <c r="BK114" s="471">
        <f t="shared" si="139"/>
        <v>0</v>
      </c>
      <c r="BL114" s="471">
        <f t="shared" si="139"/>
        <v>0</v>
      </c>
      <c r="BM114" s="471">
        <f t="shared" si="139"/>
        <v>0</v>
      </c>
      <c r="BN114" s="472">
        <f t="shared" si="139"/>
        <v>34108642</v>
      </c>
      <c r="BO114" s="471">
        <f t="shared" si="139"/>
        <v>86781386</v>
      </c>
      <c r="BP114" s="650">
        <f t="shared" si="139"/>
        <v>0</v>
      </c>
      <c r="BQ114" s="651">
        <f t="shared" si="139"/>
        <v>7636236</v>
      </c>
      <c r="BR114" s="471">
        <f t="shared" si="139"/>
        <v>0</v>
      </c>
      <c r="BS114" s="650">
        <f t="shared" si="139"/>
        <v>0</v>
      </c>
      <c r="BT114" s="471">
        <f t="shared" si="139"/>
        <v>45036508</v>
      </c>
      <c r="BU114" s="471">
        <f t="shared" si="139"/>
        <v>0</v>
      </c>
      <c r="BV114" s="471">
        <f t="shared" si="139"/>
        <v>0</v>
      </c>
      <c r="BW114" s="471">
        <f t="shared" ref="BW114:CS114" si="140">+SUM(BW115:BW117)</f>
        <v>0</v>
      </c>
      <c r="BX114" s="471">
        <f t="shared" si="140"/>
        <v>0</v>
      </c>
      <c r="BY114" s="471">
        <v>0</v>
      </c>
      <c r="BZ114" s="471">
        <f t="shared" si="140"/>
        <v>0</v>
      </c>
      <c r="CA114" s="472">
        <f t="shared" si="140"/>
        <v>34108642</v>
      </c>
      <c r="CB114" s="471">
        <f t="shared" si="140"/>
        <v>86781386</v>
      </c>
      <c r="CC114" s="650">
        <f t="shared" si="140"/>
        <v>0</v>
      </c>
      <c r="CD114" s="650">
        <f t="shared" si="140"/>
        <v>0</v>
      </c>
      <c r="CE114" s="471">
        <f t="shared" si="140"/>
        <v>7636236</v>
      </c>
      <c r="CF114" s="471">
        <f t="shared" si="140"/>
        <v>0</v>
      </c>
      <c r="CG114" s="471">
        <f t="shared" si="140"/>
        <v>45036508</v>
      </c>
      <c r="CH114" s="471">
        <f t="shared" si="140"/>
        <v>0</v>
      </c>
      <c r="CI114" s="471">
        <f t="shared" si="140"/>
        <v>0</v>
      </c>
      <c r="CJ114" s="471">
        <f t="shared" si="140"/>
        <v>0</v>
      </c>
      <c r="CK114" s="471">
        <f t="shared" si="140"/>
        <v>0</v>
      </c>
      <c r="CL114" s="471">
        <f t="shared" si="140"/>
        <v>0</v>
      </c>
      <c r="CM114" s="471">
        <f t="shared" si="140"/>
        <v>0</v>
      </c>
      <c r="CN114" s="471">
        <f t="shared" si="140"/>
        <v>34108642</v>
      </c>
      <c r="CO114" s="471">
        <f t="shared" si="140"/>
        <v>86781386</v>
      </c>
      <c r="CP114" s="650">
        <f t="shared" si="140"/>
        <v>0</v>
      </c>
      <c r="CQ114" s="650">
        <f t="shared" si="140"/>
        <v>985536</v>
      </c>
      <c r="CR114" s="650">
        <f t="shared" si="140"/>
        <v>0</v>
      </c>
      <c r="CS114" s="650">
        <f t="shared" si="140"/>
        <v>0</v>
      </c>
      <c r="CT114" s="652">
        <f t="shared" si="111"/>
        <v>1</v>
      </c>
      <c r="CU114" s="653">
        <f t="shared" si="112"/>
        <v>0.9887709859529995</v>
      </c>
    </row>
    <row r="115" spans="1:99" s="146" customFormat="1" ht="18" customHeight="1" outlineLevel="2">
      <c r="A115" s="146" t="s">
        <v>901</v>
      </c>
      <c r="B115" s="1027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>
        <v>4963492</v>
      </c>
      <c r="AD115" s="165"/>
      <c r="AE115" s="160">
        <f t="shared" ref="AE115:AF117" si="141">+G115+I115+K115+M115+O115+Q115+S115+U115+W115+Y115+AA115+AC115</f>
        <v>24963492</v>
      </c>
      <c r="AF115" s="160">
        <f t="shared" si="141"/>
        <v>0</v>
      </c>
      <c r="AG115" s="163"/>
      <c r="AH115" s="160"/>
      <c r="AI115" s="162"/>
      <c r="AJ115" s="160">
        <f>+-AG115+AI115</f>
        <v>0</v>
      </c>
      <c r="AK115" s="162"/>
      <c r="AL115" s="167">
        <f>+F115-AE115+AF115+AJ115</f>
        <v>45036508</v>
      </c>
      <c r="AM115" s="160"/>
      <c r="AN115" s="509">
        <f t="shared" si="98"/>
        <v>45036508</v>
      </c>
      <c r="AO115" s="167">
        <f>+AL115-AM115</f>
        <v>45036508</v>
      </c>
      <c r="AP115" s="164">
        <v>0</v>
      </c>
      <c r="AQ115" s="162">
        <v>0</v>
      </c>
      <c r="AR115" s="160">
        <v>45036508</v>
      </c>
      <c r="AS115" s="160">
        <v>0</v>
      </c>
      <c r="AT115" s="160">
        <v>0</v>
      </c>
      <c r="AU115" s="160">
        <v>0</v>
      </c>
      <c r="AV115" s="160">
        <v>0</v>
      </c>
      <c r="AW115" s="172">
        <v>0</v>
      </c>
      <c r="AX115" s="172">
        <v>0</v>
      </c>
      <c r="AY115" s="172">
        <v>0</v>
      </c>
      <c r="AZ115" s="1122">
        <v>0</v>
      </c>
      <c r="BA115" s="510">
        <f>VLOOKUP(A115,'EJECUCION MENSUAL DIC-16'!A116:$AR$223,44,0)</f>
        <v>0</v>
      </c>
      <c r="BB115" s="430">
        <f>+SUM(AP115:BA115)</f>
        <v>45036508</v>
      </c>
      <c r="BC115" s="545">
        <v>0</v>
      </c>
      <c r="BD115" s="546">
        <v>0</v>
      </c>
      <c r="BE115" s="167">
        <v>0</v>
      </c>
      <c r="BF115" s="196">
        <v>45036508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>
        <v>0</v>
      </c>
      <c r="BM115" s="172">
        <f>VLOOKUP(A115,'SIIF EJEC MENS NOV-16'!$A$26:$AV$223,48,0)</f>
        <v>0</v>
      </c>
      <c r="BN115" s="510">
        <f>VLOOKUP(A115,'EJECUCION MENSUAL DIC-16'!A116:$AV$223,48,0)</f>
        <v>0</v>
      </c>
      <c r="BO115" s="160">
        <f>+SUM(BC115:BN115)</f>
        <v>45036508</v>
      </c>
      <c r="BP115" s="163">
        <v>0</v>
      </c>
      <c r="BQ115" s="162">
        <v>0</v>
      </c>
      <c r="BR115" s="160">
        <v>0</v>
      </c>
      <c r="BS115" s="183">
        <v>0</v>
      </c>
      <c r="BT115" s="170">
        <v>45036508</v>
      </c>
      <c r="BU115" s="170">
        <v>0</v>
      </c>
      <c r="BV115" s="170">
        <v>0</v>
      </c>
      <c r="BW115" s="170">
        <v>0</v>
      </c>
      <c r="BX115" s="170">
        <v>0</v>
      </c>
      <c r="BY115" s="170">
        <v>0</v>
      </c>
      <c r="BZ115" s="172">
        <f>VLOOKUP(A115,'SIIF EJEC MENS NOV-16'!$A$26:$AX$223,50,0)</f>
        <v>0</v>
      </c>
      <c r="CA115" s="510">
        <f>VLOOKUP(A115,'EJECUCION MENSUAL DIC-16'!$A$26:$AX$223,50,0)</f>
        <v>0</v>
      </c>
      <c r="CB115" s="160">
        <f>+SUM(BP115:CA115)</f>
        <v>45036508</v>
      </c>
      <c r="CC115" s="163">
        <v>0</v>
      </c>
      <c r="CD115" s="183">
        <v>0</v>
      </c>
      <c r="CE115" s="170">
        <v>0</v>
      </c>
      <c r="CF115" s="170">
        <v>0</v>
      </c>
      <c r="CG115" s="170">
        <v>45036508</v>
      </c>
      <c r="CH115" s="172">
        <v>0</v>
      </c>
      <c r="CI115" s="170">
        <v>0</v>
      </c>
      <c r="CJ115" s="170">
        <v>0</v>
      </c>
      <c r="CK115" s="170">
        <v>0</v>
      </c>
      <c r="CL115" s="170">
        <v>0</v>
      </c>
      <c r="CM115" s="170">
        <f>VLOOKUP(A115,'SIIF EJEC MENS NOV-16'!$A$26:$AZ$223,52,0)</f>
        <v>0</v>
      </c>
      <c r="CN115" s="510">
        <f>VLOOKUP(A115,'EJECUCION MENSUAL DIC-16'!A116:$AZ$223,52,0)</f>
        <v>0</v>
      </c>
      <c r="CO115" s="166">
        <f>+SUM(CC115:CN115)</f>
        <v>45036508</v>
      </c>
      <c r="CP115" s="163">
        <f>+AO115-BB115</f>
        <v>0</v>
      </c>
      <c r="CQ115" s="163">
        <f>+BB115-BO115</f>
        <v>0</v>
      </c>
      <c r="CR115" s="163">
        <f>+BO115-CB115</f>
        <v>0</v>
      </c>
      <c r="CS115" s="163">
        <f>+CB115-CO115</f>
        <v>0</v>
      </c>
      <c r="CT115" s="272">
        <f t="shared" si="111"/>
        <v>1</v>
      </c>
      <c r="CU115" s="273">
        <f t="shared" si="112"/>
        <v>1</v>
      </c>
    </row>
    <row r="116" spans="1:99" s="157" customFormat="1" ht="18" customHeight="1" outlineLevel="2">
      <c r="A116" s="146" t="s">
        <v>902</v>
      </c>
      <c r="B116" s="1027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141"/>
        <v>5000000</v>
      </c>
      <c r="AF116" s="151">
        <f t="shared" si="141"/>
        <v>0</v>
      </c>
      <c r="AG116" s="154"/>
      <c r="AH116" s="151"/>
      <c r="AI116" s="153"/>
      <c r="AJ116" s="160">
        <f>+-AG116+AI116</f>
        <v>0</v>
      </c>
      <c r="AK116" s="153"/>
      <c r="AL116" s="160">
        <f>+F116-AE116+AF116+AJ116</f>
        <v>0</v>
      </c>
      <c r="AM116" s="151"/>
      <c r="AN116" s="573">
        <f t="shared" si="98"/>
        <v>0</v>
      </c>
      <c r="AO116" s="160">
        <f>+AL116-AM116</f>
        <v>0</v>
      </c>
      <c r="AP116" s="164">
        <v>0</v>
      </c>
      <c r="AQ116" s="162">
        <v>0</v>
      </c>
      <c r="AR116" s="160">
        <v>0</v>
      </c>
      <c r="AS116" s="160">
        <v>0</v>
      </c>
      <c r="AT116" s="160">
        <v>0</v>
      </c>
      <c r="AU116" s="160">
        <v>0</v>
      </c>
      <c r="AV116" s="160">
        <v>0</v>
      </c>
      <c r="AW116" s="172">
        <v>0</v>
      </c>
      <c r="AX116" s="172">
        <v>0</v>
      </c>
      <c r="AY116" s="172">
        <v>0</v>
      </c>
      <c r="AZ116" s="1122">
        <v>0</v>
      </c>
      <c r="BA116" s="510">
        <f>VLOOKUP(A116,'EJECUCION MENSUAL DIC-16'!A117:$AR$223,44,0)</f>
        <v>0</v>
      </c>
      <c r="BB116" s="430">
        <f>+SUM(AP116:BA116)</f>
        <v>0</v>
      </c>
      <c r="BC116" s="545">
        <v>0</v>
      </c>
      <c r="BD116" s="546">
        <v>0</v>
      </c>
      <c r="BE116" s="167">
        <v>0</v>
      </c>
      <c r="BF116" s="196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>
        <v>0</v>
      </c>
      <c r="BM116" s="172">
        <f>VLOOKUP(A116,'SIIF EJEC MENS NOV-16'!$A$26:$AV$223,48,0)</f>
        <v>0</v>
      </c>
      <c r="BN116" s="510">
        <f>VLOOKUP(A116,'EJECUCION MENSUAL DIC-16'!A117:$AV$223,48,0)</f>
        <v>0</v>
      </c>
      <c r="BO116" s="160">
        <f>+SUM(BC116:BN116)</f>
        <v>0</v>
      </c>
      <c r="BP116" s="163">
        <v>0</v>
      </c>
      <c r="BQ116" s="162">
        <v>0</v>
      </c>
      <c r="BR116" s="160">
        <v>0</v>
      </c>
      <c r="BS116" s="183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>
        <v>0</v>
      </c>
      <c r="BZ116" s="172">
        <f>VLOOKUP(A116,'SIIF EJEC MENS NOV-16'!$A$26:$AX$223,50,0)</f>
        <v>0</v>
      </c>
      <c r="CA116" s="510">
        <f>VLOOKUP(A116,'EJECUCION MENSUAL DIC-16'!$A$26:$AX$223,50,0)</f>
        <v>0</v>
      </c>
      <c r="CB116" s="160">
        <f>+SUM(BP116:CA116)</f>
        <v>0</v>
      </c>
      <c r="CC116" s="163">
        <v>0</v>
      </c>
      <c r="CD116" s="183">
        <v>0</v>
      </c>
      <c r="CE116" s="170">
        <v>0</v>
      </c>
      <c r="CF116" s="170">
        <v>0</v>
      </c>
      <c r="CG116" s="170">
        <v>0</v>
      </c>
      <c r="CH116" s="172">
        <v>0</v>
      </c>
      <c r="CI116" s="170">
        <v>0</v>
      </c>
      <c r="CJ116" s="170">
        <v>0</v>
      </c>
      <c r="CK116" s="170">
        <v>0</v>
      </c>
      <c r="CL116" s="170">
        <v>0</v>
      </c>
      <c r="CM116" s="170">
        <f>VLOOKUP(A116,'SIIF EJEC MENS NOV-16'!$A$26:$AZ$223,52,0)</f>
        <v>0</v>
      </c>
      <c r="CN116" s="510">
        <f>VLOOKUP(A116,'EJECUCION MENSUAL DIC-16'!A117:$AZ$223,52,0)</f>
        <v>0</v>
      </c>
      <c r="CO116" s="166">
        <f>+SUM(CC116:CN116)</f>
        <v>0</v>
      </c>
      <c r="CP116" s="163">
        <f>+AO116-BB116</f>
        <v>0</v>
      </c>
      <c r="CQ116" s="163">
        <f>+BB116-BO116</f>
        <v>0</v>
      </c>
      <c r="CR116" s="163">
        <f>+BO116-CB116</f>
        <v>0</v>
      </c>
      <c r="CS116" s="163">
        <f>+CB116-CO116</f>
        <v>0</v>
      </c>
      <c r="CT116" s="272">
        <f t="shared" si="111"/>
        <v>0</v>
      </c>
      <c r="CU116" s="273">
        <f t="shared" si="112"/>
        <v>0</v>
      </c>
    </row>
    <row r="117" spans="1:99" s="146" customFormat="1" ht="18" customHeight="1" outlineLevel="2">
      <c r="A117" s="146" t="s">
        <v>903</v>
      </c>
      <c r="B117" s="1027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>
        <v>2269586</v>
      </c>
      <c r="AD117" s="165"/>
      <c r="AE117" s="160">
        <f t="shared" si="141"/>
        <v>2269586</v>
      </c>
      <c r="AF117" s="160">
        <f t="shared" si="141"/>
        <v>25000000</v>
      </c>
      <c r="AG117" s="163"/>
      <c r="AH117" s="160"/>
      <c r="AI117" s="162"/>
      <c r="AJ117" s="160">
        <f>+-AG117+AI117</f>
        <v>0</v>
      </c>
      <c r="AK117" s="162"/>
      <c r="AL117" s="167">
        <f>+F117-AE117+AF117+AJ117</f>
        <v>42730414</v>
      </c>
      <c r="AM117" s="160"/>
      <c r="AN117" s="509">
        <f t="shared" si="98"/>
        <v>42730414</v>
      </c>
      <c r="AO117" s="167">
        <f>+AL117-AM117</f>
        <v>42730414</v>
      </c>
      <c r="AP117" s="164">
        <v>0</v>
      </c>
      <c r="AQ117" s="162">
        <v>7865553</v>
      </c>
      <c r="AR117" s="160">
        <v>0</v>
      </c>
      <c r="AS117" s="160">
        <v>0</v>
      </c>
      <c r="AT117" s="160">
        <v>0</v>
      </c>
      <c r="AU117" s="160">
        <v>0</v>
      </c>
      <c r="AV117" s="160">
        <v>0</v>
      </c>
      <c r="AW117" s="172">
        <v>34864861</v>
      </c>
      <c r="AX117" s="172">
        <v>0</v>
      </c>
      <c r="AY117" s="172">
        <v>0</v>
      </c>
      <c r="AZ117" s="1122">
        <v>0</v>
      </c>
      <c r="BA117" s="510">
        <f>VLOOKUP(A117,'EJECUCION MENSUAL DIC-16'!A118:$AR$223,44,0)</f>
        <v>0</v>
      </c>
      <c r="BB117" s="430">
        <f>+SUM(AP117:BA117)</f>
        <v>42730414</v>
      </c>
      <c r="BC117" s="545">
        <v>0</v>
      </c>
      <c r="BD117" s="546">
        <v>7636236</v>
      </c>
      <c r="BE117" s="167">
        <v>0</v>
      </c>
      <c r="BF117" s="196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>
        <v>0</v>
      </c>
      <c r="BM117" s="172">
        <f>VLOOKUP(A117,'SIIF EJEC MENS NOV-16'!$A$26:$AV$223,48,0)</f>
        <v>0</v>
      </c>
      <c r="BN117" s="510">
        <f>VLOOKUP(A117,'EJECUCION MENSUAL DIC-16'!A118:$AV$223,48,0)</f>
        <v>34108642</v>
      </c>
      <c r="BO117" s="160">
        <f>+SUM(BC117:BN117)</f>
        <v>41744878</v>
      </c>
      <c r="BP117" s="163">
        <v>0</v>
      </c>
      <c r="BQ117" s="162">
        <v>7636236</v>
      </c>
      <c r="BR117" s="160">
        <v>0</v>
      </c>
      <c r="BS117" s="183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>
        <v>0</v>
      </c>
      <c r="BZ117" s="172">
        <f>VLOOKUP(A117,'SIIF EJEC MENS NOV-16'!$A$26:$AX$223,50,0)</f>
        <v>0</v>
      </c>
      <c r="CA117" s="510">
        <f>VLOOKUP(A117,'EJECUCION MENSUAL DIC-16'!$A$26:$AX$223,50,0)</f>
        <v>34108642</v>
      </c>
      <c r="CB117" s="160">
        <f>+SUM(BP117:CA117)</f>
        <v>41744878</v>
      </c>
      <c r="CC117" s="163">
        <v>0</v>
      </c>
      <c r="CD117" s="183">
        <v>0</v>
      </c>
      <c r="CE117" s="170">
        <v>7636236</v>
      </c>
      <c r="CF117" s="170">
        <v>0</v>
      </c>
      <c r="CG117" s="170">
        <v>0</v>
      </c>
      <c r="CH117" s="172">
        <v>0</v>
      </c>
      <c r="CI117" s="170">
        <v>0</v>
      </c>
      <c r="CJ117" s="170">
        <v>0</v>
      </c>
      <c r="CK117" s="170">
        <v>0</v>
      </c>
      <c r="CL117" s="170">
        <v>0</v>
      </c>
      <c r="CM117" s="170">
        <f>VLOOKUP(A117,'SIIF EJEC MENS NOV-16'!$A$26:$AZ$223,52,0)</f>
        <v>0</v>
      </c>
      <c r="CN117" s="510">
        <f>VLOOKUP(A117,'EJECUCION MENSUAL DIC-16'!A118:$AZ$223,52,0)</f>
        <v>34108642</v>
      </c>
      <c r="CO117" s="166">
        <f>+SUM(CC117:CN117)</f>
        <v>41744878</v>
      </c>
      <c r="CP117" s="163">
        <f>+AO117-BB117</f>
        <v>0</v>
      </c>
      <c r="CQ117" s="163">
        <f>+BB117-BO117</f>
        <v>985536</v>
      </c>
      <c r="CR117" s="163">
        <f>+BO117-CB117</f>
        <v>0</v>
      </c>
      <c r="CS117" s="163">
        <f>+CB117-CO117</f>
        <v>0</v>
      </c>
      <c r="CT117" s="272">
        <f t="shared" si="111"/>
        <v>1</v>
      </c>
      <c r="CU117" s="273">
        <f t="shared" si="112"/>
        <v>0.97693595947841738</v>
      </c>
    </row>
    <row r="118" spans="1:99" s="180" customFormat="1" ht="20.25" customHeight="1" outlineLevel="1">
      <c r="A118" s="466"/>
      <c r="B118" s="1028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V118" si="142">+G119</f>
        <v>0</v>
      </c>
      <c r="H118" s="471">
        <f t="shared" si="142"/>
        <v>0</v>
      </c>
      <c r="I118" s="650">
        <f t="shared" si="142"/>
        <v>0</v>
      </c>
      <c r="J118" s="472">
        <f t="shared" si="142"/>
        <v>0</v>
      </c>
      <c r="K118" s="471">
        <f t="shared" si="142"/>
        <v>0</v>
      </c>
      <c r="L118" s="651">
        <f t="shared" si="142"/>
        <v>0</v>
      </c>
      <c r="M118" s="471">
        <f t="shared" si="142"/>
        <v>0</v>
      </c>
      <c r="N118" s="651">
        <f t="shared" si="142"/>
        <v>80000000</v>
      </c>
      <c r="O118" s="471">
        <f t="shared" si="142"/>
        <v>0</v>
      </c>
      <c r="P118" s="650">
        <f t="shared" si="142"/>
        <v>0</v>
      </c>
      <c r="Q118" s="651">
        <f t="shared" si="142"/>
        <v>0</v>
      </c>
      <c r="R118" s="471">
        <f t="shared" si="142"/>
        <v>0</v>
      </c>
      <c r="S118" s="650">
        <f t="shared" si="142"/>
        <v>0</v>
      </c>
      <c r="T118" s="471">
        <f t="shared" si="142"/>
        <v>0</v>
      </c>
      <c r="U118" s="471">
        <f t="shared" si="142"/>
        <v>0</v>
      </c>
      <c r="V118" s="471">
        <f t="shared" si="142"/>
        <v>135000000</v>
      </c>
      <c r="W118" s="471">
        <f t="shared" si="142"/>
        <v>0</v>
      </c>
      <c r="X118" s="471">
        <f t="shared" si="142"/>
        <v>0</v>
      </c>
      <c r="Y118" s="471">
        <f t="shared" si="142"/>
        <v>0</v>
      </c>
      <c r="Z118" s="471">
        <f t="shared" si="142"/>
        <v>0</v>
      </c>
      <c r="AA118" s="471">
        <f t="shared" si="142"/>
        <v>6696000</v>
      </c>
      <c r="AB118" s="471">
        <f t="shared" si="142"/>
        <v>0</v>
      </c>
      <c r="AC118" s="471">
        <f t="shared" si="142"/>
        <v>46439501</v>
      </c>
      <c r="AD118" s="472">
        <f t="shared" si="142"/>
        <v>0</v>
      </c>
      <c r="AE118" s="471">
        <f t="shared" si="142"/>
        <v>53135501</v>
      </c>
      <c r="AF118" s="471">
        <f t="shared" si="142"/>
        <v>215000000</v>
      </c>
      <c r="AG118" s="650">
        <f t="shared" si="142"/>
        <v>469393639</v>
      </c>
      <c r="AH118" s="471"/>
      <c r="AI118" s="651">
        <f>+AI119</f>
        <v>0</v>
      </c>
      <c r="AJ118" s="471">
        <f t="shared" si="142"/>
        <v>-469393639</v>
      </c>
      <c r="AK118" s="651">
        <f>+AK119</f>
        <v>0</v>
      </c>
      <c r="AL118" s="471">
        <f t="shared" si="142"/>
        <v>1121924264</v>
      </c>
      <c r="AM118" s="471">
        <f t="shared" si="142"/>
        <v>0</v>
      </c>
      <c r="AN118" s="471">
        <f t="shared" si="142"/>
        <v>1121924264</v>
      </c>
      <c r="AO118" s="471">
        <f t="shared" si="142"/>
        <v>1121924264</v>
      </c>
      <c r="AP118" s="471">
        <f t="shared" si="142"/>
        <v>937274886</v>
      </c>
      <c r="AQ118" s="651">
        <f t="shared" si="142"/>
        <v>22764879</v>
      </c>
      <c r="AR118" s="471">
        <f t="shared" si="142"/>
        <v>0</v>
      </c>
      <c r="AS118" s="471">
        <f t="shared" si="142"/>
        <v>49994051</v>
      </c>
      <c r="AT118" s="471">
        <f t="shared" si="142"/>
        <v>16091238</v>
      </c>
      <c r="AU118" s="471">
        <f t="shared" si="142"/>
        <v>0</v>
      </c>
      <c r="AV118" s="471">
        <f t="shared" si="142"/>
        <v>0</v>
      </c>
      <c r="AW118" s="471">
        <f t="shared" si="142"/>
        <v>95799210</v>
      </c>
      <c r="AX118" s="471">
        <f t="shared" si="142"/>
        <v>0</v>
      </c>
      <c r="AY118" s="471">
        <f t="shared" si="142"/>
        <v>0</v>
      </c>
      <c r="AZ118" s="1123">
        <f t="shared" si="142"/>
        <v>0</v>
      </c>
      <c r="BA118" s="471">
        <f t="shared" si="142"/>
        <v>0</v>
      </c>
      <c r="BB118" s="471">
        <f t="shared" si="142"/>
        <v>1121924264</v>
      </c>
      <c r="BC118" s="650">
        <f t="shared" si="142"/>
        <v>918375193</v>
      </c>
      <c r="BD118" s="651">
        <f t="shared" si="142"/>
        <v>20484879</v>
      </c>
      <c r="BE118" s="471">
        <f t="shared" si="142"/>
        <v>0</v>
      </c>
      <c r="BF118" s="650">
        <f t="shared" si="142"/>
        <v>47798051</v>
      </c>
      <c r="BG118" s="471">
        <f t="shared" si="142"/>
        <v>0</v>
      </c>
      <c r="BH118" s="471">
        <f t="shared" si="142"/>
        <v>18287238</v>
      </c>
      <c r="BI118" s="471">
        <f t="shared" si="142"/>
        <v>0</v>
      </c>
      <c r="BJ118" s="471">
        <f t="shared" si="142"/>
        <v>0</v>
      </c>
      <c r="BK118" s="471">
        <f t="shared" si="142"/>
        <v>2280000</v>
      </c>
      <c r="BL118" s="471">
        <f t="shared" si="142"/>
        <v>18899693</v>
      </c>
      <c r="BM118" s="471">
        <f t="shared" si="142"/>
        <v>83027518</v>
      </c>
      <c r="BN118" s="472">
        <f t="shared" si="142"/>
        <v>12771692</v>
      </c>
      <c r="BO118" s="471">
        <f t="shared" si="142"/>
        <v>1121924264</v>
      </c>
      <c r="BP118" s="650">
        <f t="shared" si="142"/>
        <v>92483588</v>
      </c>
      <c r="BQ118" s="651">
        <f t="shared" si="142"/>
        <v>86088259</v>
      </c>
      <c r="BR118" s="471">
        <f t="shared" si="142"/>
        <v>90464845</v>
      </c>
      <c r="BS118" s="650">
        <f t="shared" si="142"/>
        <v>102196552</v>
      </c>
      <c r="BT118" s="471">
        <f t="shared" si="142"/>
        <v>79077526</v>
      </c>
      <c r="BU118" s="471">
        <f t="shared" si="142"/>
        <v>106755578</v>
      </c>
      <c r="BV118" s="471">
        <f t="shared" si="142"/>
        <v>77381659</v>
      </c>
      <c r="BW118" s="471">
        <f t="shared" ref="BW118:CS118" si="143">+BW119</f>
        <v>109390845</v>
      </c>
      <c r="BX118" s="471">
        <f t="shared" si="143"/>
        <v>93282552</v>
      </c>
      <c r="BY118" s="471">
        <v>0</v>
      </c>
      <c r="BZ118" s="471">
        <f t="shared" si="143"/>
        <v>87214205</v>
      </c>
      <c r="CA118" s="472">
        <f t="shared" si="143"/>
        <v>87722540</v>
      </c>
      <c r="CB118" s="471">
        <f t="shared" si="143"/>
        <v>1106860701</v>
      </c>
      <c r="CC118" s="650">
        <f t="shared" si="143"/>
        <v>69797526</v>
      </c>
      <c r="CD118" s="650">
        <f t="shared" si="143"/>
        <v>108774321</v>
      </c>
      <c r="CE118" s="471">
        <f>+CE119</f>
        <v>90464845</v>
      </c>
      <c r="CF118" s="471">
        <f t="shared" si="143"/>
        <v>102196552</v>
      </c>
      <c r="CG118" s="471">
        <f t="shared" si="143"/>
        <v>79077526</v>
      </c>
      <c r="CH118" s="471">
        <f t="shared" si="143"/>
        <v>106755578</v>
      </c>
      <c r="CI118" s="471">
        <f t="shared" si="143"/>
        <v>77381659</v>
      </c>
      <c r="CJ118" s="471">
        <f t="shared" si="143"/>
        <v>109390845</v>
      </c>
      <c r="CK118" s="471">
        <f t="shared" si="143"/>
        <v>93282552</v>
      </c>
      <c r="CL118" s="471">
        <f t="shared" si="143"/>
        <v>94802552</v>
      </c>
      <c r="CM118" s="471">
        <f t="shared" si="143"/>
        <v>80203472</v>
      </c>
      <c r="CN118" s="471">
        <f t="shared" si="143"/>
        <v>87247913</v>
      </c>
      <c r="CO118" s="471">
        <f t="shared" si="143"/>
        <v>1099375341</v>
      </c>
      <c r="CP118" s="650">
        <f t="shared" si="143"/>
        <v>0</v>
      </c>
      <c r="CQ118" s="650">
        <f t="shared" si="143"/>
        <v>0</v>
      </c>
      <c r="CR118" s="650">
        <f t="shared" si="143"/>
        <v>15063563</v>
      </c>
      <c r="CS118" s="650">
        <f t="shared" si="143"/>
        <v>7485360</v>
      </c>
      <c r="CT118" s="652">
        <f t="shared" si="111"/>
        <v>1</v>
      </c>
      <c r="CU118" s="653">
        <f t="shared" si="112"/>
        <v>1</v>
      </c>
    </row>
    <row r="119" spans="1:99" s="146" customFormat="1" ht="18" customHeight="1" outlineLevel="2">
      <c r="A119" s="146" t="s">
        <v>904</v>
      </c>
      <c r="B119" s="1027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>
        <v>6696000</v>
      </c>
      <c r="AB119" s="170"/>
      <c r="AC119" s="170">
        <v>46439501</v>
      </c>
      <c r="AD119" s="165"/>
      <c r="AE119" s="160">
        <f>+G119+I119+K119+M119+O119+Q119+S119+U119+W119+Y119+AA119+AC119</f>
        <v>53135501</v>
      </c>
      <c r="AF119" s="160">
        <f>+H119+J119+L119+N119+P119+R119+T119+V119+X119+Z119+AB119+AD119</f>
        <v>215000000</v>
      </c>
      <c r="AG119" s="163">
        <v>469393639</v>
      </c>
      <c r="AH119" s="160"/>
      <c r="AI119" s="162"/>
      <c r="AJ119" s="160">
        <f>+-AG119+AI119</f>
        <v>-469393639</v>
      </c>
      <c r="AK119" s="162"/>
      <c r="AL119" s="167">
        <f>+F119-AE119+AF119+AJ119</f>
        <v>1121924264</v>
      </c>
      <c r="AM119" s="160"/>
      <c r="AN119" s="509">
        <f t="shared" si="98"/>
        <v>1121924264</v>
      </c>
      <c r="AO119" s="167">
        <f>+AL119-AM119</f>
        <v>1121924264</v>
      </c>
      <c r="AP119" s="164">
        <v>937274886</v>
      </c>
      <c r="AQ119" s="162">
        <v>22764879</v>
      </c>
      <c r="AR119" s="160"/>
      <c r="AS119" s="160">
        <v>49994051</v>
      </c>
      <c r="AT119" s="160">
        <v>16091238</v>
      </c>
      <c r="AU119" s="160"/>
      <c r="AV119" s="160">
        <v>0</v>
      </c>
      <c r="AW119" s="172">
        <v>95799210</v>
      </c>
      <c r="AX119" s="172"/>
      <c r="AY119" s="172"/>
      <c r="AZ119" s="1122"/>
      <c r="BA119" s="510"/>
      <c r="BB119" s="430">
        <f>+SUM(AP119:BA119)</f>
        <v>1121924264</v>
      </c>
      <c r="BC119" s="545">
        <v>918375193</v>
      </c>
      <c r="BD119" s="546">
        <v>20484879</v>
      </c>
      <c r="BE119" s="167"/>
      <c r="BF119" s="196">
        <v>47798051</v>
      </c>
      <c r="BG119" s="172"/>
      <c r="BH119" s="172">
        <v>18287238</v>
      </c>
      <c r="BI119" s="172"/>
      <c r="BJ119" s="172"/>
      <c r="BK119" s="172">
        <v>2280000</v>
      </c>
      <c r="BL119" s="172">
        <v>18899693</v>
      </c>
      <c r="BM119" s="172">
        <v>83027518</v>
      </c>
      <c r="BN119" s="510">
        <v>12771692</v>
      </c>
      <c r="BO119" s="160">
        <f>+SUM(BC119:BN119)</f>
        <v>1121924264</v>
      </c>
      <c r="BP119" s="163">
        <v>92483588</v>
      </c>
      <c r="BQ119" s="162">
        <v>86088259</v>
      </c>
      <c r="BR119" s="160">
        <v>90464845</v>
      </c>
      <c r="BS119" s="183">
        <v>102196552</v>
      </c>
      <c r="BT119" s="170">
        <v>79077526</v>
      </c>
      <c r="BU119" s="170">
        <v>106755578</v>
      </c>
      <c r="BV119" s="170">
        <v>77381659</v>
      </c>
      <c r="BW119" s="170">
        <v>109390845</v>
      </c>
      <c r="BX119" s="170">
        <v>93282552</v>
      </c>
      <c r="BY119" s="170">
        <v>94802552</v>
      </c>
      <c r="BZ119" s="172">
        <f>VLOOKUP(A119,'SIIF EJEC MENS NOV-16'!$A$26:$AX$223,50,0)</f>
        <v>87214205</v>
      </c>
      <c r="CA119" s="510">
        <f>VLOOKUP(A119,'EJECUCION MENSUAL DIC-16'!$A$26:$AX$223,50,0)</f>
        <v>87722540</v>
      </c>
      <c r="CB119" s="160">
        <f>+SUM(BP119:CA119)</f>
        <v>1106860701</v>
      </c>
      <c r="CC119" s="163">
        <v>69797526</v>
      </c>
      <c r="CD119" s="183">
        <v>108774321</v>
      </c>
      <c r="CE119" s="170">
        <v>90464845</v>
      </c>
      <c r="CF119" s="170">
        <v>102196552</v>
      </c>
      <c r="CG119" s="170">
        <v>79077526</v>
      </c>
      <c r="CH119" s="172">
        <v>106755578</v>
      </c>
      <c r="CI119" s="170">
        <v>77381659</v>
      </c>
      <c r="CJ119" s="170">
        <v>109390845</v>
      </c>
      <c r="CK119" s="170">
        <v>93282552</v>
      </c>
      <c r="CL119" s="170">
        <v>94802552</v>
      </c>
      <c r="CM119" s="170">
        <v>80203472</v>
      </c>
      <c r="CN119" s="510">
        <f>VLOOKUP(A119,'EJECUCION MENSUAL DIC-16'!A120:$AZ$223,52,0)</f>
        <v>87247913</v>
      </c>
      <c r="CO119" s="166">
        <f>+SUM(CC119:CN119)</f>
        <v>1099375341</v>
      </c>
      <c r="CP119" s="163">
        <f>+AO119-BB119</f>
        <v>0</v>
      </c>
      <c r="CQ119" s="163">
        <f>+BB119-BO119</f>
        <v>0</v>
      </c>
      <c r="CR119" s="163">
        <f>+BO119-CB119</f>
        <v>15063563</v>
      </c>
      <c r="CS119" s="163">
        <f>+CB119-CO119</f>
        <v>7485360</v>
      </c>
      <c r="CT119" s="272">
        <f t="shared" si="111"/>
        <v>1</v>
      </c>
      <c r="CU119" s="273">
        <f t="shared" si="112"/>
        <v>1</v>
      </c>
    </row>
    <row r="120" spans="1:99" s="180" customFormat="1" ht="20.25" customHeight="1" outlineLevel="1">
      <c r="A120" s="466"/>
      <c r="B120" s="1028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V120" si="144">+SUM(G121:G122)</f>
        <v>0</v>
      </c>
      <c r="H120" s="471">
        <f t="shared" si="144"/>
        <v>0</v>
      </c>
      <c r="I120" s="650">
        <f t="shared" si="144"/>
        <v>40000000</v>
      </c>
      <c r="J120" s="472">
        <f t="shared" si="144"/>
        <v>40000000</v>
      </c>
      <c r="K120" s="471">
        <f t="shared" si="144"/>
        <v>4295692</v>
      </c>
      <c r="L120" s="651">
        <f t="shared" si="144"/>
        <v>550000000</v>
      </c>
      <c r="M120" s="471">
        <f t="shared" si="144"/>
        <v>15000000</v>
      </c>
      <c r="N120" s="651">
        <f t="shared" si="144"/>
        <v>15000000</v>
      </c>
      <c r="O120" s="471">
        <f t="shared" si="144"/>
        <v>0</v>
      </c>
      <c r="P120" s="650">
        <f t="shared" si="144"/>
        <v>0</v>
      </c>
      <c r="Q120" s="651">
        <f t="shared" si="144"/>
        <v>20000000</v>
      </c>
      <c r="R120" s="471">
        <f t="shared" si="144"/>
        <v>20000000</v>
      </c>
      <c r="S120" s="650">
        <f t="shared" si="144"/>
        <v>0</v>
      </c>
      <c r="T120" s="471">
        <f t="shared" si="144"/>
        <v>107700000</v>
      </c>
      <c r="U120" s="471">
        <f t="shared" si="144"/>
        <v>0</v>
      </c>
      <c r="V120" s="471">
        <f t="shared" si="144"/>
        <v>0</v>
      </c>
      <c r="W120" s="471">
        <f t="shared" si="144"/>
        <v>0</v>
      </c>
      <c r="X120" s="471">
        <f t="shared" si="144"/>
        <v>0</v>
      </c>
      <c r="Y120" s="471">
        <f t="shared" si="144"/>
        <v>0</v>
      </c>
      <c r="Z120" s="471">
        <f t="shared" si="144"/>
        <v>0</v>
      </c>
      <c r="AA120" s="471">
        <f t="shared" si="144"/>
        <v>0</v>
      </c>
      <c r="AB120" s="471">
        <f t="shared" si="144"/>
        <v>47000000</v>
      </c>
      <c r="AC120" s="471">
        <f t="shared" si="144"/>
        <v>0</v>
      </c>
      <c r="AD120" s="472">
        <f t="shared" si="144"/>
        <v>75148301</v>
      </c>
      <c r="AE120" s="471">
        <f t="shared" si="144"/>
        <v>79295692</v>
      </c>
      <c r="AF120" s="471">
        <f t="shared" si="144"/>
        <v>854848301</v>
      </c>
      <c r="AG120" s="650">
        <f t="shared" si="144"/>
        <v>0</v>
      </c>
      <c r="AH120" s="471"/>
      <c r="AI120" s="651">
        <f>+SUM(AI121:AI122)</f>
        <v>150000000</v>
      </c>
      <c r="AJ120" s="471">
        <f>+SUM(AJ121:AJ122)</f>
        <v>150000000</v>
      </c>
      <c r="AK120" s="651">
        <f>+SUM(AK121:AK122)</f>
        <v>0</v>
      </c>
      <c r="AL120" s="471">
        <f t="shared" si="144"/>
        <v>1325552609</v>
      </c>
      <c r="AM120" s="471">
        <f t="shared" si="144"/>
        <v>0</v>
      </c>
      <c r="AN120" s="471">
        <f t="shared" si="144"/>
        <v>1322056525</v>
      </c>
      <c r="AO120" s="471">
        <f>+SUM(AO121:AO122)</f>
        <v>1325552609</v>
      </c>
      <c r="AP120" s="471">
        <f t="shared" si="144"/>
        <v>195948465</v>
      </c>
      <c r="AQ120" s="651">
        <f t="shared" si="144"/>
        <v>177749484</v>
      </c>
      <c r="AR120" s="471">
        <f t="shared" si="144"/>
        <v>107691997</v>
      </c>
      <c r="AS120" s="471">
        <f t="shared" si="144"/>
        <v>132107524</v>
      </c>
      <c r="AT120" s="471">
        <f t="shared" si="144"/>
        <v>144064041</v>
      </c>
      <c r="AU120" s="471">
        <f t="shared" si="144"/>
        <v>186454861</v>
      </c>
      <c r="AV120" s="471">
        <f t="shared" si="144"/>
        <v>88936693</v>
      </c>
      <c r="AW120" s="471">
        <f t="shared" si="144"/>
        <v>91236527</v>
      </c>
      <c r="AX120" s="471">
        <f t="shared" si="144"/>
        <v>31540627</v>
      </c>
      <c r="AY120" s="471">
        <f t="shared" si="144"/>
        <v>19192391</v>
      </c>
      <c r="AZ120" s="1123">
        <f t="shared" si="144"/>
        <v>47537472</v>
      </c>
      <c r="BA120" s="471">
        <f t="shared" si="144"/>
        <v>99596443</v>
      </c>
      <c r="BB120" s="471">
        <f>+SUM(BB121:BB122)</f>
        <v>1322056525</v>
      </c>
      <c r="BC120" s="650">
        <f t="shared" si="144"/>
        <v>114793735</v>
      </c>
      <c r="BD120" s="651">
        <f t="shared" si="144"/>
        <v>180671237</v>
      </c>
      <c r="BE120" s="471">
        <f t="shared" si="144"/>
        <v>127948130.5</v>
      </c>
      <c r="BF120" s="650">
        <f t="shared" si="144"/>
        <v>144220863</v>
      </c>
      <c r="BG120" s="471">
        <f t="shared" si="144"/>
        <v>150538931</v>
      </c>
      <c r="BH120" s="471">
        <f t="shared" si="144"/>
        <v>189333543</v>
      </c>
      <c r="BI120" s="471">
        <f t="shared" si="144"/>
        <v>97816388</v>
      </c>
      <c r="BJ120" s="471">
        <f t="shared" si="144"/>
        <v>89191563</v>
      </c>
      <c r="BK120" s="471">
        <f t="shared" si="144"/>
        <v>29804421</v>
      </c>
      <c r="BL120" s="471">
        <f t="shared" si="144"/>
        <v>18973273</v>
      </c>
      <c r="BM120" s="471">
        <f t="shared" si="144"/>
        <v>55232385</v>
      </c>
      <c r="BN120" s="472">
        <f t="shared" si="144"/>
        <v>82783727</v>
      </c>
      <c r="BO120" s="471">
        <f t="shared" si="144"/>
        <v>1281308196.5</v>
      </c>
      <c r="BP120" s="650">
        <f t="shared" si="144"/>
        <v>28935811</v>
      </c>
      <c r="BQ120" s="651">
        <f t="shared" si="144"/>
        <v>157752903</v>
      </c>
      <c r="BR120" s="471">
        <f t="shared" si="144"/>
        <v>152593129.5</v>
      </c>
      <c r="BS120" s="650">
        <f t="shared" si="144"/>
        <v>87549142</v>
      </c>
      <c r="BT120" s="471">
        <f t="shared" si="144"/>
        <v>182297813</v>
      </c>
      <c r="BU120" s="471">
        <f t="shared" si="144"/>
        <v>117636540</v>
      </c>
      <c r="BV120" s="471">
        <f t="shared" si="144"/>
        <v>147671943</v>
      </c>
      <c r="BW120" s="471">
        <f t="shared" ref="BW120:CS120" si="145">+SUM(BW121:BW122)</f>
        <v>142590274</v>
      </c>
      <c r="BX120" s="471">
        <f t="shared" si="145"/>
        <v>70556748</v>
      </c>
      <c r="BY120" s="471">
        <v>0</v>
      </c>
      <c r="BZ120" s="471">
        <f t="shared" si="145"/>
        <v>41915738</v>
      </c>
      <c r="CA120" s="472">
        <f t="shared" si="145"/>
        <v>52688374</v>
      </c>
      <c r="CB120" s="471">
        <f t="shared" si="145"/>
        <v>1222941900.5</v>
      </c>
      <c r="CC120" s="650">
        <f t="shared" si="145"/>
        <v>12799704</v>
      </c>
      <c r="CD120" s="650">
        <f t="shared" si="145"/>
        <v>172572590</v>
      </c>
      <c r="CE120" s="471">
        <f>+SUM(CE121:CE122)</f>
        <v>153909549.5</v>
      </c>
      <c r="CF120" s="471">
        <f t="shared" si="145"/>
        <v>87549142</v>
      </c>
      <c r="CG120" s="471">
        <f t="shared" si="145"/>
        <v>151563790</v>
      </c>
      <c r="CH120" s="471">
        <f t="shared" si="145"/>
        <v>148370563</v>
      </c>
      <c r="CI120" s="471">
        <f t="shared" si="145"/>
        <v>147671943</v>
      </c>
      <c r="CJ120" s="471">
        <f t="shared" si="145"/>
        <v>142590274</v>
      </c>
      <c r="CK120" s="471">
        <f t="shared" si="145"/>
        <v>66828778</v>
      </c>
      <c r="CL120" s="471">
        <f t="shared" si="145"/>
        <v>42646507</v>
      </c>
      <c r="CM120" s="471">
        <f t="shared" si="145"/>
        <v>36005621</v>
      </c>
      <c r="CN120" s="471">
        <f t="shared" si="145"/>
        <v>60433439</v>
      </c>
      <c r="CO120" s="471">
        <f t="shared" si="145"/>
        <v>1222941900.5</v>
      </c>
      <c r="CP120" s="650">
        <f t="shared" si="145"/>
        <v>3496084</v>
      </c>
      <c r="CQ120" s="650">
        <f t="shared" si="145"/>
        <v>40748328.5</v>
      </c>
      <c r="CR120" s="650">
        <f t="shared" si="145"/>
        <v>58366296</v>
      </c>
      <c r="CS120" s="650">
        <f t="shared" si="145"/>
        <v>0</v>
      </c>
      <c r="CT120" s="652">
        <f t="shared" si="111"/>
        <v>0.99736254602324881</v>
      </c>
      <c r="CU120" s="653">
        <f t="shared" si="112"/>
        <v>0.96662191134505171</v>
      </c>
    </row>
    <row r="121" spans="1:99" s="146" customFormat="1" ht="18" customHeight="1" outlineLevel="2">
      <c r="A121" s="146" t="s">
        <v>905</v>
      </c>
      <c r="B121" s="1027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>
        <f>10000000+3000000+7000000</f>
        <v>20000000</v>
      </c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55000000</v>
      </c>
      <c r="AG121" s="163"/>
      <c r="AH121" s="160"/>
      <c r="AI121" s="162"/>
      <c r="AJ121" s="160">
        <f>+-AG121+AI121</f>
        <v>0</v>
      </c>
      <c r="AK121" s="162"/>
      <c r="AL121" s="167">
        <f>+F121-AE121+AF121+AJ121</f>
        <v>95000000</v>
      </c>
      <c r="AM121" s="160"/>
      <c r="AN121" s="509">
        <f t="shared" si="98"/>
        <v>91950000</v>
      </c>
      <c r="AO121" s="167">
        <f>+AL121-AM121</f>
        <v>95000000</v>
      </c>
      <c r="AP121" s="164">
        <v>78517592</v>
      </c>
      <c r="AQ121" s="162">
        <v>5000000</v>
      </c>
      <c r="AR121" s="160">
        <v>3227406</v>
      </c>
      <c r="AS121" s="160"/>
      <c r="AT121" s="160"/>
      <c r="AU121" s="160">
        <v>3624274</v>
      </c>
      <c r="AV121" s="160"/>
      <c r="AW121" s="172">
        <v>1580728</v>
      </c>
      <c r="AX121" s="172"/>
      <c r="AY121" s="172"/>
      <c r="AZ121" s="1122"/>
      <c r="BA121" s="510">
        <f>VLOOKUP(A121,'EJECUCION MENSUAL DIC-16'!A122:$AR$223,44,0)</f>
        <v>0</v>
      </c>
      <c r="BB121" s="430">
        <f>+SUM(AP121:BA121)</f>
        <v>91950000</v>
      </c>
      <c r="BC121" s="545"/>
      <c r="BD121" s="546">
        <v>5901156</v>
      </c>
      <c r="BE121" s="167">
        <v>29463965.5</v>
      </c>
      <c r="BF121" s="196">
        <v>6132913</v>
      </c>
      <c r="BG121" s="172">
        <v>6474890</v>
      </c>
      <c r="BH121" s="172">
        <v>7248336</v>
      </c>
      <c r="BI121" s="172">
        <v>8535491</v>
      </c>
      <c r="BJ121" s="172">
        <v>1580728</v>
      </c>
      <c r="BK121" s="172">
        <v>3253316</v>
      </c>
      <c r="BL121" s="172"/>
      <c r="BM121" s="172">
        <v>17408952</v>
      </c>
      <c r="BN121" s="510">
        <v>1365411</v>
      </c>
      <c r="BO121" s="160">
        <f>+SUM(BC121:BN121)</f>
        <v>87365158.5</v>
      </c>
      <c r="BP121" s="163"/>
      <c r="BQ121" s="162">
        <v>4987962</v>
      </c>
      <c r="BR121" s="160">
        <v>26303581.5</v>
      </c>
      <c r="BS121" s="183">
        <v>4073578</v>
      </c>
      <c r="BT121" s="170">
        <v>6132913</v>
      </c>
      <c r="BU121" s="170">
        <v>10099164</v>
      </c>
      <c r="BV121" s="170">
        <v>8834495</v>
      </c>
      <c r="BW121" s="170">
        <v>4905786</v>
      </c>
      <c r="BX121" s="170"/>
      <c r="BY121" s="170">
        <v>3253316</v>
      </c>
      <c r="BZ121" s="172">
        <v>16127739</v>
      </c>
      <c r="CA121" s="510">
        <v>2646624</v>
      </c>
      <c r="CB121" s="160">
        <f>+SUM(BP121:CA121)</f>
        <v>87365158.5</v>
      </c>
      <c r="CC121" s="163"/>
      <c r="CD121" s="183">
        <v>4987962</v>
      </c>
      <c r="CE121" s="170">
        <v>26303581.5</v>
      </c>
      <c r="CF121" s="170">
        <v>4073578</v>
      </c>
      <c r="CG121" s="170">
        <v>6132913</v>
      </c>
      <c r="CH121" s="172">
        <v>10099164</v>
      </c>
      <c r="CI121" s="170">
        <v>8834495</v>
      </c>
      <c r="CJ121" s="170">
        <v>4905786</v>
      </c>
      <c r="CK121" s="170"/>
      <c r="CL121" s="170">
        <v>3253316</v>
      </c>
      <c r="CM121" s="170">
        <v>16127739</v>
      </c>
      <c r="CN121" s="510">
        <v>2646624</v>
      </c>
      <c r="CO121" s="166">
        <f>+SUM(CC121:CN121)</f>
        <v>87365158.5</v>
      </c>
      <c r="CP121" s="163">
        <f>+AO121-BB121</f>
        <v>3050000</v>
      </c>
      <c r="CQ121" s="163">
        <f>+BB121-BO121</f>
        <v>4584841.5</v>
      </c>
      <c r="CR121" s="163">
        <f>+BO121-CB121</f>
        <v>0</v>
      </c>
      <c r="CS121" s="163">
        <f>+CB121-CO121</f>
        <v>0</v>
      </c>
      <c r="CT121" s="272">
        <f t="shared" si="111"/>
        <v>0.96789473684210525</v>
      </c>
      <c r="CU121" s="273">
        <f t="shared" si="112"/>
        <v>0.919633247368421</v>
      </c>
    </row>
    <row r="122" spans="1:99" s="146" customFormat="1" ht="18" customHeight="1" outlineLevel="2">
      <c r="A122" s="146" t="s">
        <v>906</v>
      </c>
      <c r="B122" s="1027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>
        <v>27000000</v>
      </c>
      <c r="AC122" s="170"/>
      <c r="AD122" s="165">
        <f>36000000+39148301</f>
        <v>75148301</v>
      </c>
      <c r="AE122" s="160">
        <f>+G122+I122+K122+M122+O122+Q122+S122+U122+W122+Y122+AA122+AC122</f>
        <v>39295692</v>
      </c>
      <c r="AF122" s="160">
        <f>+H122+J122+L122+N122+P122+R122+T122+V122+X122+Z122+AB122+AD122</f>
        <v>799848301</v>
      </c>
      <c r="AG122" s="163"/>
      <c r="AH122" s="160"/>
      <c r="AI122" s="162">
        <v>150000000</v>
      </c>
      <c r="AJ122" s="160">
        <v>150000000</v>
      </c>
      <c r="AK122" s="162"/>
      <c r="AL122" s="167">
        <f>+F122-AE122+AF122+AJ122</f>
        <v>1230552609</v>
      </c>
      <c r="AM122" s="160"/>
      <c r="AN122" s="509">
        <f t="shared" si="98"/>
        <v>1230106525</v>
      </c>
      <c r="AO122" s="167">
        <f>+AL122-AM122</f>
        <v>1230552609</v>
      </c>
      <c r="AP122" s="164">
        <v>117430873</v>
      </c>
      <c r="AQ122" s="162">
        <v>172749484</v>
      </c>
      <c r="AR122" s="160">
        <v>104464591</v>
      </c>
      <c r="AS122" s="160">
        <v>132107524</v>
      </c>
      <c r="AT122" s="160">
        <v>144064041</v>
      </c>
      <c r="AU122" s="160">
        <v>182830587</v>
      </c>
      <c r="AV122" s="160">
        <v>88936693</v>
      </c>
      <c r="AW122" s="172">
        <v>89655799</v>
      </c>
      <c r="AX122" s="172">
        <v>31540627</v>
      </c>
      <c r="AY122" s="172">
        <v>19192391</v>
      </c>
      <c r="AZ122" s="1122">
        <v>47537472</v>
      </c>
      <c r="BA122" s="510">
        <v>99596443</v>
      </c>
      <c r="BB122" s="430">
        <f>+SUM(AP122:BA122)</f>
        <v>1230106525</v>
      </c>
      <c r="BC122" s="545">
        <v>114793735</v>
      </c>
      <c r="BD122" s="546">
        <v>174770081</v>
      </c>
      <c r="BE122" s="167">
        <v>98484165</v>
      </c>
      <c r="BF122" s="196">
        <v>138087950</v>
      </c>
      <c r="BG122" s="172">
        <v>144064041</v>
      </c>
      <c r="BH122" s="172">
        <v>182085207</v>
      </c>
      <c r="BI122" s="172">
        <v>89280897</v>
      </c>
      <c r="BJ122" s="172">
        <v>87610835</v>
      </c>
      <c r="BK122" s="172">
        <v>26551105</v>
      </c>
      <c r="BL122" s="172">
        <v>18973273</v>
      </c>
      <c r="BM122" s="172">
        <v>37823433</v>
      </c>
      <c r="BN122" s="510">
        <v>81418316</v>
      </c>
      <c r="BO122" s="160">
        <f>+SUM(BC122:BN122)</f>
        <v>1193943038</v>
      </c>
      <c r="BP122" s="163">
        <v>28935811</v>
      </c>
      <c r="BQ122" s="162">
        <v>152764941</v>
      </c>
      <c r="BR122" s="160">
        <v>126289548</v>
      </c>
      <c r="BS122" s="183">
        <v>83475564</v>
      </c>
      <c r="BT122" s="170">
        <v>176164900</v>
      </c>
      <c r="BU122" s="170">
        <v>107537376</v>
      </c>
      <c r="BV122" s="170">
        <v>138837448</v>
      </c>
      <c r="BW122" s="170">
        <v>137684488</v>
      </c>
      <c r="BX122" s="170">
        <v>70556748</v>
      </c>
      <c r="BY122" s="170">
        <v>37500169</v>
      </c>
      <c r="BZ122" s="172">
        <v>25787999</v>
      </c>
      <c r="CA122" s="510">
        <v>50041750</v>
      </c>
      <c r="CB122" s="160">
        <f>+SUM(BP122:CA122)</f>
        <v>1135576742</v>
      </c>
      <c r="CC122" s="163">
        <f>4961393+7838311</f>
        <v>12799704</v>
      </c>
      <c r="CD122" s="183">
        <v>167584628</v>
      </c>
      <c r="CE122" s="170">
        <v>127605968</v>
      </c>
      <c r="CF122" s="170">
        <v>83475564</v>
      </c>
      <c r="CG122" s="170">
        <v>145430877</v>
      </c>
      <c r="CH122" s="172">
        <v>138271399</v>
      </c>
      <c r="CI122" s="170">
        <v>138837448</v>
      </c>
      <c r="CJ122" s="170">
        <v>137684488</v>
      </c>
      <c r="CK122" s="170">
        <v>66828778</v>
      </c>
      <c r="CL122" s="170">
        <v>39393191</v>
      </c>
      <c r="CM122" s="170">
        <v>19877882</v>
      </c>
      <c r="CN122" s="510">
        <v>57786815</v>
      </c>
      <c r="CO122" s="166">
        <f>+SUM(CC122:CN122)</f>
        <v>1135576742</v>
      </c>
      <c r="CP122" s="163">
        <f>+AO122-BB122</f>
        <v>446084</v>
      </c>
      <c r="CQ122" s="163">
        <f>+BB122-BO122</f>
        <v>36163487</v>
      </c>
      <c r="CR122" s="163">
        <f>+BO122-CB122</f>
        <v>58366296</v>
      </c>
      <c r="CS122" s="163">
        <f>+CB122-CO122</f>
        <v>0</v>
      </c>
      <c r="CT122" s="272">
        <f t="shared" si="111"/>
        <v>0.99963749294687809</v>
      </c>
      <c r="CU122" s="273">
        <f t="shared" si="112"/>
        <v>0.97024948731793714</v>
      </c>
    </row>
    <row r="123" spans="1:99" s="241" customFormat="1" ht="40.5" customHeight="1" outlineLevel="1">
      <c r="A123" s="676"/>
      <c r="B123" s="1032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V123" si="146">+SUM(G124:G127)</f>
        <v>0</v>
      </c>
      <c r="H123" s="682">
        <f t="shared" si="146"/>
        <v>0</v>
      </c>
      <c r="I123" s="680">
        <f t="shared" si="146"/>
        <v>0</v>
      </c>
      <c r="J123" s="681">
        <f t="shared" si="146"/>
        <v>0</v>
      </c>
      <c r="K123" s="682">
        <f t="shared" si="146"/>
        <v>0</v>
      </c>
      <c r="L123" s="683">
        <f t="shared" si="146"/>
        <v>0</v>
      </c>
      <c r="M123" s="682">
        <f t="shared" si="146"/>
        <v>0</v>
      </c>
      <c r="N123" s="683">
        <f t="shared" si="146"/>
        <v>0</v>
      </c>
      <c r="O123" s="682">
        <f t="shared" si="146"/>
        <v>0</v>
      </c>
      <c r="P123" s="680">
        <f t="shared" si="146"/>
        <v>0</v>
      </c>
      <c r="Q123" s="683">
        <f t="shared" si="146"/>
        <v>0</v>
      </c>
      <c r="R123" s="682">
        <f t="shared" si="146"/>
        <v>0</v>
      </c>
      <c r="S123" s="680">
        <f t="shared" si="146"/>
        <v>0</v>
      </c>
      <c r="T123" s="682">
        <f t="shared" si="146"/>
        <v>0</v>
      </c>
      <c r="U123" s="682">
        <f t="shared" si="146"/>
        <v>130000000</v>
      </c>
      <c r="V123" s="682">
        <f t="shared" si="146"/>
        <v>0</v>
      </c>
      <c r="W123" s="682">
        <f t="shared" si="146"/>
        <v>0</v>
      </c>
      <c r="X123" s="682">
        <f t="shared" si="146"/>
        <v>0</v>
      </c>
      <c r="Y123" s="682">
        <f t="shared" si="146"/>
        <v>76900000</v>
      </c>
      <c r="Z123" s="682">
        <f t="shared" si="146"/>
        <v>89900000</v>
      </c>
      <c r="AA123" s="682">
        <f t="shared" si="146"/>
        <v>0</v>
      </c>
      <c r="AB123" s="682">
        <f t="shared" si="146"/>
        <v>0</v>
      </c>
      <c r="AC123" s="682">
        <f t="shared" si="146"/>
        <v>39333240</v>
      </c>
      <c r="AD123" s="681">
        <f t="shared" si="146"/>
        <v>83301166</v>
      </c>
      <c r="AE123" s="682">
        <f t="shared" si="146"/>
        <v>246233240</v>
      </c>
      <c r="AF123" s="682">
        <f t="shared" si="146"/>
        <v>173201166</v>
      </c>
      <c r="AG123" s="680">
        <f t="shared" si="146"/>
        <v>0</v>
      </c>
      <c r="AH123" s="682"/>
      <c r="AI123" s="683">
        <f>+SUM(AI124:AI127)</f>
        <v>0</v>
      </c>
      <c r="AJ123" s="682">
        <f>+SUM(AJ124:AJ127)</f>
        <v>0</v>
      </c>
      <c r="AK123" s="683">
        <f>+SUM(AK124:AK127)</f>
        <v>0</v>
      </c>
      <c r="AL123" s="682">
        <f t="shared" si="146"/>
        <v>196967926</v>
      </c>
      <c r="AM123" s="682">
        <f t="shared" si="146"/>
        <v>0</v>
      </c>
      <c r="AN123" s="682">
        <f t="shared" si="146"/>
        <v>111098300</v>
      </c>
      <c r="AO123" s="682">
        <f>+SUM(AO124:AO127)</f>
        <v>196967926</v>
      </c>
      <c r="AP123" s="682">
        <f t="shared" si="146"/>
        <v>0</v>
      </c>
      <c r="AQ123" s="683">
        <f t="shared" si="146"/>
        <v>0</v>
      </c>
      <c r="AR123" s="682">
        <f t="shared" si="146"/>
        <v>0</v>
      </c>
      <c r="AS123" s="682">
        <f t="shared" si="146"/>
        <v>19860000</v>
      </c>
      <c r="AT123" s="682">
        <f t="shared" si="146"/>
        <v>0</v>
      </c>
      <c r="AU123" s="682">
        <f t="shared" si="146"/>
        <v>2416500</v>
      </c>
      <c r="AV123" s="682">
        <f t="shared" si="146"/>
        <v>0</v>
      </c>
      <c r="AW123" s="682">
        <f t="shared" si="146"/>
        <v>0</v>
      </c>
      <c r="AX123" s="682">
        <f t="shared" si="146"/>
        <v>0</v>
      </c>
      <c r="AY123" s="682">
        <f t="shared" si="146"/>
        <v>0</v>
      </c>
      <c r="AZ123" s="1128">
        <f t="shared" si="146"/>
        <v>61081800</v>
      </c>
      <c r="BA123" s="682">
        <f t="shared" si="146"/>
        <v>27740000</v>
      </c>
      <c r="BB123" s="682">
        <f t="shared" si="146"/>
        <v>111098300</v>
      </c>
      <c r="BC123" s="680">
        <f t="shared" si="146"/>
        <v>0</v>
      </c>
      <c r="BD123" s="683">
        <f t="shared" si="146"/>
        <v>0</v>
      </c>
      <c r="BE123" s="682">
        <f t="shared" si="146"/>
        <v>0</v>
      </c>
      <c r="BF123" s="680">
        <f t="shared" si="146"/>
        <v>0</v>
      </c>
      <c r="BG123" s="682">
        <f t="shared" si="146"/>
        <v>0</v>
      </c>
      <c r="BH123" s="682">
        <f t="shared" si="146"/>
        <v>2416500</v>
      </c>
      <c r="BI123" s="682">
        <f t="shared" si="146"/>
        <v>0</v>
      </c>
      <c r="BJ123" s="682">
        <f t="shared" si="146"/>
        <v>14500000</v>
      </c>
      <c r="BK123" s="682">
        <f t="shared" si="146"/>
        <v>5360000</v>
      </c>
      <c r="BL123" s="682">
        <f t="shared" si="146"/>
        <v>0</v>
      </c>
      <c r="BM123" s="682">
        <f t="shared" si="146"/>
        <v>18584040</v>
      </c>
      <c r="BN123" s="681">
        <f t="shared" si="146"/>
        <v>70196000</v>
      </c>
      <c r="BO123" s="682">
        <f t="shared" si="146"/>
        <v>111056540</v>
      </c>
      <c r="BP123" s="680">
        <f t="shared" si="146"/>
        <v>0</v>
      </c>
      <c r="BQ123" s="683">
        <f t="shared" si="146"/>
        <v>0</v>
      </c>
      <c r="BR123" s="682">
        <f t="shared" si="146"/>
        <v>0</v>
      </c>
      <c r="BS123" s="680">
        <f t="shared" si="146"/>
        <v>0</v>
      </c>
      <c r="BT123" s="682">
        <f t="shared" si="146"/>
        <v>0</v>
      </c>
      <c r="BU123" s="682">
        <f t="shared" si="146"/>
        <v>0</v>
      </c>
      <c r="BV123" s="682">
        <f t="shared" si="146"/>
        <v>2416500</v>
      </c>
      <c r="BW123" s="682">
        <f t="shared" ref="BW123:CS123" si="147">+SUM(BW124:BW127)</f>
        <v>0</v>
      </c>
      <c r="BX123" s="682">
        <f t="shared" si="147"/>
        <v>0</v>
      </c>
      <c r="BY123" s="682">
        <v>0</v>
      </c>
      <c r="BZ123" s="682">
        <f t="shared" si="147"/>
        <v>69000</v>
      </c>
      <c r="CA123" s="681">
        <f t="shared" si="147"/>
        <v>23438537</v>
      </c>
      <c r="CB123" s="682">
        <f t="shared" si="147"/>
        <v>25924037</v>
      </c>
      <c r="CC123" s="680">
        <f t="shared" si="147"/>
        <v>0</v>
      </c>
      <c r="CD123" s="680">
        <f t="shared" si="147"/>
        <v>0</v>
      </c>
      <c r="CE123" s="682">
        <f t="shared" si="147"/>
        <v>0</v>
      </c>
      <c r="CF123" s="682">
        <f t="shared" si="147"/>
        <v>0</v>
      </c>
      <c r="CG123" s="682">
        <f t="shared" si="147"/>
        <v>0</v>
      </c>
      <c r="CH123" s="682">
        <f t="shared" si="147"/>
        <v>0</v>
      </c>
      <c r="CI123" s="682">
        <f t="shared" si="147"/>
        <v>2416500</v>
      </c>
      <c r="CJ123" s="682">
        <f t="shared" si="147"/>
        <v>0</v>
      </c>
      <c r="CK123" s="682">
        <f t="shared" si="147"/>
        <v>0</v>
      </c>
      <c r="CL123" s="682">
        <f t="shared" si="147"/>
        <v>0</v>
      </c>
      <c r="CM123" s="682">
        <f t="shared" si="147"/>
        <v>69000</v>
      </c>
      <c r="CN123" s="682">
        <f t="shared" si="147"/>
        <v>4923497</v>
      </c>
      <c r="CO123" s="682">
        <f t="shared" si="147"/>
        <v>7408997</v>
      </c>
      <c r="CP123" s="680">
        <f t="shared" si="147"/>
        <v>85869626</v>
      </c>
      <c r="CQ123" s="680">
        <f t="shared" si="147"/>
        <v>41760</v>
      </c>
      <c r="CR123" s="680">
        <f t="shared" si="147"/>
        <v>85132503</v>
      </c>
      <c r="CS123" s="680">
        <f t="shared" si="147"/>
        <v>18515040</v>
      </c>
      <c r="CT123" s="684">
        <f t="shared" si="111"/>
        <v>0.56404259442727744</v>
      </c>
      <c r="CU123" s="685">
        <f t="shared" si="112"/>
        <v>0.56383058021334909</v>
      </c>
    </row>
    <row r="124" spans="1:99" s="146" customFormat="1" ht="18" customHeight="1" outlineLevel="2">
      <c r="A124" s="146" t="s">
        <v>907</v>
      </c>
      <c r="B124" s="1027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>
        <v>39333240</v>
      </c>
      <c r="AD124" s="165"/>
      <c r="AE124" s="160">
        <f t="shared" ref="AE124:AF128" si="148">+G124+I124+K124+M124+O124+Q124+S124+U124+W124+Y124+AA124+AC124</f>
        <v>99333240</v>
      </c>
      <c r="AF124" s="160">
        <f t="shared" si="148"/>
        <v>74900000</v>
      </c>
      <c r="AG124" s="163"/>
      <c r="AH124" s="160"/>
      <c r="AI124" s="162"/>
      <c r="AJ124" s="160">
        <f>+-AG124+AI124</f>
        <v>0</v>
      </c>
      <c r="AK124" s="162"/>
      <c r="AL124" s="167">
        <f>+F124-AE124+AF124+AJ124</f>
        <v>43066760</v>
      </c>
      <c r="AM124" s="160"/>
      <c r="AN124" s="509">
        <f>+AM124+BB124</f>
        <v>42566760</v>
      </c>
      <c r="AO124" s="167">
        <f>+AL124-AM124</f>
        <v>43066760</v>
      </c>
      <c r="AP124" s="164"/>
      <c r="AQ124" s="162">
        <v>0</v>
      </c>
      <c r="AR124" s="160"/>
      <c r="AS124" s="160"/>
      <c r="AT124" s="160"/>
      <c r="AU124" s="160"/>
      <c r="AV124" s="160"/>
      <c r="AW124" s="172"/>
      <c r="AX124" s="172"/>
      <c r="AY124" s="172"/>
      <c r="AZ124" s="1122">
        <v>42566760</v>
      </c>
      <c r="BA124" s="510"/>
      <c r="BB124" s="430">
        <f>+SUM(AP124:BA124)</f>
        <v>42566760</v>
      </c>
      <c r="BC124" s="545"/>
      <c r="BD124" s="546">
        <v>0</v>
      </c>
      <c r="BE124" s="167"/>
      <c r="BF124" s="196"/>
      <c r="BG124" s="172"/>
      <c r="BH124" s="172"/>
      <c r="BI124" s="172"/>
      <c r="BJ124" s="172"/>
      <c r="BK124" s="172"/>
      <c r="BL124" s="172"/>
      <c r="BM124" s="172">
        <v>69000</v>
      </c>
      <c r="BN124" s="510">
        <v>42456000</v>
      </c>
      <c r="BO124" s="160">
        <f>+SUM(BC124:BN124)</f>
        <v>42525000</v>
      </c>
      <c r="BP124" s="163"/>
      <c r="BQ124" s="162">
        <v>0</v>
      </c>
      <c r="BR124" s="160"/>
      <c r="BS124" s="183"/>
      <c r="BT124" s="170"/>
      <c r="BU124" s="170"/>
      <c r="BV124" s="170"/>
      <c r="BW124" s="170"/>
      <c r="BX124" s="170"/>
      <c r="BY124" s="170"/>
      <c r="BZ124" s="172">
        <v>69000</v>
      </c>
      <c r="CA124" s="510"/>
      <c r="CB124" s="160">
        <f>+SUM(BP124:CA124)</f>
        <v>69000</v>
      </c>
      <c r="CC124" s="163"/>
      <c r="CD124" s="183">
        <v>0</v>
      </c>
      <c r="CE124" s="170"/>
      <c r="CF124" s="170"/>
      <c r="CG124" s="170"/>
      <c r="CH124" s="172"/>
      <c r="CI124" s="170"/>
      <c r="CJ124" s="170"/>
      <c r="CK124" s="170"/>
      <c r="CL124" s="170"/>
      <c r="CM124" s="170">
        <v>69000</v>
      </c>
      <c r="CN124" s="510"/>
      <c r="CO124" s="166">
        <f>+SUM(CC124:CN124)</f>
        <v>69000</v>
      </c>
      <c r="CP124" s="163">
        <f>+AO124-BB124</f>
        <v>500000</v>
      </c>
      <c r="CQ124" s="163">
        <f>+BB124-BO124</f>
        <v>41760</v>
      </c>
      <c r="CR124" s="163">
        <f>+BO124-CB124</f>
        <v>42456000</v>
      </c>
      <c r="CS124" s="163">
        <f>+CB124-CO124</f>
        <v>0</v>
      </c>
      <c r="CT124" s="272">
        <f t="shared" ref="CT124:CT133" si="149">IFERROR(BB124/AO124,0)</f>
        <v>0.98839011803999188</v>
      </c>
      <c r="CU124" s="273">
        <f t="shared" ref="CU124:CU133" si="150">IFERROR(BO124/AO124,0)</f>
        <v>0.98742046069869194</v>
      </c>
    </row>
    <row r="125" spans="1:99" s="146" customFormat="1" ht="18" customHeight="1" outlineLevel="2">
      <c r="A125" s="146" t="s">
        <v>908</v>
      </c>
      <c r="B125" s="1027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148"/>
        <v>39400000</v>
      </c>
      <c r="AF125" s="160">
        <f t="shared" si="148"/>
        <v>0</v>
      </c>
      <c r="AG125" s="163"/>
      <c r="AH125" s="160"/>
      <c r="AI125" s="162"/>
      <c r="AJ125" s="160">
        <f>+-AG125+AI125</f>
        <v>0</v>
      </c>
      <c r="AK125" s="162"/>
      <c r="AL125" s="167">
        <f>+F125-AE125+AF125+AJ125</f>
        <v>28100000</v>
      </c>
      <c r="AM125" s="160"/>
      <c r="AN125" s="509">
        <f>+AM125+BB125</f>
        <v>27600000</v>
      </c>
      <c r="AO125" s="167">
        <f>+AL125-AM125</f>
        <v>28100000</v>
      </c>
      <c r="AP125" s="164"/>
      <c r="AQ125" s="162">
        <v>0</v>
      </c>
      <c r="AR125" s="160"/>
      <c r="AS125" s="160">
        <v>19860000</v>
      </c>
      <c r="AT125" s="160"/>
      <c r="AU125" s="160"/>
      <c r="AV125" s="160"/>
      <c r="AW125" s="172"/>
      <c r="AX125" s="172"/>
      <c r="AY125" s="172"/>
      <c r="AZ125" s="1122"/>
      <c r="BA125" s="510">
        <v>7740000</v>
      </c>
      <c r="BB125" s="430">
        <f>+SUM(AP125:BA125)</f>
        <v>27600000</v>
      </c>
      <c r="BC125" s="545"/>
      <c r="BD125" s="546">
        <v>0</v>
      </c>
      <c r="BE125" s="167"/>
      <c r="BF125" s="196"/>
      <c r="BG125" s="172"/>
      <c r="BH125" s="172"/>
      <c r="BI125" s="172"/>
      <c r="BJ125" s="172">
        <v>14500000</v>
      </c>
      <c r="BK125" s="172">
        <v>5360000</v>
      </c>
      <c r="BL125" s="172"/>
      <c r="BM125" s="172"/>
      <c r="BN125" s="510">
        <v>7740000</v>
      </c>
      <c r="BO125" s="160">
        <f>+SUM(BC125:BN125)</f>
        <v>27600000</v>
      </c>
      <c r="BP125" s="163"/>
      <c r="BQ125" s="162">
        <v>0</v>
      </c>
      <c r="BR125" s="160"/>
      <c r="BS125" s="183"/>
      <c r="BT125" s="170"/>
      <c r="BU125" s="170"/>
      <c r="BV125" s="170"/>
      <c r="BW125" s="170"/>
      <c r="BX125" s="170"/>
      <c r="BY125" s="170"/>
      <c r="BZ125" s="172"/>
      <c r="CA125" s="510">
        <v>4923497</v>
      </c>
      <c r="CB125" s="160">
        <f>+SUM(BP125:CA125)</f>
        <v>4923497</v>
      </c>
      <c r="CC125" s="163"/>
      <c r="CD125" s="183">
        <v>0</v>
      </c>
      <c r="CE125" s="170"/>
      <c r="CF125" s="170"/>
      <c r="CG125" s="170"/>
      <c r="CH125" s="172"/>
      <c r="CI125" s="170"/>
      <c r="CJ125" s="170"/>
      <c r="CK125" s="170"/>
      <c r="CL125" s="170"/>
      <c r="CM125" s="170"/>
      <c r="CN125" s="510">
        <v>4923497</v>
      </c>
      <c r="CO125" s="166">
        <f>+SUM(CC125:CN125)</f>
        <v>4923497</v>
      </c>
      <c r="CP125" s="163">
        <f>+AO125-BB125</f>
        <v>500000</v>
      </c>
      <c r="CQ125" s="163">
        <f>+BB125-BO125</f>
        <v>0</v>
      </c>
      <c r="CR125" s="163">
        <f>+BO125-CB125</f>
        <v>22676503</v>
      </c>
      <c r="CS125" s="163">
        <f>+CB125-CO125</f>
        <v>0</v>
      </c>
      <c r="CT125" s="272">
        <f t="shared" si="149"/>
        <v>0.98220640569395012</v>
      </c>
      <c r="CU125" s="273">
        <f t="shared" si="150"/>
        <v>0.98220640569395012</v>
      </c>
    </row>
    <row r="126" spans="1:99" s="146" customFormat="1" ht="18" customHeight="1" outlineLevel="2">
      <c r="A126" s="146" t="s">
        <v>909</v>
      </c>
      <c r="B126" s="1027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>
        <f>80000000+3301166</f>
        <v>83301166</v>
      </c>
      <c r="AE126" s="160">
        <f t="shared" si="148"/>
        <v>60000000</v>
      </c>
      <c r="AF126" s="160">
        <f t="shared" si="148"/>
        <v>98301166</v>
      </c>
      <c r="AG126" s="163"/>
      <c r="AH126" s="160"/>
      <c r="AI126" s="162"/>
      <c r="AJ126" s="160">
        <f>+-AG126+AI126</f>
        <v>0</v>
      </c>
      <c r="AK126" s="162"/>
      <c r="AL126" s="167">
        <f>+F126-AE126+AF126+AJ126</f>
        <v>105801166</v>
      </c>
      <c r="AM126" s="160"/>
      <c r="AN126" s="509">
        <f>+AM126+BB126</f>
        <v>20931540</v>
      </c>
      <c r="AO126" s="167">
        <f>+AL126-AM126</f>
        <v>105801166</v>
      </c>
      <c r="AP126" s="164">
        <v>0</v>
      </c>
      <c r="AQ126" s="162">
        <v>0</v>
      </c>
      <c r="AR126" s="160">
        <v>0</v>
      </c>
      <c r="AS126" s="160">
        <v>0</v>
      </c>
      <c r="AT126" s="160">
        <v>0</v>
      </c>
      <c r="AU126" s="160">
        <v>2416500</v>
      </c>
      <c r="AV126" s="160">
        <v>0</v>
      </c>
      <c r="AW126" s="172">
        <v>0</v>
      </c>
      <c r="AX126" s="172">
        <v>0</v>
      </c>
      <c r="AY126" s="172">
        <v>0</v>
      </c>
      <c r="AZ126" s="1122">
        <v>18515040</v>
      </c>
      <c r="BA126" s="510">
        <f>VLOOKUP(A126,'EJECUCION MENSUAL DIC-16'!A127:$AR$223,44,0)</f>
        <v>0</v>
      </c>
      <c r="BB126" s="430">
        <f>+SUM(AP126:BA126)</f>
        <v>20931540</v>
      </c>
      <c r="BC126" s="545">
        <v>0</v>
      </c>
      <c r="BD126" s="546">
        <v>0</v>
      </c>
      <c r="BE126" s="167">
        <v>0</v>
      </c>
      <c r="BF126" s="196">
        <v>0</v>
      </c>
      <c r="BG126" s="172">
        <v>0</v>
      </c>
      <c r="BH126" s="172">
        <v>2416500</v>
      </c>
      <c r="BI126" s="172">
        <v>0</v>
      </c>
      <c r="BJ126" s="172">
        <v>0</v>
      </c>
      <c r="BK126" s="172">
        <v>0</v>
      </c>
      <c r="BL126" s="172">
        <v>0</v>
      </c>
      <c r="BM126" s="172">
        <f>VLOOKUP(A126,'SIIF EJEC MENS NOV-16'!$A$26:$AV$223,48,0)</f>
        <v>18515040</v>
      </c>
      <c r="BN126" s="510">
        <f>VLOOKUP(A126,'EJECUCION MENSUAL DIC-16'!A127:$AV$223,48,0)</f>
        <v>0</v>
      </c>
      <c r="BO126" s="160">
        <f>+SUM(BC126:BN126)</f>
        <v>20931540</v>
      </c>
      <c r="BP126" s="163">
        <v>0</v>
      </c>
      <c r="BQ126" s="162">
        <v>0</v>
      </c>
      <c r="BR126" s="160">
        <v>0</v>
      </c>
      <c r="BS126" s="183">
        <v>0</v>
      </c>
      <c r="BT126" s="170">
        <v>0</v>
      </c>
      <c r="BU126" s="170">
        <v>0</v>
      </c>
      <c r="BV126" s="170">
        <v>2416500</v>
      </c>
      <c r="BW126" s="170">
        <v>0</v>
      </c>
      <c r="BX126" s="170">
        <v>0</v>
      </c>
      <c r="BY126" s="170">
        <v>0</v>
      </c>
      <c r="BZ126" s="172">
        <f>VLOOKUP(A126,'SIIF EJEC MENS NOV-16'!$A$26:$AX$223,50,0)</f>
        <v>0</v>
      </c>
      <c r="CA126" s="510">
        <f>VLOOKUP(A126,'EJECUCION MENSUAL DIC-16'!$A$26:$AX$223,50,0)</f>
        <v>18515040</v>
      </c>
      <c r="CB126" s="160">
        <f>+SUM(BP126:CA126)</f>
        <v>20931540</v>
      </c>
      <c r="CC126" s="163">
        <v>0</v>
      </c>
      <c r="CD126" s="183">
        <v>0</v>
      </c>
      <c r="CE126" s="170">
        <v>0</v>
      </c>
      <c r="CF126" s="170">
        <v>0</v>
      </c>
      <c r="CG126" s="170">
        <v>0</v>
      </c>
      <c r="CH126" s="172">
        <v>0</v>
      </c>
      <c r="CI126" s="170">
        <v>2416500</v>
      </c>
      <c r="CJ126" s="170">
        <v>0</v>
      </c>
      <c r="CK126" s="170">
        <v>0</v>
      </c>
      <c r="CL126" s="170">
        <v>0</v>
      </c>
      <c r="CM126" s="170">
        <f>VLOOKUP(A126,'SIIF EJEC MENS NOV-16'!$A$26:$AZ$223,52,0)</f>
        <v>0</v>
      </c>
      <c r="CN126" s="510">
        <f>VLOOKUP(A126,'EJECUCION MENSUAL DIC-16'!A127:$AZ$223,52,0)</f>
        <v>0</v>
      </c>
      <c r="CO126" s="166">
        <f>+SUM(CC126:CN126)</f>
        <v>2416500</v>
      </c>
      <c r="CP126" s="163">
        <f>+AO126-BB126</f>
        <v>84869626</v>
      </c>
      <c r="CQ126" s="163">
        <f>+BB126-BO126</f>
        <v>0</v>
      </c>
      <c r="CR126" s="163">
        <f>+BO126-CB126</f>
        <v>0</v>
      </c>
      <c r="CS126" s="163">
        <f>+CB126-CO126</f>
        <v>18515040</v>
      </c>
      <c r="CT126" s="272">
        <f t="shared" si="149"/>
        <v>0.19783846238518771</v>
      </c>
      <c r="CU126" s="273">
        <f t="shared" si="150"/>
        <v>0.19783846238518771</v>
      </c>
    </row>
    <row r="127" spans="1:99" s="146" customFormat="1" ht="18" customHeight="1" outlineLevel="2">
      <c r="A127" s="146" t="s">
        <v>910</v>
      </c>
      <c r="B127" s="1027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148"/>
        <v>47500000</v>
      </c>
      <c r="AF127" s="160">
        <f t="shared" si="148"/>
        <v>0</v>
      </c>
      <c r="AG127" s="163"/>
      <c r="AH127" s="160"/>
      <c r="AI127" s="162"/>
      <c r="AJ127" s="160">
        <f>+-AG127+AI127</f>
        <v>0</v>
      </c>
      <c r="AK127" s="162"/>
      <c r="AL127" s="167">
        <f>+F127-AE127+AF127+AJ127</f>
        <v>20000000</v>
      </c>
      <c r="AM127" s="160"/>
      <c r="AN127" s="509">
        <f>+AM127+BB127</f>
        <v>20000000</v>
      </c>
      <c r="AO127" s="167">
        <f>+AL127-AM127</f>
        <v>20000000</v>
      </c>
      <c r="AP127" s="164">
        <v>0</v>
      </c>
      <c r="AQ127" s="162">
        <v>0</v>
      </c>
      <c r="AR127" s="160">
        <v>0</v>
      </c>
      <c r="AS127" s="160">
        <v>0</v>
      </c>
      <c r="AT127" s="160">
        <v>0</v>
      </c>
      <c r="AU127" s="160">
        <v>0</v>
      </c>
      <c r="AV127" s="160">
        <v>0</v>
      </c>
      <c r="AW127" s="172">
        <v>0</v>
      </c>
      <c r="AX127" s="172">
        <v>0</v>
      </c>
      <c r="AY127" s="172">
        <v>0</v>
      </c>
      <c r="AZ127" s="1122">
        <v>0</v>
      </c>
      <c r="BA127" s="510">
        <f>VLOOKUP(A127,'EJECUCION MENSUAL DIC-16'!A128:$AR$223,44,0)</f>
        <v>20000000</v>
      </c>
      <c r="BB127" s="430">
        <f>+SUM(AP127:BA127)</f>
        <v>20000000</v>
      </c>
      <c r="BC127" s="545">
        <v>0</v>
      </c>
      <c r="BD127" s="546">
        <v>0</v>
      </c>
      <c r="BE127" s="167">
        <v>0</v>
      </c>
      <c r="BF127" s="196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>
        <v>0</v>
      </c>
      <c r="BM127" s="172">
        <f>VLOOKUP(A127,'SIIF EJEC MENS NOV-16'!$A$26:$AV$223,48,0)</f>
        <v>0</v>
      </c>
      <c r="BN127" s="510">
        <f>VLOOKUP(A127,'EJECUCION MENSUAL DIC-16'!A128:$AV$223,48,0)</f>
        <v>20000000</v>
      </c>
      <c r="BO127" s="160">
        <f>+SUM(BC127:BN127)</f>
        <v>20000000</v>
      </c>
      <c r="BP127" s="163">
        <v>0</v>
      </c>
      <c r="BQ127" s="162">
        <v>0</v>
      </c>
      <c r="BR127" s="160">
        <v>0</v>
      </c>
      <c r="BS127" s="183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>
        <v>0</v>
      </c>
      <c r="BZ127" s="172">
        <f>VLOOKUP(A127,'SIIF EJEC MENS NOV-16'!$A$26:$AX$223,50,0)</f>
        <v>0</v>
      </c>
      <c r="CA127" s="510">
        <f>VLOOKUP(A127,'EJECUCION MENSUAL DIC-16'!$A$26:$AX$223,50,0)</f>
        <v>0</v>
      </c>
      <c r="CB127" s="160">
        <f>+SUM(BP127:CA127)</f>
        <v>0</v>
      </c>
      <c r="CC127" s="163">
        <v>0</v>
      </c>
      <c r="CD127" s="183">
        <v>0</v>
      </c>
      <c r="CE127" s="170">
        <v>0</v>
      </c>
      <c r="CF127" s="170">
        <v>0</v>
      </c>
      <c r="CG127" s="170">
        <v>0</v>
      </c>
      <c r="CH127" s="172">
        <v>0</v>
      </c>
      <c r="CI127" s="170">
        <v>0</v>
      </c>
      <c r="CJ127" s="170">
        <v>0</v>
      </c>
      <c r="CK127" s="170">
        <v>0</v>
      </c>
      <c r="CL127" s="170">
        <v>0</v>
      </c>
      <c r="CM127" s="170">
        <f>VLOOKUP(A127,'SIIF EJEC MENS NOV-16'!$A$26:$AZ$223,52,0)</f>
        <v>0</v>
      </c>
      <c r="CN127" s="510">
        <f>VLOOKUP(A127,'EJECUCION MENSUAL DIC-16'!A128:$AZ$223,52,0)</f>
        <v>0</v>
      </c>
      <c r="CO127" s="166">
        <f>+SUM(CC127:CN127)</f>
        <v>0</v>
      </c>
      <c r="CP127" s="163">
        <f>+AO127-BB127</f>
        <v>0</v>
      </c>
      <c r="CQ127" s="163">
        <f>+BB127-BO127</f>
        <v>0</v>
      </c>
      <c r="CR127" s="163">
        <f>+BO127-CB127</f>
        <v>20000000</v>
      </c>
      <c r="CS127" s="163">
        <f>+CB127-CO127</f>
        <v>0</v>
      </c>
      <c r="CT127" s="272">
        <f t="shared" si="149"/>
        <v>1</v>
      </c>
      <c r="CU127" s="273">
        <f t="shared" si="150"/>
        <v>1</v>
      </c>
    </row>
    <row r="128" spans="1:99" s="180" customFormat="1" ht="20.25" customHeight="1" outlineLevel="1">
      <c r="A128" s="466" t="s">
        <v>911</v>
      </c>
      <c r="B128" s="1027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742">
        <v>14330100</v>
      </c>
      <c r="AD128" s="472"/>
      <c r="AE128" s="471">
        <f t="shared" si="148"/>
        <v>14330100</v>
      </c>
      <c r="AF128" s="471">
        <f t="shared" si="148"/>
        <v>15000000</v>
      </c>
      <c r="AG128" s="650"/>
      <c r="AH128" s="471"/>
      <c r="AI128" s="651"/>
      <c r="AJ128" s="462">
        <f>+-AG128+AI128</f>
        <v>0</v>
      </c>
      <c r="AK128" s="651"/>
      <c r="AL128" s="693">
        <f>+F128-AE128+AF128+AJ128</f>
        <v>669900</v>
      </c>
      <c r="AM128" s="471"/>
      <c r="AN128" s="471">
        <f>+AM128+BB128</f>
        <v>169900</v>
      </c>
      <c r="AO128" s="693">
        <f>+AL128-AM128</f>
        <v>669900</v>
      </c>
      <c r="AP128" s="694"/>
      <c r="AQ128" s="695">
        <v>0</v>
      </c>
      <c r="AR128" s="462"/>
      <c r="AS128" s="462"/>
      <c r="AT128" s="462"/>
      <c r="AU128" s="462"/>
      <c r="AV128" s="462"/>
      <c r="AW128" s="462">
        <v>169900</v>
      </c>
      <c r="AX128" s="462"/>
      <c r="AY128" s="462"/>
      <c r="AZ128" s="1129"/>
      <c r="BA128" s="462"/>
      <c r="BB128" s="462">
        <f>+SUM(AP128:BA128)</f>
        <v>169900</v>
      </c>
      <c r="BC128" s="696"/>
      <c r="BD128" s="697">
        <v>0</v>
      </c>
      <c r="BE128" s="698"/>
      <c r="BF128" s="696"/>
      <c r="BG128" s="464"/>
      <c r="BH128" s="464"/>
      <c r="BI128" s="698"/>
      <c r="BJ128" s="698">
        <v>169900</v>
      </c>
      <c r="BK128" s="698"/>
      <c r="BL128" s="172"/>
      <c r="BM128" s="698"/>
      <c r="BN128" s="699"/>
      <c r="BO128" s="698">
        <f>+SUM(BC128:BN128)</f>
        <v>169900</v>
      </c>
      <c r="BP128" s="696"/>
      <c r="BQ128" s="697">
        <v>0</v>
      </c>
      <c r="BR128" s="698"/>
      <c r="BS128" s="696"/>
      <c r="BT128" s="698"/>
      <c r="BU128" s="698"/>
      <c r="BV128" s="698"/>
      <c r="BW128" s="698">
        <v>169900</v>
      </c>
      <c r="BX128" s="698"/>
      <c r="BY128" s="698"/>
      <c r="BZ128" s="698"/>
      <c r="CA128" s="1180"/>
      <c r="CB128" s="698">
        <f>+SUM(BP128:CA128)</f>
        <v>169900</v>
      </c>
      <c r="CC128" s="696"/>
      <c r="CD128" s="696">
        <v>0</v>
      </c>
      <c r="CE128" s="698"/>
      <c r="CF128" s="698"/>
      <c r="CG128" s="698"/>
      <c r="CH128" s="464"/>
      <c r="CI128" s="698"/>
      <c r="CJ128" s="698">
        <v>169900</v>
      </c>
      <c r="CK128" s="698"/>
      <c r="CL128" s="698"/>
      <c r="CM128" s="698"/>
      <c r="CN128" s="698"/>
      <c r="CO128" s="698">
        <f>+SUM(CC128:CN128)</f>
        <v>169900</v>
      </c>
      <c r="CP128" s="696">
        <f>+AL128-BB128</f>
        <v>500000</v>
      </c>
      <c r="CQ128" s="696">
        <f>+BB128-BO128</f>
        <v>0</v>
      </c>
      <c r="CR128" s="696">
        <f>+BO128-CB128</f>
        <v>0</v>
      </c>
      <c r="CS128" s="696">
        <f>+CB128-CO128</f>
        <v>0</v>
      </c>
      <c r="CT128" s="652">
        <f t="shared" si="149"/>
        <v>0.25361994327511567</v>
      </c>
      <c r="CU128" s="653">
        <f t="shared" si="150"/>
        <v>0.25361994327511567</v>
      </c>
    </row>
    <row r="129" spans="1:99" s="1459" customFormat="1" ht="22.5" customHeight="1" outlineLevel="1">
      <c r="A129" s="735"/>
      <c r="B129" s="1033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V129" si="151">+SUM(G130:G132)</f>
        <v>0</v>
      </c>
      <c r="H129" s="742">
        <f t="shared" si="151"/>
        <v>0</v>
      </c>
      <c r="I129" s="740">
        <f t="shared" si="151"/>
        <v>0</v>
      </c>
      <c r="J129" s="741">
        <f t="shared" si="151"/>
        <v>0</v>
      </c>
      <c r="K129" s="742">
        <f t="shared" si="151"/>
        <v>0</v>
      </c>
      <c r="L129" s="743">
        <f t="shared" si="151"/>
        <v>0</v>
      </c>
      <c r="M129" s="742">
        <f t="shared" si="151"/>
        <v>0</v>
      </c>
      <c r="N129" s="743">
        <f t="shared" si="151"/>
        <v>0</v>
      </c>
      <c r="O129" s="742">
        <f t="shared" si="151"/>
        <v>0</v>
      </c>
      <c r="P129" s="740">
        <f t="shared" si="151"/>
        <v>0</v>
      </c>
      <c r="Q129" s="743">
        <f t="shared" si="151"/>
        <v>0</v>
      </c>
      <c r="R129" s="742">
        <f t="shared" si="151"/>
        <v>0</v>
      </c>
      <c r="S129" s="740">
        <f t="shared" si="151"/>
        <v>0</v>
      </c>
      <c r="T129" s="742">
        <f t="shared" si="151"/>
        <v>0</v>
      </c>
      <c r="U129" s="742">
        <f t="shared" si="151"/>
        <v>0</v>
      </c>
      <c r="V129" s="742">
        <f t="shared" si="151"/>
        <v>0</v>
      </c>
      <c r="W129" s="742">
        <f t="shared" si="151"/>
        <v>0</v>
      </c>
      <c r="X129" s="742">
        <f t="shared" si="151"/>
        <v>0</v>
      </c>
      <c r="Y129" s="742">
        <f t="shared" si="151"/>
        <v>13000000</v>
      </c>
      <c r="Z129" s="742">
        <f t="shared" si="151"/>
        <v>0</v>
      </c>
      <c r="AA129" s="742">
        <f t="shared" si="151"/>
        <v>0</v>
      </c>
      <c r="AB129" s="742">
        <f t="shared" si="151"/>
        <v>0</v>
      </c>
      <c r="AC129" s="742">
        <f t="shared" si="151"/>
        <v>18390170</v>
      </c>
      <c r="AD129" s="741">
        <f t="shared" si="151"/>
        <v>0</v>
      </c>
      <c r="AE129" s="742">
        <f t="shared" si="151"/>
        <v>31390170</v>
      </c>
      <c r="AF129" s="742">
        <f t="shared" si="151"/>
        <v>0</v>
      </c>
      <c r="AG129" s="740">
        <f>+SUM(AG130:AG132)</f>
        <v>0</v>
      </c>
      <c r="AH129" s="742"/>
      <c r="AI129" s="743">
        <f>+SUM(AI130:AI132)</f>
        <v>0</v>
      </c>
      <c r="AJ129" s="742">
        <f>+SUM(AJ130:AJ132)</f>
        <v>0</v>
      </c>
      <c r="AK129" s="743">
        <f>+SUM(AK130:AK132)</f>
        <v>0</v>
      </c>
      <c r="AL129" s="742">
        <f t="shared" si="151"/>
        <v>108609830</v>
      </c>
      <c r="AM129" s="742">
        <f t="shared" si="151"/>
        <v>0</v>
      </c>
      <c r="AN129" s="742">
        <f t="shared" si="151"/>
        <v>104109830</v>
      </c>
      <c r="AO129" s="742">
        <f>+SUM(AO130:AO132)</f>
        <v>108609830</v>
      </c>
      <c r="AP129" s="742">
        <f t="shared" si="151"/>
        <v>0</v>
      </c>
      <c r="AQ129" s="743">
        <f t="shared" si="151"/>
        <v>83698834</v>
      </c>
      <c r="AR129" s="742">
        <f t="shared" si="151"/>
        <v>347500</v>
      </c>
      <c r="AS129" s="742">
        <f t="shared" si="151"/>
        <v>1190105</v>
      </c>
      <c r="AT129" s="742">
        <f t="shared" si="151"/>
        <v>5818854</v>
      </c>
      <c r="AU129" s="742">
        <f t="shared" si="151"/>
        <v>2273600</v>
      </c>
      <c r="AV129" s="742">
        <f t="shared" si="151"/>
        <v>1243720</v>
      </c>
      <c r="AW129" s="742">
        <f t="shared" si="151"/>
        <v>5256641</v>
      </c>
      <c r="AX129" s="742">
        <f t="shared" si="151"/>
        <v>749600</v>
      </c>
      <c r="AY129" s="742">
        <f t="shared" si="151"/>
        <v>0</v>
      </c>
      <c r="AZ129" s="1130">
        <f t="shared" si="151"/>
        <v>3530976</v>
      </c>
      <c r="BA129" s="742">
        <f t="shared" si="151"/>
        <v>0</v>
      </c>
      <c r="BB129" s="742">
        <f t="shared" si="151"/>
        <v>104109830</v>
      </c>
      <c r="BC129" s="740">
        <f t="shared" si="151"/>
        <v>0</v>
      </c>
      <c r="BD129" s="743">
        <f t="shared" si="151"/>
        <v>0</v>
      </c>
      <c r="BE129" s="742">
        <f t="shared" si="151"/>
        <v>347500</v>
      </c>
      <c r="BF129" s="740">
        <f t="shared" si="151"/>
        <v>1190105</v>
      </c>
      <c r="BG129" s="742">
        <f t="shared" si="151"/>
        <v>5818854</v>
      </c>
      <c r="BH129" s="742">
        <f t="shared" si="151"/>
        <v>85972434</v>
      </c>
      <c r="BI129" s="742">
        <f t="shared" si="151"/>
        <v>1243720</v>
      </c>
      <c r="BJ129" s="742">
        <f t="shared" si="151"/>
        <v>5256641</v>
      </c>
      <c r="BK129" s="742">
        <f t="shared" si="151"/>
        <v>749600</v>
      </c>
      <c r="BL129" s="742">
        <f t="shared" si="151"/>
        <v>0</v>
      </c>
      <c r="BM129" s="742">
        <f t="shared" si="151"/>
        <v>12000</v>
      </c>
      <c r="BN129" s="741">
        <f t="shared" si="151"/>
        <v>3518976</v>
      </c>
      <c r="BO129" s="742">
        <f t="shared" si="151"/>
        <v>104109830</v>
      </c>
      <c r="BP129" s="740">
        <f t="shared" si="151"/>
        <v>0</v>
      </c>
      <c r="BQ129" s="743">
        <f t="shared" si="151"/>
        <v>0</v>
      </c>
      <c r="BR129" s="742">
        <f t="shared" si="151"/>
        <v>347500</v>
      </c>
      <c r="BS129" s="740">
        <f t="shared" si="151"/>
        <v>1190105</v>
      </c>
      <c r="BT129" s="742">
        <f t="shared" si="151"/>
        <v>5818854</v>
      </c>
      <c r="BU129" s="742">
        <f t="shared" si="151"/>
        <v>2273600</v>
      </c>
      <c r="BV129" s="742">
        <f t="shared" si="151"/>
        <v>1243720</v>
      </c>
      <c r="BW129" s="742">
        <f t="shared" ref="BW129:CS129" si="152">+SUM(BW130:BW132)</f>
        <v>8517641</v>
      </c>
      <c r="BX129" s="742">
        <f t="shared" si="152"/>
        <v>749600</v>
      </c>
      <c r="BY129" s="742">
        <v>0</v>
      </c>
      <c r="BZ129" s="742">
        <f t="shared" si="152"/>
        <v>16838417</v>
      </c>
      <c r="CA129" s="741">
        <f t="shared" si="152"/>
        <v>3518976</v>
      </c>
      <c r="CB129" s="742">
        <f t="shared" si="152"/>
        <v>66102913</v>
      </c>
      <c r="CC129" s="740">
        <f t="shared" si="152"/>
        <v>0</v>
      </c>
      <c r="CD129" s="740">
        <f t="shared" si="152"/>
        <v>0</v>
      </c>
      <c r="CE129" s="742">
        <f t="shared" si="152"/>
        <v>347500</v>
      </c>
      <c r="CF129" s="742">
        <f t="shared" si="152"/>
        <v>1190105</v>
      </c>
      <c r="CG129" s="742">
        <f t="shared" si="152"/>
        <v>5818854</v>
      </c>
      <c r="CH129" s="742">
        <f t="shared" si="152"/>
        <v>2273600</v>
      </c>
      <c r="CI129" s="742">
        <f t="shared" si="152"/>
        <v>1243720</v>
      </c>
      <c r="CJ129" s="742">
        <f t="shared" si="152"/>
        <v>8517641</v>
      </c>
      <c r="CK129" s="742">
        <f t="shared" si="152"/>
        <v>749600</v>
      </c>
      <c r="CL129" s="742">
        <f t="shared" si="152"/>
        <v>25604500</v>
      </c>
      <c r="CM129" s="742">
        <f t="shared" si="152"/>
        <v>12000</v>
      </c>
      <c r="CN129" s="742">
        <f t="shared" si="152"/>
        <v>20345393</v>
      </c>
      <c r="CO129" s="742">
        <f t="shared" si="152"/>
        <v>66102913</v>
      </c>
      <c r="CP129" s="740">
        <f t="shared" si="152"/>
        <v>4500000</v>
      </c>
      <c r="CQ129" s="740">
        <f t="shared" si="152"/>
        <v>0</v>
      </c>
      <c r="CR129" s="740">
        <f t="shared" si="152"/>
        <v>38006917</v>
      </c>
      <c r="CS129" s="740">
        <f t="shared" si="152"/>
        <v>0</v>
      </c>
      <c r="CT129" s="733">
        <f t="shared" si="149"/>
        <v>0.95856728622077758</v>
      </c>
      <c r="CU129" s="734">
        <f t="shared" si="150"/>
        <v>0.95856728622077758</v>
      </c>
    </row>
    <row r="130" spans="1:99" s="146" customFormat="1" ht="18" customHeight="1" outlineLevel="2">
      <c r="A130" s="146" t="s">
        <v>912</v>
      </c>
      <c r="B130" s="1027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>
        <v>4680964</v>
      </c>
      <c r="AD130" s="226"/>
      <c r="AE130" s="223">
        <f t="shared" ref="AE130:AF133" si="153">+G130+I130+K130+M130+O130+Q130+S130+U130+W130+Y130+AA130+AC130</f>
        <v>4680964</v>
      </c>
      <c r="AF130" s="223">
        <f t="shared" si="153"/>
        <v>0</v>
      </c>
      <c r="AG130" s="221"/>
      <c r="AH130" s="223"/>
      <c r="AI130" s="264"/>
      <c r="AJ130" s="160">
        <f>+-AG130+AI130</f>
        <v>0</v>
      </c>
      <c r="AK130" s="264"/>
      <c r="AL130" s="265">
        <f>+F130-AE130+AF130+AJ130</f>
        <v>10319036</v>
      </c>
      <c r="AM130" s="223"/>
      <c r="AN130" s="591">
        <f>+AM130+BB130</f>
        <v>8819036</v>
      </c>
      <c r="AO130" s="265">
        <f>+AL130-AM130</f>
        <v>10319036</v>
      </c>
      <c r="AP130" s="164"/>
      <c r="AQ130" s="162">
        <v>0</v>
      </c>
      <c r="AR130" s="160"/>
      <c r="AS130" s="160">
        <v>671340</v>
      </c>
      <c r="AT130" s="160">
        <v>1689000</v>
      </c>
      <c r="AU130" s="160">
        <v>266800</v>
      </c>
      <c r="AV130" s="160">
        <v>37320</v>
      </c>
      <c r="AW130" s="172">
        <v>1874000</v>
      </c>
      <c r="AX130" s="172">
        <v>749600</v>
      </c>
      <c r="AY130" s="172"/>
      <c r="AZ130" s="1122">
        <v>3530976</v>
      </c>
      <c r="BA130" s="510"/>
      <c r="BB130" s="430">
        <f>+SUM(AP130:BA130)</f>
        <v>8819036</v>
      </c>
      <c r="BC130" s="548"/>
      <c r="BD130" s="549">
        <v>0</v>
      </c>
      <c r="BE130" s="265"/>
      <c r="BF130" s="267">
        <v>671340</v>
      </c>
      <c r="BG130" s="172">
        <v>1689000</v>
      </c>
      <c r="BH130" s="172">
        <v>266800</v>
      </c>
      <c r="BI130" s="550">
        <v>37320</v>
      </c>
      <c r="BJ130" s="550">
        <v>1874000</v>
      </c>
      <c r="BK130" s="550">
        <v>749600</v>
      </c>
      <c r="BL130" s="172"/>
      <c r="BM130" s="172">
        <v>12000</v>
      </c>
      <c r="BN130" s="510">
        <v>3518976</v>
      </c>
      <c r="BO130" s="223">
        <f>+SUM(BC130:BN130)</f>
        <v>8819036</v>
      </c>
      <c r="BP130" s="221"/>
      <c r="BQ130" s="264">
        <v>0</v>
      </c>
      <c r="BR130" s="223"/>
      <c r="BS130" s="224">
        <v>671340</v>
      </c>
      <c r="BT130" s="225">
        <v>1689000</v>
      </c>
      <c r="BU130" s="225">
        <v>266800</v>
      </c>
      <c r="BV130" s="225">
        <v>37320</v>
      </c>
      <c r="BW130" s="225">
        <v>1874000</v>
      </c>
      <c r="BX130" s="225">
        <v>749600</v>
      </c>
      <c r="BY130" s="225"/>
      <c r="BZ130" s="172">
        <v>12000</v>
      </c>
      <c r="CA130" s="510">
        <v>3518976</v>
      </c>
      <c r="CB130" s="223">
        <f>+SUM(BP130:CA130)</f>
        <v>8819036</v>
      </c>
      <c r="CC130" s="221"/>
      <c r="CD130" s="224">
        <v>0</v>
      </c>
      <c r="CE130" s="225"/>
      <c r="CF130" s="225">
        <v>671340</v>
      </c>
      <c r="CG130" s="225">
        <v>1689000</v>
      </c>
      <c r="CH130" s="172">
        <v>266800</v>
      </c>
      <c r="CI130" s="225">
        <v>37320</v>
      </c>
      <c r="CJ130" s="225">
        <v>1874000</v>
      </c>
      <c r="CK130" s="225">
        <v>749600</v>
      </c>
      <c r="CL130" s="225"/>
      <c r="CM130" s="170">
        <v>12000</v>
      </c>
      <c r="CN130" s="510">
        <v>3518976</v>
      </c>
      <c r="CO130" s="227">
        <f>+SUM(CC130:CN130)</f>
        <v>8819036</v>
      </c>
      <c r="CP130" s="221">
        <f>+AO130-BB130</f>
        <v>1500000</v>
      </c>
      <c r="CQ130" s="221">
        <f>+BB130-BO130</f>
        <v>0</v>
      </c>
      <c r="CR130" s="221">
        <f>+BO130-CB130</f>
        <v>0</v>
      </c>
      <c r="CS130" s="221">
        <f>+CB130-CO130</f>
        <v>0</v>
      </c>
      <c r="CT130" s="276">
        <f t="shared" si="149"/>
        <v>0.85463758436350057</v>
      </c>
      <c r="CU130" s="277">
        <f t="shared" si="150"/>
        <v>0.85463758436350057</v>
      </c>
    </row>
    <row r="131" spans="1:99" s="146" customFormat="1" ht="18" customHeight="1" outlineLevel="2">
      <c r="A131" s="146" t="s">
        <v>913</v>
      </c>
      <c r="B131" s="1027" t="str">
        <f>+C131&amp;D131</f>
        <v>A-2-0-4-41-210</v>
      </c>
      <c r="C131" s="392" t="s">
        <v>522</v>
      </c>
      <c r="D131" s="393" t="s">
        <v>417</v>
      </c>
      <c r="E131" s="394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>
        <v>3301166</v>
      </c>
      <c r="AD131" s="165"/>
      <c r="AE131" s="160">
        <f t="shared" si="153"/>
        <v>16301166</v>
      </c>
      <c r="AF131" s="160">
        <f t="shared" si="153"/>
        <v>0</v>
      </c>
      <c r="AG131" s="163"/>
      <c r="AH131" s="160"/>
      <c r="AI131" s="162"/>
      <c r="AJ131" s="160">
        <f>+-AG131+AI131</f>
        <v>0</v>
      </c>
      <c r="AK131" s="162"/>
      <c r="AL131" s="167">
        <f>+F131-AE131+AF131+AJ131</f>
        <v>83698834</v>
      </c>
      <c r="AM131" s="160"/>
      <c r="AN131" s="509">
        <f>+AM131+BB131</f>
        <v>83698834</v>
      </c>
      <c r="AO131" s="167">
        <f>+AL131-AM131</f>
        <v>83698834</v>
      </c>
      <c r="AP131" s="164"/>
      <c r="AQ131" s="164">
        <v>83698834</v>
      </c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430">
        <f>+SUM(AP131:BA131)</f>
        <v>83698834</v>
      </c>
      <c r="BC131" s="545">
        <v>0</v>
      </c>
      <c r="BD131" s="546">
        <v>0</v>
      </c>
      <c r="BE131" s="167">
        <v>0</v>
      </c>
      <c r="BF131" s="196">
        <v>0</v>
      </c>
      <c r="BG131" s="172">
        <v>0</v>
      </c>
      <c r="BH131" s="172">
        <v>83698834</v>
      </c>
      <c r="BI131" s="172">
        <v>0</v>
      </c>
      <c r="BJ131" s="172">
        <v>0</v>
      </c>
      <c r="BK131" s="172">
        <v>0</v>
      </c>
      <c r="BL131" s="172">
        <v>0</v>
      </c>
      <c r="BM131" s="172">
        <f>VLOOKUP(A131,'SIIF EJEC MENS NOV-16'!$A$26:$AV$223,48,0)</f>
        <v>0</v>
      </c>
      <c r="BN131" s="510">
        <f>VLOOKUP(A131,'EJECUCION MENSUAL DIC-16'!A132:$AV$223,48,0)</f>
        <v>0</v>
      </c>
      <c r="BO131" s="397">
        <f>+SUM(BC131:BN131)</f>
        <v>83698834</v>
      </c>
      <c r="BP131" s="163">
        <v>0</v>
      </c>
      <c r="BQ131" s="162">
        <v>0</v>
      </c>
      <c r="BR131" s="160">
        <v>0</v>
      </c>
      <c r="BS131" s="183">
        <v>0</v>
      </c>
      <c r="BT131" s="170">
        <v>0</v>
      </c>
      <c r="BU131" s="170">
        <v>0</v>
      </c>
      <c r="BV131" s="170">
        <v>0</v>
      </c>
      <c r="BW131" s="170">
        <v>3261000</v>
      </c>
      <c r="BX131" s="170">
        <v>0</v>
      </c>
      <c r="BY131" s="170">
        <v>25604500</v>
      </c>
      <c r="BZ131" s="172">
        <f>VLOOKUP(A131,'SIIF EJEC MENS NOV-16'!$A$26:$AX$223,50,0)</f>
        <v>16826417</v>
      </c>
      <c r="CA131" s="510">
        <f>VLOOKUP(A131,'EJECUCION MENSUAL DIC-16'!$A$26:$AX$223,50,0)</f>
        <v>0</v>
      </c>
      <c r="CB131" s="397">
        <f>+SUM(BP131:CA131)</f>
        <v>45691917</v>
      </c>
      <c r="CC131" s="395">
        <v>0</v>
      </c>
      <c r="CD131" s="398">
        <v>0</v>
      </c>
      <c r="CE131" s="401">
        <v>0</v>
      </c>
      <c r="CF131" s="401">
        <v>0</v>
      </c>
      <c r="CG131" s="401">
        <v>0</v>
      </c>
      <c r="CH131" s="409">
        <v>0</v>
      </c>
      <c r="CI131" s="401">
        <v>0</v>
      </c>
      <c r="CJ131" s="401">
        <v>3261000</v>
      </c>
      <c r="CK131" s="401">
        <v>0</v>
      </c>
      <c r="CL131" s="401">
        <v>25604500</v>
      </c>
      <c r="CM131" s="401">
        <f>VLOOKUP(A131,'SIIF EJEC MENS NOV-16'!$A$26:$AZ$223,52,0)</f>
        <v>0</v>
      </c>
      <c r="CN131" s="510">
        <f>VLOOKUP(A131,'EJECUCION MENSUAL DIC-16'!A132:$AZ$223,52,0)</f>
        <v>16826417</v>
      </c>
      <c r="CO131" s="166">
        <f>+SUM(CC131:CN131)</f>
        <v>45691917</v>
      </c>
      <c r="CP131" s="163">
        <f>+AO131-BB131</f>
        <v>0</v>
      </c>
      <c r="CQ131" s="163">
        <f>+BB131-BO131</f>
        <v>0</v>
      </c>
      <c r="CR131" s="163">
        <f>+BO131-CB131</f>
        <v>38006917</v>
      </c>
      <c r="CS131" s="163">
        <f>+CB131-CO131</f>
        <v>0</v>
      </c>
      <c r="CT131" s="272">
        <f t="shared" si="149"/>
        <v>1</v>
      </c>
      <c r="CU131" s="273">
        <f t="shared" si="150"/>
        <v>1</v>
      </c>
    </row>
    <row r="132" spans="1:99" s="146" customFormat="1" ht="18.75" customHeight="1" outlineLevel="2">
      <c r="A132" s="146" t="s">
        <v>877</v>
      </c>
      <c r="B132" s="1027" t="str">
        <f>+C132&amp;D132</f>
        <v>A-2-0-4-41-510</v>
      </c>
      <c r="C132" s="1111" t="s">
        <v>523</v>
      </c>
      <c r="D132" s="175" t="s">
        <v>417</v>
      </c>
      <c r="E132" s="1112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>
        <v>10408040</v>
      </c>
      <c r="AD132" s="399"/>
      <c r="AE132" s="397">
        <f t="shared" si="153"/>
        <v>10408040</v>
      </c>
      <c r="AF132" s="397">
        <f t="shared" si="153"/>
        <v>0</v>
      </c>
      <c r="AG132" s="395"/>
      <c r="AH132" s="397"/>
      <c r="AI132" s="400"/>
      <c r="AJ132" s="397">
        <f>+-AG132+AI132</f>
        <v>0</v>
      </c>
      <c r="AK132" s="400"/>
      <c r="AL132" s="402">
        <f>+F132-AE132+AF132+AJ132</f>
        <v>14591960</v>
      </c>
      <c r="AM132" s="397"/>
      <c r="AN132" s="592">
        <f>+AM132+BB132</f>
        <v>11591960</v>
      </c>
      <c r="AO132" s="1106">
        <f>+AL132-AM132</f>
        <v>14591960</v>
      </c>
      <c r="AP132" s="170"/>
      <c r="AQ132" s="170">
        <v>0</v>
      </c>
      <c r="AR132" s="170">
        <v>347500</v>
      </c>
      <c r="AS132" s="170">
        <v>518765</v>
      </c>
      <c r="AT132" s="170">
        <v>4129854</v>
      </c>
      <c r="AU132" s="170">
        <v>2006800</v>
      </c>
      <c r="AV132" s="170">
        <v>1206400</v>
      </c>
      <c r="AW132" s="172">
        <v>3382641</v>
      </c>
      <c r="AX132" s="172"/>
      <c r="AY132" s="172"/>
      <c r="AZ132" s="1168"/>
      <c r="BA132" s="510"/>
      <c r="BB132" s="1108">
        <f>+SUM(AP132:BA132)</f>
        <v>11591960</v>
      </c>
      <c r="BC132" s="552"/>
      <c r="BD132" s="553">
        <v>0</v>
      </c>
      <c r="BE132" s="402">
        <v>347500</v>
      </c>
      <c r="BF132" s="403">
        <v>518765</v>
      </c>
      <c r="BG132" s="172">
        <v>4129854</v>
      </c>
      <c r="BH132" s="172">
        <v>2006800</v>
      </c>
      <c r="BI132" s="409">
        <v>1206400</v>
      </c>
      <c r="BJ132" s="409">
        <v>3382641</v>
      </c>
      <c r="BK132" s="409"/>
      <c r="BL132" s="172"/>
      <c r="BM132" s="172"/>
      <c r="BN132" s="510"/>
      <c r="BO132" s="170">
        <f>+SUM(BC132:BN132)</f>
        <v>11591960</v>
      </c>
      <c r="BP132" s="170"/>
      <c r="BQ132" s="400">
        <v>0</v>
      </c>
      <c r="BR132" s="397">
        <v>347500</v>
      </c>
      <c r="BS132" s="398">
        <v>518765</v>
      </c>
      <c r="BT132" s="401">
        <v>4129854</v>
      </c>
      <c r="BU132" s="401">
        <v>2006800</v>
      </c>
      <c r="BV132" s="170">
        <v>1206400</v>
      </c>
      <c r="BW132" s="170">
        <v>3382641</v>
      </c>
      <c r="BX132" s="170"/>
      <c r="BY132" s="170"/>
      <c r="BZ132" s="172"/>
      <c r="CA132" s="510"/>
      <c r="CB132" s="165">
        <f>+SUM(BP132:CA132)</f>
        <v>11591960</v>
      </c>
      <c r="CC132" s="170"/>
      <c r="CD132" s="170">
        <v>0</v>
      </c>
      <c r="CE132" s="170">
        <v>347500</v>
      </c>
      <c r="CF132" s="170">
        <v>518765</v>
      </c>
      <c r="CG132" s="170">
        <v>4129854</v>
      </c>
      <c r="CH132" s="172">
        <v>2006800</v>
      </c>
      <c r="CI132" s="170">
        <v>1206400</v>
      </c>
      <c r="CJ132" s="170">
        <v>3382641</v>
      </c>
      <c r="CK132" s="170"/>
      <c r="CL132" s="170"/>
      <c r="CM132" s="170"/>
      <c r="CN132" s="510"/>
      <c r="CO132" s="405">
        <f>+SUM(CC132:CN132)</f>
        <v>11591960</v>
      </c>
      <c r="CP132" s="395">
        <f>+AO132-BB132</f>
        <v>3000000</v>
      </c>
      <c r="CQ132" s="395">
        <f>+BB132-BO132</f>
        <v>0</v>
      </c>
      <c r="CR132" s="395">
        <f>+BO132-CB132</f>
        <v>0</v>
      </c>
      <c r="CS132" s="395">
        <f>+CB132-CO132</f>
        <v>0</v>
      </c>
      <c r="CT132" s="406">
        <f t="shared" si="149"/>
        <v>0.79440733116044726</v>
      </c>
      <c r="CU132" s="407">
        <f t="shared" si="150"/>
        <v>0.79440733116044726</v>
      </c>
    </row>
    <row r="133" spans="1:99" s="1460" customFormat="1" ht="18.75" outlineLevel="1" thickBot="1">
      <c r="A133" s="700" t="s">
        <v>914</v>
      </c>
      <c r="B133" s="702" t="s">
        <v>670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153"/>
        <v>0</v>
      </c>
      <c r="AF133" s="707">
        <f t="shared" si="153"/>
        <v>4295692</v>
      </c>
      <c r="AG133" s="705"/>
      <c r="AH133" s="707"/>
      <c r="AI133" s="713"/>
      <c r="AJ133" s="707">
        <f>+-AG133+AI133</f>
        <v>0</v>
      </c>
      <c r="AK133" s="713"/>
      <c r="AL133" s="707">
        <f>+F133-AE133+AF133+AJ133</f>
        <v>4295692</v>
      </c>
      <c r="AM133" s="707"/>
      <c r="AN133" s="715">
        <f>+AM133+BB133</f>
        <v>4295692</v>
      </c>
      <c r="AO133" s="707">
        <f>+AL133-AM133</f>
        <v>4295692</v>
      </c>
      <c r="AP133" s="715">
        <v>0</v>
      </c>
      <c r="AQ133" s="713">
        <v>0</v>
      </c>
      <c r="AR133" s="707">
        <v>4295692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707">
        <v>0</v>
      </c>
      <c r="AY133" s="462">
        <v>0</v>
      </c>
      <c r="AZ133" s="1131"/>
      <c r="BA133" s="510">
        <f>VLOOKUP(A133,'EJECUCION MENSUAL DIC-16'!A134:$AR$223,44,0)</f>
        <v>0</v>
      </c>
      <c r="BB133" s="462">
        <f>+SUM(AP133:BA133)</f>
        <v>4295692</v>
      </c>
      <c r="BC133" s="705"/>
      <c r="BD133" s="713"/>
      <c r="BE133" s="707">
        <v>3950783</v>
      </c>
      <c r="BF133" s="708"/>
      <c r="BG133" s="464"/>
      <c r="BH133" s="464"/>
      <c r="BI133" s="709"/>
      <c r="BJ133" s="709"/>
      <c r="BK133" s="709"/>
      <c r="BL133" s="172"/>
      <c r="BM133" s="709"/>
      <c r="BN133" s="510"/>
      <c r="BO133" s="707">
        <f>+SUM(BC133:BN133)</f>
        <v>3950783</v>
      </c>
      <c r="BP133" s="705">
        <v>0</v>
      </c>
      <c r="BQ133" s="713">
        <v>0</v>
      </c>
      <c r="BR133" s="707">
        <v>3950783</v>
      </c>
      <c r="BS133" s="708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>
        <v>0</v>
      </c>
      <c r="BZ133" s="709"/>
      <c r="CA133" s="714"/>
      <c r="CB133" s="707">
        <f>+SUM(BP133:CA133)</f>
        <v>3950783</v>
      </c>
      <c r="CC133" s="705">
        <v>0</v>
      </c>
      <c r="CD133" s="708">
        <v>0</v>
      </c>
      <c r="CE133" s="464">
        <v>3950783</v>
      </c>
      <c r="CF133" s="716">
        <v>0</v>
      </c>
      <c r="CG133" s="709">
        <v>0</v>
      </c>
      <c r="CH133" s="464">
        <v>0</v>
      </c>
      <c r="CI133" s="709">
        <v>0</v>
      </c>
      <c r="CJ133" s="709">
        <v>0</v>
      </c>
      <c r="CK133" s="709">
        <v>0</v>
      </c>
      <c r="CL133" s="709">
        <v>0</v>
      </c>
      <c r="CM133" s="709"/>
      <c r="CN133" s="1180">
        <f>VLOOKUP(A133,'EJECUCION MENSUAL DIC-16'!A134:$AZ$223,52,0)</f>
        <v>0</v>
      </c>
      <c r="CO133" s="716">
        <f>+SUM(CC133:CN133)</f>
        <v>3950783</v>
      </c>
      <c r="CP133" s="705">
        <f>+AO133-BB133</f>
        <v>0</v>
      </c>
      <c r="CQ133" s="705">
        <f>+BB133-BO133</f>
        <v>344909</v>
      </c>
      <c r="CR133" s="705">
        <f>+BO133-CB133</f>
        <v>0</v>
      </c>
      <c r="CS133" s="705">
        <f>+CB133-CO133</f>
        <v>0</v>
      </c>
      <c r="CT133" s="717">
        <f t="shared" si="149"/>
        <v>1</v>
      </c>
      <c r="CU133" s="718">
        <f t="shared" si="150"/>
        <v>0.91970816343443618</v>
      </c>
    </row>
    <row r="134" spans="1:99" s="146" customFormat="1" ht="18.75" thickBot="1">
      <c r="B134" s="1027"/>
      <c r="AT134" s="225"/>
      <c r="AU134" s="225"/>
      <c r="AZ134" s="1132"/>
      <c r="BL134" s="172">
        <v>0</v>
      </c>
      <c r="BY134" s="146">
        <v>0</v>
      </c>
      <c r="CL134" s="146">
        <v>0</v>
      </c>
      <c r="CT134" s="749"/>
      <c r="CU134" s="749"/>
    </row>
    <row r="135" spans="1:99" s="255" customFormat="1" ht="30" customHeight="1" thickBot="1">
      <c r="A135" s="252"/>
      <c r="B135" s="1031"/>
      <c r="C135" s="235" t="s">
        <v>266</v>
      </c>
      <c r="D135" s="236"/>
      <c r="E135" s="368" t="s">
        <v>60</v>
      </c>
      <c r="F135" s="237">
        <f t="shared" ref="F135:BA135" si="154">+F136+F138+F139+F141+F142+F143+F148+F146+F147+F137</f>
        <v>236279000000</v>
      </c>
      <c r="G135" s="237">
        <f t="shared" si="154"/>
        <v>0</v>
      </c>
      <c r="H135" s="237">
        <f t="shared" si="154"/>
        <v>0</v>
      </c>
      <c r="I135" s="237">
        <f t="shared" si="154"/>
        <v>0</v>
      </c>
      <c r="J135" s="237">
        <f t="shared" si="154"/>
        <v>0</v>
      </c>
      <c r="K135" s="237">
        <f t="shared" si="154"/>
        <v>3603786667</v>
      </c>
      <c r="L135" s="237">
        <f t="shared" si="154"/>
        <v>743786667</v>
      </c>
      <c r="M135" s="237">
        <f t="shared" si="154"/>
        <v>0</v>
      </c>
      <c r="N135" s="237">
        <f t="shared" si="154"/>
        <v>0</v>
      </c>
      <c r="O135" s="237">
        <f t="shared" si="154"/>
        <v>0</v>
      </c>
      <c r="P135" s="237">
        <f t="shared" si="154"/>
        <v>0</v>
      </c>
      <c r="Q135" s="237">
        <f t="shared" si="154"/>
        <v>0</v>
      </c>
      <c r="R135" s="237">
        <f t="shared" si="154"/>
        <v>0</v>
      </c>
      <c r="S135" s="237">
        <f t="shared" si="154"/>
        <v>0</v>
      </c>
      <c r="T135" s="237">
        <f t="shared" si="154"/>
        <v>0</v>
      </c>
      <c r="U135" s="237">
        <f t="shared" si="154"/>
        <v>0</v>
      </c>
      <c r="V135" s="237">
        <f t="shared" si="154"/>
        <v>0</v>
      </c>
      <c r="W135" s="237">
        <f t="shared" si="154"/>
        <v>0</v>
      </c>
      <c r="X135" s="237">
        <f t="shared" si="154"/>
        <v>0</v>
      </c>
      <c r="Y135" s="237">
        <f t="shared" si="154"/>
        <v>30000000000</v>
      </c>
      <c r="Z135" s="237">
        <f t="shared" si="154"/>
        <v>35129817132</v>
      </c>
      <c r="AA135" s="237">
        <f t="shared" si="154"/>
        <v>0</v>
      </c>
      <c r="AB135" s="237">
        <f t="shared" si="154"/>
        <v>0</v>
      </c>
      <c r="AC135" s="237">
        <f t="shared" si="154"/>
        <v>0</v>
      </c>
      <c r="AD135" s="256">
        <f t="shared" si="154"/>
        <v>0</v>
      </c>
      <c r="AE135" s="237">
        <f t="shared" si="154"/>
        <v>33603786667</v>
      </c>
      <c r="AF135" s="237">
        <f t="shared" si="154"/>
        <v>35873603799</v>
      </c>
      <c r="AG135" s="237">
        <f t="shared" si="154"/>
        <v>8909572551</v>
      </c>
      <c r="AH135" s="237">
        <f t="shared" si="154"/>
        <v>56100000</v>
      </c>
      <c r="AI135" s="237">
        <f t="shared" si="154"/>
        <v>30000000000</v>
      </c>
      <c r="AJ135" s="237">
        <f t="shared" si="154"/>
        <v>-8909572551</v>
      </c>
      <c r="AK135" s="237">
        <f t="shared" si="154"/>
        <v>30000000000</v>
      </c>
      <c r="AL135" s="237">
        <f t="shared" si="154"/>
        <v>259583144581</v>
      </c>
      <c r="AM135" s="237">
        <f t="shared" si="154"/>
        <v>0</v>
      </c>
      <c r="AN135" s="237">
        <f t="shared" si="154"/>
        <v>241881616819</v>
      </c>
      <c r="AO135" s="237">
        <f t="shared" si="154"/>
        <v>259583144581</v>
      </c>
      <c r="AP135" s="237">
        <f t="shared" si="154"/>
        <v>105021190614</v>
      </c>
      <c r="AQ135" s="237">
        <f t="shared" si="154"/>
        <v>2087574800</v>
      </c>
      <c r="AR135" s="237">
        <f t="shared" si="154"/>
        <v>482530988</v>
      </c>
      <c r="AS135" s="237">
        <f t="shared" si="154"/>
        <v>696092806</v>
      </c>
      <c r="AT135" s="237">
        <f t="shared" si="154"/>
        <v>56051827039</v>
      </c>
      <c r="AU135" s="237">
        <f t="shared" si="154"/>
        <v>404128767</v>
      </c>
      <c r="AV135" s="237">
        <f t="shared" si="154"/>
        <v>768652802</v>
      </c>
      <c r="AW135" s="237">
        <f t="shared" si="154"/>
        <v>178112604</v>
      </c>
      <c r="AX135" s="237">
        <f t="shared" si="154"/>
        <v>4386348866</v>
      </c>
      <c r="AY135" s="237">
        <f t="shared" si="154"/>
        <v>57201510592</v>
      </c>
      <c r="AZ135" s="1120">
        <f t="shared" si="154"/>
        <v>9534643088</v>
      </c>
      <c r="BA135" s="237">
        <f t="shared" si="154"/>
        <v>5069003853</v>
      </c>
      <c r="BB135" s="237">
        <f>+BB136+BB138+BB139+BB141+BB142+BB143+BB148+BB146+BB147+BB137</f>
        <v>241881616819</v>
      </c>
      <c r="BC135" s="237">
        <f t="shared" ref="BC135:CS135" si="155">+BC136+BC138+BC139+BC141+BC142+BC143+BC148+BC146+BC147+BC137</f>
        <v>104142329621</v>
      </c>
      <c r="BD135" s="237">
        <f t="shared" si="155"/>
        <v>770910620</v>
      </c>
      <c r="BE135" s="237">
        <f t="shared" si="155"/>
        <v>1892011346</v>
      </c>
      <c r="BF135" s="237">
        <f t="shared" si="155"/>
        <v>431776860</v>
      </c>
      <c r="BG135" s="237">
        <f t="shared" si="155"/>
        <v>442869718</v>
      </c>
      <c r="BH135" s="237">
        <f t="shared" si="155"/>
        <v>54574708457</v>
      </c>
      <c r="BI135" s="237">
        <f t="shared" si="155"/>
        <v>487874085</v>
      </c>
      <c r="BJ135" s="237">
        <f t="shared" si="155"/>
        <v>2338641102</v>
      </c>
      <c r="BK135" s="237">
        <f t="shared" si="155"/>
        <v>179169177</v>
      </c>
      <c r="BL135" s="237">
        <f t="shared" si="155"/>
        <v>11576952137</v>
      </c>
      <c r="BM135" s="237">
        <f t="shared" si="155"/>
        <v>43517303824</v>
      </c>
      <c r="BN135" s="237">
        <f t="shared" si="155"/>
        <v>19799201867</v>
      </c>
      <c r="BO135" s="237">
        <f t="shared" si="155"/>
        <v>240153748814</v>
      </c>
      <c r="BP135" s="237">
        <f t="shared" si="155"/>
        <v>53958260</v>
      </c>
      <c r="BQ135" s="237">
        <f t="shared" si="155"/>
        <v>16598215971</v>
      </c>
      <c r="BR135" s="237">
        <f t="shared" si="155"/>
        <v>17965273452.5</v>
      </c>
      <c r="BS135" s="237">
        <f t="shared" si="155"/>
        <v>16462782106</v>
      </c>
      <c r="BT135" s="237">
        <f t="shared" si="155"/>
        <v>16656085368</v>
      </c>
      <c r="BU135" s="237">
        <f t="shared" si="155"/>
        <v>16279620567</v>
      </c>
      <c r="BV135" s="237">
        <f t="shared" si="155"/>
        <v>23568137770</v>
      </c>
      <c r="BW135" s="237">
        <f t="shared" si="155"/>
        <v>16826653828</v>
      </c>
      <c r="BX135" s="237">
        <f t="shared" si="155"/>
        <v>16231804307</v>
      </c>
      <c r="BY135" s="237">
        <f t="shared" si="155"/>
        <v>18858332853</v>
      </c>
      <c r="BZ135" s="237">
        <f t="shared" si="155"/>
        <v>27776999470.5</v>
      </c>
      <c r="CA135" s="237">
        <f t="shared" si="155"/>
        <v>51043073695</v>
      </c>
      <c r="CB135" s="237">
        <f t="shared" si="155"/>
        <v>238601861355</v>
      </c>
      <c r="CC135" s="259">
        <f t="shared" si="155"/>
        <v>3400000</v>
      </c>
      <c r="CD135" s="259">
        <f t="shared" si="155"/>
        <v>16612181603</v>
      </c>
      <c r="CE135" s="259">
        <f t="shared" si="155"/>
        <v>16284970684.5</v>
      </c>
      <c r="CF135" s="259">
        <f t="shared" si="155"/>
        <v>18163530683</v>
      </c>
      <c r="CG135" s="259">
        <f t="shared" si="155"/>
        <v>16670955675</v>
      </c>
      <c r="CH135" s="259">
        <f t="shared" si="155"/>
        <v>16260479409</v>
      </c>
      <c r="CI135" s="259">
        <f t="shared" si="155"/>
        <v>23573809345</v>
      </c>
      <c r="CJ135" s="259">
        <f t="shared" si="155"/>
        <v>16538990828</v>
      </c>
      <c r="CK135" s="259">
        <f t="shared" si="155"/>
        <v>13314436028</v>
      </c>
      <c r="CL135" s="259">
        <f t="shared" si="155"/>
        <v>20144090335</v>
      </c>
      <c r="CM135" s="259">
        <f t="shared" si="155"/>
        <v>29458412524.5</v>
      </c>
      <c r="CN135" s="259">
        <f t="shared" si="155"/>
        <v>31713672190</v>
      </c>
      <c r="CO135" s="237">
        <f t="shared" si="155"/>
        <v>218738929305</v>
      </c>
      <c r="CP135" s="237">
        <f t="shared" si="155"/>
        <v>17701527762</v>
      </c>
      <c r="CQ135" s="237">
        <f t="shared" si="155"/>
        <v>1727868005</v>
      </c>
      <c r="CR135" s="237">
        <f t="shared" si="155"/>
        <v>1551887459</v>
      </c>
      <c r="CS135" s="237">
        <f t="shared" si="155"/>
        <v>19862932050</v>
      </c>
      <c r="CT135" s="271">
        <f t="shared" ref="CT135:CT146" si="156">IFERROR(BB135/AO135,0)</f>
        <v>0.9318078691489291</v>
      </c>
      <c r="CU135" s="271">
        <f t="shared" ref="CU135:CU146" si="157">IFERROR(BO135/AO135,0)</f>
        <v>0.92515155096698787</v>
      </c>
    </row>
    <row r="136" spans="1:99" s="278" customFormat="1" outlineLevel="1">
      <c r="A136" s="278" t="s">
        <v>915</v>
      </c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380"/>
      <c r="AE136" s="281">
        <f t="shared" ref="AE136:AF138" si="158">+G136+I136+K136+M136+O136+Q136+S136+U136+W136+Y136+AA136+AC136</f>
        <v>0</v>
      </c>
      <c r="AF136" s="282">
        <f t="shared" si="158"/>
        <v>129817132</v>
      </c>
      <c r="AG136" s="282"/>
      <c r="AH136" s="1182"/>
      <c r="AI136" s="286"/>
      <c r="AJ136" s="160">
        <f>+-AG136+AI136</f>
        <v>0</v>
      </c>
      <c r="AK136" s="286"/>
      <c r="AL136" s="287">
        <f>+F136-AE136+AF136-AG136+AI136</f>
        <v>129817132</v>
      </c>
      <c r="AM136" s="281"/>
      <c r="AN136" s="344">
        <f>+AM136+BB136</f>
        <v>129817132</v>
      </c>
      <c r="AO136" s="287">
        <f>+AL136-AM136</f>
        <v>129817132</v>
      </c>
      <c r="AP136" s="285">
        <v>0</v>
      </c>
      <c r="AQ136" s="286">
        <v>0</v>
      </c>
      <c r="AR136" s="596">
        <v>0</v>
      </c>
      <c r="AS136" s="596">
        <v>0</v>
      </c>
      <c r="AT136" s="596">
        <v>0</v>
      </c>
      <c r="AU136" s="281">
        <v>0</v>
      </c>
      <c r="AV136" s="283">
        <v>0</v>
      </c>
      <c r="AW136" s="172">
        <v>0</v>
      </c>
      <c r="AX136" s="172">
        <v>0</v>
      </c>
      <c r="AY136" s="172">
        <v>129817132</v>
      </c>
      <c r="AZ136" s="1122">
        <v>0</v>
      </c>
      <c r="BA136" s="510">
        <f>VLOOKUP(A136,'EJECUCION MENSUAL DIC-16'!A137:$AR$223,44,0)</f>
        <v>0</v>
      </c>
      <c r="BB136" s="430">
        <f>+SUM(AP136:BA136)</f>
        <v>129817132</v>
      </c>
      <c r="BC136" s="555">
        <v>0</v>
      </c>
      <c r="BD136" s="344">
        <v>0</v>
      </c>
      <c r="BE136" s="556">
        <v>0</v>
      </c>
      <c r="BF136" s="556">
        <v>0</v>
      </c>
      <c r="BG136" s="172">
        <v>0</v>
      </c>
      <c r="BH136" s="172">
        <v>0</v>
      </c>
      <c r="BI136" s="556">
        <v>0</v>
      </c>
      <c r="BJ136" s="556">
        <v>0</v>
      </c>
      <c r="BK136" s="556">
        <v>0</v>
      </c>
      <c r="BL136" s="172">
        <v>129817132</v>
      </c>
      <c r="BM136" s="172">
        <f>VLOOKUP(A136,'SIIF EJEC MENS NOV-16'!$A$26:$AV$223,48,0)</f>
        <v>0</v>
      </c>
      <c r="BN136" s="510">
        <f>VLOOKUP(A136,'EJECUCION MENSUAL DIC-16'!A137:$AV$223,48,0)</f>
        <v>0</v>
      </c>
      <c r="BO136" s="284">
        <f>+SUM(BC136:BN136)</f>
        <v>129817132</v>
      </c>
      <c r="BP136" s="285">
        <v>0</v>
      </c>
      <c r="BQ136" s="283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0</v>
      </c>
      <c r="BY136" s="284">
        <v>129817132</v>
      </c>
      <c r="BZ136" s="172">
        <f>VLOOKUP(A136,'SIIF EJEC MENS NOV-16'!$A$26:$AX$223,50,0)</f>
        <v>0</v>
      </c>
      <c r="CA136" s="510">
        <f>VLOOKUP(A136,'EJECUCION MENSUAL DIC-16'!$A$26:$AX$223,50,0)</f>
        <v>0</v>
      </c>
      <c r="CB136" s="380">
        <f>+SUM(BP136:CA136)</f>
        <v>129817132</v>
      </c>
      <c r="CC136" s="207">
        <v>0</v>
      </c>
      <c r="CD136" s="207">
        <v>0</v>
      </c>
      <c r="CE136" s="207">
        <v>0</v>
      </c>
      <c r="CF136" s="207">
        <v>0</v>
      </c>
      <c r="CG136" s="207">
        <v>0</v>
      </c>
      <c r="CH136" s="172">
        <v>0</v>
      </c>
      <c r="CI136" s="207">
        <v>0</v>
      </c>
      <c r="CJ136" s="207">
        <v>0</v>
      </c>
      <c r="CK136" s="207">
        <v>0</v>
      </c>
      <c r="CL136" s="207">
        <v>129817132</v>
      </c>
      <c r="CM136" s="170">
        <f>VLOOKUP(A136,'SIIF EJEC MENS NOV-16'!$A$26:$AZ$223,52,0)</f>
        <v>0</v>
      </c>
      <c r="CN136" s="510">
        <f>VLOOKUP(A136,'EJECUCION MENSUAL DIC-16'!A137:$AZ$223,52,0)</f>
        <v>0</v>
      </c>
      <c r="CO136" s="285">
        <f>+SUM(CC136:CN136)</f>
        <v>129817132</v>
      </c>
      <c r="CP136" s="282">
        <f t="shared" ref="CP136:CP142" si="159">+AO136-BB136</f>
        <v>0</v>
      </c>
      <c r="CQ136" s="282">
        <f t="shared" ref="CQ136:CQ142" si="160">+BB136-BO136</f>
        <v>0</v>
      </c>
      <c r="CR136" s="282">
        <f t="shared" ref="CR136:CR146" si="161">+BO136-CB136</f>
        <v>0</v>
      </c>
      <c r="CS136" s="286">
        <f t="shared" ref="CS136:CS146" si="162">+CB136-CO136</f>
        <v>0</v>
      </c>
      <c r="CT136" s="306">
        <f t="shared" si="156"/>
        <v>1</v>
      </c>
      <c r="CU136" s="306">
        <f t="shared" si="157"/>
        <v>1</v>
      </c>
    </row>
    <row r="137" spans="1:99" s="278" customFormat="1" outlineLevel="1">
      <c r="A137" s="278" t="s">
        <v>916</v>
      </c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380"/>
      <c r="AE137" s="281">
        <f t="shared" si="158"/>
        <v>0</v>
      </c>
      <c r="AF137" s="282">
        <f t="shared" si="158"/>
        <v>0</v>
      </c>
      <c r="AG137" s="282"/>
      <c r="AH137" s="281"/>
      <c r="AI137" s="286"/>
      <c r="AJ137" s="160">
        <f>+-AG137+AI137</f>
        <v>0</v>
      </c>
      <c r="AK137" s="286"/>
      <c r="AL137" s="287">
        <f>+F137-AE137+AF137-AG137+AI137</f>
        <v>519000000</v>
      </c>
      <c r="AM137" s="281"/>
      <c r="AN137" s="344">
        <f>+AM137+BB137</f>
        <v>519000000</v>
      </c>
      <c r="AO137" s="287">
        <f>+AL137-AM137</f>
        <v>519000000</v>
      </c>
      <c r="AP137" s="285">
        <v>0</v>
      </c>
      <c r="AQ137" s="286">
        <v>0</v>
      </c>
      <c r="AR137" s="596">
        <v>0</v>
      </c>
      <c r="AS137" s="596">
        <v>0</v>
      </c>
      <c r="AT137" s="596">
        <v>0</v>
      </c>
      <c r="AU137" s="281">
        <v>0</v>
      </c>
      <c r="AV137" s="283">
        <v>0</v>
      </c>
      <c r="AW137" s="172">
        <v>0</v>
      </c>
      <c r="AX137" s="172">
        <v>0</v>
      </c>
      <c r="AY137" s="172">
        <v>519000000</v>
      </c>
      <c r="AZ137" s="1122">
        <v>0</v>
      </c>
      <c r="BA137" s="510">
        <f>VLOOKUP(A137,'EJECUCION MENSUAL DIC-16'!A138:$AR$223,44,0)</f>
        <v>0</v>
      </c>
      <c r="BB137" s="432">
        <f>+SUM(AP137:BA137)</f>
        <v>519000000</v>
      </c>
      <c r="BC137" s="555">
        <v>0</v>
      </c>
      <c r="BD137" s="344">
        <v>0</v>
      </c>
      <c r="BE137" s="556">
        <v>0</v>
      </c>
      <c r="BF137" s="556">
        <v>0</v>
      </c>
      <c r="BG137" s="172">
        <v>0</v>
      </c>
      <c r="BH137" s="172">
        <v>0</v>
      </c>
      <c r="BI137" s="556">
        <v>0</v>
      </c>
      <c r="BJ137" s="556">
        <v>0</v>
      </c>
      <c r="BK137" s="556">
        <v>0</v>
      </c>
      <c r="BL137" s="172">
        <v>519000000</v>
      </c>
      <c r="BM137" s="172">
        <f>VLOOKUP(A137,'SIIF EJEC MENS NOV-16'!$A$26:$AV$223,48,0)</f>
        <v>0</v>
      </c>
      <c r="BN137" s="510">
        <f>VLOOKUP(A137,'EJECUCION MENSUAL DIC-16'!A138:$AV$223,48,0)</f>
        <v>0</v>
      </c>
      <c r="BO137" s="284">
        <f>+SUM(BC137:BN137)</f>
        <v>519000000</v>
      </c>
      <c r="BP137" s="285">
        <v>0</v>
      </c>
      <c r="BQ137" s="283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0</v>
      </c>
      <c r="BY137" s="284">
        <v>519000000</v>
      </c>
      <c r="BZ137" s="172">
        <f>VLOOKUP(A137,'SIIF EJEC MENS NOV-16'!$A$26:$AX$223,50,0)</f>
        <v>0</v>
      </c>
      <c r="CA137" s="510">
        <f>VLOOKUP(A137,'EJECUCION MENSUAL DIC-16'!$A$26:$AX$223,50,0)</f>
        <v>0</v>
      </c>
      <c r="CB137" s="285">
        <f>+SUM(BP137:CA137)</f>
        <v>519000000</v>
      </c>
      <c r="CC137" s="282">
        <v>0</v>
      </c>
      <c r="CD137" s="283">
        <v>0</v>
      </c>
      <c r="CE137" s="284">
        <v>0</v>
      </c>
      <c r="CF137" s="284">
        <v>0</v>
      </c>
      <c r="CG137" s="284">
        <v>0</v>
      </c>
      <c r="CH137" s="172">
        <v>0</v>
      </c>
      <c r="CI137" s="284">
        <v>0</v>
      </c>
      <c r="CJ137" s="284">
        <v>0</v>
      </c>
      <c r="CK137" s="284">
        <v>0</v>
      </c>
      <c r="CL137" s="284">
        <v>519000000</v>
      </c>
      <c r="CM137" s="170">
        <f>VLOOKUP(A137,'SIIF EJEC MENS NOV-16'!$A$26:$AZ$223,52,0)</f>
        <v>0</v>
      </c>
      <c r="CN137" s="510">
        <f>VLOOKUP(A137,'EJECUCION MENSUAL DIC-16'!A138:$AZ$223,52,0)</f>
        <v>0</v>
      </c>
      <c r="CO137" s="285">
        <f>+SUM(CC137:CN137)</f>
        <v>519000000</v>
      </c>
      <c r="CP137" s="282">
        <f t="shared" si="159"/>
        <v>0</v>
      </c>
      <c r="CQ137" s="282">
        <f t="shared" si="160"/>
        <v>0</v>
      </c>
      <c r="CR137" s="282">
        <f t="shared" si="161"/>
        <v>0</v>
      </c>
      <c r="CS137" s="286">
        <f t="shared" si="162"/>
        <v>0</v>
      </c>
      <c r="CT137" s="306">
        <f t="shared" si="156"/>
        <v>1</v>
      </c>
      <c r="CU137" s="306">
        <f t="shared" si="157"/>
        <v>1</v>
      </c>
    </row>
    <row r="138" spans="1:99" s="278" customFormat="1" outlineLevel="1">
      <c r="A138" s="278" t="s">
        <v>917</v>
      </c>
      <c r="B138" s="1461" t="str">
        <f>+C138</f>
        <v>A-3-5-3-44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381"/>
      <c r="AE138" s="291">
        <f t="shared" si="158"/>
        <v>600000000</v>
      </c>
      <c r="AF138" s="292">
        <f t="shared" si="158"/>
        <v>0</v>
      </c>
      <c r="AG138" s="292">
        <v>11800000</v>
      </c>
      <c r="AH138" s="291"/>
      <c r="AI138" s="295"/>
      <c r="AJ138" s="160">
        <f>+-AG138+AI138</f>
        <v>-11800000</v>
      </c>
      <c r="AK138" s="295"/>
      <c r="AL138" s="296">
        <f>+F138-AE138+AF138-AG138+AI138</f>
        <v>6200000</v>
      </c>
      <c r="AM138" s="291"/>
      <c r="AN138" s="345">
        <f>+AM138+BB138</f>
        <v>0</v>
      </c>
      <c r="AO138" s="296">
        <f>+AL138-AM138</f>
        <v>6200000</v>
      </c>
      <c r="AP138" s="285">
        <v>0</v>
      </c>
      <c r="AQ138" s="286">
        <v>0</v>
      </c>
      <c r="AR138" s="596">
        <v>0</v>
      </c>
      <c r="AS138" s="596">
        <v>0</v>
      </c>
      <c r="AT138" s="596">
        <v>0</v>
      </c>
      <c r="AU138" s="281">
        <v>0</v>
      </c>
      <c r="AV138" s="293">
        <v>0</v>
      </c>
      <c r="AW138" s="172">
        <v>0</v>
      </c>
      <c r="AX138" s="172">
        <v>0</v>
      </c>
      <c r="AY138" s="172">
        <v>0</v>
      </c>
      <c r="AZ138" s="1122">
        <v>0</v>
      </c>
      <c r="BA138" s="510">
        <f>VLOOKUP(A138,'EJECUCION MENSUAL DIC-16'!A139:$AR$223,44,0)</f>
        <v>0</v>
      </c>
      <c r="BB138" s="433">
        <f>+SUM(AP138:BA138)</f>
        <v>0</v>
      </c>
      <c r="BC138" s="557">
        <v>0</v>
      </c>
      <c r="BD138" s="345">
        <v>0</v>
      </c>
      <c r="BE138" s="208">
        <v>0</v>
      </c>
      <c r="BF138" s="208">
        <v>0</v>
      </c>
      <c r="BG138" s="172">
        <v>0</v>
      </c>
      <c r="BH138" s="172">
        <v>0</v>
      </c>
      <c r="BI138" s="208">
        <v>0</v>
      </c>
      <c r="BJ138" s="208">
        <v>0</v>
      </c>
      <c r="BK138" s="208">
        <v>0</v>
      </c>
      <c r="BL138" s="172">
        <v>0</v>
      </c>
      <c r="BM138" s="172">
        <f>VLOOKUP(A138,'SIIF EJEC MENS NOV-16'!$A$26:$AV$223,48,0)</f>
        <v>0</v>
      </c>
      <c r="BN138" s="510">
        <f>VLOOKUP(A138,'EJECUCION MENSUAL DIC-16'!A139:$AV$223,48,0)</f>
        <v>0</v>
      </c>
      <c r="BO138" s="207">
        <f>+SUM(BC138:BN138)</f>
        <v>0</v>
      </c>
      <c r="BP138" s="294">
        <v>0</v>
      </c>
      <c r="BQ138" s="293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>
        <v>0</v>
      </c>
      <c r="BZ138" s="172">
        <f>VLOOKUP(A138,'SIIF EJEC MENS NOV-16'!$A$26:$AX$223,50,0)</f>
        <v>0</v>
      </c>
      <c r="CA138" s="510">
        <f>VLOOKUP(A138,'EJECUCION MENSUAL DIC-16'!$A$26:$AX$223,50,0)</f>
        <v>0</v>
      </c>
      <c r="CB138" s="294">
        <f>+SUM(BP138:CA138)</f>
        <v>0</v>
      </c>
      <c r="CC138" s="292">
        <v>0</v>
      </c>
      <c r="CD138" s="293">
        <v>0</v>
      </c>
      <c r="CE138" s="207">
        <v>0</v>
      </c>
      <c r="CF138" s="207">
        <v>0</v>
      </c>
      <c r="CG138" s="207">
        <v>0</v>
      </c>
      <c r="CH138" s="172">
        <v>0</v>
      </c>
      <c r="CI138" s="207">
        <v>0</v>
      </c>
      <c r="CJ138" s="207">
        <v>0</v>
      </c>
      <c r="CK138" s="207">
        <v>0</v>
      </c>
      <c r="CL138" s="207">
        <v>0</v>
      </c>
      <c r="CM138" s="170">
        <f>VLOOKUP(A138,'SIIF EJEC MENS NOV-16'!$A$26:$AZ$223,52,0)</f>
        <v>0</v>
      </c>
      <c r="CN138" s="510">
        <f>VLOOKUP(A138,'EJECUCION MENSUAL DIC-16'!A139:$AZ$223,52,0)</f>
        <v>0</v>
      </c>
      <c r="CO138" s="294">
        <f>+SUM(CC138:CN138)</f>
        <v>0</v>
      </c>
      <c r="CP138" s="282">
        <f t="shared" si="159"/>
        <v>6200000</v>
      </c>
      <c r="CQ138" s="282">
        <f t="shared" si="160"/>
        <v>0</v>
      </c>
      <c r="CR138" s="282">
        <f t="shared" si="161"/>
        <v>0</v>
      </c>
      <c r="CS138" s="286">
        <f t="shared" si="162"/>
        <v>0</v>
      </c>
      <c r="CT138" s="307">
        <f t="shared" si="156"/>
        <v>0</v>
      </c>
      <c r="CU138" s="307">
        <f t="shared" si="157"/>
        <v>0</v>
      </c>
    </row>
    <row r="139" spans="1:99" s="180" customFormat="1" ht="20.25" customHeight="1" outlineLevel="1">
      <c r="A139" s="176"/>
      <c r="B139" s="184" t="s">
        <v>547</v>
      </c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V139" si="163">+G140</f>
        <v>0</v>
      </c>
      <c r="H139" s="189">
        <f t="shared" si="163"/>
        <v>0</v>
      </c>
      <c r="I139" s="189">
        <f t="shared" si="163"/>
        <v>0</v>
      </c>
      <c r="J139" s="189">
        <f t="shared" si="163"/>
        <v>0</v>
      </c>
      <c r="K139" s="189">
        <f t="shared" si="163"/>
        <v>0</v>
      </c>
      <c r="L139" s="193">
        <f t="shared" si="163"/>
        <v>740000000</v>
      </c>
      <c r="M139" s="189">
        <f t="shared" si="163"/>
        <v>0</v>
      </c>
      <c r="N139" s="189">
        <f t="shared" si="163"/>
        <v>0</v>
      </c>
      <c r="O139" s="199">
        <f t="shared" si="163"/>
        <v>0</v>
      </c>
      <c r="P139" s="189">
        <f t="shared" si="163"/>
        <v>0</v>
      </c>
      <c r="Q139" s="199">
        <f t="shared" si="163"/>
        <v>0</v>
      </c>
      <c r="R139" s="189">
        <f t="shared" si="163"/>
        <v>0</v>
      </c>
      <c r="S139" s="213">
        <f t="shared" si="163"/>
        <v>0</v>
      </c>
      <c r="T139" s="189">
        <f t="shared" si="163"/>
        <v>0</v>
      </c>
      <c r="U139" s="189">
        <f t="shared" si="163"/>
        <v>0</v>
      </c>
      <c r="V139" s="189">
        <f t="shared" si="163"/>
        <v>0</v>
      </c>
      <c r="W139" s="189">
        <f t="shared" si="163"/>
        <v>0</v>
      </c>
      <c r="X139" s="189">
        <f t="shared" si="163"/>
        <v>0</v>
      </c>
      <c r="Y139" s="189">
        <f t="shared" si="163"/>
        <v>0</v>
      </c>
      <c r="Z139" s="189">
        <f t="shared" si="163"/>
        <v>0</v>
      </c>
      <c r="AA139" s="189">
        <f t="shared" si="163"/>
        <v>0</v>
      </c>
      <c r="AB139" s="189">
        <f t="shared" si="163"/>
        <v>0</v>
      </c>
      <c r="AC139" s="189">
        <f t="shared" si="163"/>
        <v>0</v>
      </c>
      <c r="AD139" s="193">
        <f t="shared" si="163"/>
        <v>0</v>
      </c>
      <c r="AE139" s="189">
        <f t="shared" si="163"/>
        <v>0</v>
      </c>
      <c r="AF139" s="189">
        <f t="shared" si="163"/>
        <v>740000000</v>
      </c>
      <c r="AG139" s="189">
        <f t="shared" si="163"/>
        <v>0</v>
      </c>
      <c r="AH139" s="189"/>
      <c r="AI139" s="199">
        <f>+AI140</f>
        <v>0</v>
      </c>
      <c r="AJ139" s="189">
        <f t="shared" si="163"/>
        <v>0</v>
      </c>
      <c r="AK139" s="193">
        <f>+AK140</f>
        <v>0</v>
      </c>
      <c r="AL139" s="189">
        <f t="shared" si="163"/>
        <v>764000000</v>
      </c>
      <c r="AM139" s="189">
        <f t="shared" si="163"/>
        <v>0</v>
      </c>
      <c r="AN139" s="213">
        <f t="shared" si="163"/>
        <v>764000000</v>
      </c>
      <c r="AO139" s="189">
        <f t="shared" si="163"/>
        <v>764000000</v>
      </c>
      <c r="AP139" s="189">
        <f t="shared" si="163"/>
        <v>3400000</v>
      </c>
      <c r="AQ139" s="193">
        <f t="shared" si="163"/>
        <v>0</v>
      </c>
      <c r="AR139" s="193">
        <f t="shared" si="163"/>
        <v>147446250</v>
      </c>
      <c r="AS139" s="193">
        <f t="shared" si="163"/>
        <v>0</v>
      </c>
      <c r="AT139" s="193">
        <f t="shared" si="163"/>
        <v>0</v>
      </c>
      <c r="AU139" s="189">
        <f t="shared" si="163"/>
        <v>0</v>
      </c>
      <c r="AV139" s="213">
        <f t="shared" si="163"/>
        <v>0</v>
      </c>
      <c r="AW139" s="189">
        <f t="shared" si="163"/>
        <v>0</v>
      </c>
      <c r="AX139" s="189">
        <f t="shared" si="163"/>
        <v>137890800</v>
      </c>
      <c r="AY139" s="189">
        <f t="shared" si="163"/>
        <v>0</v>
      </c>
      <c r="AZ139" s="1133">
        <f t="shared" si="163"/>
        <v>12658156</v>
      </c>
      <c r="BA139" s="189">
        <f t="shared" si="163"/>
        <v>462604794</v>
      </c>
      <c r="BB139" s="429">
        <f t="shared" si="163"/>
        <v>764000000</v>
      </c>
      <c r="BC139" s="189">
        <f t="shared" si="163"/>
        <v>3400000</v>
      </c>
      <c r="BD139" s="189">
        <f t="shared" si="163"/>
        <v>0</v>
      </c>
      <c r="BE139" s="189">
        <f t="shared" si="163"/>
        <v>0</v>
      </c>
      <c r="BF139" s="189">
        <f t="shared" si="163"/>
        <v>0</v>
      </c>
      <c r="BG139" s="189">
        <f t="shared" si="163"/>
        <v>0</v>
      </c>
      <c r="BH139" s="189">
        <f t="shared" si="163"/>
        <v>0</v>
      </c>
      <c r="BI139" s="189">
        <f t="shared" si="163"/>
        <v>0</v>
      </c>
      <c r="BJ139" s="189">
        <f t="shared" si="163"/>
        <v>147446250</v>
      </c>
      <c r="BK139" s="189">
        <f t="shared" si="163"/>
        <v>0</v>
      </c>
      <c r="BL139" s="189">
        <f t="shared" si="163"/>
        <v>137890800</v>
      </c>
      <c r="BM139" s="189">
        <f t="shared" si="163"/>
        <v>0</v>
      </c>
      <c r="BN139" s="189">
        <f t="shared" si="163"/>
        <v>473561425</v>
      </c>
      <c r="BO139" s="189">
        <f t="shared" si="163"/>
        <v>762298475</v>
      </c>
      <c r="BP139" s="189">
        <f t="shared" si="163"/>
        <v>3400000</v>
      </c>
      <c r="BQ139" s="189">
        <f t="shared" si="163"/>
        <v>0</v>
      </c>
      <c r="BR139" s="189">
        <f t="shared" si="163"/>
        <v>0</v>
      </c>
      <c r="BS139" s="189">
        <f t="shared" si="163"/>
        <v>0</v>
      </c>
      <c r="BT139" s="189">
        <f t="shared" si="163"/>
        <v>0</v>
      </c>
      <c r="BU139" s="189">
        <f t="shared" si="163"/>
        <v>0</v>
      </c>
      <c r="BV139" s="189">
        <f t="shared" si="163"/>
        <v>0</v>
      </c>
      <c r="BW139" s="189">
        <f t="shared" ref="BW139:CO139" si="164">+BW140</f>
        <v>147446250</v>
      </c>
      <c r="BX139" s="189">
        <f t="shared" si="164"/>
        <v>0</v>
      </c>
      <c r="BY139" s="189">
        <v>0</v>
      </c>
      <c r="BZ139" s="189">
        <f t="shared" si="164"/>
        <v>0</v>
      </c>
      <c r="CA139" s="189">
        <f t="shared" si="164"/>
        <v>473561425</v>
      </c>
      <c r="CB139" s="189">
        <f t="shared" si="164"/>
        <v>762298475</v>
      </c>
      <c r="CC139" s="189">
        <f t="shared" si="164"/>
        <v>3400000</v>
      </c>
      <c r="CD139" s="189">
        <f t="shared" si="164"/>
        <v>0</v>
      </c>
      <c r="CE139" s="189">
        <f t="shared" si="164"/>
        <v>0</v>
      </c>
      <c r="CF139" s="189">
        <f t="shared" si="164"/>
        <v>0</v>
      </c>
      <c r="CG139" s="189">
        <f t="shared" si="164"/>
        <v>0</v>
      </c>
      <c r="CH139" s="189">
        <f t="shared" si="164"/>
        <v>0</v>
      </c>
      <c r="CI139" s="189">
        <f t="shared" si="164"/>
        <v>0</v>
      </c>
      <c r="CJ139" s="189">
        <f t="shared" si="164"/>
        <v>147446250</v>
      </c>
      <c r="CK139" s="189">
        <f t="shared" si="164"/>
        <v>0</v>
      </c>
      <c r="CL139" s="189">
        <f t="shared" si="164"/>
        <v>137890800</v>
      </c>
      <c r="CM139" s="189">
        <f t="shared" si="164"/>
        <v>0</v>
      </c>
      <c r="CN139" s="189">
        <f t="shared" si="164"/>
        <v>473561425</v>
      </c>
      <c r="CO139" s="189">
        <f t="shared" si="164"/>
        <v>762298475</v>
      </c>
      <c r="CP139" s="282">
        <f t="shared" si="159"/>
        <v>0</v>
      </c>
      <c r="CQ139" s="282">
        <f t="shared" si="160"/>
        <v>1701525</v>
      </c>
      <c r="CR139" s="282">
        <f t="shared" si="161"/>
        <v>0</v>
      </c>
      <c r="CS139" s="286">
        <f t="shared" si="162"/>
        <v>0</v>
      </c>
      <c r="CT139" s="305">
        <f t="shared" si="156"/>
        <v>1</v>
      </c>
      <c r="CU139" s="305">
        <f t="shared" si="157"/>
        <v>0.99777287303664919</v>
      </c>
    </row>
    <row r="140" spans="1:99" s="146" customFormat="1" ht="18" customHeight="1" outlineLevel="2">
      <c r="A140" s="146" t="s">
        <v>918</v>
      </c>
      <c r="B140" s="1027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65"/>
      <c r="AE140" s="160">
        <f t="shared" ref="AE140:AF142" si="165">+G140+I140+K140+M140+O140+Q140+S140+U140+W140+Y140+AA140+AC140</f>
        <v>0</v>
      </c>
      <c r="AF140" s="163">
        <f t="shared" si="165"/>
        <v>740000000</v>
      </c>
      <c r="AG140" s="163"/>
      <c r="AH140" s="160"/>
      <c r="AI140" s="162"/>
      <c r="AJ140" s="160">
        <f>+-AG140+AI140</f>
        <v>0</v>
      </c>
      <c r="AK140" s="162"/>
      <c r="AL140" s="160">
        <f>+F140-AE140+AF140-AG140+AI140</f>
        <v>764000000</v>
      </c>
      <c r="AM140" s="160"/>
      <c r="AN140" s="183">
        <f>+AM140+BB140</f>
        <v>764000000</v>
      </c>
      <c r="AO140" s="160">
        <f>+AL140-AM140</f>
        <v>764000000</v>
      </c>
      <c r="AP140" s="227">
        <v>3400000</v>
      </c>
      <c r="AQ140" s="264">
        <v>0</v>
      </c>
      <c r="AR140" s="222">
        <v>147446250</v>
      </c>
      <c r="AS140" s="222"/>
      <c r="AT140" s="222"/>
      <c r="AU140" s="223"/>
      <c r="AV140" s="183"/>
      <c r="AW140" s="172"/>
      <c r="AX140" s="172">
        <v>137890800</v>
      </c>
      <c r="AY140" s="172"/>
      <c r="AZ140" s="1122">
        <v>12658156</v>
      </c>
      <c r="BA140" s="170">
        <v>462604794</v>
      </c>
      <c r="BB140" s="434">
        <f>+SUM(AP140:BA140)</f>
        <v>764000000</v>
      </c>
      <c r="BC140" s="545">
        <v>3400000</v>
      </c>
      <c r="BD140" s="196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0</v>
      </c>
      <c r="BJ140" s="172">
        <v>147446250</v>
      </c>
      <c r="BK140" s="172">
        <v>0</v>
      </c>
      <c r="BL140" s="172">
        <v>137890800</v>
      </c>
      <c r="BM140" s="172">
        <f>VLOOKUP(A140,'SIIF EJEC MENS NOV-16'!$A$26:$AV$223,48,0)</f>
        <v>0</v>
      </c>
      <c r="BN140" s="510">
        <f>VLOOKUP(A140,'EJECUCION MENSUAL DIC-16'!A141:$AV$223,48,0)</f>
        <v>473561425</v>
      </c>
      <c r="BO140" s="170">
        <f>+SUM(BC140:BN140)</f>
        <v>762298475</v>
      </c>
      <c r="BP140" s="166">
        <v>3400000</v>
      </c>
      <c r="BQ140" s="183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0</v>
      </c>
      <c r="BW140" s="170">
        <v>147446250</v>
      </c>
      <c r="BX140" s="170">
        <v>0</v>
      </c>
      <c r="BY140" s="170">
        <v>137890800</v>
      </c>
      <c r="BZ140" s="172">
        <f>VLOOKUP(A140,'SIIF EJEC MENS NOV-16'!$A$26:$AX$223,50,0)</f>
        <v>0</v>
      </c>
      <c r="CA140" s="510">
        <f>VLOOKUP(A140,'EJECUCION MENSUAL DIC-16'!$A$26:$AX$223,50,0)</f>
        <v>473561425</v>
      </c>
      <c r="CB140" s="166">
        <f>+SUM(BP140:CA140)</f>
        <v>762298475</v>
      </c>
      <c r="CC140" s="163">
        <v>3400000</v>
      </c>
      <c r="CD140" s="183">
        <v>0</v>
      </c>
      <c r="CE140" s="170">
        <v>0</v>
      </c>
      <c r="CF140" s="170">
        <v>0</v>
      </c>
      <c r="CG140" s="170">
        <v>0</v>
      </c>
      <c r="CH140" s="172">
        <v>0</v>
      </c>
      <c r="CI140" s="170">
        <v>0</v>
      </c>
      <c r="CJ140" s="170">
        <v>147446250</v>
      </c>
      <c r="CK140" s="170">
        <v>0</v>
      </c>
      <c r="CL140" s="170">
        <v>137890800</v>
      </c>
      <c r="CM140" s="170">
        <f>VLOOKUP(A140,'SIIF EJEC MENS NOV-16'!$A$26:$AZ$223,52,0)</f>
        <v>0</v>
      </c>
      <c r="CN140" s="510">
        <f>VLOOKUP(A140,'EJECUCION MENSUAL DIC-16'!A141:$AZ$223,52,0)</f>
        <v>473561425</v>
      </c>
      <c r="CO140" s="166">
        <f>+SUM(CC140:CN140)</f>
        <v>762298475</v>
      </c>
      <c r="CP140" s="163">
        <f t="shared" si="159"/>
        <v>0</v>
      </c>
      <c r="CQ140" s="163">
        <f t="shared" si="160"/>
        <v>1701525</v>
      </c>
      <c r="CR140" s="163">
        <f t="shared" si="161"/>
        <v>0</v>
      </c>
      <c r="CS140" s="162">
        <f t="shared" si="162"/>
        <v>0</v>
      </c>
      <c r="CT140" s="308">
        <f t="shared" si="156"/>
        <v>1</v>
      </c>
      <c r="CU140" s="308">
        <f t="shared" si="157"/>
        <v>0.99777287303664919</v>
      </c>
    </row>
    <row r="141" spans="1:99" s="590" customFormat="1" ht="35.25" customHeight="1" outlineLevel="1" collapsed="1">
      <c r="A141" s="176" t="s">
        <v>919</v>
      </c>
      <c r="B141" s="1035" t="str">
        <f>+C141&amp;D14</f>
        <v>A-3-6-3-4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98"/>
      <c r="AE141" s="584">
        <f t="shared" si="165"/>
        <v>0</v>
      </c>
      <c r="AF141" s="588">
        <f t="shared" si="165"/>
        <v>0</v>
      </c>
      <c r="AG141" s="213">
        <v>39500000</v>
      </c>
      <c r="AH141" s="189"/>
      <c r="AI141" s="199"/>
      <c r="AJ141" s="578">
        <f>+-AG141+AI141</f>
        <v>-39500000</v>
      </c>
      <c r="AK141" s="199"/>
      <c r="AL141" s="584">
        <f>+F141-AE141+AF141-AG141+AI141</f>
        <v>355500000</v>
      </c>
      <c r="AM141" s="584"/>
      <c r="AN141" s="585">
        <f>+AM141+BB141</f>
        <v>355500000</v>
      </c>
      <c r="AO141" s="312">
        <f>+AL141-AM141</f>
        <v>355500000</v>
      </c>
      <c r="AP141" s="574">
        <v>230500000</v>
      </c>
      <c r="AQ141" s="595">
        <v>0</v>
      </c>
      <c r="AR141" s="597"/>
      <c r="AS141" s="597"/>
      <c r="AT141" s="597">
        <v>9000000</v>
      </c>
      <c r="AU141" s="593">
        <v>5000000</v>
      </c>
      <c r="AV141" s="182">
        <v>0</v>
      </c>
      <c r="AW141" s="172">
        <v>111000000</v>
      </c>
      <c r="AX141" s="172">
        <v>0</v>
      </c>
      <c r="AY141" s="172">
        <v>0</v>
      </c>
      <c r="AZ141" s="1122">
        <v>0</v>
      </c>
      <c r="BA141" s="510">
        <f>VLOOKUP(A141,'EJECUCION MENSUAL DIC-16'!A142:$AR$223,44,0)</f>
        <v>0</v>
      </c>
      <c r="BB141" s="435">
        <f>+SUM(AP141:BA141)</f>
        <v>355500000</v>
      </c>
      <c r="BC141" s="559"/>
      <c r="BD141" s="560">
        <v>174625000</v>
      </c>
      <c r="BE141" s="321"/>
      <c r="BF141" s="321"/>
      <c r="BG141" s="321">
        <v>9000000</v>
      </c>
      <c r="BH141" s="321">
        <v>5000000</v>
      </c>
      <c r="BI141" s="315"/>
      <c r="BJ141" s="559">
        <v>111000000</v>
      </c>
      <c r="BK141" s="560"/>
      <c r="BL141" s="172"/>
      <c r="BM141" s="172">
        <v>7500000</v>
      </c>
      <c r="BN141" s="510"/>
      <c r="BO141" s="321">
        <f>+SUM(BC141:BN141)</f>
        <v>307125000</v>
      </c>
      <c r="BP141" s="315">
        <v>0</v>
      </c>
      <c r="BQ141" s="585">
        <v>0</v>
      </c>
      <c r="BR141" s="586">
        <v>8716667</v>
      </c>
      <c r="BS141" s="586">
        <v>18250000</v>
      </c>
      <c r="BT141" s="586">
        <v>18250000</v>
      </c>
      <c r="BU141" s="586">
        <v>18250000</v>
      </c>
      <c r="BV141" s="181">
        <v>23250000</v>
      </c>
      <c r="BW141" s="181">
        <v>15250000</v>
      </c>
      <c r="BX141" s="181">
        <v>15250000</v>
      </c>
      <c r="BY141" s="181">
        <v>58410655</v>
      </c>
      <c r="BZ141" s="172">
        <f>VLOOKUP(A141,'SIIF EJEC MENS NOV-16'!$A$26:$AX$223,50,0)</f>
        <v>36767464</v>
      </c>
      <c r="CA141" s="510">
        <f>VLOOKUP(A141,'EJECUCION MENSUAL DIC-16'!$A$26:$AX$223,50,0)</f>
        <v>61995427</v>
      </c>
      <c r="CB141" s="587">
        <f>+SUM(BP141:CA141)</f>
        <v>274390213</v>
      </c>
      <c r="CC141" s="588">
        <v>0</v>
      </c>
      <c r="CD141" s="585">
        <v>0</v>
      </c>
      <c r="CE141" s="586">
        <v>8716667</v>
      </c>
      <c r="CF141" s="586">
        <v>18250000</v>
      </c>
      <c r="CG141" s="586">
        <v>18250000</v>
      </c>
      <c r="CH141" s="579">
        <v>18250000</v>
      </c>
      <c r="CI141" s="181">
        <v>23250000</v>
      </c>
      <c r="CJ141" s="181">
        <v>15250000</v>
      </c>
      <c r="CK141" s="181">
        <v>15250000</v>
      </c>
      <c r="CL141" s="181">
        <v>58410655</v>
      </c>
      <c r="CM141" s="170">
        <f>VLOOKUP(A141,'SIIF EJEC MENS NOV-16'!$A$26:$AZ$223,52,0)</f>
        <v>36767464</v>
      </c>
      <c r="CN141" s="510">
        <f>VLOOKUP(A141,'EJECUCION MENSUAL DIC-16'!A142:$AZ$223,52,0)</f>
        <v>43495427</v>
      </c>
      <c r="CO141" s="587">
        <f>+SUM(CC141:CN141)</f>
        <v>255890213</v>
      </c>
      <c r="CP141" s="588">
        <f t="shared" si="159"/>
        <v>0</v>
      </c>
      <c r="CQ141" s="588">
        <f t="shared" si="160"/>
        <v>48375000</v>
      </c>
      <c r="CR141" s="588">
        <f t="shared" si="161"/>
        <v>32734787</v>
      </c>
      <c r="CS141" s="621">
        <f t="shared" si="162"/>
        <v>18500000</v>
      </c>
      <c r="CT141" s="589">
        <f t="shared" si="156"/>
        <v>1</v>
      </c>
      <c r="CU141" s="589">
        <f t="shared" si="157"/>
        <v>0.86392405063291144</v>
      </c>
    </row>
    <row r="142" spans="1:99" s="241" customFormat="1" ht="30" customHeight="1" outlineLevel="1" collapsed="1">
      <c r="A142" s="239" t="s">
        <v>920</v>
      </c>
      <c r="B142" s="974" t="str">
        <f>+C142</f>
        <v>A-3-6-3-7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82"/>
      <c r="AE142" s="312">
        <f t="shared" si="165"/>
        <v>3003786667</v>
      </c>
      <c r="AF142" s="313">
        <f t="shared" si="165"/>
        <v>35000000000</v>
      </c>
      <c r="AG142" s="313">
        <v>6821902551</v>
      </c>
      <c r="AH142" s="312"/>
      <c r="AI142" s="317"/>
      <c r="AJ142" s="160">
        <f>+-AG142+AI142</f>
        <v>-6821902551</v>
      </c>
      <c r="AK142" s="317"/>
      <c r="AL142" s="312">
        <f>+F142-AE142+AF142-AG142+AI142</f>
        <v>193327310782</v>
      </c>
      <c r="AM142" s="312"/>
      <c r="AN142" s="314">
        <f>+AM142+BB142</f>
        <v>193322929999</v>
      </c>
      <c r="AO142" s="1107">
        <f>+AL142-AM142</f>
        <v>193327310782</v>
      </c>
      <c r="AP142" s="207">
        <v>96521121666</v>
      </c>
      <c r="AQ142" s="207">
        <v>4000000</v>
      </c>
      <c r="AR142" s="207"/>
      <c r="AS142" s="207"/>
      <c r="AT142" s="1109">
        <v>55715675001</v>
      </c>
      <c r="AU142" s="207">
        <v>0</v>
      </c>
      <c r="AV142" s="315">
        <v>0</v>
      </c>
      <c r="AW142" s="172">
        <v>0</v>
      </c>
      <c r="AX142" s="172">
        <v>0</v>
      </c>
      <c r="AY142" s="172">
        <v>31582133332</v>
      </c>
      <c r="AZ142" s="1168">
        <v>9500000000</v>
      </c>
      <c r="BA142" s="510">
        <f>VLOOKUP(A142,'EJECUCION MENSUAL DIC-16'!A143:$AR$223,44,0)</f>
        <v>0</v>
      </c>
      <c r="BB142" s="1110">
        <f>+SUM(AP142:BA142)</f>
        <v>193322929999</v>
      </c>
      <c r="BC142" s="560">
        <v>96424220070</v>
      </c>
      <c r="BD142" s="560">
        <v>18450000</v>
      </c>
      <c r="BE142" s="321">
        <v>284400</v>
      </c>
      <c r="BF142" s="321">
        <v>309600</v>
      </c>
      <c r="BG142" s="321">
        <v>57689733</v>
      </c>
      <c r="BH142" s="321">
        <v>54282852798</v>
      </c>
      <c r="BI142" s="321">
        <v>276824932</v>
      </c>
      <c r="BJ142" s="321">
        <v>988266668</v>
      </c>
      <c r="BK142" s="321">
        <v>34860534</v>
      </c>
      <c r="BL142" s="172">
        <v>10607192450</v>
      </c>
      <c r="BM142" s="172">
        <v>19104872648</v>
      </c>
      <c r="BN142" s="510">
        <v>11167298200</v>
      </c>
      <c r="BO142" s="315">
        <f>+SUM(BC142:BN142)</f>
        <v>192963122033</v>
      </c>
      <c r="BP142" s="316">
        <v>0</v>
      </c>
      <c r="BQ142" s="314">
        <v>16146049999</v>
      </c>
      <c r="BR142" s="315">
        <v>16133083334</v>
      </c>
      <c r="BS142" s="315">
        <v>16103760668</v>
      </c>
      <c r="BT142" s="315">
        <v>16049061399</v>
      </c>
      <c r="BU142" s="315">
        <v>15983050000</v>
      </c>
      <c r="BV142" s="315">
        <v>15876586133</v>
      </c>
      <c r="BW142" s="315">
        <v>15623874933</v>
      </c>
      <c r="BX142" s="315">
        <v>15938464535</v>
      </c>
      <c r="BY142" s="315">
        <v>18151105066</v>
      </c>
      <c r="BZ142" s="172">
        <f>VLOOKUP(A142,'SIIF EJEC MENS NOV-16'!$A$26:$AX$223,50,0)</f>
        <v>12353807178</v>
      </c>
      <c r="CA142" s="510">
        <f>VLOOKUP(A142,'EJECUCION MENSUAL DIC-16'!$A$26:$AX$223,50,0)</f>
        <v>34301386525</v>
      </c>
      <c r="CB142" s="316">
        <f>+SUM(BP142:CA142)</f>
        <v>192660229770</v>
      </c>
      <c r="CC142" s="313">
        <v>0</v>
      </c>
      <c r="CD142" s="314">
        <v>16141797999</v>
      </c>
      <c r="CE142" s="315">
        <v>16137335334</v>
      </c>
      <c r="CF142" s="315">
        <v>16103760668</v>
      </c>
      <c r="CG142" s="315">
        <v>16049061399</v>
      </c>
      <c r="CH142" s="172">
        <v>15983050000</v>
      </c>
      <c r="CI142" s="315">
        <v>15876586133</v>
      </c>
      <c r="CJ142" s="315">
        <v>15623874933</v>
      </c>
      <c r="CK142" s="315">
        <v>12758517870</v>
      </c>
      <c r="CL142" s="315">
        <v>19190735065</v>
      </c>
      <c r="CM142" s="170">
        <f>VLOOKUP(A142,'SIIF EJEC MENS NOV-16'!$A$26:$AZ$223,52,0)</f>
        <v>14479323844</v>
      </c>
      <c r="CN142" s="510">
        <f>VLOOKUP(A142,'EJECUCION MENSUAL DIC-16'!A143:$AZ$223,52,0)</f>
        <v>15477103465</v>
      </c>
      <c r="CO142" s="316">
        <f>+SUM(CC142:CN142)</f>
        <v>173821146710</v>
      </c>
      <c r="CP142" s="313">
        <f t="shared" si="159"/>
        <v>4380783</v>
      </c>
      <c r="CQ142" s="313">
        <f t="shared" si="160"/>
        <v>359807966</v>
      </c>
      <c r="CR142" s="313">
        <f t="shared" si="161"/>
        <v>302892263</v>
      </c>
      <c r="CS142" s="317">
        <f t="shared" si="162"/>
        <v>18839083060</v>
      </c>
      <c r="CT142" s="307">
        <f t="shared" si="156"/>
        <v>0.99997734007170391</v>
      </c>
      <c r="CU142" s="307">
        <f t="shared" si="157"/>
        <v>0.99811620640908483</v>
      </c>
    </row>
    <row r="143" spans="1:99" s="180" customFormat="1" ht="36" outlineLevel="1">
      <c r="A143" s="176"/>
      <c r="B143" s="184" t="s">
        <v>549</v>
      </c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V143" si="166">+SUM(G144:G145)</f>
        <v>0</v>
      </c>
      <c r="H143" s="189">
        <f t="shared" si="166"/>
        <v>0</v>
      </c>
      <c r="I143" s="189">
        <f t="shared" si="166"/>
        <v>0</v>
      </c>
      <c r="J143" s="189">
        <f t="shared" si="166"/>
        <v>0</v>
      </c>
      <c r="K143" s="189">
        <f t="shared" si="166"/>
        <v>0</v>
      </c>
      <c r="L143" s="193">
        <f t="shared" si="166"/>
        <v>0</v>
      </c>
      <c r="M143" s="189">
        <f t="shared" si="166"/>
        <v>0</v>
      </c>
      <c r="N143" s="189">
        <f t="shared" si="166"/>
        <v>0</v>
      </c>
      <c r="O143" s="199">
        <f t="shared" si="166"/>
        <v>0</v>
      </c>
      <c r="P143" s="189">
        <f t="shared" si="166"/>
        <v>0</v>
      </c>
      <c r="Q143" s="199">
        <f t="shared" si="166"/>
        <v>0</v>
      </c>
      <c r="R143" s="189">
        <f t="shared" si="166"/>
        <v>0</v>
      </c>
      <c r="S143" s="213">
        <f t="shared" si="166"/>
        <v>0</v>
      </c>
      <c r="T143" s="189">
        <f t="shared" si="166"/>
        <v>0</v>
      </c>
      <c r="U143" s="189">
        <f t="shared" si="166"/>
        <v>0</v>
      </c>
      <c r="V143" s="189">
        <f t="shared" si="166"/>
        <v>0</v>
      </c>
      <c r="W143" s="189">
        <f t="shared" si="166"/>
        <v>0</v>
      </c>
      <c r="X143" s="189">
        <f t="shared" si="166"/>
        <v>0</v>
      </c>
      <c r="Y143" s="193">
        <f t="shared" si="166"/>
        <v>0</v>
      </c>
      <c r="Z143" s="181">
        <f t="shared" si="166"/>
        <v>0</v>
      </c>
      <c r="AA143" s="213">
        <f t="shared" si="166"/>
        <v>0</v>
      </c>
      <c r="AB143" s="189">
        <f t="shared" si="166"/>
        <v>0</v>
      </c>
      <c r="AC143" s="189">
        <f t="shared" si="166"/>
        <v>0</v>
      </c>
      <c r="AD143" s="193">
        <f t="shared" si="166"/>
        <v>0</v>
      </c>
      <c r="AE143" s="189">
        <f t="shared" si="166"/>
        <v>0</v>
      </c>
      <c r="AF143" s="189">
        <f t="shared" si="166"/>
        <v>0</v>
      </c>
      <c r="AG143" s="189">
        <f>+SUM(AG144:AG145)</f>
        <v>2036370000</v>
      </c>
      <c r="AH143" s="189"/>
      <c r="AI143" s="199">
        <f>+SUM(AI144:AI145)</f>
        <v>0</v>
      </c>
      <c r="AJ143" s="189">
        <f>+SUM(AJ144:AJ145)</f>
        <v>-2036370000</v>
      </c>
      <c r="AK143" s="193">
        <f>+SUM(AK144:AK145)</f>
        <v>0</v>
      </c>
      <c r="AL143" s="189">
        <f t="shared" si="166"/>
        <v>63972630000</v>
      </c>
      <c r="AM143" s="189">
        <f t="shared" si="166"/>
        <v>0</v>
      </c>
      <c r="AN143" s="213">
        <f t="shared" si="166"/>
        <v>46786583021</v>
      </c>
      <c r="AO143" s="189">
        <f>+SUM(AO144:AO145)</f>
        <v>63972630000</v>
      </c>
      <c r="AP143" s="189">
        <f t="shared" si="166"/>
        <v>8266168948</v>
      </c>
      <c r="AQ143" s="193">
        <f t="shared" si="166"/>
        <v>2083574800</v>
      </c>
      <c r="AR143" s="193">
        <f t="shared" si="166"/>
        <v>331298071</v>
      </c>
      <c r="AS143" s="193">
        <f t="shared" si="166"/>
        <v>696092806</v>
      </c>
      <c r="AT143" s="193">
        <f t="shared" si="166"/>
        <v>327152038</v>
      </c>
      <c r="AU143" s="189">
        <f t="shared" si="166"/>
        <v>399128767</v>
      </c>
      <c r="AV143" s="213">
        <f t="shared" si="166"/>
        <v>768652802</v>
      </c>
      <c r="AW143" s="189">
        <f t="shared" si="166"/>
        <v>67112604</v>
      </c>
      <c r="AX143" s="189">
        <f t="shared" si="166"/>
        <v>4248458066</v>
      </c>
      <c r="AY143" s="189">
        <f t="shared" si="166"/>
        <v>24970560128</v>
      </c>
      <c r="AZ143" s="1133">
        <f t="shared" si="166"/>
        <v>21984932</v>
      </c>
      <c r="BA143" s="189">
        <f t="shared" si="166"/>
        <v>4606399059</v>
      </c>
      <c r="BB143" s="429">
        <f t="shared" si="166"/>
        <v>46786583021</v>
      </c>
      <c r="BC143" s="189">
        <f t="shared" si="166"/>
        <v>7714709551</v>
      </c>
      <c r="BD143" s="189">
        <f t="shared" si="166"/>
        <v>577835620</v>
      </c>
      <c r="BE143" s="189">
        <f t="shared" si="166"/>
        <v>1887940279</v>
      </c>
      <c r="BF143" s="189">
        <f t="shared" si="166"/>
        <v>431467260</v>
      </c>
      <c r="BG143" s="189">
        <f t="shared" si="166"/>
        <v>376179985</v>
      </c>
      <c r="BH143" s="189">
        <f t="shared" si="166"/>
        <v>286855659</v>
      </c>
      <c r="BI143" s="189">
        <f t="shared" si="166"/>
        <v>211049153</v>
      </c>
      <c r="BJ143" s="189">
        <f t="shared" si="166"/>
        <v>1091928184</v>
      </c>
      <c r="BK143" s="189">
        <f t="shared" si="166"/>
        <v>144308643</v>
      </c>
      <c r="BL143" s="189">
        <f t="shared" si="166"/>
        <v>183051755</v>
      </c>
      <c r="BM143" s="189">
        <f t="shared" si="166"/>
        <v>24404931176</v>
      </c>
      <c r="BN143" s="189">
        <f t="shared" si="166"/>
        <v>8158342242</v>
      </c>
      <c r="BO143" s="189">
        <f t="shared" si="166"/>
        <v>45468599507</v>
      </c>
      <c r="BP143" s="189">
        <f t="shared" si="166"/>
        <v>50558260</v>
      </c>
      <c r="BQ143" s="189">
        <f t="shared" si="166"/>
        <v>452165972</v>
      </c>
      <c r="BR143" s="189">
        <f t="shared" si="166"/>
        <v>1823473451.5</v>
      </c>
      <c r="BS143" s="189">
        <f t="shared" si="166"/>
        <v>336984771</v>
      </c>
      <c r="BT143" s="189">
        <f t="shared" si="166"/>
        <v>588773969</v>
      </c>
      <c r="BU143" s="189">
        <f t="shared" si="166"/>
        <v>278320567</v>
      </c>
      <c r="BV143" s="189">
        <f t="shared" si="166"/>
        <v>7668301637</v>
      </c>
      <c r="BW143" s="189">
        <f t="shared" ref="BW143:CO143" si="167">+SUM(BW144:BW145)</f>
        <v>1040082645</v>
      </c>
      <c r="BX143" s="189">
        <f t="shared" si="167"/>
        <v>278089772</v>
      </c>
      <c r="BY143" s="189">
        <v>0</v>
      </c>
      <c r="BZ143" s="189">
        <f t="shared" si="167"/>
        <v>15386424828.5</v>
      </c>
      <c r="CA143" s="189">
        <f t="shared" si="167"/>
        <v>16206130318</v>
      </c>
      <c r="CB143" s="189">
        <f t="shared" si="167"/>
        <v>44252339098</v>
      </c>
      <c r="CC143" s="189">
        <f t="shared" si="167"/>
        <v>0</v>
      </c>
      <c r="CD143" s="189">
        <f t="shared" si="167"/>
        <v>470383604</v>
      </c>
      <c r="CE143" s="189">
        <f t="shared" si="167"/>
        <v>138918683.5</v>
      </c>
      <c r="CF143" s="189">
        <f t="shared" si="167"/>
        <v>2037733348</v>
      </c>
      <c r="CG143" s="189">
        <f>+SUM(CG144:CG145)</f>
        <v>603644276</v>
      </c>
      <c r="CH143" s="189">
        <f t="shared" si="167"/>
        <v>259179409</v>
      </c>
      <c r="CI143" s="189">
        <f t="shared" si="167"/>
        <v>7673973212</v>
      </c>
      <c r="CJ143" s="189">
        <f t="shared" si="167"/>
        <v>752419645</v>
      </c>
      <c r="CK143" s="189">
        <f t="shared" si="167"/>
        <v>540668158</v>
      </c>
      <c r="CL143" s="189">
        <f t="shared" si="167"/>
        <v>108236683</v>
      </c>
      <c r="CM143" s="189">
        <f t="shared" si="167"/>
        <v>14942321216.5</v>
      </c>
      <c r="CN143" s="189">
        <f t="shared" si="167"/>
        <v>15719511873</v>
      </c>
      <c r="CO143" s="189">
        <f t="shared" si="167"/>
        <v>43246990108</v>
      </c>
      <c r="CP143" s="189">
        <f>+AL143-BB143</f>
        <v>17186046979</v>
      </c>
      <c r="CQ143" s="189">
        <f>+SUM(CQ144:CQ145)</f>
        <v>1317983514</v>
      </c>
      <c r="CR143" s="189">
        <f t="shared" si="161"/>
        <v>1216260409</v>
      </c>
      <c r="CS143" s="193">
        <f t="shared" si="162"/>
        <v>1005348990</v>
      </c>
      <c r="CT143" s="305">
        <f t="shared" si="156"/>
        <v>0.73135312743903136</v>
      </c>
      <c r="CU143" s="305">
        <f t="shared" si="157"/>
        <v>0.71075082432909198</v>
      </c>
    </row>
    <row r="144" spans="1:99" s="146" customFormat="1" ht="25.5" customHeight="1" outlineLevel="2">
      <c r="A144" s="146" t="s">
        <v>921</v>
      </c>
      <c r="B144" s="318" t="str">
        <f>+C144&amp;D144</f>
        <v>A-3-6-3-11-116</v>
      </c>
      <c r="C144" s="507" t="s">
        <v>550</v>
      </c>
      <c r="D144" s="504" t="s">
        <v>370</v>
      </c>
      <c r="E144" s="506" t="s">
        <v>450</v>
      </c>
      <c r="F144" s="167">
        <v>57859500000</v>
      </c>
      <c r="G144" s="545"/>
      <c r="H144" s="545"/>
      <c r="I144" s="196"/>
      <c r="J144" s="172"/>
      <c r="K144" s="172"/>
      <c r="L144" s="510"/>
      <c r="M144" s="167"/>
      <c r="N144" s="167"/>
      <c r="O144" s="546"/>
      <c r="P144" s="167"/>
      <c r="Q144" s="546"/>
      <c r="R144" s="167"/>
      <c r="S144" s="196"/>
      <c r="T144" s="172"/>
      <c r="U144" s="172"/>
      <c r="V144" s="172"/>
      <c r="W144" s="172"/>
      <c r="X144" s="172"/>
      <c r="Y144" s="510"/>
      <c r="Z144" s="172"/>
      <c r="AA144" s="196"/>
      <c r="AB144" s="172"/>
      <c r="AC144" s="172"/>
      <c r="AD144" s="510"/>
      <c r="AE144" s="167">
        <f t="shared" ref="AE144:AF148" si="168">+G144+I144+K144+M144+O144+Q144+S144+U144+W144+Y144+AA144+AC144</f>
        <v>0</v>
      </c>
      <c r="AF144" s="545">
        <f t="shared" si="168"/>
        <v>0</v>
      </c>
      <c r="AG144" s="545">
        <f>1980270000+56100000</f>
        <v>2036370000</v>
      </c>
      <c r="AH144" s="167"/>
      <c r="AI144" s="546"/>
      <c r="AJ144" s="167">
        <f>+-AG144+AI144</f>
        <v>-2036370000</v>
      </c>
      <c r="AK144" s="546"/>
      <c r="AL144" s="1462">
        <f>+F144-AE144+AF144-AG144+AI144</f>
        <v>55823130000</v>
      </c>
      <c r="AM144" s="167"/>
      <c r="AN144" s="196">
        <f>+AM144+BB144</f>
        <v>38637083021</v>
      </c>
      <c r="AO144" s="508">
        <f>+AL144-AM144</f>
        <v>55823130000</v>
      </c>
      <c r="AP144" s="172">
        <v>308376508</v>
      </c>
      <c r="AQ144" s="172">
        <v>2083574800</v>
      </c>
      <c r="AR144" s="172">
        <v>244590511</v>
      </c>
      <c r="AS144" s="172">
        <v>696092806</v>
      </c>
      <c r="AT144" s="172">
        <v>327152038</v>
      </c>
      <c r="AU144" s="172">
        <v>324128767</v>
      </c>
      <c r="AV144" s="172">
        <v>768652802</v>
      </c>
      <c r="AW144" s="172">
        <v>37112604</v>
      </c>
      <c r="AX144" s="172">
        <v>4248458066</v>
      </c>
      <c r="AY144" s="172">
        <v>24970560128</v>
      </c>
      <c r="AZ144" s="1168">
        <v>21984932</v>
      </c>
      <c r="BA144" s="510">
        <v>4606399059</v>
      </c>
      <c r="BB144" s="172">
        <f>+SUM(AP144:BA144)</f>
        <v>38637083021</v>
      </c>
      <c r="BC144" s="545">
        <v>55209551</v>
      </c>
      <c r="BD144" s="196">
        <v>546348295</v>
      </c>
      <c r="BE144" s="172">
        <v>1781323919</v>
      </c>
      <c r="BF144" s="172">
        <v>431467260</v>
      </c>
      <c r="BG144" s="172">
        <v>370292097</v>
      </c>
      <c r="BH144" s="172">
        <v>286855659</v>
      </c>
      <c r="BI144" s="172">
        <v>162089153</v>
      </c>
      <c r="BJ144" s="172">
        <v>1059984822</v>
      </c>
      <c r="BK144" s="172">
        <v>111394643</v>
      </c>
      <c r="BL144" s="172">
        <v>182362301</v>
      </c>
      <c r="BM144" s="172">
        <v>24369904991</v>
      </c>
      <c r="BN144" s="510">
        <v>8104585682</v>
      </c>
      <c r="BO144" s="172">
        <f>+SUM(BC144:BN144)</f>
        <v>37461818373</v>
      </c>
      <c r="BP144" s="1463">
        <v>50558260</v>
      </c>
      <c r="BQ144" s="196">
        <v>420678647</v>
      </c>
      <c r="BR144" s="172">
        <v>1819773451.5</v>
      </c>
      <c r="BS144" s="172">
        <v>249851222</v>
      </c>
      <c r="BT144" s="172">
        <v>582347841</v>
      </c>
      <c r="BU144" s="172">
        <v>275831207</v>
      </c>
      <c r="BV144" s="172">
        <v>4841637</v>
      </c>
      <c r="BW144" s="172">
        <v>976104106</v>
      </c>
      <c r="BX144" s="172">
        <v>274704812</v>
      </c>
      <c r="BY144" s="172">
        <v>143032907</v>
      </c>
      <c r="BZ144" s="172">
        <f>VLOOKUP(A144,'SIIF EJEC MENS NOV-16'!$A$26:$AX$223,50,0)</f>
        <v>15350100288.5</v>
      </c>
      <c r="CA144" s="510">
        <f>VLOOKUP(A144,'EJECUCION MENSUAL DIC-16'!$A$26:$AX$223,50,0)</f>
        <v>16164047990</v>
      </c>
      <c r="CB144" s="1463">
        <f>+SUM(BP144:CA144)</f>
        <v>36311872369</v>
      </c>
      <c r="CC144" s="545">
        <v>0</v>
      </c>
      <c r="CD144" s="196">
        <v>467266804</v>
      </c>
      <c r="CE144" s="172">
        <v>110548158.5</v>
      </c>
      <c r="CF144" s="172">
        <v>1946899799</v>
      </c>
      <c r="CG144" s="172">
        <v>597218148</v>
      </c>
      <c r="CH144" s="172">
        <v>256690049</v>
      </c>
      <c r="CI144" s="172">
        <v>10513212</v>
      </c>
      <c r="CJ144" s="172">
        <v>690509468</v>
      </c>
      <c r="CK144" s="172">
        <v>535214836</v>
      </c>
      <c r="CL144" s="172">
        <v>108236683</v>
      </c>
      <c r="CM144" s="172">
        <f>VLOOKUP(A144,'SIIF EJEC MENS NOV-16'!$A$26:$AZ$223,52,0)</f>
        <v>14905996676.5</v>
      </c>
      <c r="CN144" s="510">
        <f>VLOOKUP(A144,'EJECUCION MENSUAL DIC-16'!A145:$AZ$223,52,0)</f>
        <v>15677429545</v>
      </c>
      <c r="CO144" s="1463">
        <f>+SUM(CC144:CN144)</f>
        <v>35306523379</v>
      </c>
      <c r="CP144" s="545">
        <f>+AO144-BB144</f>
        <v>17186046979</v>
      </c>
      <c r="CQ144" s="545">
        <f>+BB144-BO144</f>
        <v>1175264648</v>
      </c>
      <c r="CR144" s="545">
        <f t="shared" si="161"/>
        <v>1149946004</v>
      </c>
      <c r="CS144" s="546">
        <f t="shared" si="162"/>
        <v>1005348990</v>
      </c>
      <c r="CT144" s="1464">
        <f t="shared" si="156"/>
        <v>0.69213394198784628</v>
      </c>
      <c r="CU144" s="1464">
        <f t="shared" si="157"/>
        <v>0.67108057848064051</v>
      </c>
    </row>
    <row r="145" spans="1:99" s="146" customFormat="1" ht="27.75" customHeight="1" outlineLevel="2">
      <c r="A145" s="146" t="s">
        <v>922</v>
      </c>
      <c r="B145" s="1027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65"/>
      <c r="AE145" s="160">
        <f t="shared" si="168"/>
        <v>0</v>
      </c>
      <c r="AF145" s="163">
        <f t="shared" si="168"/>
        <v>0</v>
      </c>
      <c r="AG145" s="163"/>
      <c r="AH145" s="160"/>
      <c r="AI145" s="162"/>
      <c r="AJ145" s="160">
        <f>+-AG145+AI145</f>
        <v>0</v>
      </c>
      <c r="AK145" s="162"/>
      <c r="AL145" s="167">
        <f>+F145-AE145+AF145-AG145+AI145</f>
        <v>8149500000</v>
      </c>
      <c r="AM145" s="160"/>
      <c r="AN145" s="196">
        <f>+AM145+BB145</f>
        <v>8149500000</v>
      </c>
      <c r="AO145" s="167">
        <f>+AL145-AM145</f>
        <v>8149500000</v>
      </c>
      <c r="AP145" s="227">
        <v>7957792440</v>
      </c>
      <c r="AQ145" s="264"/>
      <c r="AR145" s="222">
        <v>86707560</v>
      </c>
      <c r="AS145" s="222"/>
      <c r="AT145" s="222"/>
      <c r="AU145" s="223">
        <v>75000000</v>
      </c>
      <c r="AV145" s="183">
        <v>0</v>
      </c>
      <c r="AW145" s="172">
        <v>30000000</v>
      </c>
      <c r="AX145" s="172">
        <v>0</v>
      </c>
      <c r="AY145" s="172">
        <v>0</v>
      </c>
      <c r="AZ145" s="1122">
        <v>0</v>
      </c>
      <c r="BA145" s="510">
        <f>VLOOKUP(A145,'EJECUCION MENSUAL DIC-16'!A146:$AR$223,44,0)</f>
        <v>0</v>
      </c>
      <c r="BB145" s="434">
        <f>+SUM(AP145:BA145)</f>
        <v>8149500000</v>
      </c>
      <c r="BC145" s="545">
        <v>7659500000</v>
      </c>
      <c r="BD145" s="196">
        <v>31487325</v>
      </c>
      <c r="BE145" s="172">
        <v>106616360</v>
      </c>
      <c r="BF145" s="172">
        <v>0</v>
      </c>
      <c r="BG145" s="172">
        <v>5887888</v>
      </c>
      <c r="BH145" s="172">
        <v>0</v>
      </c>
      <c r="BI145" s="172">
        <v>48960000</v>
      </c>
      <c r="BJ145" s="172">
        <v>31943362</v>
      </c>
      <c r="BK145" s="172">
        <v>32914000</v>
      </c>
      <c r="BL145" s="172">
        <v>689454</v>
      </c>
      <c r="BM145" s="172">
        <f>VLOOKUP(A145,'SIIF EJEC MENS NOV-16'!$A$26:$AV$223,48,0)</f>
        <v>35026185</v>
      </c>
      <c r="BN145" s="510">
        <f>VLOOKUP(A145,'EJECUCION MENSUAL DIC-16'!A146:$AV$223,48,0)</f>
        <v>53756560</v>
      </c>
      <c r="BO145" s="170">
        <f>+SUM(BC145:BN145)</f>
        <v>8006781134</v>
      </c>
      <c r="BP145" s="166">
        <v>0</v>
      </c>
      <c r="BQ145" s="183">
        <v>31487325</v>
      </c>
      <c r="BR145" s="170">
        <v>3700000</v>
      </c>
      <c r="BS145" s="170">
        <v>87133549</v>
      </c>
      <c r="BT145" s="170">
        <v>6426128</v>
      </c>
      <c r="BU145" s="170">
        <v>2489360</v>
      </c>
      <c r="BV145" s="170">
        <v>7663460000</v>
      </c>
      <c r="BW145" s="170">
        <v>63978539</v>
      </c>
      <c r="BX145" s="170">
        <v>3384960</v>
      </c>
      <c r="BY145" s="170">
        <v>0</v>
      </c>
      <c r="BZ145" s="172">
        <f>VLOOKUP(A145,'SIIF EJEC MENS NOV-16'!$A$26:$AX$223,50,0)</f>
        <v>36324540</v>
      </c>
      <c r="CA145" s="510">
        <f>VLOOKUP(A145,'EJECUCION MENSUAL DIC-16'!$A$26:$AX$223,50,0)</f>
        <v>42082328</v>
      </c>
      <c r="CB145" s="166">
        <f>+SUM(BP145:CA145)</f>
        <v>7940466729</v>
      </c>
      <c r="CC145" s="163">
        <v>0</v>
      </c>
      <c r="CD145" s="183">
        <v>3116800</v>
      </c>
      <c r="CE145" s="170">
        <v>28370525</v>
      </c>
      <c r="CF145" s="170">
        <v>90833549</v>
      </c>
      <c r="CG145" s="170">
        <v>6426128</v>
      </c>
      <c r="CH145" s="172">
        <v>2489360</v>
      </c>
      <c r="CI145" s="170">
        <v>7663460000</v>
      </c>
      <c r="CJ145" s="170">
        <v>61910177</v>
      </c>
      <c r="CK145" s="170">
        <v>5453322</v>
      </c>
      <c r="CL145" s="170">
        <v>0</v>
      </c>
      <c r="CM145" s="170">
        <f>VLOOKUP(A145,'SIIF EJEC MENS NOV-16'!$A$26:$AZ$223,52,0)</f>
        <v>36324540</v>
      </c>
      <c r="CN145" s="510">
        <f>VLOOKUP(A145,'EJECUCION MENSUAL DIC-16'!A146:$AZ$223,52,0)</f>
        <v>42082328</v>
      </c>
      <c r="CO145" s="166">
        <f>+SUM(CC145:CN145)</f>
        <v>7940466729</v>
      </c>
      <c r="CP145" s="163">
        <f>+AO145-BB145</f>
        <v>0</v>
      </c>
      <c r="CQ145" s="163">
        <f>+BB145-BO145</f>
        <v>142718866</v>
      </c>
      <c r="CR145" s="163">
        <f t="shared" si="161"/>
        <v>66314405</v>
      </c>
      <c r="CS145" s="162">
        <f t="shared" si="162"/>
        <v>0</v>
      </c>
      <c r="CT145" s="308">
        <f t="shared" si="156"/>
        <v>1</v>
      </c>
      <c r="CU145" s="308">
        <f t="shared" si="157"/>
        <v>0.98248740830725811</v>
      </c>
    </row>
    <row r="146" spans="1:99" s="241" customFormat="1" ht="36.75" customHeight="1" outlineLevel="1" collapsed="1">
      <c r="A146" s="239" t="s">
        <v>923</v>
      </c>
      <c r="B146" s="975" t="str">
        <f>+C146</f>
        <v>A-3-6-3-66</v>
      </c>
      <c r="C146" s="1466" t="s">
        <v>553</v>
      </c>
      <c r="D146" s="1467" t="s">
        <v>370</v>
      </c>
      <c r="E146" s="516" t="s">
        <v>452</v>
      </c>
      <c r="F146" s="1468">
        <v>561000000</v>
      </c>
      <c r="G146" s="559"/>
      <c r="H146" s="559"/>
      <c r="I146" s="560"/>
      <c r="J146" s="321"/>
      <c r="K146" s="321"/>
      <c r="L146" s="1469"/>
      <c r="M146" s="1468"/>
      <c r="N146" s="1468"/>
      <c r="O146" s="1470"/>
      <c r="P146" s="1468"/>
      <c r="Q146" s="1470"/>
      <c r="R146" s="1468"/>
      <c r="S146" s="560"/>
      <c r="T146" s="321"/>
      <c r="U146" s="321"/>
      <c r="V146" s="321"/>
      <c r="W146" s="321"/>
      <c r="X146" s="321"/>
      <c r="Y146" s="1469"/>
      <c r="Z146" s="321"/>
      <c r="AA146" s="560"/>
      <c r="AB146" s="321"/>
      <c r="AC146" s="321"/>
      <c r="AD146" s="1469"/>
      <c r="AE146" s="1468">
        <f t="shared" si="168"/>
        <v>0</v>
      </c>
      <c r="AF146" s="559">
        <f t="shared" si="168"/>
        <v>0</v>
      </c>
      <c r="AG146" s="559">
        <v>0</v>
      </c>
      <c r="AH146" s="1468">
        <v>56100000</v>
      </c>
      <c r="AI146" s="1470"/>
      <c r="AJ146" s="167">
        <f>+-AG146+AI146</f>
        <v>0</v>
      </c>
      <c r="AK146" s="1470"/>
      <c r="AL146" s="1468">
        <f>+F146-AE146+AF146-AG146+AI146-AH146</f>
        <v>504900000</v>
      </c>
      <c r="AM146" s="1468"/>
      <c r="AN146" s="560">
        <f>+AM146+BB146</f>
        <v>0</v>
      </c>
      <c r="AO146" s="1468">
        <f>+AL146-AM146</f>
        <v>504900000</v>
      </c>
      <c r="AP146" s="1471">
        <v>0</v>
      </c>
      <c r="AQ146" s="1472">
        <v>0</v>
      </c>
      <c r="AR146" s="1473">
        <v>0</v>
      </c>
      <c r="AS146" s="1473">
        <v>0</v>
      </c>
      <c r="AT146" s="1473">
        <v>0</v>
      </c>
      <c r="AU146" s="287">
        <v>0</v>
      </c>
      <c r="AV146" s="560">
        <v>0</v>
      </c>
      <c r="AW146" s="172">
        <v>0</v>
      </c>
      <c r="AX146" s="172">
        <v>0</v>
      </c>
      <c r="AY146" s="172">
        <v>0</v>
      </c>
      <c r="AZ146" s="1122">
        <v>0</v>
      </c>
      <c r="BA146" s="510">
        <f>VLOOKUP(A146,'EJECUCION MENSUAL DIC-16'!A147:$AR$223,44,0)</f>
        <v>0</v>
      </c>
      <c r="BB146" s="1474">
        <f>+SUM(AP146:BA146)</f>
        <v>0</v>
      </c>
      <c r="BC146" s="559">
        <v>0</v>
      </c>
      <c r="BD146" s="560">
        <v>0</v>
      </c>
      <c r="BE146" s="321">
        <v>0</v>
      </c>
      <c r="BF146" s="321">
        <v>0</v>
      </c>
      <c r="BG146" s="172">
        <v>0</v>
      </c>
      <c r="BH146" s="172">
        <v>0</v>
      </c>
      <c r="BI146" s="321">
        <v>0</v>
      </c>
      <c r="BJ146" s="321">
        <v>0</v>
      </c>
      <c r="BK146" s="321">
        <v>0</v>
      </c>
      <c r="BL146" s="172">
        <v>0</v>
      </c>
      <c r="BM146" s="172">
        <f>VLOOKUP(A146,'SIIF EJEC MENS NOV-16'!$A$26:$AV$223,48,0)</f>
        <v>0</v>
      </c>
      <c r="BN146" s="510">
        <f>VLOOKUP(A146,'EJECUCION MENSUAL DIC-16'!A147:$AV$223,48,0)</f>
        <v>0</v>
      </c>
      <c r="BO146" s="321">
        <f>+SUM(BC146:BN146)</f>
        <v>0</v>
      </c>
      <c r="BP146" s="1474">
        <v>0</v>
      </c>
      <c r="BQ146" s="560">
        <v>0</v>
      </c>
      <c r="BR146" s="321">
        <v>0</v>
      </c>
      <c r="BS146" s="321">
        <v>0</v>
      </c>
      <c r="BT146" s="321">
        <v>0</v>
      </c>
      <c r="BU146" s="321">
        <v>0</v>
      </c>
      <c r="BV146" s="321">
        <v>0</v>
      </c>
      <c r="BW146" s="321">
        <v>0</v>
      </c>
      <c r="BX146" s="321">
        <v>0</v>
      </c>
      <c r="BY146" s="321">
        <v>0</v>
      </c>
      <c r="BZ146" s="172">
        <f>VLOOKUP(A146,'SIIF EJEC MENS NOV-16'!$A$26:$AX$223,50,0)</f>
        <v>0</v>
      </c>
      <c r="CA146" s="510">
        <f>VLOOKUP(A146,'EJECUCION MENSUAL DIC-16'!$A$26:$AX$223,50,0)</f>
        <v>0</v>
      </c>
      <c r="CB146" s="1474">
        <f>+SUM(BP146:CA146)</f>
        <v>0</v>
      </c>
      <c r="CC146" s="559">
        <v>0</v>
      </c>
      <c r="CD146" s="560">
        <v>0</v>
      </c>
      <c r="CE146" s="321">
        <v>0</v>
      </c>
      <c r="CF146" s="321">
        <v>0</v>
      </c>
      <c r="CG146" s="321">
        <v>0</v>
      </c>
      <c r="CH146" s="172">
        <v>0</v>
      </c>
      <c r="CI146" s="321">
        <v>0</v>
      </c>
      <c r="CJ146" s="321">
        <v>0</v>
      </c>
      <c r="CK146" s="321">
        <v>0</v>
      </c>
      <c r="CL146" s="321">
        <v>0</v>
      </c>
      <c r="CM146" s="172">
        <f>VLOOKUP(A146,'SIIF EJEC MENS NOV-16'!$A$26:$AZ$223,52,0)</f>
        <v>0</v>
      </c>
      <c r="CN146" s="510">
        <f>VLOOKUP(A146,'EJECUCION MENSUAL DIC-16'!A147:$AZ$223,52,0)</f>
        <v>0</v>
      </c>
      <c r="CO146" s="1474">
        <f>+SUM(CC146:CN146)</f>
        <v>0</v>
      </c>
      <c r="CP146" s="559">
        <f>+AO146-BB146</f>
        <v>504900000</v>
      </c>
      <c r="CQ146" s="559">
        <f>+BB146-BO146</f>
        <v>0</v>
      </c>
      <c r="CR146" s="559">
        <f t="shared" si="161"/>
        <v>0</v>
      </c>
      <c r="CS146" s="1470">
        <f t="shared" si="162"/>
        <v>0</v>
      </c>
      <c r="CT146" s="1475">
        <f t="shared" si="156"/>
        <v>0</v>
      </c>
      <c r="CU146" s="1475">
        <f t="shared" si="157"/>
        <v>0</v>
      </c>
    </row>
    <row r="147" spans="1:99" s="241" customFormat="1" ht="36.75" customHeight="1" outlineLevel="1">
      <c r="A147" s="239" t="s">
        <v>924</v>
      </c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2">
        <f t="shared" si="168"/>
        <v>30000000000</v>
      </c>
      <c r="AF147" s="313">
        <f t="shared" si="168"/>
        <v>0</v>
      </c>
      <c r="AG147" s="792"/>
      <c r="AH147" s="787"/>
      <c r="AI147" s="788">
        <v>30000000000</v>
      </c>
      <c r="AJ147" s="397"/>
      <c r="AK147" s="788">
        <v>30000000000</v>
      </c>
      <c r="AL147" s="312">
        <f>+F147-AE147+AF147-AG147+AI147</f>
        <v>0</v>
      </c>
      <c r="AM147" s="793"/>
      <c r="AN147" s="789"/>
      <c r="AO147" s="792"/>
      <c r="AP147" s="285"/>
      <c r="AQ147" s="286"/>
      <c r="AR147" s="794"/>
      <c r="AS147" s="794"/>
      <c r="AT147" s="794"/>
      <c r="AU147" s="795"/>
      <c r="AV147" s="788"/>
      <c r="AW147" s="172"/>
      <c r="AX147" s="172"/>
      <c r="AY147" s="172">
        <v>0</v>
      </c>
      <c r="AZ147" s="1122">
        <v>0</v>
      </c>
      <c r="BA147" s="510">
        <f>VLOOKUP(A147,'EJECUCION MENSUAL DIC-16'!A148:$AR$223,44,0)</f>
        <v>0</v>
      </c>
      <c r="BB147" s="796"/>
      <c r="BC147" s="797"/>
      <c r="BD147" s="798"/>
      <c r="BE147" s="799"/>
      <c r="BF147" s="798"/>
      <c r="BG147" s="172"/>
      <c r="BH147" s="172"/>
      <c r="BI147" s="797"/>
      <c r="BJ147" s="798"/>
      <c r="BK147" s="800"/>
      <c r="BL147" s="172">
        <v>0</v>
      </c>
      <c r="BM147" s="172">
        <f>VLOOKUP(A147,'SIIF EJEC MENS NOV-16'!$A$26:$AV$223,48,0)</f>
        <v>0</v>
      </c>
      <c r="BN147" s="510">
        <f>VLOOKUP(A147,'EJECUCION MENSUAL DIC-16'!A148:$AV$223,48,0)</f>
        <v>0</v>
      </c>
      <c r="BO147" s="315">
        <f>+SUM(BC147:BN147)</f>
        <v>0</v>
      </c>
      <c r="BP147" s="801"/>
      <c r="BQ147" s="789"/>
      <c r="BR147" s="790"/>
      <c r="BS147" s="314"/>
      <c r="BT147" s="315"/>
      <c r="BU147" s="789"/>
      <c r="BV147" s="790"/>
      <c r="BW147" s="791"/>
      <c r="BX147" s="788"/>
      <c r="BY147" s="790">
        <v>0</v>
      </c>
      <c r="BZ147" s="172">
        <f>VLOOKUP(A147,'SIIF EJEC MENS NOV-16'!$A$26:$AX$223,50,0)</f>
        <v>0</v>
      </c>
      <c r="CA147" s="510">
        <f>VLOOKUP(A147,'EJECUCION MENSUAL DIC-16'!$A$26:$AX$223,50,0)</f>
        <v>0</v>
      </c>
      <c r="CB147" s="792"/>
      <c r="CC147" s="313"/>
      <c r="CD147" s="788"/>
      <c r="CE147" s="788"/>
      <c r="CF147" s="788"/>
      <c r="CG147" s="790"/>
      <c r="CH147" s="172"/>
      <c r="CI147" s="788"/>
      <c r="CJ147" s="789"/>
      <c r="CK147" s="790"/>
      <c r="CL147" s="790">
        <v>0</v>
      </c>
      <c r="CM147" s="170">
        <f>VLOOKUP(A147,'SIIF EJEC MENS NOV-16'!$A$26:$AZ$223,52,0)</f>
        <v>0</v>
      </c>
      <c r="CN147" s="510">
        <f>VLOOKUP(A147,'EJECUCION MENSUAL DIC-16'!A148:$AZ$223,52,0)</f>
        <v>0</v>
      </c>
      <c r="CO147" s="791"/>
      <c r="CP147" s="792"/>
      <c r="CQ147" s="792"/>
      <c r="CR147" s="788"/>
      <c r="CS147" s="788"/>
      <c r="CT147" s="802"/>
      <c r="CU147" s="803"/>
    </row>
    <row r="148" spans="1:99" s="255" customFormat="1" ht="38.25" customHeight="1" outlineLevel="1" collapsed="1" thickBot="1">
      <c r="A148" s="1146" t="s">
        <v>925</v>
      </c>
      <c r="B148" s="1036" t="str">
        <f>+C148</f>
        <v>A-3-6-3-999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417"/>
      <c r="AE148" s="190">
        <f t="shared" si="168"/>
        <v>0</v>
      </c>
      <c r="AF148" s="383">
        <f t="shared" si="168"/>
        <v>3786667</v>
      </c>
      <c r="AG148" s="384"/>
      <c r="AH148" s="384"/>
      <c r="AI148" s="383"/>
      <c r="AJ148" s="217">
        <f>+-AG148+AI148</f>
        <v>0</v>
      </c>
      <c r="AK148" s="384"/>
      <c r="AL148" s="385">
        <f>+F148-AE148+AF148-AG148+AI148</f>
        <v>3786667</v>
      </c>
      <c r="AM148" s="386"/>
      <c r="AN148" s="387">
        <f>+AM148+BB148</f>
        <v>3786667</v>
      </c>
      <c r="AO148" s="388">
        <f>+AL148-AM148</f>
        <v>3786667</v>
      </c>
      <c r="AP148" s="285">
        <v>0</v>
      </c>
      <c r="AQ148" s="286">
        <v>0</v>
      </c>
      <c r="AR148" s="598">
        <v>3786667</v>
      </c>
      <c r="AS148" s="598">
        <v>0</v>
      </c>
      <c r="AT148" s="598">
        <v>0</v>
      </c>
      <c r="AU148" s="594">
        <v>0</v>
      </c>
      <c r="AV148" s="383">
        <v>0</v>
      </c>
      <c r="AW148" s="172">
        <v>0</v>
      </c>
      <c r="AX148" s="172">
        <v>0</v>
      </c>
      <c r="AY148" s="172">
        <v>0</v>
      </c>
      <c r="AZ148" s="1122">
        <v>0</v>
      </c>
      <c r="BA148" s="510">
        <f>VLOOKUP(A148,'EJECUCION MENSUAL DIC-16'!A149:$AR$223,44,0)</f>
        <v>0</v>
      </c>
      <c r="BB148" s="436">
        <f>+SUM(AP148:BA148)</f>
        <v>3786667</v>
      </c>
      <c r="BC148" s="561">
        <v>0</v>
      </c>
      <c r="BD148" s="561">
        <v>0</v>
      </c>
      <c r="BE148" s="562">
        <v>3786667</v>
      </c>
      <c r="BF148" s="563">
        <v>0</v>
      </c>
      <c r="BG148" s="172">
        <v>0</v>
      </c>
      <c r="BH148" s="172">
        <v>0</v>
      </c>
      <c r="BI148" s="564">
        <v>0</v>
      </c>
      <c r="BJ148" s="563">
        <v>0</v>
      </c>
      <c r="BK148" s="561">
        <v>0</v>
      </c>
      <c r="BL148" s="172">
        <v>0</v>
      </c>
      <c r="BM148" s="172">
        <f>VLOOKUP(A148,'SIIF EJEC MENS NOV-16'!$A$26:$AV$223,48,0)</f>
        <v>0</v>
      </c>
      <c r="BN148" s="510">
        <f>VLOOKUP(A148,'EJECUCION MENSUAL DIC-16'!A149:$AV$223,48,0)</f>
        <v>0</v>
      </c>
      <c r="BO148" s="383">
        <f>+SUM(BC148:BN148)</f>
        <v>3786667</v>
      </c>
      <c r="BP148" s="385">
        <v>0</v>
      </c>
      <c r="BQ148" s="389">
        <v>0</v>
      </c>
      <c r="BR148" s="387">
        <v>0</v>
      </c>
      <c r="BS148" s="390">
        <v>3786667</v>
      </c>
      <c r="BT148" s="391">
        <v>0</v>
      </c>
      <c r="BU148" s="386">
        <v>0</v>
      </c>
      <c r="BV148" s="387">
        <v>0</v>
      </c>
      <c r="BW148" s="388">
        <v>0</v>
      </c>
      <c r="BX148" s="384">
        <v>0</v>
      </c>
      <c r="BY148" s="387">
        <v>0</v>
      </c>
      <c r="BZ148" s="172">
        <f>VLOOKUP(A148,'SIIF EJEC MENS NOV-16'!$A$26:$AX$223,50,0)</f>
        <v>0</v>
      </c>
      <c r="CA148" s="510">
        <f>VLOOKUP(A148,'EJECUCION MENSUAL DIC-16'!$A$26:$AX$223,50,0)</f>
        <v>0</v>
      </c>
      <c r="CB148" s="383">
        <f>+SUM(BP148:CA148)</f>
        <v>3786667</v>
      </c>
      <c r="CC148" s="160">
        <v>0</v>
      </c>
      <c r="CD148" s="384">
        <v>0</v>
      </c>
      <c r="CE148" s="384">
        <v>0</v>
      </c>
      <c r="CF148" s="384">
        <v>3786667</v>
      </c>
      <c r="CG148" s="387">
        <v>0</v>
      </c>
      <c r="CH148" s="172">
        <v>0</v>
      </c>
      <c r="CI148" s="383">
        <v>0</v>
      </c>
      <c r="CJ148" s="389">
        <v>0</v>
      </c>
      <c r="CK148" s="387">
        <v>0</v>
      </c>
      <c r="CL148" s="387">
        <v>0</v>
      </c>
      <c r="CM148" s="170">
        <f>VLOOKUP(A148,'SIIF EJEC MENS NOV-16'!$A$26:$AZ$223,52,0)</f>
        <v>0</v>
      </c>
      <c r="CN148" s="510">
        <f>VLOOKUP(A148,'EJECUCION MENSUAL DIC-16'!A149:$AZ$223,52,0)</f>
        <v>0</v>
      </c>
      <c r="CO148" s="387">
        <f>+SUM(CC148:CN148)</f>
        <v>3786667</v>
      </c>
      <c r="CP148" s="385">
        <f>+AO148-BB148</f>
        <v>0</v>
      </c>
      <c r="CQ148" s="383">
        <f>+BB148-BO148</f>
        <v>0</v>
      </c>
      <c r="CR148" s="389">
        <f>+BO148-CB148</f>
        <v>0</v>
      </c>
      <c r="CS148" s="720">
        <f>+CB148-CO148</f>
        <v>0</v>
      </c>
      <c r="CT148" s="721">
        <f>IFERROR(BB148/AO148,0)</f>
        <v>1</v>
      </c>
      <c r="CU148" s="378">
        <f>IFERROR(BO148/AO148,0)</f>
        <v>1</v>
      </c>
    </row>
    <row r="149" spans="1:99" s="301" customFormat="1" ht="18.75" thickBot="1">
      <c r="B149" s="1037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303"/>
      <c r="AM149" s="232"/>
      <c r="AN149" s="303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1134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232"/>
      <c r="CP149" s="302"/>
      <c r="CQ149" s="302"/>
      <c r="CR149" s="302"/>
      <c r="CS149" s="302"/>
      <c r="CT149" s="750"/>
      <c r="CU149" s="750"/>
    </row>
    <row r="150" spans="1:99" s="255" customFormat="1" ht="30" customHeight="1" thickBot="1">
      <c r="A150" s="250"/>
      <c r="B150" s="1031"/>
      <c r="C150" s="257" t="s">
        <v>453</v>
      </c>
      <c r="D150" s="258"/>
      <c r="E150" s="367" t="s">
        <v>657</v>
      </c>
      <c r="F150" s="238">
        <f t="shared" ref="F150:AN150" si="169">+SUM(F151:F174)</f>
        <v>35947899417</v>
      </c>
      <c r="G150" s="238">
        <f t="shared" si="169"/>
        <v>0</v>
      </c>
      <c r="H150" s="238">
        <f t="shared" si="169"/>
        <v>0</v>
      </c>
      <c r="I150" s="238">
        <f t="shared" si="169"/>
        <v>0</v>
      </c>
      <c r="J150" s="237">
        <f t="shared" si="169"/>
        <v>0</v>
      </c>
      <c r="K150" s="237">
        <f t="shared" si="169"/>
        <v>0</v>
      </c>
      <c r="L150" s="256">
        <f t="shared" si="169"/>
        <v>0</v>
      </c>
      <c r="M150" s="256">
        <f t="shared" si="169"/>
        <v>0</v>
      </c>
      <c r="N150" s="237">
        <f t="shared" si="169"/>
        <v>0</v>
      </c>
      <c r="O150" s="238">
        <f t="shared" si="169"/>
        <v>216052341</v>
      </c>
      <c r="P150" s="237">
        <f t="shared" si="169"/>
        <v>216052341</v>
      </c>
      <c r="Q150" s="237">
        <f t="shared" si="169"/>
        <v>0</v>
      </c>
      <c r="R150" s="237">
        <f t="shared" si="169"/>
        <v>0</v>
      </c>
      <c r="S150" s="237">
        <f t="shared" si="169"/>
        <v>0</v>
      </c>
      <c r="T150" s="237">
        <f t="shared" si="169"/>
        <v>0</v>
      </c>
      <c r="U150" s="237">
        <f t="shared" si="169"/>
        <v>0</v>
      </c>
      <c r="V150" s="237">
        <f t="shared" si="169"/>
        <v>1140000000</v>
      </c>
      <c r="W150" s="237">
        <f t="shared" si="169"/>
        <v>0</v>
      </c>
      <c r="X150" s="237">
        <f t="shared" si="169"/>
        <v>0</v>
      </c>
      <c r="Y150" s="237">
        <f t="shared" si="169"/>
        <v>0</v>
      </c>
      <c r="Z150" s="237">
        <f t="shared" si="169"/>
        <v>0</v>
      </c>
      <c r="AA150" s="237">
        <f t="shared" si="169"/>
        <v>0</v>
      </c>
      <c r="AB150" s="237">
        <f t="shared" si="169"/>
        <v>0</v>
      </c>
      <c r="AC150" s="237">
        <f t="shared" si="169"/>
        <v>0</v>
      </c>
      <c r="AD150" s="256">
        <f t="shared" si="169"/>
        <v>0</v>
      </c>
      <c r="AE150" s="237">
        <f t="shared" si="169"/>
        <v>216052341</v>
      </c>
      <c r="AF150" s="238">
        <f t="shared" si="169"/>
        <v>1356052341</v>
      </c>
      <c r="AG150" s="238">
        <f t="shared" si="169"/>
        <v>1741914913</v>
      </c>
      <c r="AH150" s="237">
        <v>0</v>
      </c>
      <c r="AI150" s="238">
        <f>+SUM(AI151:AI174)</f>
        <v>0</v>
      </c>
      <c r="AJ150" s="237">
        <f>+SUM(AJ151:AJ174)</f>
        <v>-1741914913</v>
      </c>
      <c r="AK150" s="238">
        <f>+SUM(AK151:AK174)</f>
        <v>0</v>
      </c>
      <c r="AL150" s="237">
        <f t="shared" si="169"/>
        <v>35345984504</v>
      </c>
      <c r="AM150" s="237">
        <f t="shared" si="169"/>
        <v>0</v>
      </c>
      <c r="AN150" s="237">
        <f t="shared" si="169"/>
        <v>33809151528</v>
      </c>
      <c r="AO150" s="237">
        <f>+SUM(AO151:AO174)</f>
        <v>35345984504</v>
      </c>
      <c r="AP150" s="237">
        <f t="shared" ref="AP150:CS150" si="170">+SUM(AP151:AP174)</f>
        <v>26507631675</v>
      </c>
      <c r="AQ150" s="238">
        <f t="shared" si="170"/>
        <v>2417777002</v>
      </c>
      <c r="AR150" s="237">
        <f t="shared" si="170"/>
        <v>660857978</v>
      </c>
      <c r="AS150" s="237">
        <f t="shared" si="170"/>
        <v>1272248333</v>
      </c>
      <c r="AT150" s="237">
        <f t="shared" si="170"/>
        <v>927774267</v>
      </c>
      <c r="AU150" s="237">
        <f t="shared" si="170"/>
        <v>873747775</v>
      </c>
      <c r="AV150" s="237">
        <f t="shared" si="170"/>
        <v>207986667</v>
      </c>
      <c r="AW150" s="237">
        <f t="shared" si="170"/>
        <v>84794201</v>
      </c>
      <c r="AX150" s="237">
        <f t="shared" si="170"/>
        <v>342804461</v>
      </c>
      <c r="AY150" s="237">
        <f t="shared" si="170"/>
        <v>169371758</v>
      </c>
      <c r="AZ150" s="1120">
        <f t="shared" si="170"/>
        <v>229571532</v>
      </c>
      <c r="BA150" s="237">
        <f t="shared" si="170"/>
        <v>114585879</v>
      </c>
      <c r="BB150" s="237">
        <f t="shared" si="170"/>
        <v>33809151528</v>
      </c>
      <c r="BC150" s="238">
        <f t="shared" si="170"/>
        <v>17270371674</v>
      </c>
      <c r="BD150" s="238">
        <f t="shared" si="170"/>
        <v>5193731533</v>
      </c>
      <c r="BE150" s="237">
        <f t="shared" si="170"/>
        <v>1234498080</v>
      </c>
      <c r="BF150" s="237">
        <f t="shared" si="170"/>
        <v>3035338440</v>
      </c>
      <c r="BG150" s="237">
        <f t="shared" si="170"/>
        <v>979944096</v>
      </c>
      <c r="BH150" s="237">
        <f t="shared" si="170"/>
        <v>1079880028</v>
      </c>
      <c r="BI150" s="237">
        <f t="shared" si="170"/>
        <v>867891911</v>
      </c>
      <c r="BJ150" s="237">
        <f t="shared" si="170"/>
        <v>1532080430</v>
      </c>
      <c r="BK150" s="237">
        <f t="shared" si="170"/>
        <v>734681468</v>
      </c>
      <c r="BL150" s="237">
        <f t="shared" si="170"/>
        <v>224278739</v>
      </c>
      <c r="BM150" s="237">
        <f t="shared" si="170"/>
        <v>471731412</v>
      </c>
      <c r="BN150" s="237">
        <f t="shared" si="170"/>
        <v>520063279</v>
      </c>
      <c r="BO150" s="259">
        <f t="shared" si="170"/>
        <v>33144491090</v>
      </c>
      <c r="BP150" s="237">
        <f t="shared" si="170"/>
        <v>0</v>
      </c>
      <c r="BQ150" s="261">
        <f t="shared" si="170"/>
        <v>98843070</v>
      </c>
      <c r="BR150" s="237">
        <f t="shared" si="170"/>
        <v>501724695</v>
      </c>
      <c r="BS150" s="238">
        <f t="shared" si="170"/>
        <v>813473623</v>
      </c>
      <c r="BT150" s="238">
        <f t="shared" si="170"/>
        <v>1563089574</v>
      </c>
      <c r="BU150" s="238">
        <f t="shared" si="170"/>
        <v>1080248682</v>
      </c>
      <c r="BV150" s="238">
        <f t="shared" si="170"/>
        <v>1476278255</v>
      </c>
      <c r="BW150" s="238">
        <f t="shared" si="170"/>
        <v>1386917485</v>
      </c>
      <c r="BX150" s="237">
        <f t="shared" si="170"/>
        <v>2270701524</v>
      </c>
      <c r="BY150" s="237">
        <f t="shared" si="170"/>
        <v>1691850512</v>
      </c>
      <c r="BZ150" s="237">
        <f t="shared" si="170"/>
        <v>2446195549</v>
      </c>
      <c r="CA150" s="237">
        <f t="shared" si="170"/>
        <v>11821167084.469999</v>
      </c>
      <c r="CB150" s="259">
        <f t="shared" si="170"/>
        <v>25150490053.470001</v>
      </c>
      <c r="CC150" s="238">
        <f t="shared" si="170"/>
        <v>0</v>
      </c>
      <c r="CD150" s="238">
        <f t="shared" si="170"/>
        <v>98098586</v>
      </c>
      <c r="CE150" s="237">
        <f t="shared" si="170"/>
        <v>502469179</v>
      </c>
      <c r="CF150" s="237">
        <f t="shared" si="170"/>
        <v>751051001</v>
      </c>
      <c r="CG150" s="237">
        <f t="shared" si="170"/>
        <v>1569976473</v>
      </c>
      <c r="CH150" s="237">
        <f t="shared" si="170"/>
        <v>1104474103</v>
      </c>
      <c r="CI150" s="237">
        <f t="shared" si="170"/>
        <v>1507588557</v>
      </c>
      <c r="CJ150" s="237">
        <f t="shared" si="170"/>
        <v>1286406386</v>
      </c>
      <c r="CK150" s="237">
        <f t="shared" si="170"/>
        <v>2253891248</v>
      </c>
      <c r="CL150" s="237">
        <f t="shared" si="170"/>
        <v>1625987961</v>
      </c>
      <c r="CM150" s="237">
        <f t="shared" si="170"/>
        <v>2488813042</v>
      </c>
      <c r="CN150" s="237">
        <f t="shared" si="170"/>
        <v>2535104389</v>
      </c>
      <c r="CO150" s="237">
        <f t="shared" si="170"/>
        <v>15723860925</v>
      </c>
      <c r="CP150" s="238">
        <f>+SUM(CP151:CP174)</f>
        <v>1536832976</v>
      </c>
      <c r="CQ150" s="238">
        <f t="shared" si="170"/>
        <v>664660438</v>
      </c>
      <c r="CR150" s="238">
        <f t="shared" si="170"/>
        <v>7994001036.5300007</v>
      </c>
      <c r="CS150" s="238">
        <f t="shared" si="170"/>
        <v>9426629128.4699993</v>
      </c>
      <c r="CT150" s="251">
        <f t="shared" ref="CT150:CT174" si="171">IFERROR(BB150/AO150,0)</f>
        <v>0.9565202950896422</v>
      </c>
      <c r="CU150" s="251">
        <f t="shared" ref="CU150:CU174" si="172">IFERROR(BO150/AO150,0)</f>
        <v>0.93771588357509572</v>
      </c>
    </row>
    <row r="151" spans="1:99" s="157" customFormat="1" ht="54" outlineLevel="1">
      <c r="A151" s="146" t="s">
        <v>926</v>
      </c>
      <c r="B151" s="1465" t="str">
        <f>+C151</f>
        <v>C-121-800-1</v>
      </c>
      <c r="C151" s="1111" t="s">
        <v>555</v>
      </c>
      <c r="D151" s="175" t="s">
        <v>417</v>
      </c>
      <c r="E151" s="1112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F174" si="173">+G151+I151+K151+M151+O151+Q151+S151+U151+W151+Y151+AA151+AC151</f>
        <v>0</v>
      </c>
      <c r="AF151" s="147">
        <f t="shared" si="173"/>
        <v>0</v>
      </c>
      <c r="AG151" s="414">
        <v>0</v>
      </c>
      <c r="AH151" s="191"/>
      <c r="AI151" s="234"/>
      <c r="AJ151" s="160">
        <f>+-AG151+AI151</f>
        <v>0</v>
      </c>
      <c r="AK151" s="234"/>
      <c r="AL151" s="225">
        <f t="shared" ref="AL151:AL174" si="174">+F151-AE151+AF151-AG151+AI151</f>
        <v>16000000000</v>
      </c>
      <c r="AM151" s="191"/>
      <c r="AN151" s="191">
        <f t="shared" ref="AN151:AN161" si="175">+AM151+BB151</f>
        <v>16000000000</v>
      </c>
      <c r="AO151" s="225">
        <f t="shared" ref="AO151:AO174" si="176">+AL151-AM151</f>
        <v>16000000000</v>
      </c>
      <c r="AP151" s="227">
        <v>16000000000</v>
      </c>
      <c r="AQ151" s="224">
        <v>0</v>
      </c>
      <c r="AR151" s="225">
        <v>0</v>
      </c>
      <c r="AS151" s="225">
        <v>0</v>
      </c>
      <c r="AT151" s="509">
        <v>0</v>
      </c>
      <c r="AU151" s="225">
        <v>0</v>
      </c>
      <c r="AV151" s="225">
        <v>0</v>
      </c>
      <c r="AW151" s="172">
        <v>0</v>
      </c>
      <c r="AX151" s="172">
        <v>0</v>
      </c>
      <c r="AY151" s="172">
        <v>0</v>
      </c>
      <c r="AZ151" s="1122">
        <v>0</v>
      </c>
      <c r="BA151" s="510">
        <f>VLOOKUP(A151,'EJECUCION MENSUAL DIC-16'!A152:$AR$223,44,0)</f>
        <v>0</v>
      </c>
      <c r="BB151" s="437">
        <f t="shared" ref="BB151:BB174" si="177">+SUM(AP151:BA151)</f>
        <v>16000000000</v>
      </c>
      <c r="BC151" s="221">
        <v>16000000000</v>
      </c>
      <c r="BD151" s="224">
        <v>0</v>
      </c>
      <c r="BE151" s="225">
        <v>0</v>
      </c>
      <c r="BF151" s="225">
        <v>0</v>
      </c>
      <c r="BG151" s="170">
        <v>0</v>
      </c>
      <c r="BH151" s="170">
        <v>0</v>
      </c>
      <c r="BI151" s="225">
        <v>0</v>
      </c>
      <c r="BJ151" s="225">
        <v>0</v>
      </c>
      <c r="BK151" s="225">
        <v>0</v>
      </c>
      <c r="BL151" s="172">
        <v>0</v>
      </c>
      <c r="BM151" s="172">
        <f>VLOOKUP(A151,'SIIF EJEC MENS NOV-16'!$A$26:$AV$223,48,0)</f>
        <v>0</v>
      </c>
      <c r="BN151" s="510">
        <f>VLOOKUP(A151,'EJECUCION MENSUAL DIC-16'!A152:$AV$223,48,0)</f>
        <v>0</v>
      </c>
      <c r="BO151" s="170">
        <f t="shared" ref="BO151:BO174" si="178">+SUM(BC151:BN151)</f>
        <v>16000000000</v>
      </c>
      <c r="BP151" s="221"/>
      <c r="BQ151" s="264"/>
      <c r="BR151" s="223"/>
      <c r="BS151" s="221"/>
      <c r="BT151" s="221"/>
      <c r="BU151" s="221"/>
      <c r="BV151" s="221"/>
      <c r="BW151" s="224"/>
      <c r="BX151" s="191"/>
      <c r="BY151" s="191">
        <v>224591016</v>
      </c>
      <c r="BZ151" s="172">
        <v>431476818</v>
      </c>
      <c r="CA151" s="510">
        <f>VLOOKUP(A151,'EJECUCION MENSUAL DIC-16'!$A$26:$AX$223,50,0)</f>
        <v>8808626196.4699993</v>
      </c>
      <c r="CB151" s="171">
        <f t="shared" ref="CB151:CB174" si="179">+SUM(BP151:CA151)</f>
        <v>9464694030.4699993</v>
      </c>
      <c r="CC151" s="147">
        <v>0</v>
      </c>
      <c r="CD151" s="224">
        <v>0</v>
      </c>
      <c r="CE151" s="191">
        <v>0</v>
      </c>
      <c r="CF151" s="191">
        <v>0</v>
      </c>
      <c r="CG151" s="191">
        <v>0</v>
      </c>
      <c r="CH151" s="172">
        <v>0</v>
      </c>
      <c r="CI151" s="191">
        <v>0</v>
      </c>
      <c r="CJ151" s="191">
        <v>0</v>
      </c>
      <c r="CK151" s="191">
        <v>0</v>
      </c>
      <c r="CL151" s="191">
        <v>224591016</v>
      </c>
      <c r="CM151" s="170">
        <f>VLOOKUP(A151,'SIIF EJEC MENS NOV-16'!$A$26:$AZ$223,52,0)</f>
        <v>431476818</v>
      </c>
      <c r="CN151" s="510">
        <f>VLOOKUP(A151,'EJECUCION MENSUAL DIC-16'!A152:$AZ$223,52,0)</f>
        <v>595198696</v>
      </c>
      <c r="CO151" s="148">
        <f t="shared" ref="CO151:CO174" si="180">+SUM(CC151:CN151)</f>
        <v>1251266530</v>
      </c>
      <c r="CP151" s="221">
        <f t="shared" ref="CP151:CP174" si="181">+AO151-BB151</f>
        <v>0</v>
      </c>
      <c r="CQ151" s="221">
        <f t="shared" ref="CQ151:CQ174" si="182">+BB151-BO151</f>
        <v>0</v>
      </c>
      <c r="CR151" s="221">
        <f t="shared" ref="CR151:CR174" si="183">+BO151-CB151</f>
        <v>6535305969.5300007</v>
      </c>
      <c r="CS151" s="221">
        <f t="shared" ref="CS151:CS174" si="184">+CB151-CO151</f>
        <v>8213427500.4699993</v>
      </c>
      <c r="CT151" s="298">
        <f t="shared" si="171"/>
        <v>1</v>
      </c>
      <c r="CU151" s="298">
        <f t="shared" si="172"/>
        <v>1</v>
      </c>
    </row>
    <row r="152" spans="1:99" s="146" customFormat="1" ht="90" outlineLevel="1">
      <c r="A152" s="146" t="s">
        <v>927</v>
      </c>
      <c r="B152" s="1465" t="str">
        <f t="shared" ref="B152:B174" si="185">+C152</f>
        <v>C-122-800-2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173"/>
        <v>91175041</v>
      </c>
      <c r="AF152" s="163">
        <f t="shared" si="173"/>
        <v>0</v>
      </c>
      <c r="AG152" s="162">
        <v>0</v>
      </c>
      <c r="AH152" s="170"/>
      <c r="AI152" s="183"/>
      <c r="AJ152" s="160">
        <f>+-AG152+AI152</f>
        <v>0</v>
      </c>
      <c r="AK152" s="183"/>
      <c r="AL152" s="172">
        <f t="shared" si="174"/>
        <v>708824959</v>
      </c>
      <c r="AM152" s="170"/>
      <c r="AN152" s="172">
        <f t="shared" si="175"/>
        <v>708824959</v>
      </c>
      <c r="AO152" s="172">
        <f t="shared" si="176"/>
        <v>708824959</v>
      </c>
      <c r="AP152" s="166">
        <v>684600434</v>
      </c>
      <c r="AQ152" s="183">
        <v>0</v>
      </c>
      <c r="AR152" s="170">
        <v>0</v>
      </c>
      <c r="AS152" s="170">
        <v>0</v>
      </c>
      <c r="AT152" s="509">
        <v>0</v>
      </c>
      <c r="AU152" s="170">
        <v>0</v>
      </c>
      <c r="AV152" s="170">
        <v>0</v>
      </c>
      <c r="AW152" s="172">
        <v>0</v>
      </c>
      <c r="AX152" s="172">
        <v>24224525</v>
      </c>
      <c r="AY152" s="172">
        <v>0</v>
      </c>
      <c r="AZ152" s="1122">
        <v>0</v>
      </c>
      <c r="BA152" s="510">
        <f>VLOOKUP(A152,'EJECUCION MENSUAL DIC-16'!A153:$AR$223,44,0)</f>
        <v>0</v>
      </c>
      <c r="BB152" s="437">
        <f t="shared" si="177"/>
        <v>708824959</v>
      </c>
      <c r="BC152" s="163">
        <v>684600434</v>
      </c>
      <c r="BD152" s="183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0">
        <v>0</v>
      </c>
      <c r="BL152" s="172">
        <v>0</v>
      </c>
      <c r="BM152" s="172">
        <f>VLOOKUP(A152,'SIIF EJEC MENS NOV-16'!$A$26:$AV$223,48,0)</f>
        <v>0</v>
      </c>
      <c r="BN152" s="510">
        <f>VLOOKUP(A152,'EJECUCION MENSUAL DIC-16'!A153:$AV$223,48,0)</f>
        <v>17767264</v>
      </c>
      <c r="BO152" s="166">
        <f t="shared" si="178"/>
        <v>702367698</v>
      </c>
      <c r="BP152" s="223">
        <v>0</v>
      </c>
      <c r="BQ152" s="264">
        <v>0</v>
      </c>
      <c r="BR152" s="223">
        <v>0</v>
      </c>
      <c r="BS152" s="221">
        <v>0</v>
      </c>
      <c r="BT152" s="221">
        <v>0</v>
      </c>
      <c r="BU152" s="221">
        <v>34394103</v>
      </c>
      <c r="BV152" s="221">
        <v>174477638</v>
      </c>
      <c r="BW152" s="183">
        <v>0</v>
      </c>
      <c r="BX152" s="170">
        <v>445079918</v>
      </c>
      <c r="BY152" s="170">
        <v>0</v>
      </c>
      <c r="BZ152" s="172">
        <f>VLOOKUP(A152,'SIIF EJEC MENS NOV-16'!$A$26:$AX$223,50,0)</f>
        <v>0</v>
      </c>
      <c r="CA152" s="510">
        <f>VLOOKUP(A152,'EJECUCION MENSUAL DIC-16'!$A$26:$AX$223,50,0)</f>
        <v>0</v>
      </c>
      <c r="CB152" s="166">
        <f>+SUM(BP152:CA152)</f>
        <v>653951659</v>
      </c>
      <c r="CC152" s="163">
        <v>0</v>
      </c>
      <c r="CD152" s="183">
        <v>0</v>
      </c>
      <c r="CE152" s="170">
        <v>0</v>
      </c>
      <c r="CF152" s="170">
        <v>0</v>
      </c>
      <c r="CG152" s="170">
        <v>0</v>
      </c>
      <c r="CH152" s="172">
        <v>34394103</v>
      </c>
      <c r="CI152" s="170">
        <v>174477638</v>
      </c>
      <c r="CJ152" s="170">
        <v>0</v>
      </c>
      <c r="CK152" s="170">
        <v>445079918</v>
      </c>
      <c r="CL152" s="170">
        <v>0</v>
      </c>
      <c r="CM152" s="170">
        <f>VLOOKUP(A152,'SIIF EJEC MENS NOV-16'!$A$26:$AZ$223,52,0)</f>
        <v>0</v>
      </c>
      <c r="CN152" s="510">
        <f>VLOOKUP(A152,'EJECUCION MENSUAL DIC-16'!A153:$AZ$223,52,0)</f>
        <v>0</v>
      </c>
      <c r="CO152" s="166">
        <f t="shared" si="180"/>
        <v>653951659</v>
      </c>
      <c r="CP152" s="163">
        <f t="shared" si="181"/>
        <v>0</v>
      </c>
      <c r="CQ152" s="221">
        <f t="shared" si="182"/>
        <v>6457261</v>
      </c>
      <c r="CR152" s="163">
        <f t="shared" si="183"/>
        <v>48416039</v>
      </c>
      <c r="CS152" s="163">
        <f t="shared" si="184"/>
        <v>0</v>
      </c>
      <c r="CT152" s="299">
        <f t="shared" si="171"/>
        <v>1</v>
      </c>
      <c r="CU152" s="299">
        <f t="shared" si="172"/>
        <v>0.99089018957640851</v>
      </c>
    </row>
    <row r="153" spans="1:99" s="146" customFormat="1" ht="108" outlineLevel="1">
      <c r="A153" s="146" t="s">
        <v>928</v>
      </c>
      <c r="B153" s="1465" t="str">
        <f t="shared" si="185"/>
        <v>C-122-800-3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2"/>
      <c r="AH153" s="170"/>
      <c r="AI153" s="183"/>
      <c r="AJ153" s="160">
        <v>0</v>
      </c>
      <c r="AK153" s="183"/>
      <c r="AL153" s="172">
        <f t="shared" si="174"/>
        <v>91175041</v>
      </c>
      <c r="AM153" s="170"/>
      <c r="AN153" s="172">
        <f t="shared" si="175"/>
        <v>91175041</v>
      </c>
      <c r="AO153" s="172">
        <f t="shared" si="176"/>
        <v>91175041</v>
      </c>
      <c r="AP153" s="166"/>
      <c r="AQ153" s="183"/>
      <c r="AR153" s="170"/>
      <c r="AS153" s="170"/>
      <c r="AT153" s="509">
        <v>0</v>
      </c>
      <c r="AU153" s="170">
        <v>91175041</v>
      </c>
      <c r="AV153" s="170">
        <v>0</v>
      </c>
      <c r="AW153" s="172">
        <v>0</v>
      </c>
      <c r="AX153" s="172">
        <v>0</v>
      </c>
      <c r="AY153" s="172">
        <v>0</v>
      </c>
      <c r="AZ153" s="1122">
        <v>0</v>
      </c>
      <c r="BA153" s="510">
        <f>VLOOKUP(A153,'EJECUCION MENSUAL DIC-16'!A154:$AR$223,44,0)</f>
        <v>0</v>
      </c>
      <c r="BB153" s="437">
        <f t="shared" si="177"/>
        <v>91175041</v>
      </c>
      <c r="BC153" s="163"/>
      <c r="BD153" s="183"/>
      <c r="BE153" s="170"/>
      <c r="BF153" s="170"/>
      <c r="BG153" s="170">
        <v>0</v>
      </c>
      <c r="BH153" s="170">
        <v>91175041</v>
      </c>
      <c r="BI153" s="170">
        <v>0</v>
      </c>
      <c r="BJ153" s="170">
        <v>0</v>
      </c>
      <c r="BK153" s="170">
        <v>0</v>
      </c>
      <c r="BL153" s="172">
        <v>0</v>
      </c>
      <c r="BM153" s="172">
        <f>VLOOKUP(A153,'SIIF EJEC MENS NOV-16'!$A$26:$AV$223,48,0)</f>
        <v>0</v>
      </c>
      <c r="BN153" s="510">
        <f>VLOOKUP(A153,'EJECUCION MENSUAL DIC-16'!A154:$AV$223,48,0)</f>
        <v>0</v>
      </c>
      <c r="BO153" s="166">
        <f t="shared" si="178"/>
        <v>91175041</v>
      </c>
      <c r="BP153" s="412">
        <v>0</v>
      </c>
      <c r="BQ153" s="414">
        <v>0</v>
      </c>
      <c r="BR153" s="412">
        <v>0</v>
      </c>
      <c r="BS153" s="147">
        <v>0</v>
      </c>
      <c r="BT153" s="147">
        <v>0</v>
      </c>
      <c r="BU153" s="147">
        <v>0</v>
      </c>
      <c r="BV153" s="221">
        <v>91175041</v>
      </c>
      <c r="BW153" s="183">
        <v>0</v>
      </c>
      <c r="BX153" s="170">
        <v>0</v>
      </c>
      <c r="BY153" s="170">
        <v>0</v>
      </c>
      <c r="BZ153" s="172">
        <f>VLOOKUP(A153,'SIIF EJEC MENS NOV-16'!$A$26:$AX$223,50,0)</f>
        <v>0</v>
      </c>
      <c r="CA153" s="510">
        <f>VLOOKUP(A153,'EJECUCION MENSUAL DIC-16'!$A$26:$AX$223,50,0)</f>
        <v>0</v>
      </c>
      <c r="CB153" s="166">
        <f>+SUM(BP153:CA153)</f>
        <v>91175041</v>
      </c>
      <c r="CC153" s="163"/>
      <c r="CD153" s="183"/>
      <c r="CE153" s="170"/>
      <c r="CF153" s="170"/>
      <c r="CG153" s="170">
        <v>0</v>
      </c>
      <c r="CH153" s="172">
        <v>0</v>
      </c>
      <c r="CI153" s="170">
        <v>91175041</v>
      </c>
      <c r="CJ153" s="170">
        <v>0</v>
      </c>
      <c r="CK153" s="170">
        <v>0</v>
      </c>
      <c r="CL153" s="170">
        <v>0</v>
      </c>
      <c r="CM153" s="170">
        <f>VLOOKUP(A153,'SIIF EJEC MENS NOV-16'!$A$26:$AZ$223,52,0)</f>
        <v>0</v>
      </c>
      <c r="CN153" s="510">
        <f>VLOOKUP(A153,'EJECUCION MENSUAL DIC-16'!A154:$AZ$223,52,0)</f>
        <v>0</v>
      </c>
      <c r="CO153" s="166">
        <f t="shared" si="180"/>
        <v>91175041</v>
      </c>
      <c r="CP153" s="163">
        <f t="shared" si="181"/>
        <v>0</v>
      </c>
      <c r="CQ153" s="221">
        <f t="shared" si="182"/>
        <v>0</v>
      </c>
      <c r="CR153" s="163">
        <f t="shared" si="183"/>
        <v>0</v>
      </c>
      <c r="CS153" s="163">
        <f t="shared" si="184"/>
        <v>0</v>
      </c>
      <c r="CT153" s="299">
        <f t="shared" si="171"/>
        <v>1</v>
      </c>
      <c r="CU153" s="299">
        <f t="shared" si="172"/>
        <v>1</v>
      </c>
    </row>
    <row r="154" spans="1:99" s="146" customFormat="1" ht="54.75" customHeight="1" outlineLevel="1">
      <c r="A154" s="146" t="s">
        <v>929</v>
      </c>
      <c r="B154" s="1465" t="str">
        <f t="shared" si="185"/>
        <v>C-213-800-1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173"/>
        <v>0</v>
      </c>
      <c r="AF154" s="163">
        <f t="shared" si="173"/>
        <v>0</v>
      </c>
      <c r="AG154" s="162">
        <v>60000000</v>
      </c>
      <c r="AH154" s="170"/>
      <c r="AI154" s="183"/>
      <c r="AJ154" s="160">
        <f t="shared" ref="AJ154:AJ159" si="186">+-AG154+AI154</f>
        <v>-60000000</v>
      </c>
      <c r="AK154" s="183"/>
      <c r="AL154" s="172">
        <f t="shared" si="174"/>
        <v>540000000</v>
      </c>
      <c r="AM154" s="170"/>
      <c r="AN154" s="172">
        <f t="shared" si="175"/>
        <v>539200000</v>
      </c>
      <c r="AO154" s="172">
        <f t="shared" si="176"/>
        <v>540000000</v>
      </c>
      <c r="AP154" s="166">
        <v>364000000</v>
      </c>
      <c r="AQ154" s="183">
        <v>0</v>
      </c>
      <c r="AR154" s="170">
        <v>0</v>
      </c>
      <c r="AS154" s="170">
        <v>175200000</v>
      </c>
      <c r="AT154" s="509">
        <v>0</v>
      </c>
      <c r="AU154" s="170">
        <v>0</v>
      </c>
      <c r="AV154" s="170">
        <v>0</v>
      </c>
      <c r="AW154" s="172">
        <v>0</v>
      </c>
      <c r="AX154" s="172">
        <v>0</v>
      </c>
      <c r="AY154" s="172">
        <v>0</v>
      </c>
      <c r="AZ154" s="1122">
        <v>0</v>
      </c>
      <c r="BA154" s="510">
        <f>VLOOKUP(A154,'EJECUCION MENSUAL DIC-16'!A155:$AR$223,44,0)</f>
        <v>0</v>
      </c>
      <c r="BB154" s="437">
        <f t="shared" si="177"/>
        <v>539200000</v>
      </c>
      <c r="BC154" s="163"/>
      <c r="BD154" s="183"/>
      <c r="BE154" s="170"/>
      <c r="BF154" s="170">
        <v>364000000</v>
      </c>
      <c r="BG154" s="170"/>
      <c r="BH154" s="170">
        <v>173189264</v>
      </c>
      <c r="BI154" s="170"/>
      <c r="BJ154" s="170"/>
      <c r="BK154" s="170"/>
      <c r="BL154" s="172"/>
      <c r="BM154" s="172"/>
      <c r="BN154" s="510"/>
      <c r="BO154" s="166">
        <f t="shared" si="178"/>
        <v>537189264</v>
      </c>
      <c r="BP154" s="412">
        <v>0</v>
      </c>
      <c r="BQ154" s="414">
        <v>0</v>
      </c>
      <c r="BR154" s="412">
        <v>0</v>
      </c>
      <c r="BS154" s="147">
        <v>0</v>
      </c>
      <c r="BT154" s="147">
        <v>0</v>
      </c>
      <c r="BU154" s="147">
        <v>0</v>
      </c>
      <c r="BV154" s="147">
        <v>0</v>
      </c>
      <c r="BW154" s="183">
        <v>0</v>
      </c>
      <c r="BX154" s="170">
        <v>0</v>
      </c>
      <c r="BY154" s="170">
        <v>0</v>
      </c>
      <c r="BZ154" s="172">
        <f>VLOOKUP(A154,'SIIF EJEC MENS NOV-16'!$A$26:$AX$223,50,0)</f>
        <v>0</v>
      </c>
      <c r="CA154" s="510">
        <f>VLOOKUP(A154,'EJECUCION MENSUAL DIC-16'!$A$26:$AX$223,50,0)</f>
        <v>173189264</v>
      </c>
      <c r="CB154" s="166">
        <f t="shared" si="179"/>
        <v>173189264</v>
      </c>
      <c r="CC154" s="163">
        <v>0</v>
      </c>
      <c r="CD154" s="183">
        <v>0</v>
      </c>
      <c r="CE154" s="170">
        <v>0</v>
      </c>
      <c r="CF154" s="170">
        <v>0</v>
      </c>
      <c r="CG154" s="170">
        <v>0</v>
      </c>
      <c r="CH154" s="172">
        <v>0</v>
      </c>
      <c r="CI154" s="170">
        <v>0</v>
      </c>
      <c r="CJ154" s="170">
        <v>0</v>
      </c>
      <c r="CK154" s="170">
        <v>0</v>
      </c>
      <c r="CL154" s="170">
        <v>0</v>
      </c>
      <c r="CM154" s="170">
        <f>VLOOKUP(A154,'SIIF EJEC MENS NOV-16'!$A$26:$AZ$223,52,0)</f>
        <v>0</v>
      </c>
      <c r="CN154" s="510">
        <f>VLOOKUP(A154,'EJECUCION MENSUAL DIC-16'!A155:$AZ$223,52,0)</f>
        <v>75101741</v>
      </c>
      <c r="CO154" s="166">
        <f t="shared" si="180"/>
        <v>75101741</v>
      </c>
      <c r="CP154" s="163">
        <f>+AO154-BB154</f>
        <v>800000</v>
      </c>
      <c r="CQ154" s="221">
        <f t="shared" si="182"/>
        <v>2010736</v>
      </c>
      <c r="CR154" s="163">
        <f t="shared" si="183"/>
        <v>364000000</v>
      </c>
      <c r="CS154" s="163">
        <f t="shared" si="184"/>
        <v>98087523</v>
      </c>
      <c r="CT154" s="299">
        <f t="shared" si="171"/>
        <v>0.99851851851851847</v>
      </c>
      <c r="CU154" s="299">
        <f t="shared" si="172"/>
        <v>0.99479493333333335</v>
      </c>
    </row>
    <row r="155" spans="1:99" s="146" customFormat="1" ht="72" outlineLevel="1">
      <c r="A155" s="146" t="s">
        <v>930</v>
      </c>
      <c r="B155" s="1465" t="str">
        <f t="shared" si="185"/>
        <v>C-310-1504-1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173"/>
        <v>0</v>
      </c>
      <c r="AF155" s="163">
        <f t="shared" si="173"/>
        <v>0</v>
      </c>
      <c r="AG155" s="162">
        <v>50000000</v>
      </c>
      <c r="AH155" s="170"/>
      <c r="AI155" s="183"/>
      <c r="AJ155" s="160">
        <f t="shared" si="186"/>
        <v>-50000000</v>
      </c>
      <c r="AK155" s="183"/>
      <c r="AL155" s="172">
        <f t="shared" si="174"/>
        <v>450000000</v>
      </c>
      <c r="AM155" s="170"/>
      <c r="AN155" s="172">
        <f t="shared" si="175"/>
        <v>420999800</v>
      </c>
      <c r="AO155" s="172">
        <f t="shared" si="176"/>
        <v>450000000</v>
      </c>
      <c r="AP155" s="166">
        <v>351999800</v>
      </c>
      <c r="AQ155" s="183">
        <v>0</v>
      </c>
      <c r="AR155" s="170">
        <v>0</v>
      </c>
      <c r="AS155" s="170">
        <v>0</v>
      </c>
      <c r="AT155" s="522">
        <v>0</v>
      </c>
      <c r="AU155" s="170">
        <v>0</v>
      </c>
      <c r="AV155" s="170">
        <v>0</v>
      </c>
      <c r="AW155" s="172">
        <v>0</v>
      </c>
      <c r="AX155" s="172">
        <v>0</v>
      </c>
      <c r="AY155" s="172">
        <v>0</v>
      </c>
      <c r="AZ155" s="1122">
        <v>29000000</v>
      </c>
      <c r="BA155" s="510">
        <f>VLOOKUP(A155,'EJECUCION MENSUAL DIC-16'!A156:$AR$223,44,0)</f>
        <v>40000000</v>
      </c>
      <c r="BB155" s="437">
        <f t="shared" si="177"/>
        <v>420999800</v>
      </c>
      <c r="BC155" s="163"/>
      <c r="BD155" s="183"/>
      <c r="BE155" s="170">
        <v>220019998</v>
      </c>
      <c r="BF155" s="170">
        <v>47300000</v>
      </c>
      <c r="BG155" s="170"/>
      <c r="BH155" s="170"/>
      <c r="BI155" s="170">
        <v>2650343</v>
      </c>
      <c r="BJ155" s="170"/>
      <c r="BK155" s="170">
        <v>0</v>
      </c>
      <c r="BL155" s="172">
        <v>1608655</v>
      </c>
      <c r="BM155" s="172">
        <v>34717301</v>
      </c>
      <c r="BN155" s="510">
        <v>12640291</v>
      </c>
      <c r="BO155" s="166">
        <f t="shared" si="178"/>
        <v>318936588</v>
      </c>
      <c r="BP155" s="412"/>
      <c r="BQ155" s="264"/>
      <c r="BR155" s="223"/>
      <c r="BS155" s="221">
        <v>183333</v>
      </c>
      <c r="BT155" s="221">
        <v>32359999</v>
      </c>
      <c r="BU155" s="221">
        <v>28300000</v>
      </c>
      <c r="BV155" s="221">
        <v>31050000</v>
      </c>
      <c r="BW155" s="183">
        <v>22800000</v>
      </c>
      <c r="BX155" s="170">
        <v>36450343</v>
      </c>
      <c r="BY155" s="170">
        <v>22800000</v>
      </c>
      <c r="BZ155" s="172">
        <f>VLOOKUP(A155,'SIIF EJEC MENS NOV-16'!$A$26:$AX$223,50,0)</f>
        <v>21496508</v>
      </c>
      <c r="CA155" s="510">
        <f>VLOOKUP(A155,'EJECUCION MENSUAL DIC-16'!$A$26:$AX$223,50,0)</f>
        <v>105164752</v>
      </c>
      <c r="CB155" s="166">
        <f>+SUM(BP155:CA155)</f>
        <v>300604935</v>
      </c>
      <c r="CC155" s="163">
        <v>0</v>
      </c>
      <c r="CD155" s="183">
        <v>0</v>
      </c>
      <c r="CE155" s="170">
        <v>0</v>
      </c>
      <c r="CF155" s="170">
        <v>183333</v>
      </c>
      <c r="CG155" s="170">
        <v>32359999</v>
      </c>
      <c r="CH155" s="172">
        <v>28300000</v>
      </c>
      <c r="CI155" s="170">
        <v>31050000</v>
      </c>
      <c r="CJ155" s="170">
        <v>22800000</v>
      </c>
      <c r="CK155" s="170">
        <v>36450343</v>
      </c>
      <c r="CL155" s="170">
        <v>22800000</v>
      </c>
      <c r="CM155" s="170">
        <f>VLOOKUP(A155,'SIIF EJEC MENS NOV-16'!$A$26:$AZ$223,52,0)</f>
        <v>20696795</v>
      </c>
      <c r="CN155" s="510">
        <f>VLOOKUP(A155,'EJECUCION MENSUAL DIC-16'!A156:$AZ$223,52,0)</f>
        <v>75873546</v>
      </c>
      <c r="CO155" s="166">
        <f t="shared" si="180"/>
        <v>270514016</v>
      </c>
      <c r="CP155" s="163">
        <f t="shared" si="181"/>
        <v>29000200</v>
      </c>
      <c r="CQ155" s="221">
        <f t="shared" si="182"/>
        <v>102063212</v>
      </c>
      <c r="CR155" s="163">
        <f t="shared" si="183"/>
        <v>18331653</v>
      </c>
      <c r="CS155" s="163">
        <f t="shared" si="184"/>
        <v>30090919</v>
      </c>
      <c r="CT155" s="299">
        <f t="shared" si="171"/>
        <v>0.93555511111111112</v>
      </c>
      <c r="CU155" s="299">
        <f t="shared" si="172"/>
        <v>0.70874797333333328</v>
      </c>
    </row>
    <row r="156" spans="1:99" s="146" customFormat="1" ht="54" outlineLevel="1">
      <c r="A156" s="146" t="s">
        <v>931</v>
      </c>
      <c r="B156" s="1465" t="str">
        <f t="shared" si="185"/>
        <v>C-310-1504-2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173"/>
        <v>0</v>
      </c>
      <c r="AF156" s="163">
        <f t="shared" si="173"/>
        <v>0</v>
      </c>
      <c r="AG156" s="162">
        <v>50000000</v>
      </c>
      <c r="AH156" s="170"/>
      <c r="AI156" s="183"/>
      <c r="AJ156" s="160">
        <f t="shared" si="186"/>
        <v>-50000000</v>
      </c>
      <c r="AK156" s="183"/>
      <c r="AL156" s="172">
        <f t="shared" si="174"/>
        <v>350000000</v>
      </c>
      <c r="AM156" s="170"/>
      <c r="AN156" s="172">
        <f t="shared" si="175"/>
        <v>348986667</v>
      </c>
      <c r="AO156" s="172">
        <f t="shared" si="176"/>
        <v>350000000</v>
      </c>
      <c r="AP156" s="166">
        <v>182000000</v>
      </c>
      <c r="AQ156" s="183">
        <v>0</v>
      </c>
      <c r="AR156" s="170">
        <v>0</v>
      </c>
      <c r="AS156" s="170">
        <v>0</v>
      </c>
      <c r="AT156" s="172">
        <v>0</v>
      </c>
      <c r="AU156" s="170">
        <v>0</v>
      </c>
      <c r="AV156" s="857">
        <v>52186667</v>
      </c>
      <c r="AW156" s="172">
        <v>0</v>
      </c>
      <c r="AX156" s="172">
        <v>0</v>
      </c>
      <c r="AY156" s="172">
        <v>53800000</v>
      </c>
      <c r="AZ156" s="1122">
        <v>61000000</v>
      </c>
      <c r="BA156" s="510">
        <f>VLOOKUP(A156,'EJECUCION MENSUAL DIC-16'!A157:$AR$223,44,0)</f>
        <v>0</v>
      </c>
      <c r="BB156" s="437">
        <f t="shared" si="177"/>
        <v>348986667</v>
      </c>
      <c r="BC156" s="163"/>
      <c r="BD156" s="183"/>
      <c r="BE156" s="170">
        <v>138066666</v>
      </c>
      <c r="BF156" s="170"/>
      <c r="BG156" s="170"/>
      <c r="BH156" s="170"/>
      <c r="BI156" s="170"/>
      <c r="BJ156" s="170">
        <v>79138039</v>
      </c>
      <c r="BK156" s="170">
        <v>762309</v>
      </c>
      <c r="BL156" s="172">
        <v>856470</v>
      </c>
      <c r="BM156" s="172">
        <v>30073361</v>
      </c>
      <c r="BN156" s="510">
        <v>19788936</v>
      </c>
      <c r="BO156" s="166">
        <f t="shared" si="178"/>
        <v>268685781</v>
      </c>
      <c r="BP156" s="412">
        <v>0</v>
      </c>
      <c r="BQ156" s="264">
        <v>0</v>
      </c>
      <c r="BR156" s="223">
        <v>0</v>
      </c>
      <c r="BS156" s="221">
        <v>0</v>
      </c>
      <c r="BT156" s="221">
        <v>16466666</v>
      </c>
      <c r="BU156" s="221">
        <v>15200000</v>
      </c>
      <c r="BV156" s="221">
        <v>15200000</v>
      </c>
      <c r="BW156" s="183">
        <v>15200000</v>
      </c>
      <c r="BX156" s="170">
        <v>19401961</v>
      </c>
      <c r="BY156" s="170">
        <v>40198387</v>
      </c>
      <c r="BZ156" s="172">
        <f>VLOOKUP(A156,'SIIF EJEC MENS NOV-16'!$A$26:$AX$223,50,0)</f>
        <v>25356470</v>
      </c>
      <c r="CA156" s="510">
        <f>VLOOKUP(A156,'EJECUCION MENSUAL DIC-16'!$A$26:$AX$223,50,0)</f>
        <v>113766566</v>
      </c>
      <c r="CB156" s="166">
        <f t="shared" si="179"/>
        <v>260790050</v>
      </c>
      <c r="CC156" s="163">
        <v>0</v>
      </c>
      <c r="CD156" s="183">
        <v>0</v>
      </c>
      <c r="CE156" s="170">
        <v>0</v>
      </c>
      <c r="CF156" s="170">
        <v>0</v>
      </c>
      <c r="CG156" s="170">
        <v>16466666</v>
      </c>
      <c r="CH156" s="172">
        <v>15200000</v>
      </c>
      <c r="CI156" s="170">
        <v>15200000</v>
      </c>
      <c r="CJ156" s="170">
        <v>15200000</v>
      </c>
      <c r="CK156" s="170">
        <v>19401961</v>
      </c>
      <c r="CL156" s="170">
        <v>40198387</v>
      </c>
      <c r="CM156" s="170">
        <f>VLOOKUP(A156,'SIIF EJEC MENS NOV-16'!$A$26:$AZ$223,52,0)</f>
        <v>25356470</v>
      </c>
      <c r="CN156" s="510">
        <f>VLOOKUP(A156,'EJECUCION MENSUAL DIC-16'!A157:$AZ$223,52,0)</f>
        <v>57333233</v>
      </c>
      <c r="CO156" s="166">
        <f t="shared" si="180"/>
        <v>204356717</v>
      </c>
      <c r="CP156" s="163">
        <f t="shared" si="181"/>
        <v>1013333</v>
      </c>
      <c r="CQ156" s="221">
        <f t="shared" si="182"/>
        <v>80300886</v>
      </c>
      <c r="CR156" s="163">
        <f t="shared" si="183"/>
        <v>7895731</v>
      </c>
      <c r="CS156" s="163">
        <f t="shared" si="184"/>
        <v>56433333</v>
      </c>
      <c r="CT156" s="299">
        <f t="shared" si="171"/>
        <v>0.99710476285714289</v>
      </c>
      <c r="CU156" s="299">
        <f t="shared" si="172"/>
        <v>0.76767366000000004</v>
      </c>
    </row>
    <row r="157" spans="1:99" s="146" customFormat="1" ht="54" outlineLevel="1">
      <c r="A157" s="146" t="s">
        <v>932</v>
      </c>
      <c r="B157" s="1465" t="str">
        <f t="shared" si="185"/>
        <v>C-310-1507-1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173"/>
        <v>0</v>
      </c>
      <c r="AF157" s="163">
        <f t="shared" si="173"/>
        <v>0</v>
      </c>
      <c r="AG157" s="162">
        <v>100000000</v>
      </c>
      <c r="AH157" s="170"/>
      <c r="AI157" s="183"/>
      <c r="AJ157" s="160">
        <f t="shared" si="186"/>
        <v>-100000000</v>
      </c>
      <c r="AK157" s="183"/>
      <c r="AL157" s="172">
        <f t="shared" si="174"/>
        <v>500000000</v>
      </c>
      <c r="AM157" s="170"/>
      <c r="AN157" s="172">
        <f t="shared" si="175"/>
        <v>500000000</v>
      </c>
      <c r="AO157" s="510">
        <f t="shared" si="176"/>
        <v>500000000</v>
      </c>
      <c r="AP157" s="170">
        <v>40000000</v>
      </c>
      <c r="AQ157" s="170">
        <v>245568913</v>
      </c>
      <c r="AR157" s="170">
        <v>0</v>
      </c>
      <c r="AS157" s="170">
        <v>0</v>
      </c>
      <c r="AT157" s="172">
        <v>210395468</v>
      </c>
      <c r="AU157" s="170">
        <v>0</v>
      </c>
      <c r="AV157" s="170">
        <v>0</v>
      </c>
      <c r="AW157" s="172">
        <v>264419</v>
      </c>
      <c r="AX157" s="172">
        <v>0</v>
      </c>
      <c r="AY157" s="172">
        <v>0</v>
      </c>
      <c r="AZ157" s="1168">
        <v>3771200</v>
      </c>
      <c r="BA157" s="510">
        <f>VLOOKUP(A157,'EJECUCION MENSUAL DIC-16'!A158:$AR$223,44,0)</f>
        <v>0</v>
      </c>
      <c r="BB157" s="1108">
        <f t="shared" si="177"/>
        <v>500000000</v>
      </c>
      <c r="BC157" s="163"/>
      <c r="BD157" s="183">
        <v>40891200</v>
      </c>
      <c r="BE157" s="170">
        <v>174333332</v>
      </c>
      <c r="BF157" s="170">
        <v>42212353</v>
      </c>
      <c r="BG157" s="170">
        <v>199166668</v>
      </c>
      <c r="BH157" s="170">
        <v>5877997</v>
      </c>
      <c r="BI157" s="170">
        <v>2290072</v>
      </c>
      <c r="BJ157" s="170">
        <v>15377351</v>
      </c>
      <c r="BK157" s="170">
        <v>4720530</v>
      </c>
      <c r="BL157" s="172">
        <v>0</v>
      </c>
      <c r="BM157" s="172">
        <v>6511079</v>
      </c>
      <c r="BN157" s="510"/>
      <c r="BO157" s="166">
        <f t="shared" si="178"/>
        <v>491380582</v>
      </c>
      <c r="BP157" s="412">
        <v>0</v>
      </c>
      <c r="BQ157" s="264">
        <v>891200</v>
      </c>
      <c r="BR157" s="223"/>
      <c r="BS157" s="221">
        <v>4938628</v>
      </c>
      <c r="BT157" s="221">
        <v>24107059</v>
      </c>
      <c r="BU157" s="221">
        <v>27142950</v>
      </c>
      <c r="BV157" s="221">
        <v>33099324</v>
      </c>
      <c r="BW157" s="183">
        <v>44963464</v>
      </c>
      <c r="BX157" s="170">
        <v>23649193</v>
      </c>
      <c r="BY157" s="170">
        <v>93599635</v>
      </c>
      <c r="BZ157" s="172">
        <v>74375532</v>
      </c>
      <c r="CA157" s="510">
        <v>109940969</v>
      </c>
      <c r="CB157" s="166">
        <f t="shared" si="179"/>
        <v>436707954</v>
      </c>
      <c r="CC157" s="163">
        <v>0</v>
      </c>
      <c r="CD157" s="183">
        <v>891200</v>
      </c>
      <c r="CE157" s="170"/>
      <c r="CF157" s="170">
        <v>4938628</v>
      </c>
      <c r="CG157" s="170">
        <v>24107059</v>
      </c>
      <c r="CH157" s="172">
        <v>27142950</v>
      </c>
      <c r="CI157" s="170">
        <v>33099324</v>
      </c>
      <c r="CJ157" s="170">
        <v>44963464</v>
      </c>
      <c r="CK157" s="170">
        <v>21871721</v>
      </c>
      <c r="CL157" s="170">
        <v>92333439</v>
      </c>
      <c r="CM157" s="170">
        <v>77419200</v>
      </c>
      <c r="CN157" s="510">
        <v>26511079</v>
      </c>
      <c r="CO157" s="166">
        <f t="shared" si="180"/>
        <v>353278064</v>
      </c>
      <c r="CP157" s="163">
        <f t="shared" si="181"/>
        <v>0</v>
      </c>
      <c r="CQ157" s="221">
        <f t="shared" si="182"/>
        <v>8619418</v>
      </c>
      <c r="CR157" s="163">
        <f t="shared" si="183"/>
        <v>54672628</v>
      </c>
      <c r="CS157" s="163">
        <f t="shared" si="184"/>
        <v>83429890</v>
      </c>
      <c r="CT157" s="299">
        <f t="shared" si="171"/>
        <v>1</v>
      </c>
      <c r="CU157" s="299">
        <f t="shared" si="172"/>
        <v>0.98276116400000002</v>
      </c>
    </row>
    <row r="158" spans="1:99" s="146" customFormat="1" ht="54" outlineLevel="1">
      <c r="A158" s="146" t="s">
        <v>933</v>
      </c>
      <c r="B158" s="1465" t="str">
        <f t="shared" si="185"/>
        <v>C-310-1507-3-0-2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173"/>
        <v>0</v>
      </c>
      <c r="AF158" s="163">
        <f t="shared" si="173"/>
        <v>0</v>
      </c>
      <c r="AG158" s="162">
        <v>118000000</v>
      </c>
      <c r="AH158" s="170"/>
      <c r="AI158" s="183"/>
      <c r="AJ158" s="160">
        <f t="shared" si="186"/>
        <v>-118000000</v>
      </c>
      <c r="AK158" s="183"/>
      <c r="AL158" s="172">
        <f t="shared" si="174"/>
        <v>682000000</v>
      </c>
      <c r="AM158" s="170"/>
      <c r="AN158" s="172">
        <f t="shared" si="175"/>
        <v>681707792</v>
      </c>
      <c r="AO158" s="172">
        <f t="shared" si="176"/>
        <v>682000000</v>
      </c>
      <c r="AP158" s="170"/>
      <c r="AQ158" s="170">
        <v>175000000</v>
      </c>
      <c r="AR158" s="170"/>
      <c r="AS158" s="170">
        <v>446407792</v>
      </c>
      <c r="AT158" s="172">
        <v>36300000</v>
      </c>
      <c r="AU158" s="170"/>
      <c r="AV158" s="170"/>
      <c r="AW158" s="172"/>
      <c r="AX158" s="172"/>
      <c r="AY158" s="172"/>
      <c r="AZ158" s="1168"/>
      <c r="BA158" s="172">
        <v>24000000</v>
      </c>
      <c r="BB158" s="1184">
        <f t="shared" si="177"/>
        <v>681707792</v>
      </c>
      <c r="BC158" s="163"/>
      <c r="BD158" s="183"/>
      <c r="BE158" s="170"/>
      <c r="BF158" s="170">
        <v>401407792</v>
      </c>
      <c r="BG158" s="170">
        <v>45000000</v>
      </c>
      <c r="BH158" s="170">
        <v>36300000</v>
      </c>
      <c r="BI158" s="170">
        <v>175000000</v>
      </c>
      <c r="BJ158" s="170">
        <v>0</v>
      </c>
      <c r="BK158" s="170">
        <v>0</v>
      </c>
      <c r="BL158" s="172">
        <v>0</v>
      </c>
      <c r="BM158" s="172">
        <f>VLOOKUP(A158,'SIIF EJEC MENS NOV-16'!$A$26:$AV$223,48,0)</f>
        <v>0</v>
      </c>
      <c r="BN158" s="510">
        <f>VLOOKUP(A158,'EJECUCION MENSUAL DIC-16'!A159:$AV$223,48,0)</f>
        <v>24000000</v>
      </c>
      <c r="BO158" s="166">
        <f t="shared" si="178"/>
        <v>681707792</v>
      </c>
      <c r="BP158" s="412">
        <v>0</v>
      </c>
      <c r="BQ158" s="264">
        <v>0</v>
      </c>
      <c r="BR158" s="223">
        <v>0</v>
      </c>
      <c r="BS158" s="221">
        <v>0</v>
      </c>
      <c r="BT158" s="221">
        <v>72384464</v>
      </c>
      <c r="BU158" s="221">
        <v>82384464</v>
      </c>
      <c r="BV158" s="221">
        <v>72384464</v>
      </c>
      <c r="BW158" s="183">
        <v>96184464</v>
      </c>
      <c r="BX158" s="170">
        <v>127250249</v>
      </c>
      <c r="BY158" s="170">
        <v>39485472</v>
      </c>
      <c r="BZ158" s="172">
        <f>VLOOKUP(A158,'SIIF EJEC MENS NOV-16'!$A$26:$AX$223,50,0)</f>
        <v>111359079</v>
      </c>
      <c r="CA158" s="510">
        <f>VLOOKUP(A158,'EJECUCION MENSUAL DIC-16'!$A$26:$AX$223,50,0)</f>
        <v>56065767</v>
      </c>
      <c r="CB158" s="166">
        <f t="shared" si="179"/>
        <v>657498423</v>
      </c>
      <c r="CC158" s="163">
        <v>0</v>
      </c>
      <c r="CD158" s="183">
        <v>0</v>
      </c>
      <c r="CE158" s="170">
        <v>0</v>
      </c>
      <c r="CF158" s="170">
        <v>0</v>
      </c>
      <c r="CG158" s="170">
        <v>72384464</v>
      </c>
      <c r="CH158" s="172">
        <v>82384464</v>
      </c>
      <c r="CI158" s="170">
        <v>72384464</v>
      </c>
      <c r="CJ158" s="170">
        <v>96184464</v>
      </c>
      <c r="CK158" s="170">
        <v>127250249</v>
      </c>
      <c r="CL158" s="170">
        <v>0</v>
      </c>
      <c r="CM158" s="170">
        <f>VLOOKUP(A158,'SIIF EJEC MENS NOV-16'!$A$26:$AZ$223,52,0)</f>
        <v>150844551</v>
      </c>
      <c r="CN158" s="510">
        <f>VLOOKUP(A158,'EJECUCION MENSUAL DIC-16'!A159:$AZ$223,52,0)</f>
        <v>19787052</v>
      </c>
      <c r="CO158" s="166">
        <f t="shared" si="180"/>
        <v>621219708</v>
      </c>
      <c r="CP158" s="163">
        <f t="shared" si="181"/>
        <v>292208</v>
      </c>
      <c r="CQ158" s="221">
        <f t="shared" si="182"/>
        <v>0</v>
      </c>
      <c r="CR158" s="163">
        <f t="shared" si="183"/>
        <v>24209369</v>
      </c>
      <c r="CS158" s="163">
        <f t="shared" si="184"/>
        <v>36278715</v>
      </c>
      <c r="CT158" s="299">
        <f t="shared" si="171"/>
        <v>0.99957154252199409</v>
      </c>
      <c r="CU158" s="299">
        <f t="shared" si="172"/>
        <v>0.99957154252199409</v>
      </c>
    </row>
    <row r="159" spans="1:99" s="157" customFormat="1" ht="54" outlineLevel="1">
      <c r="A159" s="146" t="s">
        <v>934</v>
      </c>
      <c r="B159" s="1465" t="str">
        <f t="shared" si="185"/>
        <v>C-310-1507-3-0-3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si="173"/>
        <v>124877300</v>
      </c>
      <c r="AF159" s="163">
        <f t="shared" si="173"/>
        <v>0</v>
      </c>
      <c r="AG159" s="162">
        <v>88000000</v>
      </c>
      <c r="AH159" s="170"/>
      <c r="AI159" s="188"/>
      <c r="AJ159" s="160">
        <f t="shared" si="186"/>
        <v>-88000000</v>
      </c>
      <c r="AK159" s="188"/>
      <c r="AL159" s="170">
        <f t="shared" si="174"/>
        <v>987122700</v>
      </c>
      <c r="AM159" s="171"/>
      <c r="AN159" s="172">
        <f t="shared" si="175"/>
        <v>977812879</v>
      </c>
      <c r="AO159" s="165">
        <f t="shared" si="176"/>
        <v>987122700</v>
      </c>
      <c r="AP159" s="225">
        <v>366269351</v>
      </c>
      <c r="AQ159" s="225">
        <v>218722667</v>
      </c>
      <c r="AR159" s="225">
        <v>87497401</v>
      </c>
      <c r="AS159" s="225">
        <v>43406254</v>
      </c>
      <c r="AT159" s="550">
        <v>19666335</v>
      </c>
      <c r="AU159" s="225">
        <v>1820000</v>
      </c>
      <c r="AV159" s="225">
        <v>55000000</v>
      </c>
      <c r="AW159" s="550">
        <v>2644992</v>
      </c>
      <c r="AX159" s="550">
        <v>70000000</v>
      </c>
      <c r="AY159" s="550">
        <v>40000000</v>
      </c>
      <c r="AZ159" s="1186">
        <v>24000000</v>
      </c>
      <c r="BA159" s="551">
        <f>VLOOKUP(A159,'EJECUCION MENSUAL DIC-16'!A160:$AR$223,44,0)</f>
        <v>48785879</v>
      </c>
      <c r="BB159" s="1108">
        <f t="shared" si="177"/>
        <v>977812879</v>
      </c>
      <c r="BC159" s="163">
        <v>2586800</v>
      </c>
      <c r="BD159" s="183">
        <v>196959106</v>
      </c>
      <c r="BE159" s="170">
        <v>59026821</v>
      </c>
      <c r="BF159" s="170">
        <v>240334470</v>
      </c>
      <c r="BG159" s="170">
        <v>83790829</v>
      </c>
      <c r="BH159" s="170">
        <v>21794349</v>
      </c>
      <c r="BI159" s="170">
        <v>18771056</v>
      </c>
      <c r="BJ159" s="170">
        <v>73841756</v>
      </c>
      <c r="BK159" s="170">
        <v>24866398</v>
      </c>
      <c r="BL159" s="172">
        <v>16647222</v>
      </c>
      <c r="BM159" s="172">
        <v>26405284</v>
      </c>
      <c r="BN159" s="510">
        <v>145853015</v>
      </c>
      <c r="BO159" s="166">
        <f t="shared" si="178"/>
        <v>910877106</v>
      </c>
      <c r="BP159" s="412">
        <v>0</v>
      </c>
      <c r="BQ159" s="264">
        <v>6086800</v>
      </c>
      <c r="BR159" s="223">
        <v>21689146</v>
      </c>
      <c r="BS159" s="221">
        <v>32648647</v>
      </c>
      <c r="BT159" s="221">
        <v>113591259</v>
      </c>
      <c r="BU159" s="221">
        <v>51237240</v>
      </c>
      <c r="BV159" s="221">
        <v>65620799</v>
      </c>
      <c r="BW159" s="183">
        <v>55062559</v>
      </c>
      <c r="BX159" s="171">
        <v>172670474</v>
      </c>
      <c r="BY159" s="171">
        <v>89904513</v>
      </c>
      <c r="BZ159" s="172">
        <v>100692635</v>
      </c>
      <c r="CA159" s="510">
        <f>VLOOKUP(A159,'EJECUCION MENSUAL DIC-16'!$A$26:$AX$223,50,0)</f>
        <v>65110451</v>
      </c>
      <c r="CB159" s="156">
        <f t="shared" si="179"/>
        <v>774314523</v>
      </c>
      <c r="CC159" s="154">
        <v>0</v>
      </c>
      <c r="CD159" s="183">
        <v>6086800</v>
      </c>
      <c r="CE159" s="171">
        <v>21689146</v>
      </c>
      <c r="CF159" s="171">
        <v>30387501</v>
      </c>
      <c r="CG159" s="171">
        <v>112377641</v>
      </c>
      <c r="CH159" s="172">
        <v>53451416</v>
      </c>
      <c r="CI159" s="171">
        <v>66881387</v>
      </c>
      <c r="CJ159" s="171">
        <v>55062559</v>
      </c>
      <c r="CK159" s="171">
        <v>165162217</v>
      </c>
      <c r="CL159" s="171">
        <v>84210262</v>
      </c>
      <c r="CM159" s="170">
        <f>VLOOKUP(A159,'SIIF EJEC MENS NOV-16'!$A$26:$AZ$223,52,0)</f>
        <v>90955349</v>
      </c>
      <c r="CN159" s="510">
        <f>VLOOKUP(A159,'EJECUCION MENSUAL DIC-16'!A160:$AZ$223,52,0)</f>
        <v>73115245</v>
      </c>
      <c r="CO159" s="156">
        <f t="shared" si="180"/>
        <v>759379523</v>
      </c>
      <c r="CP159" s="163">
        <f t="shared" si="181"/>
        <v>9309821</v>
      </c>
      <c r="CQ159" s="221">
        <f t="shared" si="182"/>
        <v>66935773</v>
      </c>
      <c r="CR159" s="163">
        <f t="shared" si="183"/>
        <v>136562583</v>
      </c>
      <c r="CS159" s="163">
        <f t="shared" si="184"/>
        <v>14935000</v>
      </c>
      <c r="CT159" s="299">
        <f t="shared" si="171"/>
        <v>0.99056872970300447</v>
      </c>
      <c r="CU159" s="299">
        <f t="shared" si="172"/>
        <v>0.92275976026080653</v>
      </c>
    </row>
    <row r="160" spans="1:99" s="157" customFormat="1" ht="54" outlineLevel="1">
      <c r="A160" s="146" t="s">
        <v>935</v>
      </c>
      <c r="B160" s="1465" t="str">
        <f t="shared" si="185"/>
        <v>C-310-1507-5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173"/>
        <v>0</v>
      </c>
      <c r="AF160" s="163">
        <f t="shared" si="173"/>
        <v>124877300</v>
      </c>
      <c r="AG160" s="162">
        <v>0</v>
      </c>
      <c r="AH160" s="170"/>
      <c r="AI160" s="188"/>
      <c r="AJ160" s="160">
        <v>0</v>
      </c>
      <c r="AK160" s="188"/>
      <c r="AL160" s="170">
        <f t="shared" si="174"/>
        <v>124877300</v>
      </c>
      <c r="AM160" s="171"/>
      <c r="AN160" s="172">
        <f>+AM160+BB160</f>
        <v>124877300</v>
      </c>
      <c r="AO160" s="170">
        <f t="shared" si="176"/>
        <v>124877300</v>
      </c>
      <c r="AP160" s="166"/>
      <c r="AQ160" s="183"/>
      <c r="AR160" s="170"/>
      <c r="AS160" s="170"/>
      <c r="AT160" s="172">
        <v>0</v>
      </c>
      <c r="AU160" s="170">
        <v>124877300</v>
      </c>
      <c r="AV160" s="170">
        <v>0</v>
      </c>
      <c r="AW160" s="172">
        <v>0</v>
      </c>
      <c r="AX160" s="172">
        <v>0</v>
      </c>
      <c r="AY160" s="172">
        <v>0</v>
      </c>
      <c r="AZ160" s="1122">
        <v>0</v>
      </c>
      <c r="BA160" s="510">
        <f>VLOOKUP(A160,'EJECUCION MENSUAL DIC-16'!A161:$AR$223,44,0)</f>
        <v>0</v>
      </c>
      <c r="BB160" s="437">
        <f t="shared" si="177"/>
        <v>124877300</v>
      </c>
      <c r="BC160" s="163"/>
      <c r="BD160" s="183"/>
      <c r="BE160" s="170"/>
      <c r="BF160" s="170"/>
      <c r="BG160" s="170">
        <v>0</v>
      </c>
      <c r="BH160" s="170">
        <v>124877300</v>
      </c>
      <c r="BI160" s="170">
        <v>0</v>
      </c>
      <c r="BJ160" s="170">
        <v>0</v>
      </c>
      <c r="BK160" s="170">
        <v>0</v>
      </c>
      <c r="BL160" s="172">
        <v>0</v>
      </c>
      <c r="BM160" s="172">
        <f>VLOOKUP(A160,'SIIF EJEC MENS NOV-16'!$A$26:$AV$223,48,0)</f>
        <v>0</v>
      </c>
      <c r="BN160" s="510">
        <f>VLOOKUP(A160,'EJECUCION MENSUAL DIC-16'!A161:$AV$223,48,0)</f>
        <v>0</v>
      </c>
      <c r="BO160" s="166">
        <f t="shared" si="178"/>
        <v>124877300</v>
      </c>
      <c r="BP160" s="412">
        <v>0</v>
      </c>
      <c r="BQ160" s="264">
        <v>0</v>
      </c>
      <c r="BR160" s="223">
        <v>0</v>
      </c>
      <c r="BS160" s="221">
        <v>0</v>
      </c>
      <c r="BT160" s="221">
        <v>0</v>
      </c>
      <c r="BU160" s="221">
        <v>0</v>
      </c>
      <c r="BV160" s="221">
        <v>124877300</v>
      </c>
      <c r="BW160" s="183">
        <v>0</v>
      </c>
      <c r="BX160" s="171">
        <v>0</v>
      </c>
      <c r="BY160" s="171">
        <v>0</v>
      </c>
      <c r="BZ160" s="172">
        <f>VLOOKUP(A160,'SIIF EJEC MENS NOV-16'!$A$26:$AX$223,50,0)</f>
        <v>0</v>
      </c>
      <c r="CA160" s="510">
        <f>VLOOKUP(A160,'EJECUCION MENSUAL DIC-16'!$A$26:$AX$223,50,0)</f>
        <v>0</v>
      </c>
      <c r="CB160" s="156">
        <f t="shared" si="179"/>
        <v>124877300</v>
      </c>
      <c r="CC160" s="154"/>
      <c r="CD160" s="183"/>
      <c r="CE160" s="171"/>
      <c r="CF160" s="171"/>
      <c r="CG160" s="171">
        <v>0</v>
      </c>
      <c r="CH160" s="172">
        <v>0</v>
      </c>
      <c r="CI160" s="171">
        <v>124877300</v>
      </c>
      <c r="CJ160" s="171">
        <v>0</v>
      </c>
      <c r="CK160" s="171">
        <v>0</v>
      </c>
      <c r="CL160" s="171">
        <v>0</v>
      </c>
      <c r="CM160" s="170">
        <f>VLOOKUP(A160,'SIIF EJEC MENS NOV-16'!$A$26:$AZ$223,52,0)</f>
        <v>0</v>
      </c>
      <c r="CN160" s="510">
        <f>VLOOKUP(A160,'EJECUCION MENSUAL DIC-16'!A161:$AZ$223,52,0)</f>
        <v>0</v>
      </c>
      <c r="CO160" s="156">
        <f>+SUM(CC160:CN160)</f>
        <v>124877300</v>
      </c>
      <c r="CP160" s="163">
        <f t="shared" si="181"/>
        <v>0</v>
      </c>
      <c r="CQ160" s="221">
        <f t="shared" si="182"/>
        <v>0</v>
      </c>
      <c r="CR160" s="163">
        <f t="shared" si="183"/>
        <v>0</v>
      </c>
      <c r="CS160" s="163">
        <f t="shared" si="184"/>
        <v>0</v>
      </c>
      <c r="CT160" s="299">
        <f t="shared" si="171"/>
        <v>1</v>
      </c>
      <c r="CU160" s="299">
        <f t="shared" si="172"/>
        <v>1</v>
      </c>
    </row>
    <row r="161" spans="1:99" s="146" customFormat="1" ht="54" outlineLevel="1">
      <c r="A161" s="146" t="s">
        <v>936</v>
      </c>
      <c r="B161" s="1465" t="str">
        <f t="shared" si="185"/>
        <v>C-310-1507-4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173"/>
        <v>0</v>
      </c>
      <c r="AF161" s="163">
        <f t="shared" si="173"/>
        <v>0</v>
      </c>
      <c r="AG161" s="162">
        <v>100000000</v>
      </c>
      <c r="AH161" s="170"/>
      <c r="AI161" s="183"/>
      <c r="AJ161" s="160">
        <f t="shared" ref="AJ161:AJ169" si="187">+-AG161+AI161</f>
        <v>-100000000</v>
      </c>
      <c r="AK161" s="183"/>
      <c r="AL161" s="170">
        <f t="shared" si="174"/>
        <v>300000000</v>
      </c>
      <c r="AM161" s="170"/>
      <c r="AN161" s="172">
        <f t="shared" si="175"/>
        <v>300000000</v>
      </c>
      <c r="AO161" s="172">
        <f t="shared" si="176"/>
        <v>300000000</v>
      </c>
      <c r="AP161" s="170">
        <v>124874648</v>
      </c>
      <c r="AQ161" s="170">
        <v>4000000</v>
      </c>
      <c r="AR161" s="170"/>
      <c r="AS161" s="170"/>
      <c r="AT161" s="172">
        <v>124035294</v>
      </c>
      <c r="AU161" s="170">
        <v>47090058</v>
      </c>
      <c r="AV161" s="170"/>
      <c r="AW161" s="172"/>
      <c r="AX161" s="172"/>
      <c r="AY161" s="172"/>
      <c r="AZ161" s="1168"/>
      <c r="BA161" s="172"/>
      <c r="BB161" s="1184">
        <f t="shared" si="177"/>
        <v>300000000</v>
      </c>
      <c r="BC161" s="163"/>
      <c r="BD161" s="183">
        <v>36827636</v>
      </c>
      <c r="BE161" s="170">
        <v>9539038</v>
      </c>
      <c r="BF161" s="170">
        <v>10361080</v>
      </c>
      <c r="BG161" s="170">
        <v>133806766</v>
      </c>
      <c r="BH161" s="170">
        <v>47729482</v>
      </c>
      <c r="BI161" s="170">
        <v>4155584</v>
      </c>
      <c r="BJ161" s="170">
        <v>8848647</v>
      </c>
      <c r="BK161" s="170">
        <v>3119085</v>
      </c>
      <c r="BL161" s="170">
        <v>3829881</v>
      </c>
      <c r="BM161" s="172">
        <v>9241665</v>
      </c>
      <c r="BN161" s="510">
        <v>5525416</v>
      </c>
      <c r="BO161" s="166">
        <f t="shared" si="178"/>
        <v>272984280</v>
      </c>
      <c r="BP161" s="412">
        <v>0</v>
      </c>
      <c r="BQ161" s="264">
        <v>4360621</v>
      </c>
      <c r="BR161" s="223">
        <v>4960000</v>
      </c>
      <c r="BS161" s="221">
        <v>14352603</v>
      </c>
      <c r="BT161" s="221">
        <v>10395088</v>
      </c>
      <c r="BU161" s="221">
        <v>14918204</v>
      </c>
      <c r="BV161" s="221">
        <v>15454141</v>
      </c>
      <c r="BW161" s="183">
        <v>7848514</v>
      </c>
      <c r="BX161" s="170">
        <v>16875706</v>
      </c>
      <c r="BY161" s="170">
        <v>38900626</v>
      </c>
      <c r="BZ161" s="172">
        <v>37825621</v>
      </c>
      <c r="CA161" s="510">
        <v>69337178</v>
      </c>
      <c r="CB161" s="166">
        <f t="shared" si="179"/>
        <v>235228302</v>
      </c>
      <c r="CC161" s="163">
        <v>0</v>
      </c>
      <c r="CD161" s="183">
        <v>4360621</v>
      </c>
      <c r="CE161" s="170">
        <v>4960000</v>
      </c>
      <c r="CF161" s="170">
        <v>11956441</v>
      </c>
      <c r="CG161" s="170">
        <v>10738148</v>
      </c>
      <c r="CH161" s="172">
        <v>14410310</v>
      </c>
      <c r="CI161" s="170">
        <v>18015137</v>
      </c>
      <c r="CJ161" s="170">
        <v>7848514</v>
      </c>
      <c r="CK161" s="170">
        <v>16875706</v>
      </c>
      <c r="CL161" s="170">
        <v>37358862</v>
      </c>
      <c r="CM161" s="170">
        <v>38685033</v>
      </c>
      <c r="CN161" s="510">
        <v>34227318</v>
      </c>
      <c r="CO161" s="166">
        <f t="shared" si="180"/>
        <v>199436090</v>
      </c>
      <c r="CP161" s="163">
        <f t="shared" si="181"/>
        <v>0</v>
      </c>
      <c r="CQ161" s="221">
        <f t="shared" si="182"/>
        <v>27015720</v>
      </c>
      <c r="CR161" s="163">
        <f t="shared" si="183"/>
        <v>37755978</v>
      </c>
      <c r="CS161" s="163">
        <f t="shared" si="184"/>
        <v>35792212</v>
      </c>
      <c r="CT161" s="299">
        <f t="shared" si="171"/>
        <v>1</v>
      </c>
      <c r="CU161" s="299">
        <f t="shared" si="172"/>
        <v>0.90994759999999997</v>
      </c>
    </row>
    <row r="162" spans="1:99" s="146" customFormat="1" ht="54" outlineLevel="1">
      <c r="A162" s="833" t="s">
        <v>937</v>
      </c>
      <c r="B162" s="1465" t="str">
        <f t="shared" si="185"/>
        <v>C-320-307-1</v>
      </c>
      <c r="C162" s="185" t="s">
        <v>658</v>
      </c>
      <c r="D162" s="175" t="s">
        <v>417</v>
      </c>
      <c r="E162" s="24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173"/>
        <v>0</v>
      </c>
      <c r="AF162" s="929">
        <f t="shared" si="173"/>
        <v>0</v>
      </c>
      <c r="AG162" s="1181">
        <v>50000000</v>
      </c>
      <c r="AH162" s="447"/>
      <c r="AI162" s="930"/>
      <c r="AJ162" s="445">
        <f t="shared" si="187"/>
        <v>-50000000</v>
      </c>
      <c r="AK162" s="930"/>
      <c r="AL162" s="447">
        <f t="shared" si="174"/>
        <v>350000000</v>
      </c>
      <c r="AM162" s="447"/>
      <c r="AN162" s="447">
        <f>+AM162+BB162</f>
        <v>316484006</v>
      </c>
      <c r="AO162" s="931">
        <f t="shared" si="176"/>
        <v>350000000</v>
      </c>
      <c r="AP162" s="225">
        <v>0</v>
      </c>
      <c r="AQ162" s="225">
        <v>0</v>
      </c>
      <c r="AR162" s="225">
        <v>0</v>
      </c>
      <c r="AS162" s="225">
        <v>0</v>
      </c>
      <c r="AT162" s="225">
        <v>0</v>
      </c>
      <c r="AU162" s="225">
        <v>302720006</v>
      </c>
      <c r="AV162" s="225">
        <v>0</v>
      </c>
      <c r="AW162" s="225">
        <v>13764000</v>
      </c>
      <c r="AX162" s="225"/>
      <c r="AY162" s="1187"/>
      <c r="AZ162" s="1188">
        <v>0</v>
      </c>
      <c r="BA162" s="551">
        <f>VLOOKUP(A162,'EJECUCION MENSUAL DIC-16'!A163:$AR$223,44,0)</f>
        <v>0</v>
      </c>
      <c r="BB162" s="170">
        <f t="shared" si="177"/>
        <v>316484006</v>
      </c>
      <c r="BC162" s="929">
        <v>0</v>
      </c>
      <c r="BD162" s="930">
        <v>0</v>
      </c>
      <c r="BE162" s="447">
        <v>0</v>
      </c>
      <c r="BF162" s="447">
        <v>0</v>
      </c>
      <c r="BG162" s="447">
        <v>0</v>
      </c>
      <c r="BH162" s="447"/>
      <c r="BI162" s="447">
        <v>302720006</v>
      </c>
      <c r="BJ162" s="447">
        <v>0</v>
      </c>
      <c r="BK162" s="447">
        <v>13764000</v>
      </c>
      <c r="BL162" s="447"/>
      <c r="BM162" s="172">
        <f>VLOOKUP(A162,'SIIF EJEC MENS NOV-16'!$A$26:$AV$223,48,0)</f>
        <v>0</v>
      </c>
      <c r="BN162" s="510">
        <f>VLOOKUP(A162,'EJECUCION MENSUAL DIC-16'!A163:$AV$223,48,0)</f>
        <v>0</v>
      </c>
      <c r="BO162" s="932">
        <f>+SUM(BC162:BN162)</f>
        <v>316484006</v>
      </c>
      <c r="BP162" s="935">
        <v>0</v>
      </c>
      <c r="BQ162" s="936">
        <v>0</v>
      </c>
      <c r="BR162" s="935">
        <v>0</v>
      </c>
      <c r="BS162" s="937">
        <v>0</v>
      </c>
      <c r="BT162" s="937">
        <v>0</v>
      </c>
      <c r="BU162" s="937">
        <v>0</v>
      </c>
      <c r="BV162" s="937">
        <v>0</v>
      </c>
      <c r="BW162" s="930">
        <v>32120000</v>
      </c>
      <c r="BX162" s="447">
        <v>53700000</v>
      </c>
      <c r="BY162" s="447">
        <v>54200000</v>
      </c>
      <c r="BZ162" s="172">
        <f>VLOOKUP(A162,'SIIF EJEC MENS NOV-16'!$A$26:$AX$223,50,0)</f>
        <v>67964000</v>
      </c>
      <c r="CA162" s="510">
        <f>VLOOKUP(A162,'EJECUCION MENSUAL DIC-16'!$A$26:$AX$223,50,0)</f>
        <v>108400000</v>
      </c>
      <c r="CB162" s="932">
        <f t="shared" si="179"/>
        <v>316384000</v>
      </c>
      <c r="CC162" s="929">
        <v>0</v>
      </c>
      <c r="CD162" s="930">
        <v>0</v>
      </c>
      <c r="CE162" s="447">
        <v>0</v>
      </c>
      <c r="CF162" s="447">
        <v>0</v>
      </c>
      <c r="CG162" s="447">
        <v>0</v>
      </c>
      <c r="CH162" s="447"/>
      <c r="CI162" s="447">
        <v>0</v>
      </c>
      <c r="CJ162" s="447">
        <v>32120000</v>
      </c>
      <c r="CK162" s="447">
        <v>53700000</v>
      </c>
      <c r="CL162" s="447">
        <v>54200000</v>
      </c>
      <c r="CM162" s="170">
        <f>VLOOKUP(A162,'SIIF EJEC MENS NOV-16'!$A$26:$AZ$223,52,0)</f>
        <v>67964000</v>
      </c>
      <c r="CN162" s="510">
        <f>VLOOKUP(A162,'EJECUCION MENSUAL DIC-16'!A163:$AZ$223,52,0)</f>
        <v>54200000</v>
      </c>
      <c r="CO162" s="932">
        <f t="shared" si="180"/>
        <v>262184000</v>
      </c>
      <c r="CP162" s="929">
        <f t="shared" si="181"/>
        <v>33515994</v>
      </c>
      <c r="CQ162" s="937">
        <f t="shared" si="182"/>
        <v>0</v>
      </c>
      <c r="CR162" s="929">
        <f t="shared" si="183"/>
        <v>100006</v>
      </c>
      <c r="CS162" s="929">
        <f t="shared" si="184"/>
        <v>54200000</v>
      </c>
      <c r="CT162" s="938">
        <f t="shared" si="171"/>
        <v>0.90424001714285718</v>
      </c>
      <c r="CU162" s="938">
        <f t="shared" si="172"/>
        <v>0.90424001714285718</v>
      </c>
    </row>
    <row r="163" spans="1:99" s="146" customFormat="1" ht="54" outlineLevel="1">
      <c r="A163" s="146" t="s">
        <v>938</v>
      </c>
      <c r="B163" s="1465" t="str">
        <f t="shared" si="185"/>
        <v>C-320-1304-1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173"/>
        <v>0</v>
      </c>
      <c r="AF163" s="163">
        <f t="shared" si="173"/>
        <v>0</v>
      </c>
      <c r="AG163" s="162">
        <v>85914913</v>
      </c>
      <c r="AH163" s="170"/>
      <c r="AI163" s="183"/>
      <c r="AJ163" s="160">
        <f t="shared" si="187"/>
        <v>-85914913</v>
      </c>
      <c r="AK163" s="183"/>
      <c r="AL163" s="170">
        <f t="shared" si="174"/>
        <v>538984504</v>
      </c>
      <c r="AM163" s="170"/>
      <c r="AN163" s="172">
        <f>+AM163+BB163</f>
        <v>538967225</v>
      </c>
      <c r="AO163" s="172">
        <f t="shared" si="176"/>
        <v>538984504</v>
      </c>
      <c r="AP163" s="857">
        <v>204923225</v>
      </c>
      <c r="AQ163" s="183">
        <v>0</v>
      </c>
      <c r="AR163" s="170">
        <v>0</v>
      </c>
      <c r="AS163" s="170">
        <v>0</v>
      </c>
      <c r="AT163" s="172">
        <v>50000000</v>
      </c>
      <c r="AU163" s="170">
        <v>282244000</v>
      </c>
      <c r="AV163" s="170">
        <v>0</v>
      </c>
      <c r="AW163" s="172">
        <v>0</v>
      </c>
      <c r="AX163" s="172">
        <v>0</v>
      </c>
      <c r="AY163" s="172">
        <v>0</v>
      </c>
      <c r="AZ163" s="1122">
        <v>0</v>
      </c>
      <c r="BA163" s="510">
        <f>VLOOKUP(A163,'EJECUCION MENSUAL DIC-16'!A164:$AR$223,44,0)</f>
        <v>1800000</v>
      </c>
      <c r="BB163" s="437">
        <f t="shared" si="177"/>
        <v>538967225</v>
      </c>
      <c r="BC163" s="163">
        <v>0</v>
      </c>
      <c r="BD163" s="183">
        <v>0</v>
      </c>
      <c r="BE163" s="170">
        <v>0</v>
      </c>
      <c r="BF163" s="170">
        <v>0</v>
      </c>
      <c r="BG163" s="170">
        <v>0</v>
      </c>
      <c r="BH163" s="170">
        <v>92000000</v>
      </c>
      <c r="BI163" s="170">
        <v>50000000</v>
      </c>
      <c r="BJ163" s="170">
        <v>252923225</v>
      </c>
      <c r="BK163" s="170">
        <v>142244000</v>
      </c>
      <c r="BL163" s="172">
        <v>0</v>
      </c>
      <c r="BM163" s="172">
        <f>VLOOKUP(A163,'SIIF EJEC MENS NOV-16'!$A$26:$AV$223,48,0)</f>
        <v>0</v>
      </c>
      <c r="BN163" s="510">
        <f>VLOOKUP(A163,'EJECUCION MENSUAL DIC-16'!A164:$AV$223,48,0)</f>
        <v>1800000</v>
      </c>
      <c r="BO163" s="166">
        <f t="shared" si="178"/>
        <v>538967225</v>
      </c>
      <c r="BP163" s="412">
        <v>0</v>
      </c>
      <c r="BQ163" s="414">
        <v>0</v>
      </c>
      <c r="BR163" s="412">
        <v>0</v>
      </c>
      <c r="BS163" s="147">
        <v>0</v>
      </c>
      <c r="BT163" s="147">
        <v>0</v>
      </c>
      <c r="BU163" s="147">
        <v>0</v>
      </c>
      <c r="BV163" s="147">
        <v>0</v>
      </c>
      <c r="BW163" s="183">
        <v>100511099</v>
      </c>
      <c r="BX163" s="170">
        <v>19873974</v>
      </c>
      <c r="BY163" s="170">
        <v>15000000</v>
      </c>
      <c r="BZ163" s="172">
        <f>VLOOKUP(A163,'SIIF EJEC MENS NOV-16'!$A$26:$AX$223,50,0)</f>
        <v>152967742</v>
      </c>
      <c r="CA163" s="510">
        <f>VLOOKUP(A163,'EJECUCION MENSUAL DIC-16'!$A$26:$AX$223,50,0)</f>
        <v>24190220</v>
      </c>
      <c r="CB163" s="166">
        <f t="shared" si="179"/>
        <v>312543035</v>
      </c>
      <c r="CC163" s="163">
        <v>0</v>
      </c>
      <c r="CD163" s="183">
        <v>0</v>
      </c>
      <c r="CE163" s="170">
        <v>0</v>
      </c>
      <c r="CF163" s="170">
        <v>0</v>
      </c>
      <c r="CG163" s="170">
        <v>0</v>
      </c>
      <c r="CH163" s="172">
        <v>0</v>
      </c>
      <c r="CI163" s="170">
        <v>0</v>
      </c>
      <c r="CJ163" s="170">
        <v>0</v>
      </c>
      <c r="CK163" s="170">
        <v>120385073</v>
      </c>
      <c r="CL163" s="170">
        <v>15000000</v>
      </c>
      <c r="CM163" s="170">
        <f>VLOOKUP(A163,'SIIF EJEC MENS NOV-16'!$A$26:$AZ$223,52,0)</f>
        <v>60967742</v>
      </c>
      <c r="CN163" s="510">
        <f>VLOOKUP(A163,'EJECUCION MENSUAL DIC-16'!A164:$AZ$223,52,0)</f>
        <v>112000000</v>
      </c>
      <c r="CO163" s="166">
        <f t="shared" si="180"/>
        <v>308352815</v>
      </c>
      <c r="CP163" s="163">
        <f t="shared" si="181"/>
        <v>17279</v>
      </c>
      <c r="CQ163" s="221">
        <f t="shared" si="182"/>
        <v>0</v>
      </c>
      <c r="CR163" s="163">
        <f t="shared" si="183"/>
        <v>226424190</v>
      </c>
      <c r="CS163" s="163">
        <f t="shared" si="184"/>
        <v>4190220</v>
      </c>
      <c r="CT163" s="299">
        <f t="shared" si="171"/>
        <v>0.99996794156442015</v>
      </c>
      <c r="CU163" s="299">
        <f t="shared" si="172"/>
        <v>0.99996794156442015</v>
      </c>
    </row>
    <row r="164" spans="1:99" s="157" customFormat="1" ht="54" outlineLevel="1">
      <c r="A164" s="146" t="s">
        <v>939</v>
      </c>
      <c r="B164" s="1465" t="str">
        <f t="shared" si="185"/>
        <v>C-320-1507-1-0-2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173"/>
        <v>0</v>
      </c>
      <c r="AF164" s="163">
        <f t="shared" si="173"/>
        <v>0</v>
      </c>
      <c r="AG164" s="162">
        <v>68000000</v>
      </c>
      <c r="AH164" s="170"/>
      <c r="AI164" s="188"/>
      <c r="AJ164" s="160">
        <f t="shared" si="187"/>
        <v>-68000000</v>
      </c>
      <c r="AK164" s="188"/>
      <c r="AL164" s="170">
        <f t="shared" si="174"/>
        <v>600000000</v>
      </c>
      <c r="AM164" s="171"/>
      <c r="AN164" s="171">
        <f>+AM164+BB164</f>
        <v>569000000</v>
      </c>
      <c r="AO164" s="170">
        <f t="shared" si="176"/>
        <v>600000000</v>
      </c>
      <c r="AP164" s="170">
        <v>515154823</v>
      </c>
      <c r="AQ164" s="170">
        <v>4500000</v>
      </c>
      <c r="AR164" s="170"/>
      <c r="AS164" s="170">
        <v>43544170</v>
      </c>
      <c r="AT164" s="170">
        <v>1002913</v>
      </c>
      <c r="AU164" s="170">
        <v>2731091</v>
      </c>
      <c r="AV164" s="170"/>
      <c r="AW164" s="170">
        <v>2067003</v>
      </c>
      <c r="AX164" s="170"/>
      <c r="AY164" s="170"/>
      <c r="AZ164" s="170"/>
      <c r="BA164" s="170"/>
      <c r="BB164" s="1184">
        <f t="shared" si="177"/>
        <v>569000000</v>
      </c>
      <c r="BC164" s="163">
        <v>811380</v>
      </c>
      <c r="BD164" s="183">
        <v>377312515</v>
      </c>
      <c r="BE164" s="170">
        <v>10231978</v>
      </c>
      <c r="BF164" s="170">
        <v>12920509</v>
      </c>
      <c r="BG164" s="170">
        <v>20108268</v>
      </c>
      <c r="BH164" s="170">
        <v>57846841</v>
      </c>
      <c r="BI164" s="170">
        <v>15419783</v>
      </c>
      <c r="BJ164" s="170">
        <v>19870816</v>
      </c>
      <c r="BK164" s="170">
        <v>10765212</v>
      </c>
      <c r="BL164" s="172">
        <v>8565224</v>
      </c>
      <c r="BM164" s="172">
        <v>15923192</v>
      </c>
      <c r="BN164" s="510">
        <v>2367058</v>
      </c>
      <c r="BO164" s="166">
        <f t="shared" si="178"/>
        <v>552142776</v>
      </c>
      <c r="BP164" s="412">
        <v>0</v>
      </c>
      <c r="BQ164" s="264">
        <v>5859934</v>
      </c>
      <c r="BR164" s="223">
        <v>23238027</v>
      </c>
      <c r="BS164" s="221">
        <v>41862716</v>
      </c>
      <c r="BT164" s="221">
        <v>46695298</v>
      </c>
      <c r="BU164" s="221">
        <v>66883564</v>
      </c>
      <c r="BV164" s="221">
        <v>48900512</v>
      </c>
      <c r="BW164" s="183">
        <v>59195592</v>
      </c>
      <c r="BX164" s="171">
        <v>55464993</v>
      </c>
      <c r="BY164" s="171">
        <v>48360616</v>
      </c>
      <c r="BZ164" s="172">
        <v>66948347</v>
      </c>
      <c r="CA164" s="510">
        <v>87885847</v>
      </c>
      <c r="CB164" s="156">
        <f t="shared" si="179"/>
        <v>551295446</v>
      </c>
      <c r="CC164" s="154">
        <v>0</v>
      </c>
      <c r="CD164" s="183">
        <v>5859934</v>
      </c>
      <c r="CE164" s="170">
        <v>23238027</v>
      </c>
      <c r="CF164" s="170">
        <v>40420394</v>
      </c>
      <c r="CG164" s="170">
        <v>46062739</v>
      </c>
      <c r="CH164" s="172">
        <v>66136613</v>
      </c>
      <c r="CI164" s="171">
        <v>51722344</v>
      </c>
      <c r="CJ164" s="171">
        <v>59195592</v>
      </c>
      <c r="CK164" s="171">
        <v>53479111</v>
      </c>
      <c r="CL164" s="171">
        <v>46167032</v>
      </c>
      <c r="CM164" s="170">
        <v>68766696</v>
      </c>
      <c r="CN164" s="510">
        <v>53773720</v>
      </c>
      <c r="CO164" s="156">
        <f t="shared" si="180"/>
        <v>514822202</v>
      </c>
      <c r="CP164" s="163">
        <f t="shared" si="181"/>
        <v>31000000</v>
      </c>
      <c r="CQ164" s="221">
        <f t="shared" si="182"/>
        <v>16857224</v>
      </c>
      <c r="CR164" s="163">
        <f t="shared" si="183"/>
        <v>847330</v>
      </c>
      <c r="CS164" s="163">
        <f t="shared" si="184"/>
        <v>36473244</v>
      </c>
      <c r="CT164" s="299">
        <f t="shared" si="171"/>
        <v>0.94833333333333336</v>
      </c>
      <c r="CU164" s="299">
        <f t="shared" si="172"/>
        <v>0.92023796000000002</v>
      </c>
    </row>
    <row r="165" spans="1:99" s="146" customFormat="1" ht="72" outlineLevel="1">
      <c r="A165" s="146" t="s">
        <v>940</v>
      </c>
      <c r="B165" s="1465" t="str">
        <f t="shared" si="185"/>
        <v>C-320-1507-2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173"/>
        <v>0</v>
      </c>
      <c r="AF165" s="163">
        <f t="shared" si="173"/>
        <v>0</v>
      </c>
      <c r="AG165" s="162">
        <v>150000000</v>
      </c>
      <c r="AH165" s="170"/>
      <c r="AI165" s="195"/>
      <c r="AJ165" s="160">
        <f t="shared" si="187"/>
        <v>-150000000</v>
      </c>
      <c r="AK165" s="195"/>
      <c r="AL165" s="170">
        <f t="shared" si="174"/>
        <v>2850000000</v>
      </c>
      <c r="AM165" s="170"/>
      <c r="AN165" s="172">
        <f t="shared" ref="AN165:AN171" si="188">+AM165+BB165</f>
        <v>2850000000</v>
      </c>
      <c r="AO165" s="510">
        <f t="shared" si="176"/>
        <v>2850000000</v>
      </c>
      <c r="AP165" s="225">
        <v>2250716143</v>
      </c>
      <c r="AQ165" s="225">
        <v>510000000</v>
      </c>
      <c r="AR165" s="225">
        <v>2156693</v>
      </c>
      <c r="AS165" s="225">
        <v>2954314</v>
      </c>
      <c r="AT165" s="550">
        <v>1721557</v>
      </c>
      <c r="AU165" s="225">
        <v>8635202</v>
      </c>
      <c r="AW165" s="225">
        <v>8816091</v>
      </c>
      <c r="AX165" s="550">
        <v>50000000</v>
      </c>
      <c r="AY165" s="550">
        <v>15000000</v>
      </c>
      <c r="AZ165" s="1186"/>
      <c r="BA165" s="551">
        <f>VLOOKUP(A165,'EJECUCION MENSUAL DIC-16'!A166:$AR$223,44,0)</f>
        <v>0</v>
      </c>
      <c r="BB165" s="1108">
        <f t="shared" si="177"/>
        <v>2850000000</v>
      </c>
      <c r="BC165" s="183">
        <v>502342178</v>
      </c>
      <c r="BD165" s="183">
        <v>707737258</v>
      </c>
      <c r="BE165" s="170">
        <v>93845865</v>
      </c>
      <c r="BF165" s="172">
        <v>511999428</v>
      </c>
      <c r="BG165" s="172">
        <v>137293986</v>
      </c>
      <c r="BH165" s="172">
        <v>130204678</v>
      </c>
      <c r="BI165" s="172">
        <v>69465943</v>
      </c>
      <c r="BJ165" s="172">
        <v>171787316</v>
      </c>
      <c r="BK165" s="172">
        <v>127100422</v>
      </c>
      <c r="BL165" s="172">
        <v>85832322</v>
      </c>
      <c r="BM165" s="172">
        <v>187363831</v>
      </c>
      <c r="BN165" s="510">
        <v>85370529</v>
      </c>
      <c r="BO165" s="166">
        <f t="shared" si="178"/>
        <v>2810343756</v>
      </c>
      <c r="BP165" s="412">
        <v>0</v>
      </c>
      <c r="BQ165" s="264">
        <v>33561054</v>
      </c>
      <c r="BR165" s="223">
        <v>145011200</v>
      </c>
      <c r="BS165" s="221">
        <v>204488434</v>
      </c>
      <c r="BT165" s="221">
        <v>331145678</v>
      </c>
      <c r="BU165" s="221">
        <v>167762330</v>
      </c>
      <c r="BV165" s="221">
        <v>183655283</v>
      </c>
      <c r="BW165" s="183">
        <v>152366034</v>
      </c>
      <c r="BX165" s="170">
        <v>237402552</v>
      </c>
      <c r="BY165" s="170">
        <v>313105278</v>
      </c>
      <c r="BZ165" s="172">
        <v>342517104</v>
      </c>
      <c r="CA165" s="510">
        <v>596539275</v>
      </c>
      <c r="CB165" s="166">
        <f t="shared" si="179"/>
        <v>2707554222</v>
      </c>
      <c r="CC165" s="163">
        <v>0</v>
      </c>
      <c r="CD165" s="183">
        <v>33561054</v>
      </c>
      <c r="CE165" s="170">
        <v>145011200</v>
      </c>
      <c r="CF165" s="170">
        <v>199633641</v>
      </c>
      <c r="CG165" s="170">
        <v>311524594</v>
      </c>
      <c r="CH165" s="172">
        <v>186564445</v>
      </c>
      <c r="CI165" s="170">
        <v>189329045</v>
      </c>
      <c r="CJ165" s="170">
        <v>152366034</v>
      </c>
      <c r="CK165" s="170">
        <v>212631126</v>
      </c>
      <c r="CL165" s="170">
        <v>278092339</v>
      </c>
      <c r="CM165" s="170">
        <v>399607344</v>
      </c>
      <c r="CN165" s="510">
        <v>280923727</v>
      </c>
      <c r="CO165" s="166">
        <f t="shared" si="180"/>
        <v>2389244549</v>
      </c>
      <c r="CP165" s="163">
        <f t="shared" si="181"/>
        <v>0</v>
      </c>
      <c r="CQ165" s="221">
        <f t="shared" si="182"/>
        <v>39656244</v>
      </c>
      <c r="CR165" s="163">
        <f t="shared" si="183"/>
        <v>102789534</v>
      </c>
      <c r="CS165" s="163">
        <f t="shared" si="184"/>
        <v>318309673</v>
      </c>
      <c r="CT165" s="274">
        <f t="shared" si="171"/>
        <v>1</v>
      </c>
      <c r="CU165" s="274">
        <f t="shared" si="172"/>
        <v>0.98608552842105268</v>
      </c>
    </row>
    <row r="166" spans="1:99" s="157" customFormat="1" ht="72" outlineLevel="1">
      <c r="A166" s="146" t="s">
        <v>941</v>
      </c>
      <c r="B166" s="1465" t="str">
        <f t="shared" si="185"/>
        <v>C-320-1507-3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173"/>
        <v>0</v>
      </c>
      <c r="AF166" s="163">
        <f t="shared" si="173"/>
        <v>0</v>
      </c>
      <c r="AG166" s="162">
        <v>100000000</v>
      </c>
      <c r="AH166" s="170"/>
      <c r="AI166" s="188"/>
      <c r="AJ166" s="160">
        <f t="shared" si="187"/>
        <v>-100000000</v>
      </c>
      <c r="AK166" s="188"/>
      <c r="AL166" s="170">
        <f t="shared" si="174"/>
        <v>3455000000</v>
      </c>
      <c r="AM166" s="171"/>
      <c r="AN166" s="171">
        <f t="shared" si="188"/>
        <v>3262596348</v>
      </c>
      <c r="AO166" s="165">
        <f t="shared" si="176"/>
        <v>3455000000</v>
      </c>
      <c r="AP166" s="577">
        <v>2655197676</v>
      </c>
      <c r="AQ166" s="577">
        <v>403000000</v>
      </c>
      <c r="AR166" s="577">
        <v>546181</v>
      </c>
      <c r="AS166" s="577">
        <v>603759</v>
      </c>
      <c r="AT166" s="723">
        <v>1149432</v>
      </c>
      <c r="AU166" s="577">
        <v>2086117</v>
      </c>
      <c r="AV166" s="170"/>
      <c r="AW166" s="172">
        <v>1433247</v>
      </c>
      <c r="AX166" s="172">
        <v>198579936</v>
      </c>
      <c r="AY166" s="172"/>
      <c r="AZ166" s="172">
        <v>0</v>
      </c>
      <c r="BA166" s="172"/>
      <c r="BB166" s="1185">
        <f t="shared" si="177"/>
        <v>3262596348</v>
      </c>
      <c r="BC166" s="163">
        <v>559700</v>
      </c>
      <c r="BD166" s="163">
        <v>1918036777</v>
      </c>
      <c r="BE166" s="163">
        <v>44020112</v>
      </c>
      <c r="BF166" s="163">
        <v>542134031</v>
      </c>
      <c r="BG166" s="163">
        <v>45379366</v>
      </c>
      <c r="BH166" s="163">
        <v>43365536</v>
      </c>
      <c r="BI166" s="163">
        <v>147363319</v>
      </c>
      <c r="BJ166" s="163">
        <v>61712199</v>
      </c>
      <c r="BK166" s="163">
        <v>242642696</v>
      </c>
      <c r="BL166" s="163">
        <v>39086561</v>
      </c>
      <c r="BM166" s="163">
        <v>101050704</v>
      </c>
      <c r="BN166" s="510">
        <v>12459888</v>
      </c>
      <c r="BO166" s="166">
        <f t="shared" si="178"/>
        <v>3197810889</v>
      </c>
      <c r="BP166" s="412">
        <v>0</v>
      </c>
      <c r="BQ166" s="264">
        <v>4084231</v>
      </c>
      <c r="BR166" s="223">
        <v>169842261</v>
      </c>
      <c r="BS166" s="221">
        <v>233093591</v>
      </c>
      <c r="BT166" s="221">
        <v>413741307</v>
      </c>
      <c r="BU166" s="221">
        <v>232123410</v>
      </c>
      <c r="BV166" s="221">
        <v>225242638</v>
      </c>
      <c r="BW166" s="183">
        <v>367036756</v>
      </c>
      <c r="BX166" s="861">
        <v>333880113</v>
      </c>
      <c r="BY166" s="171">
        <v>274451356</v>
      </c>
      <c r="BZ166" s="172">
        <v>286825175</v>
      </c>
      <c r="CA166" s="510">
        <v>643309228</v>
      </c>
      <c r="CB166" s="166">
        <f t="shared" si="179"/>
        <v>3183630066</v>
      </c>
      <c r="CC166" s="163">
        <v>0</v>
      </c>
      <c r="CD166" s="183">
        <v>4084231</v>
      </c>
      <c r="CE166" s="170">
        <v>169842261</v>
      </c>
      <c r="CF166" s="170">
        <v>226010811</v>
      </c>
      <c r="CG166" s="170">
        <v>410762887</v>
      </c>
      <c r="CH166" s="172">
        <v>236296608</v>
      </c>
      <c r="CI166" s="170">
        <v>231130640</v>
      </c>
      <c r="CJ166" s="171">
        <v>367036756</v>
      </c>
      <c r="CK166" s="171">
        <v>287797935</v>
      </c>
      <c r="CL166" s="171">
        <v>309801840</v>
      </c>
      <c r="CM166" s="170">
        <v>286002294</v>
      </c>
      <c r="CN166" s="510">
        <v>446296678</v>
      </c>
      <c r="CO166" s="156">
        <f t="shared" si="180"/>
        <v>2975062941</v>
      </c>
      <c r="CP166" s="163">
        <f t="shared" si="181"/>
        <v>192403652</v>
      </c>
      <c r="CQ166" s="221">
        <f t="shared" si="182"/>
        <v>64785459</v>
      </c>
      <c r="CR166" s="163">
        <f t="shared" si="183"/>
        <v>14180823</v>
      </c>
      <c r="CS166" s="163">
        <f t="shared" si="184"/>
        <v>208567125</v>
      </c>
      <c r="CT166" s="299">
        <f t="shared" si="171"/>
        <v>0.94431153342981189</v>
      </c>
      <c r="CU166" s="299">
        <f t="shared" si="172"/>
        <v>0.92556031519536908</v>
      </c>
    </row>
    <row r="167" spans="1:99" s="157" customFormat="1" ht="54" outlineLevel="1">
      <c r="A167" s="146" t="s">
        <v>942</v>
      </c>
      <c r="B167" s="1465" t="str">
        <f t="shared" si="185"/>
        <v>C-510-704-1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173"/>
        <v>0</v>
      </c>
      <c r="AF167" s="154">
        <f t="shared" si="173"/>
        <v>0</v>
      </c>
      <c r="AG167" s="162">
        <v>200000000</v>
      </c>
      <c r="AH167" s="170"/>
      <c r="AI167" s="188"/>
      <c r="AJ167" s="160">
        <f t="shared" si="187"/>
        <v>-200000000</v>
      </c>
      <c r="AK167" s="188"/>
      <c r="AL167" s="170">
        <f t="shared" si="174"/>
        <v>400000000</v>
      </c>
      <c r="AM167" s="171"/>
      <c r="AN167" s="171">
        <f t="shared" si="188"/>
        <v>391247612</v>
      </c>
      <c r="AO167" s="170">
        <f t="shared" si="176"/>
        <v>400000000</v>
      </c>
      <c r="AP167" s="170"/>
      <c r="AQ167" s="170">
        <v>0</v>
      </c>
      <c r="AR167" s="170">
        <v>170000000</v>
      </c>
      <c r="AS167" s="170">
        <v>221247612</v>
      </c>
      <c r="AT167" s="523"/>
      <c r="AU167" s="170"/>
      <c r="AV167" s="170"/>
      <c r="AW167" s="172"/>
      <c r="AX167" s="172"/>
      <c r="AY167" s="172"/>
      <c r="AZ167" s="172"/>
      <c r="BA167" s="172"/>
      <c r="BB167" s="1184">
        <f t="shared" si="177"/>
        <v>391247612</v>
      </c>
      <c r="BC167" s="163">
        <v>0</v>
      </c>
      <c r="BD167" s="183">
        <v>0</v>
      </c>
      <c r="BE167" s="170">
        <v>0</v>
      </c>
      <c r="BF167" s="170">
        <v>0</v>
      </c>
      <c r="BG167" s="170">
        <v>0</v>
      </c>
      <c r="BH167" s="170">
        <v>170000000</v>
      </c>
      <c r="BI167" s="170">
        <v>0</v>
      </c>
      <c r="BJ167" s="170">
        <v>221247612</v>
      </c>
      <c r="BK167" s="170">
        <v>0</v>
      </c>
      <c r="BL167" s="172">
        <v>0</v>
      </c>
      <c r="BM167" s="172">
        <f>VLOOKUP(A167,'SIIF EJEC MENS NOV-16'!$A$26:$AV$223,48,0)</f>
        <v>0</v>
      </c>
      <c r="BN167" s="510">
        <f>VLOOKUP(A167,'EJECUCION MENSUAL DIC-16'!A168:$AV$223,48,0)</f>
        <v>0</v>
      </c>
      <c r="BO167" s="166">
        <f t="shared" si="178"/>
        <v>391247612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412">
        <v>0</v>
      </c>
      <c r="BW167" s="183">
        <v>0</v>
      </c>
      <c r="BX167" s="171">
        <v>51000000</v>
      </c>
      <c r="BY167" s="171">
        <v>0</v>
      </c>
      <c r="BZ167" s="172">
        <f>VLOOKUP(A167,'SIIF EJEC MENS NOV-16'!$A$26:$AX$223,50,0)</f>
        <v>51000000</v>
      </c>
      <c r="CA167" s="510">
        <f>VLOOKUP(A167,'EJECUCION MENSUAL DIC-16'!$A$26:$AX$223,50,0)</f>
        <v>289247612</v>
      </c>
      <c r="CB167" s="156">
        <f t="shared" si="179"/>
        <v>391247612</v>
      </c>
      <c r="CC167" s="154">
        <v>0</v>
      </c>
      <c r="CD167" s="183">
        <v>0</v>
      </c>
      <c r="CE167" s="171">
        <v>0</v>
      </c>
      <c r="CF167" s="171">
        <v>0</v>
      </c>
      <c r="CG167" s="171">
        <v>0</v>
      </c>
      <c r="CH167" s="172">
        <v>0</v>
      </c>
      <c r="CI167" s="171">
        <v>0</v>
      </c>
      <c r="CJ167" s="171">
        <v>0</v>
      </c>
      <c r="CK167" s="171">
        <v>51000000</v>
      </c>
      <c r="CL167" s="171">
        <v>0</v>
      </c>
      <c r="CM167" s="170">
        <f>VLOOKUP(A167,'SIIF EJEC MENS NOV-16'!$A$26:$AZ$223,52,0)</f>
        <v>51000000</v>
      </c>
      <c r="CN167" s="510">
        <f>VLOOKUP(A167,'EJECUCION MENSUAL DIC-16'!A168:$AZ$223,52,0)</f>
        <v>289247612</v>
      </c>
      <c r="CO167" s="156">
        <f t="shared" si="180"/>
        <v>391247612</v>
      </c>
      <c r="CP167" s="163">
        <f t="shared" si="181"/>
        <v>8752388</v>
      </c>
      <c r="CQ167" s="221">
        <f t="shared" si="182"/>
        <v>0</v>
      </c>
      <c r="CR167" s="163">
        <f t="shared" si="183"/>
        <v>0</v>
      </c>
      <c r="CS167" s="163">
        <f t="shared" si="184"/>
        <v>0</v>
      </c>
      <c r="CT167" s="299">
        <f t="shared" si="171"/>
        <v>0.97811903</v>
      </c>
      <c r="CU167" s="299">
        <f t="shared" si="172"/>
        <v>0.97811903</v>
      </c>
    </row>
    <row r="168" spans="1:99" s="146" customFormat="1" ht="54" outlineLevel="1">
      <c r="A168" s="146" t="s">
        <v>943</v>
      </c>
      <c r="B168" s="1465" t="str">
        <f t="shared" si="185"/>
        <v>C-510-800-2-0-2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173"/>
        <v>0</v>
      </c>
      <c r="AF168" s="163">
        <f t="shared" si="173"/>
        <v>0</v>
      </c>
      <c r="AG168" s="162">
        <v>32000000</v>
      </c>
      <c r="AH168" s="170"/>
      <c r="AI168" s="183"/>
      <c r="AJ168" s="160">
        <f t="shared" si="187"/>
        <v>-32000000</v>
      </c>
      <c r="AK168" s="183"/>
      <c r="AL168" s="172">
        <f t="shared" si="174"/>
        <v>427828730</v>
      </c>
      <c r="AM168" s="170"/>
      <c r="AN168" s="172">
        <f t="shared" si="188"/>
        <v>427828730</v>
      </c>
      <c r="AO168" s="172">
        <f t="shared" si="176"/>
        <v>427828730</v>
      </c>
      <c r="AP168" s="227">
        <v>149250000</v>
      </c>
      <c r="AQ168" s="224">
        <v>0</v>
      </c>
      <c r="AR168" s="225">
        <v>0</v>
      </c>
      <c r="AS168" s="225">
        <v>0</v>
      </c>
      <c r="AT168" s="1189">
        <v>258590655</v>
      </c>
      <c r="AU168" s="225">
        <v>0</v>
      </c>
      <c r="AV168" s="225">
        <v>19988075</v>
      </c>
      <c r="AW168" s="550">
        <v>0</v>
      </c>
      <c r="AX168" s="550">
        <v>0</v>
      </c>
      <c r="AY168" s="550">
        <v>0</v>
      </c>
      <c r="AZ168" s="172">
        <v>0</v>
      </c>
      <c r="BA168" s="551">
        <f>VLOOKUP(A168,'EJECUCION MENSUAL DIC-16'!A169:$AR$223,44,0)</f>
        <v>0</v>
      </c>
      <c r="BB168" s="437">
        <f t="shared" si="177"/>
        <v>427828730</v>
      </c>
      <c r="BC168" s="170"/>
      <c r="BD168" s="170">
        <v>149250000</v>
      </c>
      <c r="BE168" s="170"/>
      <c r="BF168" s="170"/>
      <c r="BG168" s="170">
        <v>44265545</v>
      </c>
      <c r="BH168" s="170">
        <v>34160354</v>
      </c>
      <c r="BI168" s="170">
        <v>41720880</v>
      </c>
      <c r="BJ168" s="170">
        <v>83007607</v>
      </c>
      <c r="BK168" s="170"/>
      <c r="BL168" s="172"/>
      <c r="BM168" s="172"/>
      <c r="BN168" s="510"/>
      <c r="BO168" s="166">
        <f t="shared" si="178"/>
        <v>352404386</v>
      </c>
      <c r="BP168" s="412">
        <v>0</v>
      </c>
      <c r="BQ168" s="264">
        <v>0</v>
      </c>
      <c r="BR168" s="223">
        <v>17718668</v>
      </c>
      <c r="BS168" s="221">
        <v>44604398</v>
      </c>
      <c r="BT168" s="221">
        <v>81544726</v>
      </c>
      <c r="BU168" s="221">
        <v>34648455</v>
      </c>
      <c r="BV168" s="221">
        <v>19109880</v>
      </c>
      <c r="BW168" s="183">
        <v>26434416</v>
      </c>
      <c r="BX168" s="170">
        <v>64363153</v>
      </c>
      <c r="BY168" s="170">
        <v>28079911</v>
      </c>
      <c r="BZ168" s="172">
        <f>VLOOKUP(A168,'SIIF EJEC MENS NOV-16'!$A$26:$AX$223,50,0)</f>
        <v>12739522</v>
      </c>
      <c r="CA168" s="510">
        <f>VLOOKUP(A168,'EJECUCION MENSUAL DIC-16'!$A$26:$AX$223,50,0)</f>
        <v>22259053</v>
      </c>
      <c r="CB168" s="166">
        <f t="shared" si="179"/>
        <v>351502182</v>
      </c>
      <c r="CC168" s="163">
        <v>0</v>
      </c>
      <c r="CD168" s="183">
        <v>0</v>
      </c>
      <c r="CE168" s="170">
        <v>17718668</v>
      </c>
      <c r="CF168" s="170">
        <v>19456784</v>
      </c>
      <c r="CG168" s="170">
        <v>106692340</v>
      </c>
      <c r="CH168" s="172">
        <v>29199654</v>
      </c>
      <c r="CI168" s="170">
        <v>24558681</v>
      </c>
      <c r="CJ168" s="170">
        <v>26434416</v>
      </c>
      <c r="CK168" s="170">
        <v>59801491</v>
      </c>
      <c r="CL168" s="170">
        <v>29666510</v>
      </c>
      <c r="CM168" s="170">
        <f>VLOOKUP(A168,'SIIF EJEC MENS NOV-16'!$A$26:$AZ$223,52,0)</f>
        <v>15714585</v>
      </c>
      <c r="CN168" s="510">
        <f>VLOOKUP(A168,'EJECUCION MENSUAL DIC-16'!A169:$AZ$223,52,0)</f>
        <v>20309251</v>
      </c>
      <c r="CO168" s="166">
        <f t="shared" si="180"/>
        <v>349552380</v>
      </c>
      <c r="CP168" s="163">
        <f t="shared" si="181"/>
        <v>0</v>
      </c>
      <c r="CQ168" s="221">
        <f t="shared" si="182"/>
        <v>75424344</v>
      </c>
      <c r="CR168" s="163">
        <f t="shared" si="183"/>
        <v>902204</v>
      </c>
      <c r="CS168" s="163">
        <f t="shared" si="184"/>
        <v>1949802</v>
      </c>
      <c r="CT168" s="299">
        <f t="shared" si="171"/>
        <v>1</v>
      </c>
      <c r="CU168" s="299">
        <f t="shared" si="172"/>
        <v>0.82370435010290211</v>
      </c>
    </row>
    <row r="169" spans="1:99" s="146" customFormat="1" ht="36" outlineLevel="1">
      <c r="A169" s="146" t="s">
        <v>944</v>
      </c>
      <c r="B169" s="1465" t="str">
        <f t="shared" si="185"/>
        <v>C-510-800-2-0-3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173"/>
        <v>0</v>
      </c>
      <c r="AF169" s="163">
        <f t="shared" si="173"/>
        <v>0</v>
      </c>
      <c r="AG169" s="162">
        <v>90000000</v>
      </c>
      <c r="AH169" s="170"/>
      <c r="AI169" s="183"/>
      <c r="AJ169" s="160">
        <f t="shared" si="187"/>
        <v>-90000000</v>
      </c>
      <c r="AK169" s="183"/>
      <c r="AL169" s="172">
        <f t="shared" si="174"/>
        <v>1250171270</v>
      </c>
      <c r="AM169" s="170"/>
      <c r="AN169" s="172">
        <f t="shared" si="188"/>
        <v>1250171270</v>
      </c>
      <c r="AO169" s="172">
        <f t="shared" si="176"/>
        <v>1250171270</v>
      </c>
      <c r="AP169" s="166">
        <v>530250000</v>
      </c>
      <c r="AQ169" s="183">
        <v>30000000</v>
      </c>
      <c r="AR169" s="170">
        <v>390000000</v>
      </c>
      <c r="AS169" s="170">
        <v>0</v>
      </c>
      <c r="AT169" s="722">
        <v>219109345</v>
      </c>
      <c r="AU169" s="170">
        <v>0</v>
      </c>
      <c r="AV169" s="170">
        <v>80811925</v>
      </c>
      <c r="AW169" s="172">
        <v>0</v>
      </c>
      <c r="AX169" s="172">
        <v>0</v>
      </c>
      <c r="AY169" s="172">
        <v>0</v>
      </c>
      <c r="AZ169" s="172">
        <v>0</v>
      </c>
      <c r="BA169" s="510">
        <f>VLOOKUP(A169,'EJECUCION MENSUAL DIC-16'!A170:$AR$223,44,0)</f>
        <v>0</v>
      </c>
      <c r="BB169" s="437">
        <f t="shared" si="177"/>
        <v>1250171270</v>
      </c>
      <c r="BC169" s="170"/>
      <c r="BD169" s="170">
        <v>530250000</v>
      </c>
      <c r="BE169" s="170"/>
      <c r="BF169" s="170">
        <v>220000000</v>
      </c>
      <c r="BG169" s="170">
        <v>200000000</v>
      </c>
      <c r="BH169" s="170"/>
      <c r="BI169" s="170"/>
      <c r="BJ169" s="170">
        <v>123645873</v>
      </c>
      <c r="BK169" s="170">
        <v>75097515</v>
      </c>
      <c r="BL169" s="170">
        <v>9385198</v>
      </c>
      <c r="BM169" s="172">
        <v>13865300</v>
      </c>
      <c r="BN169" s="510"/>
      <c r="BO169" s="166">
        <f t="shared" si="178"/>
        <v>1172243886</v>
      </c>
      <c r="BP169" s="412">
        <v>0</v>
      </c>
      <c r="BQ169" s="264"/>
      <c r="BR169" s="223"/>
      <c r="BS169" s="221">
        <v>3919068</v>
      </c>
      <c r="BT169" s="221">
        <v>57000000</v>
      </c>
      <c r="BU169" s="221">
        <v>116970760</v>
      </c>
      <c r="BV169" s="221">
        <v>175093718</v>
      </c>
      <c r="BW169" s="183">
        <v>181711076</v>
      </c>
      <c r="BX169" s="170">
        <v>72439330</v>
      </c>
      <c r="BY169" s="170">
        <v>188571067</v>
      </c>
      <c r="BZ169" s="172">
        <v>25390042</v>
      </c>
      <c r="CA169" s="510">
        <f>VLOOKUP(A169,'EJECUCION MENSUAL DIC-16'!$A$26:$AX$223,50,0)</f>
        <v>225090423</v>
      </c>
      <c r="CB169" s="166">
        <f t="shared" si="179"/>
        <v>1046185484</v>
      </c>
      <c r="CC169" s="163">
        <v>0</v>
      </c>
      <c r="CD169" s="183">
        <v>0</v>
      </c>
      <c r="CE169" s="170">
        <v>0</v>
      </c>
      <c r="CF169" s="170">
        <v>0</v>
      </c>
      <c r="CG169" s="170">
        <v>60919068</v>
      </c>
      <c r="CH169" s="172">
        <v>116970760</v>
      </c>
      <c r="CI169" s="170">
        <v>175093718</v>
      </c>
      <c r="CJ169" s="170">
        <v>181711076</v>
      </c>
      <c r="CK169" s="170">
        <v>54624192</v>
      </c>
      <c r="CL169" s="170">
        <v>190587401</v>
      </c>
      <c r="CM169" s="170">
        <f>VLOOKUP(A169,'SIIF EJEC MENS NOV-16'!$A$26:$AZ$223,52,0)</f>
        <v>41188846</v>
      </c>
      <c r="CN169" s="510">
        <f>VLOOKUP(A169,'EJECUCION MENSUAL DIC-16'!A170:$AZ$223,52,0)</f>
        <v>120243621</v>
      </c>
      <c r="CO169" s="166">
        <f t="shared" si="180"/>
        <v>941338682</v>
      </c>
      <c r="CP169" s="163">
        <f t="shared" si="181"/>
        <v>0</v>
      </c>
      <c r="CQ169" s="221">
        <f t="shared" si="182"/>
        <v>77927384</v>
      </c>
      <c r="CR169" s="163">
        <f t="shared" si="183"/>
        <v>126058402</v>
      </c>
      <c r="CS169" s="163">
        <f t="shared" si="184"/>
        <v>104846802</v>
      </c>
      <c r="CT169" s="299">
        <f t="shared" si="171"/>
        <v>1</v>
      </c>
      <c r="CU169" s="299">
        <f t="shared" si="172"/>
        <v>0.93766663346854873</v>
      </c>
    </row>
    <row r="170" spans="1:99" s="146" customFormat="1" ht="36" outlineLevel="1">
      <c r="A170" s="146" t="s">
        <v>945</v>
      </c>
      <c r="B170" s="1465" t="str">
        <f>+C170&amp;15</f>
        <v>C-510-800-215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 t="shared" si="173"/>
        <v>0</v>
      </c>
      <c r="AF170" s="163">
        <f t="shared" si="173"/>
        <v>1140000000</v>
      </c>
      <c r="AG170" s="162"/>
      <c r="AH170" s="170"/>
      <c r="AI170" s="183"/>
      <c r="AJ170" s="160"/>
      <c r="AK170" s="183"/>
      <c r="AL170" s="172">
        <f t="shared" si="174"/>
        <v>1140000000</v>
      </c>
      <c r="AM170" s="170"/>
      <c r="AN170" s="172"/>
      <c r="AO170" s="172">
        <f t="shared" si="176"/>
        <v>1140000000</v>
      </c>
      <c r="AP170" s="166"/>
      <c r="AQ170" s="183"/>
      <c r="AR170" s="170"/>
      <c r="AS170" s="170"/>
      <c r="AT170" s="724"/>
      <c r="AU170" s="170"/>
      <c r="AV170" s="170"/>
      <c r="AW170" s="172">
        <v>0</v>
      </c>
      <c r="AX170" s="172">
        <v>0</v>
      </c>
      <c r="AY170" s="172">
        <v>0</v>
      </c>
      <c r="AZ170" s="172">
        <v>0</v>
      </c>
      <c r="BA170" s="510">
        <f>VLOOKUP(A170,'EJECUCION MENSUAL DIC-16'!A171:$AR$223,44,0)</f>
        <v>0</v>
      </c>
      <c r="BB170" s="437">
        <f t="shared" si="177"/>
        <v>0</v>
      </c>
      <c r="BC170" s="163"/>
      <c r="BD170" s="183"/>
      <c r="BE170" s="170"/>
      <c r="BF170" s="170"/>
      <c r="BG170" s="170"/>
      <c r="BH170" s="170"/>
      <c r="BI170" s="170">
        <v>0</v>
      </c>
      <c r="BJ170" s="170">
        <v>0</v>
      </c>
      <c r="BK170" s="170">
        <v>0</v>
      </c>
      <c r="BL170" s="172">
        <v>0</v>
      </c>
      <c r="BM170" s="172">
        <f>VLOOKUP(A170,'SIIF EJEC MENS NOV-16'!$A$26:$AV$223,48,0)</f>
        <v>0</v>
      </c>
      <c r="BN170" s="510">
        <f>VLOOKUP(A170,'EJECUCION MENSUAL DIC-16'!A171:$AV$223,48,0)</f>
        <v>0</v>
      </c>
      <c r="BO170" s="166">
        <f t="shared" si="178"/>
        <v>0</v>
      </c>
      <c r="BP170" s="412">
        <v>0</v>
      </c>
      <c r="BQ170" s="414">
        <v>0</v>
      </c>
      <c r="BR170" s="412">
        <v>0</v>
      </c>
      <c r="BS170" s="147">
        <v>0</v>
      </c>
      <c r="BT170" s="147">
        <v>0</v>
      </c>
      <c r="BU170" s="147">
        <v>0</v>
      </c>
      <c r="BV170" s="147">
        <v>0</v>
      </c>
      <c r="BW170" s="183">
        <v>0</v>
      </c>
      <c r="BX170" s="170">
        <v>0</v>
      </c>
      <c r="BY170" s="170">
        <v>0</v>
      </c>
      <c r="BZ170" s="172">
        <f>VLOOKUP(A170,'SIIF EJEC MENS NOV-16'!$A$26:$AX$223,50,0)</f>
        <v>0</v>
      </c>
      <c r="CA170" s="510">
        <f>VLOOKUP(A170,'EJECUCION MENSUAL DIC-16'!$A$26:$AX$223,50,0)</f>
        <v>0</v>
      </c>
      <c r="CB170" s="166">
        <f t="shared" si="179"/>
        <v>0</v>
      </c>
      <c r="CC170" s="163"/>
      <c r="CD170" s="183"/>
      <c r="CE170" s="170"/>
      <c r="CF170" s="170"/>
      <c r="CG170" s="170"/>
      <c r="CH170" s="172"/>
      <c r="CI170" s="170"/>
      <c r="CJ170" s="170">
        <v>0</v>
      </c>
      <c r="CK170" s="170">
        <v>0</v>
      </c>
      <c r="CL170" s="170">
        <v>0</v>
      </c>
      <c r="CM170" s="170">
        <f>VLOOKUP(A170,'SIIF EJEC MENS NOV-16'!$A$26:$AZ$223,52,0)</f>
        <v>0</v>
      </c>
      <c r="CN170" s="510">
        <f>VLOOKUP(A170,'EJECUCION MENSUAL DIC-16'!A171:$AZ$223,52,0)</f>
        <v>0</v>
      </c>
      <c r="CO170" s="166">
        <f>+SUM(CC170:CN170)</f>
        <v>0</v>
      </c>
      <c r="CP170" s="163">
        <f t="shared" si="181"/>
        <v>1140000000</v>
      </c>
      <c r="CQ170" s="221">
        <f t="shared" si="182"/>
        <v>0</v>
      </c>
      <c r="CR170" s="163">
        <f t="shared" si="183"/>
        <v>0</v>
      </c>
      <c r="CS170" s="163">
        <f t="shared" si="184"/>
        <v>0</v>
      </c>
      <c r="CT170" s="299">
        <f t="shared" si="171"/>
        <v>0</v>
      </c>
      <c r="CU170" s="299">
        <f t="shared" si="172"/>
        <v>0</v>
      </c>
    </row>
    <row r="171" spans="1:99" s="146" customFormat="1" ht="72" outlineLevel="1">
      <c r="A171" s="146" t="s">
        <v>946</v>
      </c>
      <c r="B171" s="1465" t="str">
        <f t="shared" si="185"/>
        <v>C-520-800-3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173"/>
        <v>0</v>
      </c>
      <c r="AF171" s="163">
        <f t="shared" si="173"/>
        <v>0</v>
      </c>
      <c r="AG171" s="162">
        <v>50000000</v>
      </c>
      <c r="AH171" s="170"/>
      <c r="AI171" s="183"/>
      <c r="AJ171" s="160">
        <f>+-AG171+AI171</f>
        <v>-50000000</v>
      </c>
      <c r="AK171" s="183"/>
      <c r="AL171" s="172">
        <f t="shared" si="174"/>
        <v>450000000</v>
      </c>
      <c r="AM171" s="170"/>
      <c r="AN171" s="172">
        <f t="shared" si="188"/>
        <v>449271899</v>
      </c>
      <c r="AO171" s="510">
        <f t="shared" si="176"/>
        <v>450000000</v>
      </c>
      <c r="AP171" s="170">
        <v>0</v>
      </c>
      <c r="AQ171" s="170">
        <v>0</v>
      </c>
      <c r="AR171" s="170">
        <v>0</v>
      </c>
      <c r="AS171" s="170">
        <v>337471567</v>
      </c>
      <c r="AT171" s="171">
        <v>0</v>
      </c>
      <c r="AU171" s="170">
        <v>0</v>
      </c>
      <c r="AV171" s="170">
        <v>0</v>
      </c>
      <c r="AW171" s="172">
        <v>0</v>
      </c>
      <c r="AX171" s="172">
        <v>0</v>
      </c>
      <c r="AY171" s="172">
        <v>0</v>
      </c>
      <c r="AZ171" s="172">
        <v>111800332</v>
      </c>
      <c r="BA171" s="510">
        <f>VLOOKUP(A171,'EJECUCION MENSUAL DIC-16'!A172:$AR$223,44,0)</f>
        <v>0</v>
      </c>
      <c r="BB171" s="1108">
        <f t="shared" si="177"/>
        <v>449271899</v>
      </c>
      <c r="BC171" s="163">
        <v>0</v>
      </c>
      <c r="BD171" s="183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0</v>
      </c>
      <c r="BJ171" s="170">
        <v>337471567</v>
      </c>
      <c r="BK171" s="170">
        <v>0</v>
      </c>
      <c r="BL171" s="172">
        <v>0</v>
      </c>
      <c r="BM171" s="172">
        <f>VLOOKUP(A171,'SIIF EJEC MENS NOV-16'!$A$26:$AV$223,48,0)</f>
        <v>0</v>
      </c>
      <c r="BN171" s="510">
        <f>VLOOKUP(A171,'EJECUCION MENSUAL DIC-16'!A172:$AV$223,48,0)</f>
        <v>105028000</v>
      </c>
      <c r="BO171" s="166">
        <f t="shared" si="178"/>
        <v>442499567</v>
      </c>
      <c r="BP171" s="412">
        <v>0</v>
      </c>
      <c r="BQ171" s="414">
        <v>0</v>
      </c>
      <c r="BR171" s="412">
        <v>0</v>
      </c>
      <c r="BS171" s="147">
        <v>0</v>
      </c>
      <c r="BT171" s="147">
        <v>0</v>
      </c>
      <c r="BU171" s="147">
        <v>0</v>
      </c>
      <c r="BV171" s="147">
        <v>0</v>
      </c>
      <c r="BW171" s="183">
        <v>0</v>
      </c>
      <c r="BX171" s="170">
        <v>323899568</v>
      </c>
      <c r="BY171" s="170">
        <v>0</v>
      </c>
      <c r="BZ171" s="172">
        <f>VLOOKUP(A171,'SIIF EJEC MENS NOV-16'!$A$26:$AX$223,50,0)</f>
        <v>0</v>
      </c>
      <c r="CA171" s="510">
        <f>VLOOKUP(A171,'EJECUCION MENSUAL DIC-16'!$A$26:$AX$223,50,0)</f>
        <v>0</v>
      </c>
      <c r="CB171" s="166">
        <f t="shared" si="179"/>
        <v>323899568</v>
      </c>
      <c r="CC171" s="163">
        <v>0</v>
      </c>
      <c r="CD171" s="183">
        <v>0</v>
      </c>
      <c r="CE171" s="170">
        <v>0</v>
      </c>
      <c r="CF171" s="170">
        <v>0</v>
      </c>
      <c r="CG171" s="170">
        <v>0</v>
      </c>
      <c r="CH171" s="172">
        <v>0</v>
      </c>
      <c r="CI171" s="170">
        <v>0</v>
      </c>
      <c r="CJ171" s="170">
        <v>0</v>
      </c>
      <c r="CK171" s="170">
        <v>323899568</v>
      </c>
      <c r="CL171" s="170">
        <v>0</v>
      </c>
      <c r="CM171" s="170">
        <f>VLOOKUP(A171,'SIIF EJEC MENS NOV-16'!$A$26:$AZ$223,52,0)</f>
        <v>0</v>
      </c>
      <c r="CN171" s="510">
        <f>VLOOKUP(A171,'EJECUCION MENSUAL DIC-16'!A172:$AZ$223,52,0)</f>
        <v>0</v>
      </c>
      <c r="CO171" s="166">
        <f t="shared" si="180"/>
        <v>323899568</v>
      </c>
      <c r="CP171" s="163">
        <f t="shared" si="181"/>
        <v>728101</v>
      </c>
      <c r="CQ171" s="221">
        <f t="shared" si="182"/>
        <v>6772332</v>
      </c>
      <c r="CR171" s="163">
        <f t="shared" si="183"/>
        <v>118599999</v>
      </c>
      <c r="CS171" s="163">
        <f t="shared" si="184"/>
        <v>0</v>
      </c>
      <c r="CT171" s="299">
        <f t="shared" si="171"/>
        <v>0.99838199777777781</v>
      </c>
      <c r="CU171" s="299">
        <f t="shared" si="172"/>
        <v>0.98333237111111116</v>
      </c>
    </row>
    <row r="172" spans="1:99" s="146" customFormat="1" ht="54" outlineLevel="1">
      <c r="A172" s="146" t="s">
        <v>947</v>
      </c>
      <c r="B172" s="1465" t="str">
        <f t="shared" si="185"/>
        <v>C-670-1507-3-0-2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173"/>
        <v>0</v>
      </c>
      <c r="AF172" s="163">
        <f t="shared" si="173"/>
        <v>0</v>
      </c>
      <c r="AG172" s="162"/>
      <c r="AH172" s="170"/>
      <c r="AI172" s="195"/>
      <c r="AJ172" s="160">
        <f>+-AG172+AI172</f>
        <v>0</v>
      </c>
      <c r="AK172" s="195"/>
      <c r="AL172" s="172">
        <f t="shared" si="174"/>
        <v>1500000000</v>
      </c>
      <c r="AM172" s="170"/>
      <c r="AN172" s="172">
        <f>+AM172+BB172</f>
        <v>1500000000</v>
      </c>
      <c r="AO172" s="510">
        <f t="shared" si="176"/>
        <v>1500000000</v>
      </c>
      <c r="AP172" s="170">
        <v>997150000</v>
      </c>
      <c r="AQ172" s="170">
        <v>502850000</v>
      </c>
      <c r="AR172" s="170">
        <v>0</v>
      </c>
      <c r="AS172" s="170">
        <v>0</v>
      </c>
      <c r="AT172" s="170">
        <v>0</v>
      </c>
      <c r="AU172" s="170">
        <v>0</v>
      </c>
      <c r="AV172" s="170">
        <v>0</v>
      </c>
      <c r="AW172" s="172">
        <v>0</v>
      </c>
      <c r="AX172" s="172">
        <v>0</v>
      </c>
      <c r="AY172" s="172">
        <v>0</v>
      </c>
      <c r="AZ172" s="172">
        <v>0</v>
      </c>
      <c r="BA172" s="510">
        <f>VLOOKUP(A172,'EJECUCION MENSUAL DIC-16'!A173:$AR$223,44,0)</f>
        <v>0</v>
      </c>
      <c r="BB172" s="1108">
        <f t="shared" si="177"/>
        <v>1500000000</v>
      </c>
      <c r="BC172" s="163"/>
      <c r="BD172" s="183">
        <v>527058000</v>
      </c>
      <c r="BE172" s="170">
        <v>408100399</v>
      </c>
      <c r="BF172" s="170">
        <v>502850000</v>
      </c>
      <c r="BG172" s="170">
        <v>26633333</v>
      </c>
      <c r="BH172" s="170"/>
      <c r="BI172" s="170"/>
      <c r="BJ172" s="170">
        <v>23371600</v>
      </c>
      <c r="BK172" s="170"/>
      <c r="BL172" s="172"/>
      <c r="BM172" s="172">
        <v>11391200</v>
      </c>
      <c r="BN172" s="510"/>
      <c r="BO172" s="166">
        <f t="shared" si="178"/>
        <v>1499404532</v>
      </c>
      <c r="BP172" s="412">
        <v>0</v>
      </c>
      <c r="BQ172" s="264"/>
      <c r="BR172" s="223">
        <v>24134000</v>
      </c>
      <c r="BS172" s="221">
        <v>87796399</v>
      </c>
      <c r="BT172" s="221">
        <v>246564000</v>
      </c>
      <c r="BU172" s="221">
        <v>93025333</v>
      </c>
      <c r="BV172" s="221">
        <v>103712000</v>
      </c>
      <c r="BW172" s="183">
        <v>98652000</v>
      </c>
      <c r="BX172" s="170">
        <v>100457721</v>
      </c>
      <c r="BY172" s="170">
        <v>98455600</v>
      </c>
      <c r="BZ172" s="172">
        <f>VLOOKUP(A172,'SIIF EJEC MENS NOV-16'!$A$26:$AX$223,50,0)</f>
        <v>437019850</v>
      </c>
      <c r="CA172" s="510">
        <f>VLOOKUP(A172,'EJECUCION MENSUAL DIC-16'!$A$26:$AX$223,50,0)</f>
        <v>199388353</v>
      </c>
      <c r="CB172" s="166">
        <f t="shared" si="179"/>
        <v>1489205256</v>
      </c>
      <c r="CC172" s="163">
        <v>0</v>
      </c>
      <c r="CD172" s="183">
        <v>0</v>
      </c>
      <c r="CE172" s="170">
        <v>24134000</v>
      </c>
      <c r="CF172" s="170">
        <v>87796399</v>
      </c>
      <c r="CG172" s="170">
        <v>246564000</v>
      </c>
      <c r="CH172" s="172">
        <v>93025333</v>
      </c>
      <c r="CI172" s="170">
        <v>103712000</v>
      </c>
      <c r="CJ172" s="170">
        <v>98652000</v>
      </c>
      <c r="CK172" s="170">
        <v>100457721</v>
      </c>
      <c r="CL172" s="170">
        <v>98455600</v>
      </c>
      <c r="CM172" s="170">
        <f>VLOOKUP(A172,'SIIF EJEC MENS NOV-16'!$A$26:$AZ$223,52,0)</f>
        <v>437019850</v>
      </c>
      <c r="CN172" s="510">
        <f>VLOOKUP(A172,'EJECUCION MENSUAL DIC-16'!A173:$AZ$223,52,0)</f>
        <v>104151200</v>
      </c>
      <c r="CO172" s="166">
        <f t="shared" si="180"/>
        <v>1393968103</v>
      </c>
      <c r="CP172" s="163">
        <f t="shared" si="181"/>
        <v>0</v>
      </c>
      <c r="CQ172" s="221">
        <f t="shared" si="182"/>
        <v>595468</v>
      </c>
      <c r="CR172" s="163">
        <f t="shared" si="183"/>
        <v>10199276</v>
      </c>
      <c r="CS172" s="163">
        <f t="shared" si="184"/>
        <v>95237153</v>
      </c>
      <c r="CT172" s="299">
        <f t="shared" si="171"/>
        <v>1</v>
      </c>
      <c r="CU172" s="299">
        <f t="shared" si="172"/>
        <v>0.99960302133333334</v>
      </c>
    </row>
    <row r="173" spans="1:99" s="146" customFormat="1" ht="54" outlineLevel="1">
      <c r="A173" s="146" t="s">
        <v>948</v>
      </c>
      <c r="B173" s="1465" t="str">
        <f t="shared" si="185"/>
        <v>C-670-1507-3-0-3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173"/>
        <v>0</v>
      </c>
      <c r="AF173" s="163">
        <f t="shared" si="173"/>
        <v>0</v>
      </c>
      <c r="AG173" s="162">
        <v>200000000</v>
      </c>
      <c r="AH173" s="170"/>
      <c r="AI173" s="195"/>
      <c r="AJ173" s="160">
        <f>+-AG173+AI173</f>
        <v>-200000000</v>
      </c>
      <c r="AK173" s="195"/>
      <c r="AL173" s="170">
        <f t="shared" si="174"/>
        <v>800000000</v>
      </c>
      <c r="AM173" s="170"/>
      <c r="AN173" s="172">
        <f>+AM173+BB173</f>
        <v>800000000</v>
      </c>
      <c r="AO173" s="510">
        <f t="shared" si="176"/>
        <v>800000000</v>
      </c>
      <c r="AP173" s="170">
        <v>577720910</v>
      </c>
      <c r="AQ173" s="170">
        <v>87150000</v>
      </c>
      <c r="AR173" s="170">
        <v>7347768</v>
      </c>
      <c r="AS173" s="170">
        <v>1305806</v>
      </c>
      <c r="AT173" s="170">
        <v>5051083</v>
      </c>
      <c r="AU173" s="170">
        <v>7054053</v>
      </c>
      <c r="AV173" s="170">
        <v>0</v>
      </c>
      <c r="AW173" s="172">
        <v>53798622</v>
      </c>
      <c r="AX173" s="172">
        <v>0</v>
      </c>
      <c r="AY173" s="172">
        <v>60571758</v>
      </c>
      <c r="AZ173" s="172">
        <v>0</v>
      </c>
      <c r="BA173" s="510">
        <f>VLOOKUP(A173,'EJECUCION MENSUAL DIC-16'!A174:$AR$223,44,0)</f>
        <v>0</v>
      </c>
      <c r="BB173" s="1108">
        <f t="shared" si="177"/>
        <v>800000000</v>
      </c>
      <c r="BC173" s="163">
        <v>20914665</v>
      </c>
      <c r="BD173" s="183">
        <v>251571604</v>
      </c>
      <c r="BE173" s="170">
        <v>39645068</v>
      </c>
      <c r="BF173" s="170">
        <v>108827183</v>
      </c>
      <c r="BG173" s="170">
        <v>31782058</v>
      </c>
      <c r="BH173" s="170">
        <v>35276522</v>
      </c>
      <c r="BI173" s="172">
        <v>30555973</v>
      </c>
      <c r="BJ173" s="172">
        <v>44376486</v>
      </c>
      <c r="BK173" s="172">
        <v>69964045</v>
      </c>
      <c r="BL173" s="172">
        <v>52081690</v>
      </c>
      <c r="BM173" s="172">
        <v>24238263</v>
      </c>
      <c r="BN173" s="510">
        <v>77784608</v>
      </c>
      <c r="BO173" s="166">
        <f t="shared" si="178"/>
        <v>787018165</v>
      </c>
      <c r="BP173" s="412">
        <v>0</v>
      </c>
      <c r="BQ173" s="264">
        <v>37443115</v>
      </c>
      <c r="BR173" s="223">
        <v>44485796</v>
      </c>
      <c r="BS173" s="221">
        <v>59683885</v>
      </c>
      <c r="BT173" s="221">
        <v>39701426</v>
      </c>
      <c r="BU173" s="221">
        <v>60315382</v>
      </c>
      <c r="BV173" s="221">
        <v>38616139</v>
      </c>
      <c r="BW173" s="183">
        <v>63429573</v>
      </c>
      <c r="BX173" s="170">
        <v>56147064</v>
      </c>
      <c r="BY173" s="170">
        <v>53085268</v>
      </c>
      <c r="BZ173" s="172">
        <v>151333858</v>
      </c>
      <c r="CA173" s="510">
        <v>29095682</v>
      </c>
      <c r="CB173" s="166">
        <f t="shared" si="179"/>
        <v>633337188</v>
      </c>
      <c r="CC173" s="163">
        <v>0</v>
      </c>
      <c r="CD173" s="183">
        <v>37443115</v>
      </c>
      <c r="CE173" s="170">
        <v>44485796</v>
      </c>
      <c r="CF173" s="170">
        <v>48096168</v>
      </c>
      <c r="CG173" s="170">
        <v>42465009</v>
      </c>
      <c r="CH173" s="172">
        <v>63239076</v>
      </c>
      <c r="CI173" s="170">
        <v>44516579</v>
      </c>
      <c r="CJ173" s="170">
        <v>63429573</v>
      </c>
      <c r="CK173" s="170">
        <v>48555375</v>
      </c>
      <c r="CL173" s="170">
        <v>35604105</v>
      </c>
      <c r="CM173" s="170">
        <v>169193129</v>
      </c>
      <c r="CN173" s="510">
        <v>36309263</v>
      </c>
      <c r="CO173" s="166">
        <f t="shared" si="180"/>
        <v>633337188</v>
      </c>
      <c r="CP173" s="163">
        <f t="shared" si="181"/>
        <v>0</v>
      </c>
      <c r="CQ173" s="221">
        <f t="shared" si="182"/>
        <v>12981835</v>
      </c>
      <c r="CR173" s="163">
        <f t="shared" si="183"/>
        <v>153680977</v>
      </c>
      <c r="CS173" s="163">
        <f t="shared" si="184"/>
        <v>0</v>
      </c>
      <c r="CT173" s="299">
        <f t="shared" si="171"/>
        <v>1</v>
      </c>
      <c r="CU173" s="299">
        <f t="shared" si="172"/>
        <v>0.98377270625000002</v>
      </c>
    </row>
    <row r="174" spans="1:99" s="146" customFormat="1" ht="72.75" outlineLevel="1" thickBot="1">
      <c r="A174" s="146" t="s">
        <v>949</v>
      </c>
      <c r="B174" s="1465" t="str">
        <f t="shared" si="185"/>
        <v>C-670-1508-1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173"/>
        <v>0</v>
      </c>
      <c r="AF174" s="218">
        <f t="shared" si="173"/>
        <v>0</v>
      </c>
      <c r="AG174" s="729">
        <v>150000000</v>
      </c>
      <c r="AH174" s="211"/>
      <c r="AI174" s="214"/>
      <c r="AJ174" s="217">
        <f>+-AG174+AI174</f>
        <v>-150000000</v>
      </c>
      <c r="AK174" s="214"/>
      <c r="AL174" s="170">
        <f t="shared" si="174"/>
        <v>850000000</v>
      </c>
      <c r="AM174" s="211"/>
      <c r="AN174" s="211">
        <f>+AM174+BB174</f>
        <v>760000000</v>
      </c>
      <c r="AO174" s="211">
        <f t="shared" si="176"/>
        <v>850000000</v>
      </c>
      <c r="AP174" s="170">
        <v>513524665</v>
      </c>
      <c r="AQ174" s="170">
        <v>236985422</v>
      </c>
      <c r="AR174" s="170">
        <v>3309935</v>
      </c>
      <c r="AS174" s="170">
        <v>107059</v>
      </c>
      <c r="AT174" s="170">
        <v>752185</v>
      </c>
      <c r="AU174" s="170">
        <v>3314907</v>
      </c>
      <c r="AV174" s="170"/>
      <c r="AW174" s="172">
        <v>2005827</v>
      </c>
      <c r="AX174" s="172"/>
      <c r="AY174" s="172"/>
      <c r="AZ174" s="172">
        <v>0</v>
      </c>
      <c r="BA174" s="172"/>
      <c r="BB174" s="1184">
        <f t="shared" si="177"/>
        <v>760000000</v>
      </c>
      <c r="BC174" s="218">
        <v>58556517</v>
      </c>
      <c r="BD174" s="170">
        <v>457837437</v>
      </c>
      <c r="BE174" s="170">
        <v>37668803</v>
      </c>
      <c r="BF174" s="170">
        <v>30991594</v>
      </c>
      <c r="BG174" s="170">
        <v>12717277</v>
      </c>
      <c r="BH174" s="170">
        <v>16082664</v>
      </c>
      <c r="BI174" s="211">
        <v>7778952</v>
      </c>
      <c r="BJ174" s="170">
        <v>15460336</v>
      </c>
      <c r="BK174" s="172">
        <v>19635256</v>
      </c>
      <c r="BL174" s="172">
        <v>6385516</v>
      </c>
      <c r="BM174" s="172">
        <v>10950232</v>
      </c>
      <c r="BN174" s="510">
        <v>9678274</v>
      </c>
      <c r="BO174" s="215">
        <f t="shared" si="178"/>
        <v>683742858</v>
      </c>
      <c r="BP174" s="217">
        <v>0</v>
      </c>
      <c r="BQ174" s="729">
        <v>6556115</v>
      </c>
      <c r="BR174" s="217">
        <v>50645597</v>
      </c>
      <c r="BS174" s="218">
        <v>85901921</v>
      </c>
      <c r="BT174" s="218">
        <v>77392604</v>
      </c>
      <c r="BU174" s="218">
        <v>54942487</v>
      </c>
      <c r="BV174" s="218">
        <v>58609378</v>
      </c>
      <c r="BW174" s="214">
        <v>63401938</v>
      </c>
      <c r="BX174" s="211">
        <v>60695212</v>
      </c>
      <c r="BY174" s="170">
        <v>69061767</v>
      </c>
      <c r="BZ174" s="172">
        <v>48907246</v>
      </c>
      <c r="CA174" s="510">
        <v>94560248</v>
      </c>
      <c r="CB174" s="215">
        <f t="shared" si="179"/>
        <v>670674513</v>
      </c>
      <c r="CC174" s="218">
        <v>0</v>
      </c>
      <c r="CD174" s="214">
        <v>5811631</v>
      </c>
      <c r="CE174" s="211">
        <v>51390081</v>
      </c>
      <c r="CF174" s="211">
        <v>82170901</v>
      </c>
      <c r="CG174" s="211">
        <v>76551859</v>
      </c>
      <c r="CH174" s="172">
        <v>57758371</v>
      </c>
      <c r="CI174" s="211">
        <v>60365259</v>
      </c>
      <c r="CJ174" s="211">
        <v>63401938</v>
      </c>
      <c r="CK174" s="211">
        <v>55467541</v>
      </c>
      <c r="CL174" s="211">
        <v>66921168</v>
      </c>
      <c r="CM174" s="170">
        <v>55954340</v>
      </c>
      <c r="CN174" s="510">
        <v>60501407</v>
      </c>
      <c r="CO174" s="215">
        <f t="shared" si="180"/>
        <v>636294496</v>
      </c>
      <c r="CP174" s="218">
        <f t="shared" si="181"/>
        <v>90000000</v>
      </c>
      <c r="CQ174" s="221">
        <f t="shared" si="182"/>
        <v>76257142</v>
      </c>
      <c r="CR174" s="218">
        <f t="shared" si="183"/>
        <v>13068345</v>
      </c>
      <c r="CS174" s="218">
        <f t="shared" si="184"/>
        <v>34380017</v>
      </c>
      <c r="CT174" s="300">
        <f t="shared" si="171"/>
        <v>0.89411764705882357</v>
      </c>
      <c r="CU174" s="300">
        <f t="shared" si="172"/>
        <v>0.80440336235294119</v>
      </c>
    </row>
    <row r="175" spans="1:99" ht="18" customHeight="1" thickBot="1">
      <c r="B175" s="1029"/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103"/>
      <c r="AM175" s="98"/>
      <c r="AN175" s="103"/>
      <c r="AO175" s="103"/>
      <c r="AP175" s="98"/>
      <c r="AQ175" s="98"/>
      <c r="AR175" s="98"/>
      <c r="AS175" s="98"/>
      <c r="AT175" s="225"/>
      <c r="AU175" s="98"/>
      <c r="AV175" s="98"/>
      <c r="AW175" s="98"/>
      <c r="AX175" s="98"/>
      <c r="AY175" s="83"/>
      <c r="AZ175" s="1114"/>
      <c r="BA175" s="83"/>
      <c r="BB175" s="83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/>
      <c r="CJ175" s="98">
        <v>0</v>
      </c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</row>
    <row r="176" spans="1:99" s="610" customFormat="1" ht="40.5" customHeight="1" thickBot="1">
      <c r="A176" s="242"/>
      <c r="B176" s="1038"/>
      <c r="C176" s="243"/>
      <c r="D176" s="244"/>
      <c r="E176" s="370" t="s">
        <v>8</v>
      </c>
      <c r="F176" s="245">
        <f>+F150+F21</f>
        <v>453507159417</v>
      </c>
      <c r="G176" s="245">
        <f t="shared" ref="G176:BR176" si="189">+G150+G21</f>
        <v>245000000</v>
      </c>
      <c r="H176" s="245">
        <f t="shared" si="189"/>
        <v>245000000</v>
      </c>
      <c r="I176" s="245">
        <f t="shared" si="189"/>
        <v>340000000</v>
      </c>
      <c r="J176" s="245">
        <f t="shared" si="189"/>
        <v>340000000</v>
      </c>
      <c r="K176" s="245">
        <f t="shared" si="189"/>
        <v>3626082359</v>
      </c>
      <c r="L176" s="245">
        <f t="shared" si="189"/>
        <v>3626082359</v>
      </c>
      <c r="M176" s="245">
        <f t="shared" si="189"/>
        <v>100000000</v>
      </c>
      <c r="N176" s="245">
        <f t="shared" si="189"/>
        <v>100000000</v>
      </c>
      <c r="O176" s="245">
        <f t="shared" si="189"/>
        <v>501743161</v>
      </c>
      <c r="P176" s="245">
        <f t="shared" si="189"/>
        <v>501743161</v>
      </c>
      <c r="Q176" s="245">
        <f t="shared" si="189"/>
        <v>171000000</v>
      </c>
      <c r="R176" s="245">
        <f t="shared" si="189"/>
        <v>171000000</v>
      </c>
      <c r="S176" s="245">
        <f t="shared" si="189"/>
        <v>294000000</v>
      </c>
      <c r="T176" s="245">
        <f t="shared" si="189"/>
        <v>294000000</v>
      </c>
      <c r="U176" s="245">
        <f t="shared" si="189"/>
        <v>2797278553</v>
      </c>
      <c r="V176" s="245">
        <f t="shared" si="189"/>
        <v>3937278553</v>
      </c>
      <c r="W176" s="245">
        <f t="shared" si="189"/>
        <v>7940802</v>
      </c>
      <c r="X176" s="245">
        <f t="shared" si="189"/>
        <v>7940802</v>
      </c>
      <c r="Y176" s="245">
        <f t="shared" si="189"/>
        <v>37419717132</v>
      </c>
      <c r="Z176" s="245">
        <f t="shared" si="189"/>
        <v>37419717132</v>
      </c>
      <c r="AA176" s="245">
        <f t="shared" si="189"/>
        <v>625427314</v>
      </c>
      <c r="AB176" s="245">
        <f t="shared" si="189"/>
        <v>625427314</v>
      </c>
      <c r="AC176" s="245">
        <f t="shared" si="189"/>
        <v>956904066</v>
      </c>
      <c r="AD176" s="245">
        <f t="shared" si="189"/>
        <v>956904066</v>
      </c>
      <c r="AE176" s="245">
        <f t="shared" si="189"/>
        <v>47085093387</v>
      </c>
      <c r="AF176" s="245">
        <f t="shared" si="189"/>
        <v>48225093387</v>
      </c>
      <c r="AG176" s="245">
        <f>+AG150+AG21</f>
        <v>13498200464</v>
      </c>
      <c r="AH176" s="245">
        <f>+AH150+AH21</f>
        <v>56100000</v>
      </c>
      <c r="AI176" s="245">
        <f>+AI150+AI21</f>
        <v>30800000000</v>
      </c>
      <c r="AJ176" s="245">
        <f>+AJ150+AJ21</f>
        <v>-12698200464</v>
      </c>
      <c r="AK176" s="245">
        <f>+AK150+AK21</f>
        <v>30000000000</v>
      </c>
      <c r="AL176" s="245">
        <f t="shared" si="189"/>
        <v>471892858953</v>
      </c>
      <c r="AM176" s="245">
        <f t="shared" si="189"/>
        <v>0</v>
      </c>
      <c r="AN176" s="245">
        <f t="shared" si="189"/>
        <v>452387624260.56</v>
      </c>
      <c r="AO176" s="245">
        <f t="shared" si="189"/>
        <v>471892858953</v>
      </c>
      <c r="AP176" s="245">
        <f t="shared" si="189"/>
        <v>300889921008.56</v>
      </c>
      <c r="AQ176" s="245">
        <f t="shared" si="189"/>
        <v>5493191795</v>
      </c>
      <c r="AR176" s="245">
        <f t="shared" si="189"/>
        <v>1962406125</v>
      </c>
      <c r="AS176" s="245">
        <f t="shared" si="189"/>
        <v>2909025075</v>
      </c>
      <c r="AT176" s="245">
        <f t="shared" si="189"/>
        <v>58053539979</v>
      </c>
      <c r="AU176" s="245">
        <f t="shared" si="189"/>
        <v>1875273972.6500001</v>
      </c>
      <c r="AV176" s="245">
        <f t="shared" si="189"/>
        <v>1423611209</v>
      </c>
      <c r="AW176" s="245">
        <f t="shared" si="189"/>
        <v>912384930.12</v>
      </c>
      <c r="AX176" s="245">
        <f t="shared" si="189"/>
        <v>5066973638.0600004</v>
      </c>
      <c r="AY176" s="245">
        <f t="shared" si="189"/>
        <v>57611389725</v>
      </c>
      <c r="AZ176" s="1135">
        <f t="shared" si="189"/>
        <v>10186428600.4</v>
      </c>
      <c r="BA176" s="245">
        <f t="shared" si="189"/>
        <v>6003478202.7700005</v>
      </c>
      <c r="BB176" s="438">
        <f t="shared" si="189"/>
        <v>452387624260.56</v>
      </c>
      <c r="BC176" s="245">
        <f t="shared" si="189"/>
        <v>139247573385.95999</v>
      </c>
      <c r="BD176" s="245">
        <f t="shared" si="189"/>
        <v>18027341327</v>
      </c>
      <c r="BE176" s="245">
        <f t="shared" si="189"/>
        <v>16117261750.5</v>
      </c>
      <c r="BF176" s="245">
        <f t="shared" si="189"/>
        <v>15471942423.050001</v>
      </c>
      <c r="BG176" s="245">
        <f t="shared" si="189"/>
        <v>14090761695.190001</v>
      </c>
      <c r="BH176" s="245">
        <f t="shared" si="189"/>
        <v>68075466582.650002</v>
      </c>
      <c r="BI176" s="245">
        <f t="shared" si="189"/>
        <v>18010616492.720001</v>
      </c>
      <c r="BJ176" s="245">
        <f t="shared" si="189"/>
        <v>16123013932.99</v>
      </c>
      <c r="BK176" s="245">
        <f t="shared" si="189"/>
        <v>13379365167</v>
      </c>
      <c r="BL176" s="245">
        <f t="shared" si="189"/>
        <v>24414330877.639999</v>
      </c>
      <c r="BM176" s="245">
        <f t="shared" si="189"/>
        <v>56802481967.919998</v>
      </c>
      <c r="BN176" s="245">
        <f t="shared" si="189"/>
        <v>46414605628.099998</v>
      </c>
      <c r="BO176" s="245">
        <f t="shared" si="189"/>
        <v>446118443476.71997</v>
      </c>
      <c r="BP176" s="245">
        <f t="shared" si="189"/>
        <v>10349775749</v>
      </c>
      <c r="BQ176" s="245">
        <f t="shared" si="189"/>
        <v>28076597548.709999</v>
      </c>
      <c r="BR176" s="245">
        <f t="shared" si="189"/>
        <v>31928407976</v>
      </c>
      <c r="BS176" s="245">
        <f t="shared" ref="BS176:CS176" si="190">+BS150+BS21</f>
        <v>29322875042.290001</v>
      </c>
      <c r="BT176" s="245">
        <f t="shared" si="190"/>
        <v>31582545895</v>
      </c>
      <c r="BU176" s="245">
        <f t="shared" si="190"/>
        <v>30476871477</v>
      </c>
      <c r="BV176" s="245">
        <f t="shared" si="190"/>
        <v>41580707759</v>
      </c>
      <c r="BW176" s="245">
        <f t="shared" si="190"/>
        <v>31262319073</v>
      </c>
      <c r="BX176" s="245">
        <f t="shared" si="190"/>
        <v>31669829825</v>
      </c>
      <c r="BY176" s="245">
        <f t="shared" si="190"/>
        <v>33693755900.650002</v>
      </c>
      <c r="BZ176" s="245">
        <f t="shared" si="190"/>
        <v>43540625544.5</v>
      </c>
      <c r="CA176" s="245">
        <f t="shared" si="190"/>
        <v>89925190842.790009</v>
      </c>
      <c r="CB176" s="245">
        <f t="shared" si="190"/>
        <v>433901542078.93994</v>
      </c>
      <c r="CC176" s="245">
        <f t="shared" si="190"/>
        <v>7562710599</v>
      </c>
      <c r="CD176" s="245">
        <f t="shared" si="190"/>
        <v>30804842094.709999</v>
      </c>
      <c r="CE176" s="245">
        <f t="shared" si="190"/>
        <v>30266684873</v>
      </c>
      <c r="CF176" s="245">
        <f t="shared" si="190"/>
        <v>30938648359.290001</v>
      </c>
      <c r="CG176" s="245">
        <f t="shared" si="190"/>
        <v>31541169144</v>
      </c>
      <c r="CH176" s="245">
        <f t="shared" si="190"/>
        <v>30516810317</v>
      </c>
      <c r="CI176" s="245">
        <f t="shared" si="190"/>
        <v>41617689636</v>
      </c>
      <c r="CJ176" s="245">
        <f t="shared" si="190"/>
        <v>30874144974</v>
      </c>
      <c r="CK176" s="245">
        <f t="shared" si="190"/>
        <v>28712704314</v>
      </c>
      <c r="CL176" s="245">
        <f t="shared" si="190"/>
        <v>35196041962.650002</v>
      </c>
      <c r="CM176" s="245">
        <f t="shared" si="190"/>
        <v>45220988200.5</v>
      </c>
      <c r="CN176" s="245">
        <f t="shared" si="190"/>
        <v>60674650898.32</v>
      </c>
      <c r="CO176" s="245">
        <f t="shared" si="190"/>
        <v>403927085372.46997</v>
      </c>
      <c r="CP176" s="245">
        <f>+CP150+CP21</f>
        <v>19505234692.439999</v>
      </c>
      <c r="CQ176" s="245">
        <f t="shared" si="190"/>
        <v>6269180783.8400002</v>
      </c>
      <c r="CR176" s="245">
        <f t="shared" si="190"/>
        <v>12216901397.780001</v>
      </c>
      <c r="CS176" s="245">
        <f t="shared" si="190"/>
        <v>29974456706.470001</v>
      </c>
      <c r="CT176" s="246">
        <f>IFERROR(BB176/AO176,0)</f>
        <v>0.95866596766114087</v>
      </c>
      <c r="CU176" s="246">
        <f>IFERROR(BO176/AO176,0)</f>
        <v>0.94538078933114955</v>
      </c>
    </row>
  </sheetData>
  <autoFilter ref="A20:CU176"/>
  <mergeCells count="36">
    <mergeCell ref="F18:F19"/>
    <mergeCell ref="G18:AD18"/>
    <mergeCell ref="AE18:AF19"/>
    <mergeCell ref="AG18:AG19"/>
    <mergeCell ref="AI18:AI20"/>
    <mergeCell ref="AJ18:AJ19"/>
    <mergeCell ref="AK18:AK20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L18:AL19"/>
    <mergeCell ref="AM18:AM20"/>
    <mergeCell ref="AN18:AN20"/>
    <mergeCell ref="AO18:AO19"/>
    <mergeCell ref="AP18:BA19"/>
    <mergeCell ref="CP18:CP19"/>
    <mergeCell ref="CQ18:CQ19"/>
    <mergeCell ref="CR18:CR19"/>
    <mergeCell ref="CS18:CS19"/>
    <mergeCell ref="BB18:BB19"/>
    <mergeCell ref="AH18:AH19"/>
    <mergeCell ref="BC18:BN19"/>
    <mergeCell ref="BO18:BO19"/>
    <mergeCell ref="BP18:CA19"/>
    <mergeCell ref="CB18:CB19"/>
    <mergeCell ref="CC18:CN19"/>
    <mergeCell ref="CO18:CO19"/>
  </mergeCells>
  <conditionalFormatting sqref="BO165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O97">
    <cfRule type="iconSet" priority="20">
      <iconSet reverse="1">
        <cfvo type="percent" val="0"/>
        <cfvo type="formula" val="#REF!*0.8"/>
        <cfvo type="formula" val="#REF!*0.9"/>
      </iconSet>
    </cfRule>
  </conditionalFormatting>
  <conditionalFormatting sqref="BO87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BB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O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B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O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B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B130:BB132 BB124:BB128 BB121:BB122 BB119 BB115:BB117 BB109:BB113 BB106:BB107 BB102:BB104 BB80:BB81 BB72:BB78 BB68:BB69 BB64:BB66 BB83:BB91 BB93:BB100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O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BB133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BB136">
    <cfRule type="iconSet" priority="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5" manualBreakCount="5">
    <brk id="59" min="2" max="126" man="1"/>
    <brk id="104" min="2" max="126" man="1"/>
    <brk id="134" min="2" max="126" man="1"/>
    <brk id="149" min="2" max="126" man="1"/>
    <brk id="165" min="2" max="126" man="1"/>
  </rowBreaks>
  <colBreaks count="3" manualBreakCount="3">
    <brk id="38" min="9" max="201" man="1"/>
    <brk id="78" min="9" max="201" man="1"/>
    <brk id="93" min="9" max="1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>
      <c r="E180" s="31"/>
      <c r="F180" s="31"/>
      <c r="G180" s="31"/>
      <c r="H180" s="31"/>
    </row>
    <row r="181" spans="2:16">
      <c r="E181" s="31"/>
      <c r="F181" s="31"/>
      <c r="G181" s="31"/>
      <c r="H181" s="31"/>
    </row>
    <row r="182" spans="2:16">
      <c r="E182" s="31"/>
      <c r="F182" s="31"/>
      <c r="G182" s="31"/>
      <c r="H182" s="31"/>
    </row>
    <row r="183" spans="2:16">
      <c r="E183" s="31"/>
      <c r="F183" s="31"/>
      <c r="G183" s="31"/>
      <c r="H183" s="31"/>
    </row>
    <row r="184" spans="2:16">
      <c r="E184" s="31"/>
      <c r="F184" s="31"/>
      <c r="G184" s="31"/>
      <c r="H184" s="31"/>
    </row>
    <row r="185" spans="2:16">
      <c r="E185" s="31"/>
      <c r="F185" s="31"/>
      <c r="G185" s="31"/>
      <c r="H185" s="31"/>
    </row>
    <row r="186" spans="2:16">
      <c r="E186" s="31"/>
      <c r="F186" s="31"/>
      <c r="G186" s="31"/>
      <c r="H186" s="31"/>
    </row>
    <row r="187" spans="2:16">
      <c r="E187" s="31"/>
      <c r="F187" s="31"/>
      <c r="G187" s="31"/>
      <c r="H187" s="31"/>
    </row>
    <row r="188" spans="2:16">
      <c r="E188" s="31"/>
      <c r="F188" s="31"/>
      <c r="G188" s="31"/>
      <c r="H188" s="31"/>
      <c r="I188" s="31"/>
      <c r="J188" s="31"/>
      <c r="K188" s="31"/>
    </row>
    <row r="189" spans="2:16">
      <c r="E189" s="31"/>
      <c r="F189" s="31"/>
      <c r="G189" s="31"/>
      <c r="H189" s="31"/>
    </row>
    <row r="190" spans="2:16">
      <c r="E190" s="31"/>
      <c r="F190" s="31"/>
      <c r="G190" s="31"/>
      <c r="H190" s="31"/>
    </row>
    <row r="191" spans="2:16">
      <c r="E191" s="31"/>
      <c r="F191" s="31"/>
      <c r="G191" s="31"/>
      <c r="H191" s="31"/>
    </row>
    <row r="192" spans="2:16">
      <c r="E192" s="31"/>
      <c r="F192" s="31"/>
      <c r="G192" s="31"/>
      <c r="H192" s="31"/>
    </row>
    <row r="193" spans="5:8">
      <c r="E193" s="31"/>
      <c r="F193" s="31"/>
      <c r="G193" s="31"/>
      <c r="H193" s="31"/>
    </row>
    <row r="194" spans="5:8">
      <c r="E194" s="31"/>
      <c r="F194" s="31"/>
      <c r="G194" s="31"/>
      <c r="H194" s="31"/>
    </row>
    <row r="195" spans="5:8">
      <c r="E195" s="31"/>
      <c r="F195" s="31"/>
      <c r="G195" s="31"/>
      <c r="H195" s="31"/>
    </row>
    <row r="196" spans="5:8">
      <c r="E196" s="31"/>
      <c r="F196" s="31"/>
      <c r="G196" s="31"/>
      <c r="H196" s="31"/>
    </row>
    <row r="197" spans="5:8">
      <c r="E197" s="31"/>
      <c r="F197" s="31"/>
      <c r="G197" s="31"/>
      <c r="H197" s="31"/>
    </row>
    <row r="198" spans="5:8">
      <c r="E198" s="31"/>
      <c r="F198" s="31"/>
      <c r="G198" s="31"/>
      <c r="H198" s="31"/>
    </row>
    <row r="199" spans="5:8">
      <c r="E199" s="31"/>
      <c r="F199" s="31"/>
      <c r="G199" s="31"/>
      <c r="H199" s="31"/>
    </row>
    <row r="200" spans="5:8">
      <c r="E200" s="31"/>
      <c r="F200" s="31"/>
      <c r="G200" s="31"/>
      <c r="H200" s="31"/>
    </row>
    <row r="201" spans="5:8">
      <c r="E201" s="31"/>
      <c r="F201" s="31"/>
      <c r="G201" s="31"/>
      <c r="H201" s="31"/>
    </row>
    <row r="202" spans="5:8">
      <c r="E202" s="31"/>
      <c r="F202" s="31"/>
      <c r="G202" s="31"/>
      <c r="H202" s="31"/>
    </row>
    <row r="203" spans="5:8">
      <c r="E203" s="31"/>
      <c r="F203" s="31"/>
      <c r="G203" s="31"/>
      <c r="H203" s="31"/>
    </row>
    <row r="204" spans="5:8">
      <c r="E204" s="31"/>
      <c r="F204" s="31"/>
      <c r="G204" s="31"/>
      <c r="H204" s="31"/>
    </row>
    <row r="205" spans="5:8">
      <c r="E205" s="31"/>
      <c r="F205" s="31"/>
      <c r="G205" s="31"/>
      <c r="H205" s="31"/>
    </row>
    <row r="206" spans="5:8">
      <c r="E206" s="31"/>
      <c r="F206" s="31"/>
      <c r="G206" s="31"/>
      <c r="H206" s="31"/>
    </row>
    <row r="207" spans="5:8">
      <c r="E207" s="31"/>
      <c r="F207" s="31"/>
      <c r="G207" s="31"/>
      <c r="H207" s="31"/>
    </row>
    <row r="208" spans="5:8">
      <c r="E208" s="31"/>
      <c r="F208" s="31"/>
      <c r="G208" s="31"/>
      <c r="H208" s="31"/>
    </row>
    <row r="209" spans="5:8">
      <c r="E209" s="31"/>
      <c r="F209" s="31"/>
      <c r="G209" s="31"/>
      <c r="H209" s="31"/>
    </row>
    <row r="210" spans="5:8">
      <c r="E210" s="31"/>
      <c r="F210" s="31"/>
      <c r="G210" s="31"/>
      <c r="H210" s="31"/>
    </row>
    <row r="211" spans="5:8">
      <c r="E211" s="31"/>
      <c r="F211" s="31"/>
      <c r="G211" s="31"/>
      <c r="H211" s="31"/>
    </row>
    <row r="212" spans="5:8">
      <c r="E212" s="31"/>
      <c r="F212" s="31"/>
      <c r="G212" s="31"/>
      <c r="H212" s="31"/>
    </row>
    <row r="213" spans="5:8">
      <c r="E213" s="31"/>
      <c r="F213" s="31"/>
      <c r="G213" s="31"/>
      <c r="H213" s="31"/>
    </row>
    <row r="214" spans="5:8">
      <c r="E214" s="31"/>
      <c r="F214" s="31"/>
      <c r="G214" s="31"/>
      <c r="H214" s="31"/>
    </row>
    <row r="215" spans="5:8">
      <c r="E215" s="31"/>
      <c r="F215" s="31"/>
      <c r="G215" s="31"/>
      <c r="H215" s="31"/>
    </row>
    <row r="216" spans="5:8">
      <c r="E216" s="31"/>
      <c r="F216" s="31"/>
      <c r="G216" s="31"/>
      <c r="H216" s="31"/>
    </row>
    <row r="217" spans="5:8">
      <c r="E217" s="31"/>
      <c r="F217" s="31"/>
      <c r="G217" s="31"/>
      <c r="H217" s="31"/>
    </row>
    <row r="218" spans="5:8">
      <c r="E218" s="31"/>
      <c r="F218" s="31"/>
      <c r="G218" s="31"/>
      <c r="H218" s="31"/>
    </row>
    <row r="219" spans="5:8">
      <c r="E219" s="31"/>
      <c r="F219" s="31"/>
      <c r="G219" s="31"/>
      <c r="H219" s="31"/>
    </row>
    <row r="220" spans="5:8">
      <c r="E220" s="31"/>
      <c r="F220" s="31"/>
      <c r="G220" s="31"/>
      <c r="H220" s="31"/>
    </row>
    <row r="221" spans="5:8">
      <c r="E221" s="31"/>
      <c r="F221" s="31"/>
      <c r="G221" s="31"/>
      <c r="H221" s="31"/>
    </row>
    <row r="222" spans="5:8">
      <c r="E222" s="31"/>
      <c r="F222" s="31"/>
      <c r="G222" s="31"/>
      <c r="H222" s="31"/>
    </row>
    <row r="223" spans="5:8">
      <c r="E223" s="31"/>
      <c r="F223" s="31"/>
      <c r="G223" s="31"/>
      <c r="H223" s="31"/>
    </row>
    <row r="224" spans="5:8">
      <c r="E224" s="31"/>
      <c r="F224" s="31"/>
      <c r="G224" s="31"/>
      <c r="H224" s="31"/>
    </row>
    <row r="225" spans="5:8">
      <c r="E225" s="31"/>
      <c r="F225" s="31"/>
      <c r="G225" s="31"/>
      <c r="H225" s="31"/>
    </row>
    <row r="226" spans="5:8">
      <c r="E226" s="31"/>
      <c r="F226" s="31"/>
      <c r="G226" s="31"/>
      <c r="H226" s="31"/>
    </row>
    <row r="227" spans="5:8">
      <c r="E227" s="31"/>
      <c r="F227" s="31"/>
      <c r="G227" s="31"/>
      <c r="H227" s="31"/>
    </row>
    <row r="228" spans="5:8">
      <c r="E228" s="31"/>
      <c r="F228" s="31"/>
      <c r="G228" s="31"/>
      <c r="H228" s="31"/>
    </row>
    <row r="229" spans="5:8">
      <c r="E229" s="31"/>
      <c r="F229" s="31"/>
      <c r="G229" s="31"/>
      <c r="H229" s="31"/>
    </row>
    <row r="230" spans="5:8">
      <c r="E230" s="31"/>
      <c r="F230" s="31"/>
      <c r="G230" s="31"/>
      <c r="H230" s="31"/>
    </row>
    <row r="231" spans="5:8">
      <c r="E231" s="31"/>
      <c r="F231" s="31"/>
      <c r="G231" s="31"/>
      <c r="H231" s="31"/>
    </row>
    <row r="232" spans="5:8">
      <c r="E232" s="31"/>
      <c r="F232" s="31"/>
      <c r="G232" s="31"/>
      <c r="H232" s="31"/>
    </row>
    <row r="233" spans="5:8">
      <c r="E233" s="31"/>
      <c r="F233" s="31"/>
      <c r="G233" s="31"/>
      <c r="H233" s="31"/>
    </row>
    <row r="234" spans="5:8">
      <c r="E234" s="31"/>
      <c r="F234" s="31"/>
      <c r="G234" s="31"/>
      <c r="H234" s="31"/>
    </row>
    <row r="235" spans="5:8">
      <c r="E235" s="31"/>
      <c r="F235" s="31"/>
      <c r="G235" s="31"/>
      <c r="H235" s="31"/>
    </row>
    <row r="236" spans="5:8">
      <c r="E236" s="31"/>
      <c r="F236" s="31"/>
      <c r="G236" s="31"/>
      <c r="H236" s="31"/>
    </row>
    <row r="237" spans="5:8">
      <c r="E237" s="31"/>
      <c r="F237" s="31"/>
      <c r="G237" s="31"/>
      <c r="H237" s="31"/>
    </row>
    <row r="238" spans="5:8">
      <c r="E238" s="31"/>
      <c r="F238" s="31"/>
      <c r="G238" s="31"/>
      <c r="H238" s="31"/>
    </row>
    <row r="239" spans="5:8">
      <c r="E239" s="31"/>
      <c r="F239" s="31"/>
      <c r="G239" s="31"/>
      <c r="H239" s="31"/>
    </row>
    <row r="240" spans="5:8">
      <c r="E240" s="31"/>
      <c r="F240" s="31"/>
      <c r="G240" s="31"/>
      <c r="H240" s="31"/>
    </row>
    <row r="241" spans="5:8">
      <c r="E241" s="31"/>
      <c r="F241" s="31"/>
      <c r="G241" s="31"/>
      <c r="H241" s="31"/>
    </row>
    <row r="242" spans="5:8">
      <c r="E242" s="31"/>
      <c r="F242" s="31"/>
      <c r="G242" s="31"/>
      <c r="H242" s="31"/>
    </row>
    <row r="243" spans="5:8">
      <c r="E243" s="31"/>
      <c r="F243" s="31"/>
      <c r="G243" s="31"/>
      <c r="H243" s="31"/>
    </row>
    <row r="244" spans="5:8">
      <c r="E244" s="31"/>
      <c r="F244" s="31"/>
      <c r="G244" s="31"/>
      <c r="H244" s="31"/>
    </row>
    <row r="245" spans="5:8">
      <c r="E245" s="31"/>
      <c r="F245" s="31"/>
      <c r="G245" s="31"/>
      <c r="H245" s="31"/>
    </row>
    <row r="246" spans="5:8">
      <c r="E246" s="31"/>
      <c r="F246" s="31"/>
      <c r="G246" s="31"/>
      <c r="H246" s="31"/>
    </row>
    <row r="247" spans="5:8">
      <c r="E247" s="31"/>
      <c r="F247" s="31"/>
      <c r="G247" s="31"/>
      <c r="H247" s="31"/>
    </row>
    <row r="248" spans="5:8">
      <c r="E248" s="31"/>
      <c r="F248" s="31"/>
      <c r="G248" s="31"/>
      <c r="H248" s="31"/>
    </row>
    <row r="249" spans="5:8">
      <c r="E249" s="31"/>
      <c r="F249" s="31"/>
      <c r="G249" s="31"/>
      <c r="H249" s="31"/>
    </row>
    <row r="250" spans="5:8">
      <c r="E250" s="31"/>
      <c r="F250" s="31"/>
      <c r="G250" s="31"/>
      <c r="H250" s="31"/>
    </row>
    <row r="251" spans="5:8">
      <c r="E251" s="31"/>
      <c r="F251" s="31"/>
      <c r="G251" s="31"/>
      <c r="H251" s="31"/>
    </row>
    <row r="252" spans="5:8">
      <c r="E252" s="31"/>
      <c r="F252" s="31"/>
      <c r="G252" s="31"/>
      <c r="H252" s="31"/>
    </row>
    <row r="253" spans="5:8">
      <c r="E253" s="31"/>
      <c r="F253" s="31"/>
      <c r="G253" s="31"/>
      <c r="H253" s="31"/>
    </row>
    <row r="254" spans="5:8">
      <c r="E254" s="31"/>
      <c r="F254" s="31"/>
      <c r="G254" s="31"/>
      <c r="H254" s="31"/>
    </row>
    <row r="255" spans="5:8">
      <c r="E255" s="31"/>
      <c r="F255" s="31"/>
      <c r="G255" s="31"/>
      <c r="H255" s="31"/>
    </row>
    <row r="256" spans="5:8">
      <c r="E256" s="31"/>
      <c r="F256" s="31"/>
      <c r="G256" s="31"/>
      <c r="H256" s="31"/>
    </row>
    <row r="257" spans="5:8">
      <c r="E257" s="31"/>
      <c r="F257" s="31"/>
      <c r="G257" s="31"/>
      <c r="H257" s="31"/>
    </row>
    <row r="258" spans="5:8">
      <c r="E258" s="31"/>
      <c r="F258" s="31"/>
      <c r="G258" s="31"/>
      <c r="H258" s="31"/>
    </row>
    <row r="259" spans="5:8">
      <c r="E259" s="31"/>
      <c r="F259" s="31"/>
      <c r="G259" s="31"/>
      <c r="H259" s="31"/>
    </row>
    <row r="260" spans="5:8">
      <c r="E260" s="31"/>
      <c r="F260" s="31"/>
      <c r="G260" s="31"/>
      <c r="H260" s="31"/>
    </row>
    <row r="261" spans="5:8">
      <c r="E261" s="31"/>
      <c r="F261" s="31"/>
      <c r="G261" s="31"/>
      <c r="H261" s="31"/>
    </row>
    <row r="262" spans="5:8">
      <c r="E262" s="31"/>
      <c r="F262" s="31"/>
      <c r="G262" s="31"/>
      <c r="H262" s="31"/>
    </row>
    <row r="263" spans="5:8">
      <c r="E263" s="31"/>
      <c r="F263" s="31"/>
      <c r="G263" s="31"/>
      <c r="H263" s="31"/>
    </row>
    <row r="264" spans="5:8">
      <c r="E264" s="31"/>
      <c r="F264" s="31"/>
      <c r="G264" s="31"/>
      <c r="H264" s="31"/>
    </row>
    <row r="265" spans="5:8">
      <c r="E265" s="31"/>
      <c r="F265" s="31"/>
      <c r="G265" s="31"/>
      <c r="H265" s="31"/>
    </row>
    <row r="266" spans="5:8">
      <c r="E266" s="31"/>
      <c r="F266" s="31"/>
      <c r="G266" s="31"/>
      <c r="H266" s="31"/>
    </row>
    <row r="267" spans="5:8">
      <c r="E267" s="31"/>
      <c r="F267" s="31"/>
      <c r="G267" s="31"/>
      <c r="H267" s="31"/>
    </row>
    <row r="268" spans="5:8">
      <c r="E268" s="31"/>
      <c r="F268" s="31"/>
      <c r="G268" s="31"/>
      <c r="H268" s="31"/>
    </row>
    <row r="269" spans="5:8">
      <c r="E269" s="31"/>
      <c r="F269" s="31"/>
      <c r="G269" s="31"/>
      <c r="H269" s="31"/>
    </row>
    <row r="270" spans="5:8">
      <c r="E270" s="31"/>
      <c r="F270" s="31"/>
      <c r="G270" s="31"/>
      <c r="H270" s="31"/>
    </row>
    <row r="271" spans="5:8">
      <c r="E271" s="31"/>
      <c r="F271" s="31"/>
      <c r="G271" s="31"/>
      <c r="H271" s="31"/>
    </row>
    <row r="272" spans="5:8">
      <c r="E272" s="31"/>
      <c r="F272" s="31"/>
      <c r="G272" s="31"/>
      <c r="H272" s="31"/>
    </row>
    <row r="273" spans="5:8">
      <c r="E273" s="31"/>
      <c r="F273" s="31"/>
      <c r="G273" s="31"/>
      <c r="H273" s="31"/>
    </row>
    <row r="274" spans="5:8">
      <c r="E274" s="31"/>
      <c r="F274" s="31"/>
      <c r="G274" s="31"/>
      <c r="H274" s="31"/>
    </row>
    <row r="275" spans="5:8">
      <c r="E275" s="31"/>
      <c r="F275" s="31"/>
      <c r="G275" s="31"/>
      <c r="H275" s="31"/>
    </row>
    <row r="276" spans="5:8">
      <c r="E276" s="31"/>
      <c r="F276" s="31"/>
      <c r="G276" s="31"/>
      <c r="H276" s="31"/>
    </row>
    <row r="277" spans="5:8">
      <c r="E277" s="31"/>
      <c r="F277" s="31"/>
      <c r="G277" s="31"/>
      <c r="H277" s="31"/>
    </row>
    <row r="278" spans="5:8">
      <c r="E278" s="31"/>
      <c r="F278" s="31"/>
      <c r="G278" s="31"/>
      <c r="H278" s="31"/>
    </row>
    <row r="279" spans="5:8">
      <c r="E279" s="31"/>
      <c r="F279" s="31"/>
      <c r="G279" s="31"/>
      <c r="H279" s="31"/>
    </row>
    <row r="280" spans="5:8">
      <c r="E280" s="31"/>
      <c r="F280" s="31"/>
      <c r="G280" s="31"/>
      <c r="H280" s="31"/>
    </row>
    <row r="281" spans="5:8">
      <c r="E281" s="31"/>
      <c r="F281" s="31"/>
      <c r="G281" s="31"/>
      <c r="H281" s="31"/>
    </row>
    <row r="282" spans="5:8">
      <c r="E282" s="31"/>
      <c r="F282" s="31"/>
      <c r="G282" s="31"/>
      <c r="H282" s="31"/>
    </row>
    <row r="283" spans="5:8">
      <c r="E283" s="31"/>
      <c r="F283" s="31"/>
      <c r="G283" s="31"/>
      <c r="H283" s="31"/>
    </row>
    <row r="284" spans="5:8">
      <c r="E284" s="31"/>
      <c r="F284" s="31"/>
      <c r="G284" s="31"/>
      <c r="H284" s="31"/>
    </row>
    <row r="285" spans="5:8">
      <c r="E285" s="31"/>
      <c r="F285" s="31"/>
      <c r="G285" s="31"/>
      <c r="H285" s="31"/>
    </row>
    <row r="286" spans="5:8">
      <c r="E286" s="31"/>
      <c r="F286" s="31"/>
      <c r="G286" s="31"/>
      <c r="H286" s="31"/>
    </row>
    <row r="287" spans="5:8">
      <c r="E287" s="31"/>
      <c r="F287" s="31"/>
      <c r="G287" s="31"/>
      <c r="H287" s="31"/>
    </row>
    <row r="288" spans="5:8">
      <c r="E288" s="31"/>
      <c r="F288" s="31"/>
      <c r="G288" s="31"/>
      <c r="H288" s="31"/>
    </row>
    <row r="289" spans="5:8">
      <c r="E289" s="31"/>
      <c r="F289" s="31"/>
      <c r="G289" s="31"/>
      <c r="H289" s="31"/>
    </row>
    <row r="290" spans="5:8">
      <c r="E290" s="31"/>
      <c r="F290" s="31"/>
      <c r="G290" s="31"/>
      <c r="H290" s="31"/>
    </row>
    <row r="291" spans="5:8">
      <c r="E291" s="31"/>
      <c r="F291" s="31"/>
      <c r="G291" s="31"/>
      <c r="H291" s="31"/>
    </row>
    <row r="292" spans="5:8">
      <c r="E292" s="31"/>
      <c r="F292" s="31"/>
      <c r="G292" s="31"/>
      <c r="H292" s="31"/>
    </row>
    <row r="293" spans="5:8">
      <c r="E293" s="31"/>
      <c r="F293" s="31"/>
      <c r="G293" s="31"/>
      <c r="H293" s="31"/>
    </row>
    <row r="294" spans="5:8">
      <c r="E294" s="31"/>
      <c r="F294" s="31"/>
      <c r="G294" s="31"/>
      <c r="H294" s="31"/>
    </row>
    <row r="295" spans="5:8">
      <c r="E295" s="31"/>
      <c r="F295" s="31"/>
      <c r="G295" s="31"/>
      <c r="H295" s="31"/>
    </row>
    <row r="296" spans="5:8">
      <c r="E296" s="31"/>
      <c r="F296" s="31"/>
      <c r="G296" s="31"/>
      <c r="H296" s="31"/>
    </row>
    <row r="297" spans="5:8">
      <c r="E297" s="31"/>
      <c r="F297" s="31"/>
      <c r="G297" s="31"/>
      <c r="H297" s="31"/>
    </row>
    <row r="298" spans="5:8">
      <c r="E298" s="31"/>
      <c r="F298" s="31"/>
      <c r="G298" s="31"/>
      <c r="H298" s="31"/>
    </row>
    <row r="299" spans="5:8">
      <c r="E299" s="31"/>
      <c r="F299" s="31"/>
      <c r="G299" s="31"/>
      <c r="H299" s="31"/>
    </row>
    <row r="300" spans="5:8">
      <c r="E300" s="31"/>
      <c r="F300" s="31"/>
      <c r="G300" s="31"/>
      <c r="H300" s="31"/>
    </row>
    <row r="301" spans="5:8">
      <c r="E301" s="31"/>
      <c r="F301" s="31"/>
      <c r="G301" s="31"/>
      <c r="H301" s="31"/>
    </row>
    <row r="302" spans="5:8">
      <c r="E302" s="31"/>
      <c r="F302" s="31"/>
      <c r="G302" s="31"/>
      <c r="H302" s="31"/>
    </row>
    <row r="303" spans="5:8">
      <c r="E303" s="31"/>
      <c r="F303" s="31"/>
      <c r="G303" s="31"/>
      <c r="H303" s="31"/>
    </row>
    <row r="304" spans="5:8">
      <c r="E304" s="31"/>
      <c r="F304" s="31"/>
      <c r="G304" s="31"/>
      <c r="H304" s="31"/>
    </row>
    <row r="305" spans="5:8">
      <c r="E305" s="31"/>
      <c r="F305" s="31"/>
      <c r="G305" s="31"/>
      <c r="H305" s="31"/>
    </row>
    <row r="306" spans="5:8">
      <c r="E306" s="31"/>
      <c r="F306" s="31"/>
      <c r="G306" s="31"/>
      <c r="H306" s="31"/>
    </row>
    <row r="307" spans="5:8">
      <c r="E307" s="31"/>
      <c r="F307" s="31"/>
      <c r="G307" s="31"/>
      <c r="H307" s="31"/>
    </row>
    <row r="308" spans="5:8">
      <c r="E308" s="31"/>
      <c r="F308" s="31"/>
      <c r="G308" s="31"/>
      <c r="H308" s="31"/>
    </row>
    <row r="309" spans="5:8">
      <c r="E309" s="31"/>
      <c r="F309" s="31"/>
      <c r="G309" s="31"/>
      <c r="H309" s="31"/>
    </row>
    <row r="310" spans="5:8">
      <c r="E310" s="31"/>
      <c r="F310" s="31"/>
      <c r="G310" s="31"/>
      <c r="H310" s="31"/>
    </row>
    <row r="311" spans="5:8">
      <c r="E311" s="31"/>
      <c r="F311" s="31"/>
      <c r="G311" s="31"/>
      <c r="H311" s="31"/>
    </row>
    <row r="312" spans="5:8">
      <c r="E312" s="31"/>
      <c r="F312" s="31"/>
      <c r="G312" s="31"/>
      <c r="H312" s="31"/>
    </row>
    <row r="313" spans="5:8">
      <c r="E313" s="31"/>
      <c r="F313" s="31"/>
      <c r="G313" s="31"/>
      <c r="H313" s="31"/>
    </row>
    <row r="314" spans="5:8">
      <c r="E314" s="31"/>
      <c r="F314" s="31"/>
      <c r="G314" s="31"/>
      <c r="H314" s="31"/>
    </row>
    <row r="315" spans="5:8">
      <c r="E315" s="31"/>
      <c r="F315" s="31"/>
      <c r="G315" s="31"/>
      <c r="H315" s="31"/>
    </row>
    <row r="316" spans="5:8">
      <c r="E316" s="31"/>
      <c r="F316" s="31"/>
      <c r="G316" s="31"/>
      <c r="H316" s="31"/>
    </row>
    <row r="317" spans="5:8">
      <c r="E317" s="31"/>
      <c r="F317" s="31"/>
      <c r="G317" s="31"/>
      <c r="H317" s="31"/>
    </row>
    <row r="318" spans="5:8">
      <c r="E318" s="31"/>
      <c r="F318" s="31"/>
      <c r="G318" s="31"/>
      <c r="H318" s="31"/>
    </row>
    <row r="319" spans="5:8">
      <c r="E319" s="31"/>
      <c r="F319" s="31"/>
      <c r="G319" s="31"/>
      <c r="H319" s="31"/>
    </row>
    <row r="320" spans="5:8">
      <c r="E320" s="31"/>
      <c r="F320" s="31"/>
      <c r="G320" s="31"/>
      <c r="H320" s="31"/>
    </row>
    <row r="321" spans="5:8">
      <c r="E321" s="31"/>
      <c r="F321" s="31"/>
      <c r="G321" s="31"/>
      <c r="H321" s="31"/>
    </row>
    <row r="322" spans="5:8">
      <c r="E322" s="31"/>
      <c r="F322" s="31"/>
      <c r="G322" s="31"/>
      <c r="H322" s="31"/>
    </row>
    <row r="323" spans="5:8">
      <c r="E323" s="31"/>
      <c r="F323" s="31"/>
      <c r="G323" s="31"/>
      <c r="H323" s="31"/>
    </row>
    <row r="324" spans="5:8">
      <c r="E324" s="31"/>
      <c r="F324" s="31"/>
      <c r="G324" s="31"/>
      <c r="H324" s="31"/>
    </row>
    <row r="325" spans="5:8">
      <c r="E325" s="31"/>
      <c r="F325" s="31"/>
      <c r="G325" s="31"/>
      <c r="H325" s="31"/>
    </row>
    <row r="326" spans="5:8">
      <c r="E326" s="31"/>
      <c r="F326" s="31"/>
      <c r="G326" s="31"/>
      <c r="H326" s="31"/>
    </row>
    <row r="327" spans="5:8">
      <c r="E327" s="31"/>
      <c r="F327" s="31"/>
      <c r="G327" s="31"/>
      <c r="H327" s="31"/>
    </row>
    <row r="328" spans="5:8">
      <c r="E328" s="31"/>
      <c r="F328" s="31"/>
      <c r="G328" s="31"/>
      <c r="H328" s="31"/>
    </row>
    <row r="329" spans="5:8">
      <c r="E329" s="31"/>
      <c r="F329" s="31"/>
      <c r="G329" s="31"/>
      <c r="H329" s="31"/>
    </row>
    <row r="330" spans="5:8">
      <c r="E330" s="31"/>
      <c r="F330" s="31"/>
      <c r="G330" s="31"/>
      <c r="H330" s="31"/>
    </row>
    <row r="331" spans="5:8">
      <c r="E331" s="31"/>
      <c r="F331" s="31"/>
      <c r="G331" s="31"/>
      <c r="H331" s="31"/>
    </row>
    <row r="332" spans="5:8">
      <c r="E332" s="31"/>
      <c r="F332" s="31"/>
      <c r="G332" s="31"/>
      <c r="H332" s="31"/>
    </row>
    <row r="333" spans="5:8">
      <c r="E333" s="31"/>
      <c r="F333" s="31"/>
      <c r="G333" s="31"/>
      <c r="H333" s="31"/>
    </row>
    <row r="334" spans="5:8">
      <c r="E334" s="31"/>
      <c r="F334" s="31"/>
      <c r="G334" s="31"/>
      <c r="H334" s="31"/>
    </row>
    <row r="335" spans="5:8">
      <c r="E335" s="31"/>
      <c r="F335" s="31"/>
      <c r="G335" s="31"/>
      <c r="H335" s="31"/>
    </row>
    <row r="336" spans="5:8">
      <c r="E336" s="31"/>
      <c r="F336" s="31"/>
      <c r="G336" s="31"/>
      <c r="H336" s="31"/>
    </row>
    <row r="337" spans="5:8">
      <c r="E337" s="31"/>
      <c r="F337" s="31"/>
      <c r="G337" s="31"/>
      <c r="H337" s="31"/>
    </row>
    <row r="338" spans="5:8">
      <c r="E338" s="31"/>
      <c r="F338" s="31"/>
      <c r="G338" s="31"/>
      <c r="H338" s="31"/>
    </row>
    <row r="339" spans="5:8">
      <c r="E339" s="31"/>
      <c r="F339" s="31"/>
      <c r="G339" s="31"/>
      <c r="H339" s="31"/>
    </row>
    <row r="340" spans="5:8">
      <c r="E340" s="31"/>
      <c r="F340" s="31"/>
      <c r="G340" s="31"/>
      <c r="H340" s="31"/>
    </row>
    <row r="341" spans="5:8">
      <c r="E341" s="31"/>
      <c r="F341" s="31"/>
      <c r="G341" s="31"/>
      <c r="H341" s="31"/>
    </row>
    <row r="342" spans="5:8">
      <c r="E342" s="31"/>
      <c r="F342" s="31"/>
      <c r="G342" s="31"/>
      <c r="H342" s="31"/>
    </row>
    <row r="343" spans="5:8">
      <c r="E343" s="31"/>
      <c r="F343" s="31"/>
      <c r="G343" s="31"/>
      <c r="H343" s="31"/>
    </row>
    <row r="344" spans="5:8">
      <c r="E344" s="31"/>
      <c r="F344" s="31"/>
      <c r="G344" s="31"/>
      <c r="H344" s="31"/>
    </row>
    <row r="345" spans="5:8">
      <c r="E345" s="31"/>
      <c r="F345" s="31"/>
      <c r="G345" s="31"/>
      <c r="H345" s="31"/>
    </row>
    <row r="346" spans="5:8">
      <c r="E346" s="31"/>
      <c r="F346" s="31"/>
      <c r="G346" s="31"/>
      <c r="H346" s="31"/>
    </row>
    <row r="347" spans="5:8">
      <c r="E347" s="31"/>
      <c r="F347" s="31"/>
      <c r="G347" s="31"/>
      <c r="H347" s="31"/>
    </row>
    <row r="348" spans="5:8">
      <c r="E348" s="31"/>
      <c r="F348" s="31"/>
      <c r="G348" s="31"/>
      <c r="H348" s="31"/>
    </row>
    <row r="349" spans="5:8">
      <c r="E349" s="31"/>
      <c r="F349" s="31"/>
      <c r="G349" s="31"/>
      <c r="H349" s="31"/>
    </row>
    <row r="350" spans="5:8">
      <c r="E350" s="31"/>
      <c r="F350" s="31"/>
      <c r="G350" s="31"/>
      <c r="H350" s="31"/>
    </row>
    <row r="351" spans="5:8">
      <c r="E351" s="31"/>
      <c r="F351" s="31"/>
      <c r="G351" s="31"/>
      <c r="H351" s="31"/>
    </row>
    <row r="352" spans="5:8">
      <c r="E352" s="31"/>
      <c r="F352" s="31"/>
      <c r="G352" s="31"/>
      <c r="H352" s="31"/>
    </row>
    <row r="353" spans="5:8">
      <c r="E353" s="31"/>
      <c r="F353" s="31"/>
      <c r="G353" s="31"/>
      <c r="H353" s="31"/>
    </row>
    <row r="354" spans="5:8">
      <c r="E354" s="31"/>
      <c r="F354" s="31"/>
      <c r="G354" s="31"/>
      <c r="H354" s="31"/>
    </row>
    <row r="355" spans="5:8">
      <c r="E355" s="31"/>
      <c r="F355" s="31"/>
      <c r="G355" s="31"/>
      <c r="H355" s="31"/>
    </row>
    <row r="356" spans="5:8">
      <c r="E356" s="31"/>
      <c r="F356" s="31"/>
      <c r="G356" s="31"/>
      <c r="H356" s="31"/>
    </row>
    <row r="357" spans="5:8">
      <c r="E357" s="31"/>
      <c r="F357" s="31"/>
      <c r="G357" s="31"/>
      <c r="H357" s="31"/>
    </row>
    <row r="358" spans="5:8">
      <c r="E358" s="31"/>
      <c r="F358" s="31"/>
      <c r="G358" s="31"/>
      <c r="H358" s="31"/>
    </row>
    <row r="359" spans="5:8">
      <c r="E359" s="31"/>
      <c r="F359" s="31"/>
      <c r="G359" s="31"/>
      <c r="H359" s="31"/>
    </row>
    <row r="360" spans="5:8">
      <c r="E360" s="31"/>
      <c r="F360" s="31"/>
      <c r="G360" s="31"/>
      <c r="H360" s="31"/>
    </row>
    <row r="361" spans="5:8">
      <c r="E361" s="31"/>
      <c r="F361" s="31"/>
      <c r="G361" s="31"/>
      <c r="H361" s="31"/>
    </row>
    <row r="362" spans="5:8">
      <c r="E362" s="31"/>
      <c r="F362" s="31"/>
      <c r="G362" s="31"/>
      <c r="H362" s="31"/>
    </row>
    <row r="363" spans="5:8">
      <c r="E363" s="31"/>
      <c r="F363" s="31"/>
      <c r="G363" s="31"/>
      <c r="H363" s="31"/>
    </row>
    <row r="364" spans="5:8">
      <c r="E364" s="31"/>
      <c r="F364" s="31"/>
      <c r="G364" s="31"/>
      <c r="H364" s="31"/>
    </row>
    <row r="365" spans="5:8">
      <c r="E365" s="31"/>
      <c r="F365" s="31"/>
      <c r="G365" s="31"/>
      <c r="H365" s="31"/>
    </row>
    <row r="366" spans="5:8">
      <c r="E366" s="31"/>
      <c r="F366" s="31"/>
      <c r="G366" s="31"/>
      <c r="H366" s="31"/>
    </row>
    <row r="367" spans="5:8">
      <c r="E367" s="31"/>
      <c r="F367" s="31"/>
      <c r="G367" s="31"/>
      <c r="H367" s="31"/>
    </row>
    <row r="368" spans="5:8">
      <c r="E368" s="31"/>
      <c r="F368" s="31"/>
      <c r="G368" s="31"/>
      <c r="H368" s="31"/>
    </row>
    <row r="369" spans="5:8">
      <c r="E369" s="31"/>
      <c r="F369" s="31"/>
      <c r="G369" s="31"/>
      <c r="H369" s="31"/>
    </row>
    <row r="370" spans="5:8">
      <c r="E370" s="31"/>
      <c r="F370" s="31"/>
      <c r="G370" s="31"/>
      <c r="H370" s="31"/>
    </row>
    <row r="371" spans="5:8">
      <c r="E371" s="31"/>
      <c r="F371" s="31"/>
      <c r="G371" s="31"/>
      <c r="H371" s="31"/>
    </row>
    <row r="372" spans="5:8">
      <c r="E372" s="31"/>
      <c r="F372" s="31"/>
      <c r="G372" s="31"/>
      <c r="H372" s="31"/>
    </row>
    <row r="373" spans="5:8">
      <c r="E373" s="31"/>
      <c r="F373" s="31"/>
      <c r="G373" s="31"/>
      <c r="H373" s="31"/>
    </row>
    <row r="374" spans="5:8">
      <c r="E374" s="31"/>
      <c r="F374" s="31"/>
      <c r="G374" s="31"/>
      <c r="H374" s="31"/>
    </row>
    <row r="375" spans="5:8">
      <c r="E375" s="31"/>
      <c r="F375" s="31"/>
      <c r="G375" s="31"/>
      <c r="H375" s="31"/>
    </row>
    <row r="376" spans="5:8">
      <c r="E376" s="31"/>
      <c r="F376" s="31"/>
      <c r="G376" s="31"/>
      <c r="H376" s="31"/>
    </row>
    <row r="377" spans="5:8">
      <c r="E377" s="31"/>
      <c r="F377" s="31"/>
      <c r="G377" s="31"/>
      <c r="H377" s="31"/>
    </row>
    <row r="378" spans="5:8">
      <c r="E378" s="31"/>
      <c r="F378" s="31"/>
      <c r="G378" s="31"/>
      <c r="H378" s="31"/>
    </row>
    <row r="379" spans="5:8">
      <c r="E379" s="31"/>
      <c r="F379" s="31"/>
      <c r="G379" s="31"/>
      <c r="H379" s="31"/>
    </row>
    <row r="380" spans="5:8">
      <c r="E380" s="31"/>
      <c r="F380" s="31"/>
      <c r="G380" s="31"/>
      <c r="H380" s="31"/>
    </row>
    <row r="381" spans="5:8">
      <c r="E381" s="31"/>
      <c r="F381" s="31"/>
      <c r="G381" s="31"/>
      <c r="H381" s="31"/>
    </row>
    <row r="382" spans="5:8">
      <c r="E382" s="31"/>
      <c r="F382" s="31"/>
      <c r="G382" s="31"/>
      <c r="H382" s="31"/>
    </row>
    <row r="383" spans="5:8">
      <c r="E383" s="31"/>
      <c r="F383" s="31"/>
      <c r="G383" s="31"/>
      <c r="H383" s="31"/>
    </row>
    <row r="384" spans="5:8">
      <c r="E384" s="31"/>
      <c r="F384" s="31"/>
      <c r="G384" s="31"/>
      <c r="H384" s="31"/>
    </row>
    <row r="385" spans="5:8">
      <c r="E385" s="31"/>
      <c r="F385" s="31"/>
      <c r="G385" s="31"/>
      <c r="H385" s="31"/>
    </row>
    <row r="386" spans="5:8">
      <c r="E386" s="31"/>
      <c r="F386" s="31"/>
      <c r="G386" s="31"/>
      <c r="H386" s="31"/>
    </row>
    <row r="387" spans="5:8">
      <c r="E387" s="31"/>
      <c r="F387" s="31"/>
      <c r="G387" s="31"/>
      <c r="H387" s="31"/>
    </row>
    <row r="388" spans="5:8">
      <c r="E388" s="31"/>
      <c r="F388" s="31"/>
      <c r="G388" s="31"/>
      <c r="H388" s="31"/>
    </row>
    <row r="389" spans="5:8">
      <c r="E389" s="31"/>
      <c r="F389" s="31"/>
      <c r="G389" s="31"/>
      <c r="H389" s="31"/>
    </row>
    <row r="390" spans="5:8">
      <c r="E390" s="31"/>
      <c r="F390" s="31"/>
      <c r="G390" s="31"/>
      <c r="H390" s="31"/>
    </row>
    <row r="391" spans="5:8">
      <c r="E391" s="31"/>
      <c r="F391" s="31"/>
      <c r="G391" s="31"/>
      <c r="H391" s="31"/>
    </row>
    <row r="392" spans="5:8">
      <c r="E392" s="31"/>
      <c r="F392" s="31"/>
      <c r="G392" s="31"/>
      <c r="H392" s="31"/>
    </row>
    <row r="393" spans="5:8">
      <c r="E393" s="31"/>
      <c r="F393" s="31"/>
      <c r="G393" s="31"/>
      <c r="H393" s="31"/>
    </row>
    <row r="394" spans="5:8">
      <c r="E394" s="31"/>
      <c r="F394" s="31"/>
      <c r="G394" s="31"/>
      <c r="H394" s="31"/>
    </row>
    <row r="395" spans="5:8">
      <c r="E395" s="31"/>
      <c r="F395" s="31"/>
      <c r="G395" s="31"/>
      <c r="H395" s="31"/>
    </row>
    <row r="396" spans="5:8">
      <c r="E396" s="31"/>
      <c r="F396" s="31"/>
      <c r="G396" s="31"/>
      <c r="H396" s="31"/>
    </row>
    <row r="397" spans="5:8">
      <c r="E397" s="31"/>
      <c r="F397" s="31"/>
      <c r="G397" s="31"/>
      <c r="H397" s="31"/>
    </row>
    <row r="398" spans="5:8">
      <c r="E398" s="31"/>
      <c r="F398" s="31"/>
      <c r="G398" s="31"/>
      <c r="H398" s="31"/>
    </row>
    <row r="399" spans="5:8">
      <c r="E399" s="31"/>
      <c r="F399" s="31"/>
      <c r="G399" s="31"/>
      <c r="H399" s="31"/>
    </row>
    <row r="400" spans="5:8">
      <c r="E400" s="31"/>
      <c r="F400" s="31"/>
      <c r="G400" s="31"/>
      <c r="H400" s="31"/>
    </row>
    <row r="401" spans="5:8">
      <c r="E401" s="31"/>
      <c r="F401" s="31"/>
      <c r="G401" s="31"/>
      <c r="H401" s="31"/>
    </row>
    <row r="402" spans="5:8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BD232"/>
  <sheetViews>
    <sheetView showGridLines="0" view="pageBreakPreview" topLeftCell="B190" zoomScale="60" zoomScaleNormal="100" workbookViewId="0">
      <selection activeCell="AS215" sqref="AS215"/>
    </sheetView>
  </sheetViews>
  <sheetFormatPr baseColWidth="10" defaultRowHeight="18.75"/>
  <cols>
    <col min="1" max="1" width="15.85546875" style="1145" hidden="1" customWidth="1"/>
    <col min="2" max="2" width="2.85546875" style="1140" customWidth="1"/>
    <col min="3" max="6" width="2.7109375" style="1140" customWidth="1"/>
    <col min="7" max="7" width="2.85546875" style="1140" customWidth="1"/>
    <col min="8" max="10" width="2.7109375" style="1140" customWidth="1"/>
    <col min="11" max="11" width="2.42578125" style="1140" customWidth="1"/>
    <col min="12" max="12" width="0.28515625" style="1140" customWidth="1"/>
    <col min="13" max="13" width="1" style="1140" customWidth="1"/>
    <col min="14" max="14" width="1.5703125" style="1140" customWidth="1"/>
    <col min="15" max="15" width="2.7109375" style="1140" customWidth="1"/>
    <col min="16" max="19" width="2.7109375" style="1140" hidden="1" customWidth="1"/>
    <col min="20" max="20" width="12.28515625" style="1140" customWidth="1"/>
    <col min="21" max="27" width="2.7109375" style="1140" customWidth="1"/>
    <col min="28" max="28" width="2.42578125" style="1140" customWidth="1"/>
    <col min="29" max="29" width="0.28515625" style="1140" customWidth="1"/>
    <col min="30" max="30" width="1.85546875" style="1140" customWidth="1"/>
    <col min="31" max="31" width="0.85546875" style="1140" customWidth="1"/>
    <col min="32" max="34" width="2.7109375" style="1140" customWidth="1"/>
    <col min="35" max="35" width="3.28515625" style="1140" customWidth="1"/>
    <col min="36" max="36" width="7.28515625" style="1140" customWidth="1"/>
    <col min="37" max="37" width="3.140625" style="1140" customWidth="1"/>
    <col min="38" max="39" width="2.7109375" style="1140" customWidth="1"/>
    <col min="40" max="41" width="0.85546875" style="1140" customWidth="1"/>
    <col min="42" max="42" width="1" style="1140" customWidth="1"/>
    <col min="43" max="44" width="20.28515625" style="1476" customWidth="1"/>
    <col min="45" max="46" width="20.28515625" style="1477" customWidth="1"/>
    <col min="47" max="47" width="20.28515625" style="1476" customWidth="1"/>
    <col min="48" max="48" width="20.28515625" style="1477" customWidth="1"/>
    <col min="49" max="49" width="20.28515625" style="1476" customWidth="1"/>
    <col min="50" max="50" width="20.28515625" style="1477" customWidth="1"/>
    <col min="51" max="51" width="20.28515625" style="1476" customWidth="1"/>
    <col min="52" max="55" width="20.28515625" style="1477" customWidth="1"/>
    <col min="56" max="56" width="20.28515625" style="1478" customWidth="1"/>
    <col min="57" max="16384" width="11.42578125" style="1140"/>
  </cols>
  <sheetData>
    <row r="2" spans="2:56">
      <c r="B2" s="1257"/>
      <c r="C2" s="1257"/>
      <c r="D2" s="1257"/>
      <c r="E2" s="1257"/>
      <c r="F2" s="1257"/>
      <c r="G2" s="1257"/>
      <c r="H2" s="1257"/>
      <c r="I2" s="1257"/>
      <c r="J2" s="1257"/>
      <c r="K2" s="1257"/>
    </row>
    <row r="3" spans="2:56">
      <c r="B3" s="1257"/>
      <c r="C3" s="1257"/>
      <c r="D3" s="1257"/>
      <c r="E3" s="1257"/>
      <c r="F3" s="1257"/>
      <c r="G3" s="1257"/>
      <c r="H3" s="1257"/>
      <c r="I3" s="1257"/>
      <c r="J3" s="1257"/>
      <c r="K3" s="1257"/>
      <c r="N3" s="1282" t="s">
        <v>693</v>
      </c>
      <c r="O3" s="1257"/>
      <c r="P3" s="1257"/>
      <c r="Q3" s="1257"/>
      <c r="R3" s="1257"/>
      <c r="S3" s="1257"/>
      <c r="T3" s="1257"/>
      <c r="U3" s="1257"/>
      <c r="V3" s="1257"/>
      <c r="W3" s="1257"/>
      <c r="X3" s="1257"/>
      <c r="Y3" s="1257"/>
      <c r="Z3" s="1257"/>
      <c r="AA3" s="1257"/>
      <c r="AB3" s="1257"/>
      <c r="AE3" s="1283" t="s">
        <v>694</v>
      </c>
      <c r="AF3" s="1257"/>
      <c r="AG3" s="1257"/>
      <c r="AH3" s="1257"/>
      <c r="AI3" s="1257"/>
      <c r="AJ3" s="1257"/>
      <c r="AK3" s="1257"/>
      <c r="AL3" s="1257"/>
      <c r="AM3" s="1257"/>
      <c r="AN3" s="1257"/>
      <c r="AP3" s="1284" t="s">
        <v>951</v>
      </c>
      <c r="AQ3" s="1257"/>
      <c r="AR3" s="1257"/>
      <c r="AS3" s="1257"/>
      <c r="AT3" s="1257"/>
    </row>
    <row r="4" spans="2:56">
      <c r="B4" s="1257"/>
      <c r="C4" s="1257"/>
      <c r="D4" s="1257"/>
      <c r="E4" s="1257"/>
      <c r="F4" s="1257"/>
      <c r="G4" s="1257"/>
      <c r="H4" s="1257"/>
      <c r="I4" s="1257"/>
      <c r="J4" s="1257"/>
      <c r="K4" s="1257"/>
      <c r="N4" s="1257"/>
      <c r="O4" s="1257"/>
      <c r="P4" s="1257"/>
      <c r="Q4" s="1257"/>
      <c r="R4" s="1257"/>
      <c r="S4" s="1257"/>
      <c r="T4" s="1257"/>
      <c r="U4" s="1257"/>
      <c r="V4" s="1257"/>
      <c r="W4" s="1257"/>
      <c r="X4" s="1257"/>
      <c r="Y4" s="1257"/>
      <c r="Z4" s="1257"/>
      <c r="AA4" s="1257"/>
      <c r="AB4" s="1257"/>
    </row>
    <row r="5" spans="2:56">
      <c r="B5" s="1257"/>
      <c r="C5" s="1257"/>
      <c r="D5" s="1257"/>
      <c r="E5" s="1257"/>
      <c r="F5" s="1257"/>
      <c r="G5" s="1257"/>
      <c r="H5" s="1257"/>
      <c r="I5" s="1257"/>
      <c r="J5" s="1257"/>
      <c r="K5" s="1257"/>
      <c r="N5" s="1257"/>
      <c r="O5" s="1257"/>
      <c r="P5" s="1257"/>
      <c r="Q5" s="1257"/>
      <c r="R5" s="1257"/>
      <c r="S5" s="1257"/>
      <c r="T5" s="1257"/>
      <c r="U5" s="1257"/>
      <c r="V5" s="1257"/>
      <c r="W5" s="1257"/>
      <c r="X5" s="1257"/>
      <c r="Y5" s="1257"/>
      <c r="Z5" s="1257"/>
      <c r="AA5" s="1257"/>
      <c r="AB5" s="1257"/>
      <c r="AE5" s="1273" t="s">
        <v>695</v>
      </c>
      <c r="AF5" s="1257"/>
      <c r="AG5" s="1257"/>
      <c r="AH5" s="1257"/>
      <c r="AI5" s="1257"/>
      <c r="AJ5" s="1257"/>
      <c r="AK5" s="1257"/>
      <c r="AL5" s="1257"/>
      <c r="AM5" s="1257"/>
      <c r="AN5" s="1257"/>
      <c r="AP5" s="1274" t="s">
        <v>696</v>
      </c>
      <c r="AQ5" s="1257"/>
      <c r="AR5" s="1257"/>
      <c r="AS5" s="1257"/>
      <c r="AT5" s="1257"/>
    </row>
    <row r="6" spans="2:56">
      <c r="B6" s="1257"/>
      <c r="C6" s="1257"/>
      <c r="D6" s="1257"/>
      <c r="E6" s="1257"/>
      <c r="F6" s="1257"/>
      <c r="G6" s="1257"/>
      <c r="H6" s="1257"/>
      <c r="I6" s="1257"/>
      <c r="J6" s="1257"/>
      <c r="K6" s="1257"/>
      <c r="AE6" s="1257"/>
      <c r="AF6" s="1257"/>
      <c r="AG6" s="1257"/>
      <c r="AH6" s="1257"/>
      <c r="AI6" s="1257"/>
      <c r="AJ6" s="1257"/>
      <c r="AK6" s="1257"/>
      <c r="AL6" s="1257"/>
      <c r="AM6" s="1257"/>
      <c r="AN6" s="1257"/>
      <c r="AP6" s="1257"/>
      <c r="AQ6" s="1257"/>
      <c r="AR6" s="1257"/>
      <c r="AS6" s="1257"/>
      <c r="AT6" s="1257"/>
    </row>
    <row r="7" spans="2:56">
      <c r="AE7" s="1257"/>
      <c r="AF7" s="1257"/>
      <c r="AG7" s="1257"/>
      <c r="AH7" s="1257"/>
      <c r="AI7" s="1257"/>
      <c r="AJ7" s="1257"/>
      <c r="AK7" s="1257"/>
      <c r="AL7" s="1257"/>
      <c r="AM7" s="1257"/>
      <c r="AN7" s="1257"/>
      <c r="AP7" s="1257"/>
      <c r="AQ7" s="1257"/>
      <c r="AR7" s="1257"/>
      <c r="AS7" s="1257"/>
      <c r="AT7" s="1257"/>
    </row>
    <row r="9" spans="2:56">
      <c r="AE9" s="1273" t="s">
        <v>697</v>
      </c>
      <c r="AF9" s="1257"/>
      <c r="AG9" s="1257"/>
      <c r="AH9" s="1257"/>
      <c r="AI9" s="1257"/>
      <c r="AJ9" s="1257"/>
      <c r="AK9" s="1257"/>
      <c r="AL9" s="1257"/>
      <c r="AM9" s="1257"/>
      <c r="AN9" s="1257"/>
      <c r="AP9" s="1274" t="s">
        <v>952</v>
      </c>
      <c r="AQ9" s="1257"/>
      <c r="AR9" s="1257"/>
      <c r="AS9" s="1257"/>
      <c r="AT9" s="1257"/>
    </row>
    <row r="14" spans="2:56" ht="18">
      <c r="B14" s="1275" t="s">
        <v>698</v>
      </c>
      <c r="C14" s="1265"/>
      <c r="D14" s="1265"/>
      <c r="E14" s="1265"/>
      <c r="F14" s="1267"/>
      <c r="G14" s="1276" t="s">
        <v>699</v>
      </c>
      <c r="H14" s="1265"/>
      <c r="I14" s="1267"/>
      <c r="J14" s="1275" t="s">
        <v>700</v>
      </c>
      <c r="K14" s="1265"/>
      <c r="L14" s="1265"/>
      <c r="M14" s="1265"/>
      <c r="N14" s="1265"/>
      <c r="O14" s="1265"/>
      <c r="P14" s="1265"/>
      <c r="Q14" s="1265"/>
      <c r="R14" s="1277" t="s">
        <v>701</v>
      </c>
      <c r="S14" s="1263"/>
      <c r="T14" s="1263"/>
      <c r="U14" s="1263"/>
      <c r="V14" s="1263"/>
      <c r="W14" s="1263"/>
      <c r="X14" s="1263"/>
      <c r="Y14" s="1278" t="s">
        <v>702</v>
      </c>
      <c r="Z14" s="1265"/>
      <c r="AA14" s="1265"/>
      <c r="AB14" s="1265"/>
      <c r="AC14" s="1265"/>
      <c r="AD14" s="1265"/>
      <c r="AE14" s="1267"/>
      <c r="AF14" s="1279" t="s">
        <v>953</v>
      </c>
      <c r="AG14" s="1280"/>
      <c r="AH14" s="1280"/>
      <c r="AI14" s="1280"/>
      <c r="AJ14" s="1280"/>
      <c r="AK14" s="1281"/>
      <c r="AL14" s="1141" t="s">
        <v>685</v>
      </c>
      <c r="AM14" s="1141" t="s">
        <v>685</v>
      </c>
      <c r="AN14" s="1256" t="s">
        <v>685</v>
      </c>
      <c r="AO14" s="1257"/>
      <c r="AP14" s="1257"/>
      <c r="AQ14" s="1479" t="s">
        <v>685</v>
      </c>
      <c r="AR14" s="1479" t="s">
        <v>685</v>
      </c>
      <c r="AS14" s="1480" t="s">
        <v>685</v>
      </c>
      <c r="AT14" s="1480" t="s">
        <v>685</v>
      </c>
      <c r="AU14" s="1479" t="s">
        <v>685</v>
      </c>
      <c r="AV14" s="1480" t="s">
        <v>685</v>
      </c>
      <c r="AW14" s="1479"/>
      <c r="AX14" s="1480" t="s">
        <v>685</v>
      </c>
      <c r="AY14" s="1479" t="s">
        <v>685</v>
      </c>
      <c r="AZ14" s="1480" t="s">
        <v>685</v>
      </c>
      <c r="BA14" s="1480" t="s">
        <v>685</v>
      </c>
      <c r="BB14" s="1480" t="s">
        <v>685</v>
      </c>
      <c r="BC14" s="1480" t="s">
        <v>685</v>
      </c>
      <c r="BD14" s="1481" t="s">
        <v>685</v>
      </c>
    </row>
    <row r="15" spans="2:56" ht="18">
      <c r="B15" s="1285" t="s">
        <v>703</v>
      </c>
      <c r="C15" s="1265"/>
      <c r="D15" s="1265"/>
      <c r="E15" s="1265"/>
      <c r="F15" s="1265"/>
      <c r="G15" s="1267"/>
      <c r="H15" s="1264" t="s">
        <v>696</v>
      </c>
      <c r="I15" s="1265"/>
      <c r="J15" s="1265"/>
      <c r="K15" s="1265"/>
      <c r="L15" s="1265"/>
      <c r="M15" s="1265"/>
      <c r="N15" s="1265"/>
      <c r="O15" s="1265"/>
      <c r="P15" s="1265"/>
      <c r="Q15" s="1265"/>
      <c r="R15" s="1266"/>
      <c r="S15" s="1266"/>
      <c r="T15" s="1266"/>
      <c r="U15" s="1266"/>
      <c r="V15" s="1266"/>
      <c r="W15" s="1266"/>
      <c r="X15" s="1266"/>
      <c r="Y15" s="1265"/>
      <c r="Z15" s="1265"/>
      <c r="AA15" s="1265"/>
      <c r="AB15" s="1265"/>
      <c r="AC15" s="1265"/>
      <c r="AD15" s="1265"/>
      <c r="AE15" s="1265"/>
      <c r="AF15" s="1265"/>
      <c r="AG15" s="1265"/>
      <c r="AH15" s="1267"/>
      <c r="AI15" s="1142" t="s">
        <v>685</v>
      </c>
      <c r="AJ15" s="1142" t="s">
        <v>685</v>
      </c>
      <c r="AK15" s="1142" t="s">
        <v>685</v>
      </c>
      <c r="AL15" s="1142" t="s">
        <v>685</v>
      </c>
      <c r="AM15" s="1142" t="s">
        <v>685</v>
      </c>
      <c r="AN15" s="1268" t="s">
        <v>685</v>
      </c>
      <c r="AO15" s="1266"/>
      <c r="AP15" s="1266"/>
      <c r="AQ15" s="1479"/>
      <c r="AR15" s="1479"/>
      <c r="AS15" s="1480"/>
      <c r="AT15" s="1480"/>
      <c r="AU15" s="1479"/>
      <c r="AV15" s="1480"/>
      <c r="AW15" s="1479"/>
      <c r="AX15" s="1480"/>
      <c r="AY15" s="1479"/>
      <c r="AZ15" s="1480"/>
      <c r="BA15" s="1480"/>
      <c r="BB15" s="1480"/>
      <c r="BC15" s="1480"/>
      <c r="BD15" s="1481"/>
    </row>
    <row r="16" spans="2:56" ht="18">
      <c r="B16" s="1269" t="s">
        <v>704</v>
      </c>
      <c r="C16" s="1270"/>
      <c r="D16" s="1270"/>
      <c r="E16" s="1270"/>
      <c r="F16" s="1270"/>
      <c r="G16" s="1270"/>
      <c r="H16" s="1271"/>
      <c r="I16" s="1272" t="s">
        <v>705</v>
      </c>
      <c r="J16" s="1270"/>
      <c r="K16" s="1270"/>
      <c r="L16" s="1270"/>
      <c r="M16" s="1270"/>
      <c r="N16" s="1270"/>
      <c r="O16" s="1270"/>
      <c r="P16" s="1270"/>
      <c r="Q16" s="1270"/>
      <c r="R16" s="1270"/>
      <c r="S16" s="1270"/>
      <c r="T16" s="1270"/>
      <c r="U16" s="1270"/>
      <c r="V16" s="1270"/>
      <c r="W16" s="1270"/>
      <c r="X16" s="1270"/>
      <c r="Y16" s="1270"/>
      <c r="Z16" s="1270"/>
      <c r="AA16" s="1270"/>
      <c r="AB16" s="1270"/>
      <c r="AC16" s="1270"/>
      <c r="AD16" s="1270"/>
      <c r="AE16" s="1270"/>
      <c r="AF16" s="1270"/>
      <c r="AG16" s="1270"/>
      <c r="AH16" s="1270"/>
      <c r="AI16" s="1270"/>
      <c r="AJ16" s="1270"/>
      <c r="AK16" s="1270"/>
      <c r="AL16" s="1270"/>
      <c r="AM16" s="1270"/>
      <c r="AN16" s="1270"/>
      <c r="AO16" s="1270"/>
      <c r="AP16" s="1271"/>
      <c r="AQ16" s="1479"/>
      <c r="AR16" s="1479"/>
      <c r="AS16" s="1480"/>
      <c r="AT16" s="1480"/>
      <c r="AU16" s="1479"/>
      <c r="AV16" s="1480"/>
      <c r="AW16" s="1479"/>
      <c r="AX16" s="1480"/>
      <c r="AY16" s="1479"/>
      <c r="AZ16" s="1480"/>
      <c r="BA16" s="1480"/>
      <c r="BB16" s="1480"/>
      <c r="BC16" s="1480"/>
      <c r="BD16" s="1482"/>
    </row>
    <row r="17" spans="1:56" ht="49.5" customHeight="1">
      <c r="B17" s="1262" t="s">
        <v>706</v>
      </c>
      <c r="C17" s="1263"/>
      <c r="D17" s="1262" t="s">
        <v>707</v>
      </c>
      <c r="E17" s="1263"/>
      <c r="F17" s="1262" t="s">
        <v>708</v>
      </c>
      <c r="G17" s="1263"/>
      <c r="H17" s="1262" t="s">
        <v>709</v>
      </c>
      <c r="I17" s="1263"/>
      <c r="J17" s="1262" t="s">
        <v>710</v>
      </c>
      <c r="K17" s="1263"/>
      <c r="L17" s="1263"/>
      <c r="M17" s="1262" t="s">
        <v>711</v>
      </c>
      <c r="N17" s="1263"/>
      <c r="O17" s="1263"/>
      <c r="P17" s="1262" t="s">
        <v>712</v>
      </c>
      <c r="Q17" s="1263"/>
      <c r="R17" s="1262" t="s">
        <v>713</v>
      </c>
      <c r="S17" s="1263"/>
      <c r="T17" s="1262" t="s">
        <v>714</v>
      </c>
      <c r="U17" s="1263"/>
      <c r="V17" s="1263"/>
      <c r="W17" s="1263"/>
      <c r="X17" s="1263"/>
      <c r="Y17" s="1263"/>
      <c r="Z17" s="1263"/>
      <c r="AA17" s="1263"/>
      <c r="AB17" s="1262" t="s">
        <v>715</v>
      </c>
      <c r="AC17" s="1263"/>
      <c r="AD17" s="1263"/>
      <c r="AE17" s="1263"/>
      <c r="AF17" s="1263"/>
      <c r="AG17" s="1262" t="s">
        <v>716</v>
      </c>
      <c r="AH17" s="1263"/>
      <c r="AI17" s="1263"/>
      <c r="AJ17" s="1143" t="s">
        <v>717</v>
      </c>
      <c r="AK17" s="1262" t="s">
        <v>718</v>
      </c>
      <c r="AL17" s="1263"/>
      <c r="AM17" s="1263"/>
      <c r="AN17" s="1263"/>
      <c r="AO17" s="1263"/>
      <c r="AP17" s="1263"/>
      <c r="AQ17" s="1483" t="s">
        <v>719</v>
      </c>
      <c r="AR17" s="1483" t="s">
        <v>720</v>
      </c>
      <c r="AS17" s="1484" t="s">
        <v>721</v>
      </c>
      <c r="AT17" s="1484" t="s">
        <v>722</v>
      </c>
      <c r="AU17" s="1483" t="s">
        <v>723</v>
      </c>
      <c r="AV17" s="1484" t="s">
        <v>724</v>
      </c>
      <c r="AW17" s="1483" t="s">
        <v>725</v>
      </c>
      <c r="AX17" s="1484" t="s">
        <v>961</v>
      </c>
      <c r="AY17" s="1483" t="s">
        <v>727</v>
      </c>
      <c r="AZ17" s="1484" t="s">
        <v>728</v>
      </c>
      <c r="BA17" s="1484" t="s">
        <v>729</v>
      </c>
      <c r="BB17" s="1484" t="s">
        <v>730</v>
      </c>
      <c r="BC17" s="1484" t="s">
        <v>731</v>
      </c>
      <c r="BD17" s="1485" t="s">
        <v>954</v>
      </c>
    </row>
    <row r="18" spans="1:56" s="1145" customFormat="1" ht="18">
      <c r="B18" s="1258" t="s">
        <v>361</v>
      </c>
      <c r="C18" s="1259"/>
      <c r="D18" s="1258" t="s">
        <v>738</v>
      </c>
      <c r="E18" s="1259"/>
      <c r="F18" s="1258"/>
      <c r="G18" s="1259"/>
      <c r="H18" s="1258"/>
      <c r="I18" s="1259"/>
      <c r="J18" s="1258"/>
      <c r="K18" s="1259"/>
      <c r="L18" s="1259"/>
      <c r="M18" s="1258"/>
      <c r="N18" s="1259"/>
      <c r="O18" s="1259"/>
      <c r="P18" s="1258"/>
      <c r="Q18" s="1259"/>
      <c r="R18" s="1258"/>
      <c r="S18" s="1259"/>
      <c r="T18" s="1261" t="s">
        <v>57</v>
      </c>
      <c r="U18" s="1259"/>
      <c r="V18" s="1259"/>
      <c r="W18" s="1259"/>
      <c r="X18" s="1259"/>
      <c r="Y18" s="1259"/>
      <c r="Z18" s="1259"/>
      <c r="AA18" s="1259"/>
      <c r="AB18" s="1258" t="s">
        <v>732</v>
      </c>
      <c r="AC18" s="1259"/>
      <c r="AD18" s="1259"/>
      <c r="AE18" s="1259"/>
      <c r="AF18" s="1259"/>
      <c r="AG18" s="1258" t="s">
        <v>733</v>
      </c>
      <c r="AH18" s="1259"/>
      <c r="AI18" s="1259"/>
      <c r="AJ18" s="1144" t="s">
        <v>417</v>
      </c>
      <c r="AK18" s="1260" t="s">
        <v>734</v>
      </c>
      <c r="AL18" s="1259"/>
      <c r="AM18" s="1259"/>
      <c r="AN18" s="1259"/>
      <c r="AO18" s="1259"/>
      <c r="AP18" s="1259"/>
      <c r="AQ18" s="1486">
        <f>+AQ30</f>
        <v>161776232368</v>
      </c>
      <c r="AR18" s="1486">
        <f t="shared" ref="AR18:BC18" si="0">+AR30</f>
        <v>161645271598</v>
      </c>
      <c r="AS18" s="1487">
        <f t="shared" si="0"/>
        <v>130960770</v>
      </c>
      <c r="AT18" s="1487">
        <f t="shared" si="0"/>
        <v>0</v>
      </c>
      <c r="AU18" s="1486">
        <f t="shared" si="0"/>
        <v>157859598164.29001</v>
      </c>
      <c r="AV18" s="1487">
        <f t="shared" si="0"/>
        <v>3785673433.71</v>
      </c>
      <c r="AW18" s="1486">
        <f t="shared" si="0"/>
        <v>157718113537.29001</v>
      </c>
      <c r="AX18" s="1487">
        <f t="shared" si="0"/>
        <v>141484627</v>
      </c>
      <c r="AY18" s="1486">
        <f t="shared" si="0"/>
        <v>157564101757.29001</v>
      </c>
      <c r="AZ18" s="1487">
        <f t="shared" si="0"/>
        <v>154011780</v>
      </c>
      <c r="BA18" s="1487">
        <f t="shared" si="0"/>
        <v>157564101757.29001</v>
      </c>
      <c r="BB18" s="1487">
        <f t="shared" si="0"/>
        <v>0</v>
      </c>
      <c r="BC18" s="1487">
        <f t="shared" si="0"/>
        <v>600772158.71000004</v>
      </c>
      <c r="BD18" s="1488">
        <f t="shared" ref="BD18:BD23" si="1">+AU18/AQ18</f>
        <v>0.97578980455670006</v>
      </c>
    </row>
    <row r="19" spans="1:56" s="1145" customFormat="1" ht="18">
      <c r="B19" s="1258" t="s">
        <v>361</v>
      </c>
      <c r="C19" s="1259"/>
      <c r="D19" s="1258" t="s">
        <v>741</v>
      </c>
      <c r="E19" s="1259"/>
      <c r="F19" s="1258"/>
      <c r="G19" s="1259"/>
      <c r="H19" s="1258"/>
      <c r="I19" s="1259"/>
      <c r="J19" s="1258"/>
      <c r="K19" s="1259"/>
      <c r="L19" s="1259"/>
      <c r="M19" s="1258"/>
      <c r="N19" s="1259"/>
      <c r="O19" s="1259"/>
      <c r="P19" s="1258"/>
      <c r="Q19" s="1259"/>
      <c r="R19" s="1258"/>
      <c r="S19" s="1259"/>
      <c r="T19" s="1261" t="s">
        <v>59</v>
      </c>
      <c r="U19" s="1259"/>
      <c r="V19" s="1259"/>
      <c r="W19" s="1259"/>
      <c r="X19" s="1259"/>
      <c r="Y19" s="1259"/>
      <c r="Z19" s="1259"/>
      <c r="AA19" s="1259"/>
      <c r="AB19" s="1258" t="s">
        <v>732</v>
      </c>
      <c r="AC19" s="1259"/>
      <c r="AD19" s="1259"/>
      <c r="AE19" s="1259"/>
      <c r="AF19" s="1259"/>
      <c r="AG19" s="1258" t="s">
        <v>733</v>
      </c>
      <c r="AH19" s="1259"/>
      <c r="AI19" s="1259"/>
      <c r="AJ19" s="1144" t="s">
        <v>417</v>
      </c>
      <c r="AK19" s="1260" t="s">
        <v>734</v>
      </c>
      <c r="AL19" s="1259"/>
      <c r="AM19" s="1259"/>
      <c r="AN19" s="1259"/>
      <c r="AO19" s="1259"/>
      <c r="AP19" s="1259"/>
      <c r="AQ19" s="1486">
        <f>+AQ68</f>
        <v>15187497500</v>
      </c>
      <c r="AR19" s="1486">
        <f t="shared" ref="AR19:BC19" si="2">+AR68</f>
        <v>15051584315.559999</v>
      </c>
      <c r="AS19" s="1487">
        <f t="shared" si="2"/>
        <v>135913184.44</v>
      </c>
      <c r="AT19" s="1487">
        <f t="shared" si="2"/>
        <v>0</v>
      </c>
      <c r="AU19" s="1486">
        <f t="shared" si="2"/>
        <v>14960605408.43</v>
      </c>
      <c r="AV19" s="1487">
        <f t="shared" si="2"/>
        <v>90978907.129999995</v>
      </c>
      <c r="AW19" s="1486">
        <f t="shared" si="2"/>
        <v>12431077133.18</v>
      </c>
      <c r="AX19" s="1487">
        <f t="shared" si="2"/>
        <v>2529528275.25</v>
      </c>
      <c r="AY19" s="1486">
        <f t="shared" si="2"/>
        <v>11900193385.18</v>
      </c>
      <c r="AZ19" s="1487">
        <f t="shared" si="2"/>
        <v>530883748</v>
      </c>
      <c r="BA19" s="1487">
        <f t="shared" si="2"/>
        <v>11900193385.18</v>
      </c>
      <c r="BB19" s="1487">
        <f t="shared" si="2"/>
        <v>0</v>
      </c>
      <c r="BC19" s="1487">
        <f t="shared" si="2"/>
        <v>22807770</v>
      </c>
      <c r="BD19" s="1488">
        <f t="shared" si="1"/>
        <v>0.98506060056503719</v>
      </c>
    </row>
    <row r="20" spans="1:56" s="1145" customFormat="1" ht="18">
      <c r="B20" s="1258" t="s">
        <v>361</v>
      </c>
      <c r="C20" s="1259"/>
      <c r="D20" s="1258" t="s">
        <v>748</v>
      </c>
      <c r="E20" s="1259"/>
      <c r="F20" s="1258"/>
      <c r="G20" s="1259"/>
      <c r="H20" s="1258"/>
      <c r="I20" s="1259"/>
      <c r="J20" s="1258"/>
      <c r="K20" s="1259"/>
      <c r="L20" s="1259"/>
      <c r="M20" s="1258"/>
      <c r="N20" s="1259"/>
      <c r="O20" s="1259"/>
      <c r="P20" s="1258"/>
      <c r="Q20" s="1259"/>
      <c r="R20" s="1258"/>
      <c r="S20" s="1259"/>
      <c r="T20" s="1261" t="s">
        <v>60</v>
      </c>
      <c r="U20" s="1259"/>
      <c r="V20" s="1259"/>
      <c r="W20" s="1259"/>
      <c r="X20" s="1259"/>
      <c r="Y20" s="1259"/>
      <c r="Z20" s="1259"/>
      <c r="AA20" s="1259"/>
      <c r="AB20" s="1258" t="s">
        <v>732</v>
      </c>
      <c r="AC20" s="1259"/>
      <c r="AD20" s="1259"/>
      <c r="AE20" s="1259"/>
      <c r="AF20" s="1259"/>
      <c r="AG20" s="1258" t="s">
        <v>733</v>
      </c>
      <c r="AH20" s="1259"/>
      <c r="AI20" s="1259"/>
      <c r="AJ20" s="1144" t="s">
        <v>417</v>
      </c>
      <c r="AK20" s="1260" t="s">
        <v>734</v>
      </c>
      <c r="AL20" s="1259"/>
      <c r="AM20" s="1259"/>
      <c r="AN20" s="1259"/>
      <c r="AO20" s="1259"/>
      <c r="AP20" s="1259"/>
      <c r="AQ20" s="1486">
        <f>+AQ144+AQ145+AQ146+AQ147</f>
        <v>259583144581</v>
      </c>
      <c r="AR20" s="1486">
        <f t="shared" ref="AR20:BC20" si="3">+AR144+AR145+AR146+AR147</f>
        <v>241881616819</v>
      </c>
      <c r="AS20" s="1487">
        <f t="shared" si="3"/>
        <v>17701527762</v>
      </c>
      <c r="AT20" s="1487">
        <f t="shared" si="3"/>
        <v>0</v>
      </c>
      <c r="AU20" s="1486">
        <f t="shared" si="3"/>
        <v>240153748814</v>
      </c>
      <c r="AV20" s="1487">
        <f t="shared" si="3"/>
        <v>1727868005</v>
      </c>
      <c r="AW20" s="1486">
        <f t="shared" si="3"/>
        <v>238601861355</v>
      </c>
      <c r="AX20" s="1487">
        <f t="shared" si="3"/>
        <v>1551887459</v>
      </c>
      <c r="AY20" s="1486">
        <f t="shared" si="3"/>
        <v>218738929305</v>
      </c>
      <c r="AZ20" s="1487">
        <f t="shared" si="3"/>
        <v>19862932050</v>
      </c>
      <c r="BA20" s="1487">
        <f t="shared" si="3"/>
        <v>218738929305</v>
      </c>
      <c r="BB20" s="1487">
        <f t="shared" si="3"/>
        <v>0</v>
      </c>
      <c r="BC20" s="1487">
        <f t="shared" si="3"/>
        <v>2133333</v>
      </c>
      <c r="BD20" s="1488">
        <f t="shared" si="1"/>
        <v>0.92515155096698787</v>
      </c>
    </row>
    <row r="21" spans="1:56" ht="18">
      <c r="B21" s="1262"/>
      <c r="C21" s="1263"/>
      <c r="D21" s="1262"/>
      <c r="E21" s="1263"/>
      <c r="F21" s="1262"/>
      <c r="G21" s="1263"/>
      <c r="H21" s="1262"/>
      <c r="I21" s="1263"/>
      <c r="J21" s="1262" t="s">
        <v>955</v>
      </c>
      <c r="K21" s="1262"/>
      <c r="L21" s="1262"/>
      <c r="M21" s="1262"/>
      <c r="N21" s="1262"/>
      <c r="O21" s="1262"/>
      <c r="P21" s="1262"/>
      <c r="Q21" s="1262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483">
        <f>+SUM(AQ18:AQ20)</f>
        <v>436546874449</v>
      </c>
      <c r="AR21" s="1483">
        <f t="shared" ref="AR21:BC21" si="4">+SUM(AR18:AR20)</f>
        <v>418578472732.56</v>
      </c>
      <c r="AS21" s="1484">
        <f t="shared" si="4"/>
        <v>17968401716.439999</v>
      </c>
      <c r="AT21" s="1484">
        <f t="shared" si="4"/>
        <v>0</v>
      </c>
      <c r="AU21" s="1483">
        <f t="shared" si="4"/>
        <v>412973952386.71997</v>
      </c>
      <c r="AV21" s="1484">
        <f t="shared" si="4"/>
        <v>5604520345.8400002</v>
      </c>
      <c r="AW21" s="1483">
        <f t="shared" si="4"/>
        <v>408751052025.46997</v>
      </c>
      <c r="AX21" s="1484">
        <f t="shared" si="4"/>
        <v>4222900361.25</v>
      </c>
      <c r="AY21" s="1483">
        <f t="shared" si="4"/>
        <v>388203224447.46997</v>
      </c>
      <c r="AZ21" s="1484">
        <f t="shared" si="4"/>
        <v>20547827578</v>
      </c>
      <c r="BA21" s="1484">
        <f t="shared" si="4"/>
        <v>388203224447.46997</v>
      </c>
      <c r="BB21" s="1484">
        <f t="shared" si="4"/>
        <v>0</v>
      </c>
      <c r="BC21" s="1484">
        <f t="shared" si="4"/>
        <v>625713261.71000004</v>
      </c>
      <c r="BD21" s="1489">
        <f t="shared" si="1"/>
        <v>0.94600139540104766</v>
      </c>
    </row>
    <row r="22" spans="1:56" s="1145" customFormat="1" ht="18">
      <c r="B22" s="1258" t="s">
        <v>453</v>
      </c>
      <c r="C22" s="1259"/>
      <c r="D22" s="1258"/>
      <c r="E22" s="1259"/>
      <c r="F22" s="1258"/>
      <c r="G22" s="1259"/>
      <c r="H22" s="1258"/>
      <c r="I22" s="1259"/>
      <c r="J22" s="1258"/>
      <c r="K22" s="1259"/>
      <c r="L22" s="1259"/>
      <c r="M22" s="1258"/>
      <c r="N22" s="1259"/>
      <c r="O22" s="1259"/>
      <c r="P22" s="1258"/>
      <c r="Q22" s="1259"/>
      <c r="R22" s="1258"/>
      <c r="S22" s="1259"/>
      <c r="T22" s="1261" t="s">
        <v>61</v>
      </c>
      <c r="U22" s="1259"/>
      <c r="V22" s="1259"/>
      <c r="W22" s="1259"/>
      <c r="X22" s="1259"/>
      <c r="Y22" s="1259"/>
      <c r="Z22" s="1259"/>
      <c r="AA22" s="1259"/>
      <c r="AB22" s="1258" t="s">
        <v>732</v>
      </c>
      <c r="AC22" s="1259"/>
      <c r="AD22" s="1259"/>
      <c r="AE22" s="1259"/>
      <c r="AF22" s="1259"/>
      <c r="AG22" s="1258" t="s">
        <v>733</v>
      </c>
      <c r="AH22" s="1259"/>
      <c r="AI22" s="1259"/>
      <c r="AJ22" s="1144" t="s">
        <v>417</v>
      </c>
      <c r="AK22" s="1260" t="s">
        <v>734</v>
      </c>
      <c r="AL22" s="1259"/>
      <c r="AM22" s="1259"/>
      <c r="AN22" s="1259"/>
      <c r="AO22" s="1259"/>
      <c r="AP22" s="1259"/>
      <c r="AQ22" s="1486">
        <f>+AQ175+AQ176</f>
        <v>35345984504</v>
      </c>
      <c r="AR22" s="1486">
        <f t="shared" ref="AR22:BC22" si="5">+AR175+AR176</f>
        <v>33809151528</v>
      </c>
      <c r="AS22" s="1487">
        <f t="shared" si="5"/>
        <v>1536832976</v>
      </c>
      <c r="AT22" s="1487">
        <f t="shared" si="5"/>
        <v>0</v>
      </c>
      <c r="AU22" s="1486">
        <f t="shared" si="5"/>
        <v>33144491090</v>
      </c>
      <c r="AV22" s="1487">
        <f t="shared" si="5"/>
        <v>664660438</v>
      </c>
      <c r="AW22" s="1486">
        <f t="shared" si="5"/>
        <v>25150490053.470001</v>
      </c>
      <c r="AX22" s="1487">
        <f t="shared" si="5"/>
        <v>7994001036.5299997</v>
      </c>
      <c r="AY22" s="1486">
        <f t="shared" si="5"/>
        <v>15723860925</v>
      </c>
      <c r="AZ22" s="1487">
        <f t="shared" si="5"/>
        <v>9426629128.4699993</v>
      </c>
      <c r="BA22" s="1487">
        <f t="shared" si="5"/>
        <v>15723860925</v>
      </c>
      <c r="BB22" s="1487">
        <f t="shared" si="5"/>
        <v>0</v>
      </c>
      <c r="BC22" s="1487">
        <f t="shared" si="5"/>
        <v>178283074</v>
      </c>
      <c r="BD22" s="1488">
        <f t="shared" si="1"/>
        <v>0.93771588357509572</v>
      </c>
    </row>
    <row r="23" spans="1:56" ht="18">
      <c r="B23" s="1262"/>
      <c r="C23" s="1263"/>
      <c r="D23" s="1262"/>
      <c r="E23" s="1263"/>
      <c r="F23" s="1262"/>
      <c r="G23" s="1263"/>
      <c r="H23" s="1262"/>
      <c r="I23" s="1263"/>
      <c r="J23" s="1262" t="s">
        <v>956</v>
      </c>
      <c r="K23" s="1262"/>
      <c r="L23" s="1262"/>
      <c r="M23" s="1262"/>
      <c r="N23" s="1262"/>
      <c r="O23" s="1262"/>
      <c r="P23" s="1262"/>
      <c r="Q23" s="1262"/>
      <c r="R23" s="1262"/>
      <c r="S23" s="1262"/>
      <c r="T23" s="1262"/>
      <c r="U23" s="1262"/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483">
        <f>+AQ21+AQ22</f>
        <v>471892858953</v>
      </c>
      <c r="AR23" s="1483">
        <f t="shared" ref="AR23:BC23" si="6">+AR21+AR22</f>
        <v>452387624260.56</v>
      </c>
      <c r="AS23" s="1484">
        <f t="shared" si="6"/>
        <v>19505234692.439999</v>
      </c>
      <c r="AT23" s="1484">
        <f t="shared" si="6"/>
        <v>0</v>
      </c>
      <c r="AU23" s="1483">
        <f t="shared" si="6"/>
        <v>446118443476.71997</v>
      </c>
      <c r="AV23" s="1484">
        <f t="shared" si="6"/>
        <v>6269180783.8400002</v>
      </c>
      <c r="AW23" s="1483">
        <f t="shared" si="6"/>
        <v>433901542078.93994</v>
      </c>
      <c r="AX23" s="1484">
        <f t="shared" si="6"/>
        <v>12216901397.779999</v>
      </c>
      <c r="AY23" s="1483">
        <f t="shared" si="6"/>
        <v>403927085372.46997</v>
      </c>
      <c r="AZ23" s="1484">
        <f t="shared" si="6"/>
        <v>29974456706.470001</v>
      </c>
      <c r="BA23" s="1484">
        <f t="shared" si="6"/>
        <v>403927085372.46997</v>
      </c>
      <c r="BB23" s="1484">
        <f t="shared" si="6"/>
        <v>0</v>
      </c>
      <c r="BC23" s="1484">
        <f t="shared" si="6"/>
        <v>803996335.71000004</v>
      </c>
      <c r="BD23" s="1489">
        <f t="shared" si="1"/>
        <v>0.94538078933114955</v>
      </c>
    </row>
    <row r="24" spans="1:56" ht="18">
      <c r="B24" s="1137"/>
      <c r="C24" s="1137"/>
      <c r="D24" s="113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  <c r="O24" s="1137"/>
      <c r="P24" s="1137"/>
      <c r="Q24" s="1137"/>
      <c r="R24" s="1137"/>
      <c r="S24" s="1137"/>
      <c r="T24" s="1137"/>
      <c r="U24" s="1137"/>
      <c r="V24" s="1137"/>
      <c r="W24" s="1137"/>
      <c r="X24" s="1137"/>
      <c r="Y24" s="1137"/>
      <c r="Z24" s="1137"/>
      <c r="AA24" s="1137"/>
      <c r="AB24" s="1137"/>
      <c r="AC24" s="1137"/>
      <c r="AD24" s="1137"/>
      <c r="AE24" s="1137"/>
      <c r="AF24" s="1137"/>
      <c r="AG24" s="1137"/>
      <c r="AH24" s="1137"/>
      <c r="AI24" s="1137"/>
      <c r="AJ24" s="1137"/>
      <c r="AK24" s="1137"/>
      <c r="AL24" s="1137"/>
      <c r="AM24" s="1137"/>
      <c r="AN24" s="1137"/>
      <c r="AO24" s="1137"/>
      <c r="AP24" s="1137"/>
      <c r="AQ24" s="1479"/>
      <c r="AR24" s="1479"/>
      <c r="AS24" s="1480"/>
      <c r="AT24" s="1480"/>
      <c r="AU24" s="1479"/>
      <c r="AV24" s="1480"/>
      <c r="AW24" s="1479"/>
      <c r="AX24" s="1480"/>
      <c r="AY24" s="1479"/>
      <c r="AZ24" s="1480"/>
      <c r="BA24" s="1480"/>
      <c r="BB24" s="1480"/>
      <c r="BC24" s="1480"/>
      <c r="BD24" s="1482"/>
    </row>
    <row r="25" spans="1:56" ht="72">
      <c r="B25" s="1262" t="s">
        <v>706</v>
      </c>
      <c r="C25" s="1263"/>
      <c r="D25" s="1262" t="s">
        <v>707</v>
      </c>
      <c r="E25" s="1263"/>
      <c r="F25" s="1262" t="s">
        <v>708</v>
      </c>
      <c r="G25" s="1263"/>
      <c r="H25" s="1262" t="s">
        <v>709</v>
      </c>
      <c r="I25" s="1263"/>
      <c r="J25" s="1262" t="s">
        <v>710</v>
      </c>
      <c r="K25" s="1263"/>
      <c r="L25" s="1263"/>
      <c r="M25" s="1262" t="s">
        <v>711</v>
      </c>
      <c r="N25" s="1263"/>
      <c r="O25" s="1263"/>
      <c r="P25" s="1262" t="s">
        <v>712</v>
      </c>
      <c r="Q25" s="1263"/>
      <c r="R25" s="1262" t="s">
        <v>713</v>
      </c>
      <c r="S25" s="1263"/>
      <c r="T25" s="1262" t="s">
        <v>714</v>
      </c>
      <c r="U25" s="1263"/>
      <c r="V25" s="1263"/>
      <c r="W25" s="1263"/>
      <c r="X25" s="1263"/>
      <c r="Y25" s="1263"/>
      <c r="Z25" s="1263"/>
      <c r="AA25" s="1263"/>
      <c r="AB25" s="1262" t="s">
        <v>715</v>
      </c>
      <c r="AC25" s="1263"/>
      <c r="AD25" s="1263"/>
      <c r="AE25" s="1263"/>
      <c r="AF25" s="1263"/>
      <c r="AG25" s="1262" t="s">
        <v>716</v>
      </c>
      <c r="AH25" s="1263"/>
      <c r="AI25" s="1263"/>
      <c r="AJ25" s="1143" t="s">
        <v>717</v>
      </c>
      <c r="AK25" s="1262" t="s">
        <v>718</v>
      </c>
      <c r="AL25" s="1263"/>
      <c r="AM25" s="1263"/>
      <c r="AN25" s="1263"/>
      <c r="AO25" s="1263"/>
      <c r="AP25" s="1263"/>
      <c r="AQ25" s="1483" t="s">
        <v>719</v>
      </c>
      <c r="AR25" s="1483" t="s">
        <v>720</v>
      </c>
      <c r="AS25" s="1484" t="s">
        <v>721</v>
      </c>
      <c r="AT25" s="1484" t="s">
        <v>722</v>
      </c>
      <c r="AU25" s="1483" t="s">
        <v>723</v>
      </c>
      <c r="AV25" s="1484" t="s">
        <v>724</v>
      </c>
      <c r="AW25" s="1483" t="s">
        <v>725</v>
      </c>
      <c r="AX25" s="1484" t="s">
        <v>726</v>
      </c>
      <c r="AY25" s="1483" t="s">
        <v>727</v>
      </c>
      <c r="AZ25" s="1484" t="s">
        <v>728</v>
      </c>
      <c r="BA25" s="1484" t="s">
        <v>729</v>
      </c>
      <c r="BB25" s="1484" t="s">
        <v>730</v>
      </c>
      <c r="BC25" s="1484" t="s">
        <v>731</v>
      </c>
      <c r="BD25" s="1485" t="str">
        <f>+BD17</f>
        <v>Ejecución</v>
      </c>
    </row>
    <row r="26" spans="1:56" s="1500" customFormat="1" ht="18">
      <c r="A26" s="1490"/>
      <c r="B26" s="1491" t="s">
        <v>361</v>
      </c>
      <c r="C26" s="1492"/>
      <c r="D26" s="1491"/>
      <c r="E26" s="1492"/>
      <c r="F26" s="1491"/>
      <c r="G26" s="1492"/>
      <c r="H26" s="1491"/>
      <c r="I26" s="1492"/>
      <c r="J26" s="1491"/>
      <c r="K26" s="1492"/>
      <c r="L26" s="1492"/>
      <c r="M26" s="1491"/>
      <c r="N26" s="1492"/>
      <c r="O26" s="1492"/>
      <c r="P26" s="1491"/>
      <c r="Q26" s="1492"/>
      <c r="R26" s="1491"/>
      <c r="S26" s="1492"/>
      <c r="T26" s="1493" t="s">
        <v>58</v>
      </c>
      <c r="U26" s="1492"/>
      <c r="V26" s="1492"/>
      <c r="W26" s="1492"/>
      <c r="X26" s="1492"/>
      <c r="Y26" s="1492"/>
      <c r="Z26" s="1492"/>
      <c r="AA26" s="1492"/>
      <c r="AB26" s="1494" t="s">
        <v>732</v>
      </c>
      <c r="AC26" s="1492"/>
      <c r="AD26" s="1492"/>
      <c r="AE26" s="1492"/>
      <c r="AF26" s="1492"/>
      <c r="AG26" s="1494" t="s">
        <v>733</v>
      </c>
      <c r="AH26" s="1492"/>
      <c r="AI26" s="1492"/>
      <c r="AJ26" s="1495" t="s">
        <v>417</v>
      </c>
      <c r="AK26" s="1496" t="s">
        <v>734</v>
      </c>
      <c r="AL26" s="1492"/>
      <c r="AM26" s="1492"/>
      <c r="AN26" s="1492"/>
      <c r="AO26" s="1492"/>
      <c r="AP26" s="1492"/>
      <c r="AQ26" s="1497">
        <v>371420527317</v>
      </c>
      <c r="AR26" s="1497">
        <v>371143072579.56</v>
      </c>
      <c r="AS26" s="1498">
        <v>277454737.44</v>
      </c>
      <c r="AT26" s="1498">
        <v>0</v>
      </c>
      <c r="AU26" s="1497">
        <v>366856535747.71997</v>
      </c>
      <c r="AV26" s="1498">
        <v>4286536831.8400002</v>
      </c>
      <c r="AW26" s="1497">
        <v>363849895795.46997</v>
      </c>
      <c r="AX26" s="1498">
        <v>3006639952.25</v>
      </c>
      <c r="AY26" s="1497">
        <v>344307417207.46997</v>
      </c>
      <c r="AZ26" s="1498">
        <v>19542478588</v>
      </c>
      <c r="BA26" s="1498">
        <v>344307417207.46997</v>
      </c>
      <c r="BB26" s="1498">
        <v>0</v>
      </c>
      <c r="BC26" s="1498">
        <v>625713261.71000004</v>
      </c>
      <c r="BD26" s="1499">
        <f t="shared" ref="BD26:BD89" si="7">+AU26/AQ26</f>
        <v>0.98771206426782987</v>
      </c>
    </row>
    <row r="27" spans="1:56" s="1500" customFormat="1" ht="18">
      <c r="A27" s="1490"/>
      <c r="B27" s="1491" t="s">
        <v>361</v>
      </c>
      <c r="C27" s="1492"/>
      <c r="D27" s="1491"/>
      <c r="E27" s="1492"/>
      <c r="F27" s="1491"/>
      <c r="G27" s="1492"/>
      <c r="H27" s="1491"/>
      <c r="I27" s="1492"/>
      <c r="J27" s="1491"/>
      <c r="K27" s="1492"/>
      <c r="L27" s="1492"/>
      <c r="M27" s="1491"/>
      <c r="N27" s="1492"/>
      <c r="O27" s="1492"/>
      <c r="P27" s="1491"/>
      <c r="Q27" s="1492"/>
      <c r="R27" s="1491"/>
      <c r="S27" s="1492"/>
      <c r="T27" s="1493" t="s">
        <v>58</v>
      </c>
      <c r="U27" s="1492"/>
      <c r="V27" s="1492"/>
      <c r="W27" s="1492"/>
      <c r="X27" s="1492"/>
      <c r="Y27" s="1492"/>
      <c r="Z27" s="1492"/>
      <c r="AA27" s="1492"/>
      <c r="AB27" s="1494" t="s">
        <v>732</v>
      </c>
      <c r="AC27" s="1492"/>
      <c r="AD27" s="1492"/>
      <c r="AE27" s="1492"/>
      <c r="AF27" s="1492"/>
      <c r="AG27" s="1494" t="s">
        <v>735</v>
      </c>
      <c r="AH27" s="1492"/>
      <c r="AI27" s="1492"/>
      <c r="AJ27" s="1495" t="s">
        <v>417</v>
      </c>
      <c r="AK27" s="1496" t="s">
        <v>734</v>
      </c>
      <c r="AL27" s="1492"/>
      <c r="AM27" s="1492"/>
      <c r="AN27" s="1492"/>
      <c r="AO27" s="1492"/>
      <c r="AP27" s="1492"/>
      <c r="AQ27" s="1497">
        <v>129817132</v>
      </c>
      <c r="AR27" s="1497">
        <v>129817132</v>
      </c>
      <c r="AS27" s="1498">
        <v>0</v>
      </c>
      <c r="AT27" s="1498">
        <v>0</v>
      </c>
      <c r="AU27" s="1497">
        <v>129817132</v>
      </c>
      <c r="AV27" s="1498">
        <v>0</v>
      </c>
      <c r="AW27" s="1497">
        <v>129817132</v>
      </c>
      <c r="AX27" s="1498">
        <v>0</v>
      </c>
      <c r="AY27" s="1497">
        <v>129817132</v>
      </c>
      <c r="AZ27" s="1498">
        <v>0</v>
      </c>
      <c r="BA27" s="1498">
        <v>129817132</v>
      </c>
      <c r="BB27" s="1498">
        <v>0</v>
      </c>
      <c r="BC27" s="1498">
        <v>0</v>
      </c>
      <c r="BD27" s="1499">
        <f t="shared" si="7"/>
        <v>1</v>
      </c>
    </row>
    <row r="28" spans="1:56" s="1500" customFormat="1" ht="18">
      <c r="A28" s="1490"/>
      <c r="B28" s="1491" t="s">
        <v>361</v>
      </c>
      <c r="C28" s="1492"/>
      <c r="D28" s="1491"/>
      <c r="E28" s="1492"/>
      <c r="F28" s="1491"/>
      <c r="G28" s="1492"/>
      <c r="H28" s="1491"/>
      <c r="I28" s="1492"/>
      <c r="J28" s="1491"/>
      <c r="K28" s="1492"/>
      <c r="L28" s="1492"/>
      <c r="M28" s="1491"/>
      <c r="N28" s="1492"/>
      <c r="O28" s="1492"/>
      <c r="P28" s="1491"/>
      <c r="Q28" s="1492"/>
      <c r="R28" s="1491"/>
      <c r="S28" s="1492"/>
      <c r="T28" s="1493" t="s">
        <v>58</v>
      </c>
      <c r="U28" s="1492"/>
      <c r="V28" s="1492"/>
      <c r="W28" s="1492"/>
      <c r="X28" s="1492"/>
      <c r="Y28" s="1492"/>
      <c r="Z28" s="1492"/>
      <c r="AA28" s="1492"/>
      <c r="AB28" s="1494" t="s">
        <v>732</v>
      </c>
      <c r="AC28" s="1492"/>
      <c r="AD28" s="1492"/>
      <c r="AE28" s="1492"/>
      <c r="AF28" s="1492"/>
      <c r="AG28" s="1494" t="s">
        <v>735</v>
      </c>
      <c r="AH28" s="1492"/>
      <c r="AI28" s="1492"/>
      <c r="AJ28" s="1495" t="s">
        <v>433</v>
      </c>
      <c r="AK28" s="1496" t="s">
        <v>736</v>
      </c>
      <c r="AL28" s="1492"/>
      <c r="AM28" s="1492"/>
      <c r="AN28" s="1492"/>
      <c r="AO28" s="1492"/>
      <c r="AP28" s="1492"/>
      <c r="AQ28" s="1497">
        <v>519000000</v>
      </c>
      <c r="AR28" s="1497">
        <v>519000000</v>
      </c>
      <c r="AS28" s="1498">
        <v>0</v>
      </c>
      <c r="AT28" s="1498">
        <v>0</v>
      </c>
      <c r="AU28" s="1497">
        <v>519000000</v>
      </c>
      <c r="AV28" s="1498">
        <v>0</v>
      </c>
      <c r="AW28" s="1497">
        <v>519000000</v>
      </c>
      <c r="AX28" s="1498">
        <v>0</v>
      </c>
      <c r="AY28" s="1497">
        <v>519000000</v>
      </c>
      <c r="AZ28" s="1498">
        <v>0</v>
      </c>
      <c r="BA28" s="1498">
        <v>519000000</v>
      </c>
      <c r="BB28" s="1498">
        <v>0</v>
      </c>
      <c r="BC28" s="1498">
        <v>0</v>
      </c>
      <c r="BD28" s="1499">
        <f t="shared" si="7"/>
        <v>1</v>
      </c>
    </row>
    <row r="29" spans="1:56" s="1500" customFormat="1" ht="18">
      <c r="A29" s="1490"/>
      <c r="B29" s="1491" t="s">
        <v>361</v>
      </c>
      <c r="C29" s="1492"/>
      <c r="D29" s="1491"/>
      <c r="E29" s="1492"/>
      <c r="F29" s="1491"/>
      <c r="G29" s="1492"/>
      <c r="H29" s="1491"/>
      <c r="I29" s="1492"/>
      <c r="J29" s="1491"/>
      <c r="K29" s="1492"/>
      <c r="L29" s="1492"/>
      <c r="M29" s="1491"/>
      <c r="N29" s="1492"/>
      <c r="O29" s="1492"/>
      <c r="P29" s="1491"/>
      <c r="Q29" s="1492"/>
      <c r="R29" s="1491"/>
      <c r="S29" s="1492"/>
      <c r="T29" s="1493" t="s">
        <v>58</v>
      </c>
      <c r="U29" s="1492"/>
      <c r="V29" s="1492"/>
      <c r="W29" s="1492"/>
      <c r="X29" s="1492"/>
      <c r="Y29" s="1492"/>
      <c r="Z29" s="1492"/>
      <c r="AA29" s="1492"/>
      <c r="AB29" s="1494" t="s">
        <v>732</v>
      </c>
      <c r="AC29" s="1492"/>
      <c r="AD29" s="1492"/>
      <c r="AE29" s="1492"/>
      <c r="AF29" s="1492"/>
      <c r="AG29" s="1494" t="s">
        <v>735</v>
      </c>
      <c r="AH29" s="1492"/>
      <c r="AI29" s="1492"/>
      <c r="AJ29" s="1495" t="s">
        <v>370</v>
      </c>
      <c r="AK29" s="1496" t="s">
        <v>737</v>
      </c>
      <c r="AL29" s="1492"/>
      <c r="AM29" s="1492"/>
      <c r="AN29" s="1492"/>
      <c r="AO29" s="1492"/>
      <c r="AP29" s="1492"/>
      <c r="AQ29" s="1497">
        <v>64477530000</v>
      </c>
      <c r="AR29" s="1497">
        <v>46786583021</v>
      </c>
      <c r="AS29" s="1498">
        <v>17690946979</v>
      </c>
      <c r="AT29" s="1498">
        <v>0</v>
      </c>
      <c r="AU29" s="1497">
        <v>45468599507</v>
      </c>
      <c r="AV29" s="1498">
        <v>1317983514</v>
      </c>
      <c r="AW29" s="1497">
        <v>44252339098</v>
      </c>
      <c r="AX29" s="1498">
        <v>1216260409</v>
      </c>
      <c r="AY29" s="1497">
        <v>43246990108</v>
      </c>
      <c r="AZ29" s="1498">
        <v>1005348990</v>
      </c>
      <c r="BA29" s="1498">
        <v>43246990108</v>
      </c>
      <c r="BB29" s="1498">
        <v>0</v>
      </c>
      <c r="BC29" s="1498">
        <v>0</v>
      </c>
      <c r="BD29" s="1499">
        <f t="shared" si="7"/>
        <v>0.70518519408234159</v>
      </c>
    </row>
    <row r="30" spans="1:56" s="1490" customFormat="1" ht="18">
      <c r="B30" s="1501" t="s">
        <v>361</v>
      </c>
      <c r="C30" s="1502"/>
      <c r="D30" s="1501" t="s">
        <v>738</v>
      </c>
      <c r="E30" s="1502"/>
      <c r="F30" s="1501"/>
      <c r="G30" s="1502"/>
      <c r="H30" s="1501"/>
      <c r="I30" s="1502"/>
      <c r="J30" s="1501"/>
      <c r="K30" s="1502"/>
      <c r="L30" s="1502"/>
      <c r="M30" s="1501"/>
      <c r="N30" s="1502"/>
      <c r="O30" s="1502"/>
      <c r="P30" s="1501"/>
      <c r="Q30" s="1502"/>
      <c r="R30" s="1501"/>
      <c r="S30" s="1502"/>
      <c r="T30" s="1503" t="s">
        <v>57</v>
      </c>
      <c r="U30" s="1502"/>
      <c r="V30" s="1502"/>
      <c r="W30" s="1502"/>
      <c r="X30" s="1502"/>
      <c r="Y30" s="1502"/>
      <c r="Z30" s="1502"/>
      <c r="AA30" s="1502"/>
      <c r="AB30" s="1504" t="s">
        <v>732</v>
      </c>
      <c r="AC30" s="1502"/>
      <c r="AD30" s="1502"/>
      <c r="AE30" s="1502"/>
      <c r="AF30" s="1502"/>
      <c r="AG30" s="1504" t="s">
        <v>733</v>
      </c>
      <c r="AH30" s="1502"/>
      <c r="AI30" s="1502"/>
      <c r="AJ30" s="1505" t="s">
        <v>417</v>
      </c>
      <c r="AK30" s="1506" t="s">
        <v>734</v>
      </c>
      <c r="AL30" s="1502"/>
      <c r="AM30" s="1502"/>
      <c r="AN30" s="1502"/>
      <c r="AO30" s="1502"/>
      <c r="AP30" s="1502"/>
      <c r="AQ30" s="1507">
        <v>161776232368</v>
      </c>
      <c r="AR30" s="1507">
        <v>161645271598</v>
      </c>
      <c r="AS30" s="1508">
        <v>130960770</v>
      </c>
      <c r="AT30" s="1508">
        <v>0</v>
      </c>
      <c r="AU30" s="1507">
        <v>157859598164.29001</v>
      </c>
      <c r="AV30" s="1508">
        <v>3785673433.71</v>
      </c>
      <c r="AW30" s="1507">
        <v>157718113537.29001</v>
      </c>
      <c r="AX30" s="1508">
        <v>141484627</v>
      </c>
      <c r="AY30" s="1507">
        <v>157564101757.29001</v>
      </c>
      <c r="AZ30" s="1508">
        <v>154011780</v>
      </c>
      <c r="BA30" s="1508">
        <v>157564101757.29001</v>
      </c>
      <c r="BB30" s="1508">
        <v>0</v>
      </c>
      <c r="BC30" s="1508">
        <v>600772158.71000004</v>
      </c>
      <c r="BD30" s="1509">
        <f t="shared" si="7"/>
        <v>0.97578980455670006</v>
      </c>
    </row>
    <row r="31" spans="1:56" s="1500" customFormat="1" ht="18">
      <c r="A31" s="1490"/>
      <c r="B31" s="1491" t="s">
        <v>361</v>
      </c>
      <c r="C31" s="1492"/>
      <c r="D31" s="1491" t="s">
        <v>738</v>
      </c>
      <c r="E31" s="1492"/>
      <c r="F31" s="1491" t="s">
        <v>739</v>
      </c>
      <c r="G31" s="1492"/>
      <c r="H31" s="1491"/>
      <c r="I31" s="1492"/>
      <c r="J31" s="1491"/>
      <c r="K31" s="1492"/>
      <c r="L31" s="1492"/>
      <c r="M31" s="1491"/>
      <c r="N31" s="1492"/>
      <c r="O31" s="1492"/>
      <c r="P31" s="1491"/>
      <c r="Q31" s="1492"/>
      <c r="R31" s="1491"/>
      <c r="S31" s="1492"/>
      <c r="T31" s="1493" t="s">
        <v>57</v>
      </c>
      <c r="U31" s="1492"/>
      <c r="V31" s="1492"/>
      <c r="W31" s="1492"/>
      <c r="X31" s="1492"/>
      <c r="Y31" s="1492"/>
      <c r="Z31" s="1492"/>
      <c r="AA31" s="1492"/>
      <c r="AB31" s="1494" t="s">
        <v>732</v>
      </c>
      <c r="AC31" s="1492"/>
      <c r="AD31" s="1492"/>
      <c r="AE31" s="1492"/>
      <c r="AF31" s="1492"/>
      <c r="AG31" s="1494" t="s">
        <v>733</v>
      </c>
      <c r="AH31" s="1492"/>
      <c r="AI31" s="1492"/>
      <c r="AJ31" s="1495" t="s">
        <v>417</v>
      </c>
      <c r="AK31" s="1496" t="s">
        <v>734</v>
      </c>
      <c r="AL31" s="1492"/>
      <c r="AM31" s="1492"/>
      <c r="AN31" s="1492"/>
      <c r="AO31" s="1492"/>
      <c r="AP31" s="1492"/>
      <c r="AQ31" s="1497">
        <v>161776232368</v>
      </c>
      <c r="AR31" s="1497">
        <v>161645271598</v>
      </c>
      <c r="AS31" s="1498">
        <v>130960770</v>
      </c>
      <c r="AT31" s="1498">
        <v>0</v>
      </c>
      <c r="AU31" s="1497">
        <v>157859598164.29001</v>
      </c>
      <c r="AV31" s="1498">
        <v>3785673433.71</v>
      </c>
      <c r="AW31" s="1497">
        <v>157718113537.29001</v>
      </c>
      <c r="AX31" s="1498">
        <v>141484627</v>
      </c>
      <c r="AY31" s="1497">
        <v>157564101757.29001</v>
      </c>
      <c r="AZ31" s="1498">
        <v>154011780</v>
      </c>
      <c r="BA31" s="1498">
        <v>157564101757.29001</v>
      </c>
      <c r="BB31" s="1498">
        <v>0</v>
      </c>
      <c r="BC31" s="1498">
        <v>600772158.71000004</v>
      </c>
      <c r="BD31" s="1499">
        <f t="shared" si="7"/>
        <v>0.97578980455670006</v>
      </c>
    </row>
    <row r="32" spans="1:56" s="1500" customFormat="1" ht="18">
      <c r="A32" s="1490"/>
      <c r="B32" s="1491" t="s">
        <v>361</v>
      </c>
      <c r="C32" s="1492"/>
      <c r="D32" s="1491" t="s">
        <v>738</v>
      </c>
      <c r="E32" s="1492"/>
      <c r="F32" s="1491" t="s">
        <v>739</v>
      </c>
      <c r="G32" s="1492"/>
      <c r="H32" s="1491" t="s">
        <v>738</v>
      </c>
      <c r="I32" s="1492"/>
      <c r="J32" s="1491"/>
      <c r="K32" s="1492"/>
      <c r="L32" s="1492"/>
      <c r="M32" s="1491"/>
      <c r="N32" s="1492"/>
      <c r="O32" s="1492"/>
      <c r="P32" s="1491"/>
      <c r="Q32" s="1492"/>
      <c r="R32" s="1491"/>
      <c r="S32" s="1492"/>
      <c r="T32" s="1493" t="s">
        <v>740</v>
      </c>
      <c r="U32" s="1492"/>
      <c r="V32" s="1492"/>
      <c r="W32" s="1492"/>
      <c r="X32" s="1492"/>
      <c r="Y32" s="1492"/>
      <c r="Z32" s="1492"/>
      <c r="AA32" s="1492"/>
      <c r="AB32" s="1494" t="s">
        <v>732</v>
      </c>
      <c r="AC32" s="1492"/>
      <c r="AD32" s="1492"/>
      <c r="AE32" s="1492"/>
      <c r="AF32" s="1492"/>
      <c r="AG32" s="1494" t="s">
        <v>733</v>
      </c>
      <c r="AH32" s="1492"/>
      <c r="AI32" s="1492"/>
      <c r="AJ32" s="1495" t="s">
        <v>417</v>
      </c>
      <c r="AK32" s="1496" t="s">
        <v>734</v>
      </c>
      <c r="AL32" s="1492"/>
      <c r="AM32" s="1492"/>
      <c r="AN32" s="1492"/>
      <c r="AO32" s="1492"/>
      <c r="AP32" s="1492"/>
      <c r="AQ32" s="1497">
        <v>118189928468</v>
      </c>
      <c r="AR32" s="1497">
        <v>118170274468</v>
      </c>
      <c r="AS32" s="1498">
        <v>19654000</v>
      </c>
      <c r="AT32" s="1498">
        <v>0</v>
      </c>
      <c r="AU32" s="1497">
        <v>115960345176</v>
      </c>
      <c r="AV32" s="1498">
        <v>2209929292</v>
      </c>
      <c r="AW32" s="1497">
        <v>115960345176</v>
      </c>
      <c r="AX32" s="1498">
        <v>0</v>
      </c>
      <c r="AY32" s="1497">
        <v>115960345176</v>
      </c>
      <c r="AZ32" s="1498">
        <v>0</v>
      </c>
      <c r="BA32" s="1498">
        <v>115960345176</v>
      </c>
      <c r="BB32" s="1498">
        <v>0</v>
      </c>
      <c r="BC32" s="1498">
        <v>365519027</v>
      </c>
      <c r="BD32" s="1499">
        <f t="shared" si="7"/>
        <v>0.9811355898010915</v>
      </c>
    </row>
    <row r="33" spans="1:56" s="1500" customFormat="1" ht="18">
      <c r="A33" s="1490"/>
      <c r="B33" s="1510" t="s">
        <v>361</v>
      </c>
      <c r="C33" s="1492"/>
      <c r="D33" s="1510" t="s">
        <v>738</v>
      </c>
      <c r="E33" s="1492"/>
      <c r="F33" s="1510" t="s">
        <v>739</v>
      </c>
      <c r="G33" s="1492"/>
      <c r="H33" s="1510" t="s">
        <v>738</v>
      </c>
      <c r="I33" s="1492"/>
      <c r="J33" s="1510" t="s">
        <v>738</v>
      </c>
      <c r="K33" s="1492"/>
      <c r="L33" s="1492"/>
      <c r="M33" s="1510"/>
      <c r="N33" s="1492"/>
      <c r="O33" s="1492"/>
      <c r="P33" s="1510"/>
      <c r="Q33" s="1492"/>
      <c r="R33" s="1510"/>
      <c r="S33" s="1492"/>
      <c r="T33" s="1511" t="s">
        <v>608</v>
      </c>
      <c r="U33" s="1492"/>
      <c r="V33" s="1492"/>
      <c r="W33" s="1492"/>
      <c r="X33" s="1492"/>
      <c r="Y33" s="1492"/>
      <c r="Z33" s="1492"/>
      <c r="AA33" s="1492"/>
      <c r="AB33" s="1512" t="s">
        <v>732</v>
      </c>
      <c r="AC33" s="1492"/>
      <c r="AD33" s="1492"/>
      <c r="AE33" s="1492"/>
      <c r="AF33" s="1492"/>
      <c r="AG33" s="1512" t="s">
        <v>733</v>
      </c>
      <c r="AH33" s="1492"/>
      <c r="AI33" s="1492"/>
      <c r="AJ33" s="1513" t="s">
        <v>417</v>
      </c>
      <c r="AK33" s="1514" t="s">
        <v>734</v>
      </c>
      <c r="AL33" s="1492"/>
      <c r="AM33" s="1492"/>
      <c r="AN33" s="1492"/>
      <c r="AO33" s="1492"/>
      <c r="AP33" s="1492"/>
      <c r="AQ33" s="1515">
        <v>90572182868</v>
      </c>
      <c r="AR33" s="1515">
        <v>90572182868</v>
      </c>
      <c r="AS33" s="1516">
        <v>0</v>
      </c>
      <c r="AT33" s="1516">
        <v>0</v>
      </c>
      <c r="AU33" s="1515">
        <v>89366826321</v>
      </c>
      <c r="AV33" s="1516">
        <v>1205356547</v>
      </c>
      <c r="AW33" s="1515">
        <v>89366826321</v>
      </c>
      <c r="AX33" s="1516">
        <v>0</v>
      </c>
      <c r="AY33" s="1515">
        <v>89366826321</v>
      </c>
      <c r="AZ33" s="1516">
        <v>0</v>
      </c>
      <c r="BA33" s="1516">
        <v>89366826321</v>
      </c>
      <c r="BB33" s="1516">
        <v>0</v>
      </c>
      <c r="BC33" s="1516">
        <v>362488019</v>
      </c>
      <c r="BD33" s="1517">
        <f t="shared" si="7"/>
        <v>0.98669175779105722</v>
      </c>
    </row>
    <row r="34" spans="1:56" s="1527" customFormat="1" ht="18">
      <c r="A34" s="1518" t="str">
        <f>+B34&amp;D34&amp;F34&amp;H34&amp;J34&amp;M34&amp;AJ34</f>
        <v>A1011110</v>
      </c>
      <c r="B34" s="1519" t="s">
        <v>361</v>
      </c>
      <c r="C34" s="1520"/>
      <c r="D34" s="1519" t="s">
        <v>738</v>
      </c>
      <c r="E34" s="1520"/>
      <c r="F34" s="1519" t="s">
        <v>739</v>
      </c>
      <c r="G34" s="1520"/>
      <c r="H34" s="1519" t="s">
        <v>738</v>
      </c>
      <c r="I34" s="1520"/>
      <c r="J34" s="1519" t="s">
        <v>738</v>
      </c>
      <c r="K34" s="1520"/>
      <c r="L34" s="1520"/>
      <c r="M34" s="1519" t="s">
        <v>738</v>
      </c>
      <c r="N34" s="1520"/>
      <c r="O34" s="1520"/>
      <c r="P34" s="1519"/>
      <c r="Q34" s="1520"/>
      <c r="R34" s="1519"/>
      <c r="S34" s="1520"/>
      <c r="T34" s="1521" t="s">
        <v>362</v>
      </c>
      <c r="U34" s="1520"/>
      <c r="V34" s="1520"/>
      <c r="W34" s="1520"/>
      <c r="X34" s="1520"/>
      <c r="Y34" s="1520"/>
      <c r="Z34" s="1520"/>
      <c r="AA34" s="1520"/>
      <c r="AB34" s="1522" t="s">
        <v>732</v>
      </c>
      <c r="AC34" s="1520"/>
      <c r="AD34" s="1520"/>
      <c r="AE34" s="1520"/>
      <c r="AF34" s="1520"/>
      <c r="AG34" s="1522" t="s">
        <v>733</v>
      </c>
      <c r="AH34" s="1520"/>
      <c r="AI34" s="1520"/>
      <c r="AJ34" s="1523" t="s">
        <v>417</v>
      </c>
      <c r="AK34" s="1524" t="s">
        <v>734</v>
      </c>
      <c r="AL34" s="1520"/>
      <c r="AM34" s="1520"/>
      <c r="AN34" s="1520"/>
      <c r="AO34" s="1520"/>
      <c r="AP34" s="1520"/>
      <c r="AQ34" s="1525">
        <v>83798251029</v>
      </c>
      <c r="AR34" s="1525">
        <v>83798251029</v>
      </c>
      <c r="AS34" s="1525">
        <v>0</v>
      </c>
      <c r="AT34" s="1525">
        <v>0</v>
      </c>
      <c r="AU34" s="1525">
        <v>83221703120</v>
      </c>
      <c r="AV34" s="1525">
        <v>576547909</v>
      </c>
      <c r="AW34" s="1525">
        <v>83221703120</v>
      </c>
      <c r="AX34" s="1525">
        <v>0</v>
      </c>
      <c r="AY34" s="1525">
        <v>83221703120</v>
      </c>
      <c r="AZ34" s="1525">
        <v>0</v>
      </c>
      <c r="BA34" s="1525">
        <v>83221703120</v>
      </c>
      <c r="BB34" s="1525">
        <v>0</v>
      </c>
      <c r="BC34" s="1525">
        <v>7494959</v>
      </c>
      <c r="BD34" s="1526">
        <f t="shared" si="7"/>
        <v>0.99311980975831493</v>
      </c>
    </row>
    <row r="35" spans="1:56" s="1500" customFormat="1" ht="18">
      <c r="A35" s="1490" t="str">
        <f>+B35&amp;D35&amp;F35&amp;H35&amp;J35&amp;M35&amp;AJ35</f>
        <v>A1011210</v>
      </c>
      <c r="B35" s="1510" t="s">
        <v>361</v>
      </c>
      <c r="C35" s="1492"/>
      <c r="D35" s="1510" t="s">
        <v>738</v>
      </c>
      <c r="E35" s="1492"/>
      <c r="F35" s="1510" t="s">
        <v>739</v>
      </c>
      <c r="G35" s="1492"/>
      <c r="H35" s="1510" t="s">
        <v>738</v>
      </c>
      <c r="I35" s="1492"/>
      <c r="J35" s="1510" t="s">
        <v>738</v>
      </c>
      <c r="K35" s="1492"/>
      <c r="L35" s="1492"/>
      <c r="M35" s="1510" t="s">
        <v>741</v>
      </c>
      <c r="N35" s="1492"/>
      <c r="O35" s="1492"/>
      <c r="P35" s="1510"/>
      <c r="Q35" s="1492"/>
      <c r="R35" s="1510"/>
      <c r="S35" s="1492"/>
      <c r="T35" s="1511" t="s">
        <v>363</v>
      </c>
      <c r="U35" s="1492"/>
      <c r="V35" s="1492"/>
      <c r="W35" s="1492"/>
      <c r="X35" s="1492"/>
      <c r="Y35" s="1492"/>
      <c r="Z35" s="1492"/>
      <c r="AA35" s="1492"/>
      <c r="AB35" s="1512" t="s">
        <v>732</v>
      </c>
      <c r="AC35" s="1492"/>
      <c r="AD35" s="1492"/>
      <c r="AE35" s="1492"/>
      <c r="AF35" s="1492"/>
      <c r="AG35" s="1512" t="s">
        <v>733</v>
      </c>
      <c r="AH35" s="1492"/>
      <c r="AI35" s="1492"/>
      <c r="AJ35" s="1513" t="s">
        <v>417</v>
      </c>
      <c r="AK35" s="1514" t="s">
        <v>734</v>
      </c>
      <c r="AL35" s="1492"/>
      <c r="AM35" s="1492"/>
      <c r="AN35" s="1492"/>
      <c r="AO35" s="1492"/>
      <c r="AP35" s="1492"/>
      <c r="AQ35" s="1515">
        <v>5687370614</v>
      </c>
      <c r="AR35" s="1515">
        <v>5687370614</v>
      </c>
      <c r="AS35" s="1516">
        <v>0</v>
      </c>
      <c r="AT35" s="1516">
        <v>0</v>
      </c>
      <c r="AU35" s="1515">
        <v>5323669869</v>
      </c>
      <c r="AV35" s="1516">
        <v>363700745</v>
      </c>
      <c r="AW35" s="1515">
        <v>5323669869</v>
      </c>
      <c r="AX35" s="1516">
        <v>0</v>
      </c>
      <c r="AY35" s="1515">
        <v>5323669869</v>
      </c>
      <c r="AZ35" s="1516">
        <v>0</v>
      </c>
      <c r="BA35" s="1516">
        <v>5323669869</v>
      </c>
      <c r="BB35" s="1516">
        <v>0</v>
      </c>
      <c r="BC35" s="1516">
        <v>2553383</v>
      </c>
      <c r="BD35" s="1517">
        <f t="shared" si="7"/>
        <v>0.93605116147966227</v>
      </c>
    </row>
    <row r="36" spans="1:56" s="1500" customFormat="1" ht="18">
      <c r="A36" s="1490" t="str">
        <f t="shared" ref="A36:A98" si="8">+B36&amp;D36&amp;F36&amp;H36&amp;J36&amp;M36&amp;AJ36</f>
        <v>A1011410</v>
      </c>
      <c r="B36" s="1510" t="s">
        <v>361</v>
      </c>
      <c r="C36" s="1492"/>
      <c r="D36" s="1510" t="s">
        <v>738</v>
      </c>
      <c r="E36" s="1492"/>
      <c r="F36" s="1510" t="s">
        <v>739</v>
      </c>
      <c r="G36" s="1492"/>
      <c r="H36" s="1510" t="s">
        <v>738</v>
      </c>
      <c r="I36" s="1492"/>
      <c r="J36" s="1510" t="s">
        <v>738</v>
      </c>
      <c r="K36" s="1492"/>
      <c r="L36" s="1492"/>
      <c r="M36" s="1510" t="s">
        <v>742</v>
      </c>
      <c r="N36" s="1492"/>
      <c r="O36" s="1492"/>
      <c r="P36" s="1510"/>
      <c r="Q36" s="1492"/>
      <c r="R36" s="1510"/>
      <c r="S36" s="1492"/>
      <c r="T36" s="1511" t="s">
        <v>364</v>
      </c>
      <c r="U36" s="1492"/>
      <c r="V36" s="1492"/>
      <c r="W36" s="1492"/>
      <c r="X36" s="1492"/>
      <c r="Y36" s="1492"/>
      <c r="Z36" s="1492"/>
      <c r="AA36" s="1492"/>
      <c r="AB36" s="1512" t="s">
        <v>732</v>
      </c>
      <c r="AC36" s="1492"/>
      <c r="AD36" s="1492"/>
      <c r="AE36" s="1492"/>
      <c r="AF36" s="1492"/>
      <c r="AG36" s="1512" t="s">
        <v>733</v>
      </c>
      <c r="AH36" s="1492"/>
      <c r="AI36" s="1492"/>
      <c r="AJ36" s="1513" t="s">
        <v>417</v>
      </c>
      <c r="AK36" s="1514" t="s">
        <v>734</v>
      </c>
      <c r="AL36" s="1492"/>
      <c r="AM36" s="1492"/>
      <c r="AN36" s="1492"/>
      <c r="AO36" s="1492"/>
      <c r="AP36" s="1492"/>
      <c r="AQ36" s="1515">
        <v>1086561225</v>
      </c>
      <c r="AR36" s="1515">
        <v>1086561225</v>
      </c>
      <c r="AS36" s="1516">
        <v>0</v>
      </c>
      <c r="AT36" s="1516">
        <v>0</v>
      </c>
      <c r="AU36" s="1515">
        <v>821453332</v>
      </c>
      <c r="AV36" s="1516">
        <v>265107893</v>
      </c>
      <c r="AW36" s="1515">
        <v>821453332</v>
      </c>
      <c r="AX36" s="1516">
        <v>0</v>
      </c>
      <c r="AY36" s="1515">
        <v>821453332</v>
      </c>
      <c r="AZ36" s="1516">
        <v>0</v>
      </c>
      <c r="BA36" s="1516">
        <v>821453332</v>
      </c>
      <c r="BB36" s="1516">
        <v>0</v>
      </c>
      <c r="BC36" s="1516">
        <v>352439677</v>
      </c>
      <c r="BD36" s="1517">
        <f t="shared" si="7"/>
        <v>0.75601200659447421</v>
      </c>
    </row>
    <row r="37" spans="1:56" s="1500" customFormat="1" ht="18">
      <c r="A37" s="1490" t="str">
        <f t="shared" si="8"/>
        <v>A101410</v>
      </c>
      <c r="B37" s="1510" t="s">
        <v>361</v>
      </c>
      <c r="C37" s="1492"/>
      <c r="D37" s="1510" t="s">
        <v>738</v>
      </c>
      <c r="E37" s="1492"/>
      <c r="F37" s="1510" t="s">
        <v>739</v>
      </c>
      <c r="G37" s="1492"/>
      <c r="H37" s="1510" t="s">
        <v>738</v>
      </c>
      <c r="I37" s="1492"/>
      <c r="J37" s="1510" t="s">
        <v>742</v>
      </c>
      <c r="K37" s="1492"/>
      <c r="L37" s="1492"/>
      <c r="M37" s="1510"/>
      <c r="N37" s="1492"/>
      <c r="O37" s="1492"/>
      <c r="P37" s="1510"/>
      <c r="Q37" s="1492"/>
      <c r="R37" s="1510"/>
      <c r="S37" s="1492"/>
      <c r="T37" s="1511" t="s">
        <v>609</v>
      </c>
      <c r="U37" s="1492"/>
      <c r="V37" s="1492"/>
      <c r="W37" s="1492"/>
      <c r="X37" s="1492"/>
      <c r="Y37" s="1492"/>
      <c r="Z37" s="1492"/>
      <c r="AA37" s="1492"/>
      <c r="AB37" s="1512" t="s">
        <v>732</v>
      </c>
      <c r="AC37" s="1492"/>
      <c r="AD37" s="1492"/>
      <c r="AE37" s="1492"/>
      <c r="AF37" s="1492"/>
      <c r="AG37" s="1512" t="s">
        <v>733</v>
      </c>
      <c r="AH37" s="1492"/>
      <c r="AI37" s="1492"/>
      <c r="AJ37" s="1513" t="s">
        <v>417</v>
      </c>
      <c r="AK37" s="1514" t="s">
        <v>734</v>
      </c>
      <c r="AL37" s="1492"/>
      <c r="AM37" s="1492"/>
      <c r="AN37" s="1492"/>
      <c r="AO37" s="1492"/>
      <c r="AP37" s="1492"/>
      <c r="AQ37" s="1515">
        <v>1626168798</v>
      </c>
      <c r="AR37" s="1515">
        <v>1610878798</v>
      </c>
      <c r="AS37" s="1516">
        <v>15290000</v>
      </c>
      <c r="AT37" s="1516">
        <v>0</v>
      </c>
      <c r="AU37" s="1515">
        <v>1582186488</v>
      </c>
      <c r="AV37" s="1516">
        <v>28692310</v>
      </c>
      <c r="AW37" s="1515">
        <v>1582186488</v>
      </c>
      <c r="AX37" s="1516">
        <v>0</v>
      </c>
      <c r="AY37" s="1515">
        <v>1582186488</v>
      </c>
      <c r="AZ37" s="1516">
        <v>0</v>
      </c>
      <c r="BA37" s="1516">
        <v>1582186488</v>
      </c>
      <c r="BB37" s="1516">
        <v>0</v>
      </c>
      <c r="BC37" s="1516">
        <v>0</v>
      </c>
      <c r="BD37" s="1517">
        <f t="shared" si="7"/>
        <v>0.97295341661081358</v>
      </c>
    </row>
    <row r="38" spans="1:56" s="1500" customFormat="1" ht="18">
      <c r="A38" s="1490" t="str">
        <f t="shared" si="8"/>
        <v>A1014210</v>
      </c>
      <c r="B38" s="1510" t="s">
        <v>361</v>
      </c>
      <c r="C38" s="1492"/>
      <c r="D38" s="1510" t="s">
        <v>738</v>
      </c>
      <c r="E38" s="1492"/>
      <c r="F38" s="1510" t="s">
        <v>739</v>
      </c>
      <c r="G38" s="1492"/>
      <c r="H38" s="1510" t="s">
        <v>738</v>
      </c>
      <c r="I38" s="1492"/>
      <c r="J38" s="1510" t="s">
        <v>742</v>
      </c>
      <c r="K38" s="1492"/>
      <c r="L38" s="1492"/>
      <c r="M38" s="1510" t="s">
        <v>741</v>
      </c>
      <c r="N38" s="1492"/>
      <c r="O38" s="1492"/>
      <c r="P38" s="1510"/>
      <c r="Q38" s="1492"/>
      <c r="R38" s="1510"/>
      <c r="S38" s="1492"/>
      <c r="T38" s="1511" t="s">
        <v>365</v>
      </c>
      <c r="U38" s="1492"/>
      <c r="V38" s="1492"/>
      <c r="W38" s="1492"/>
      <c r="X38" s="1492"/>
      <c r="Y38" s="1492"/>
      <c r="Z38" s="1492"/>
      <c r="AA38" s="1492"/>
      <c r="AB38" s="1512" t="s">
        <v>732</v>
      </c>
      <c r="AC38" s="1492"/>
      <c r="AD38" s="1492"/>
      <c r="AE38" s="1492"/>
      <c r="AF38" s="1492"/>
      <c r="AG38" s="1512" t="s">
        <v>733</v>
      </c>
      <c r="AH38" s="1492"/>
      <c r="AI38" s="1492"/>
      <c r="AJ38" s="1513" t="s">
        <v>417</v>
      </c>
      <c r="AK38" s="1514" t="s">
        <v>734</v>
      </c>
      <c r="AL38" s="1492"/>
      <c r="AM38" s="1492"/>
      <c r="AN38" s="1492"/>
      <c r="AO38" s="1492"/>
      <c r="AP38" s="1492"/>
      <c r="AQ38" s="1515">
        <v>1626168798</v>
      </c>
      <c r="AR38" s="1515">
        <v>1610878798</v>
      </c>
      <c r="AS38" s="1516">
        <v>15290000</v>
      </c>
      <c r="AT38" s="1516">
        <v>0</v>
      </c>
      <c r="AU38" s="1515">
        <v>1582186488</v>
      </c>
      <c r="AV38" s="1516">
        <v>28692310</v>
      </c>
      <c r="AW38" s="1515">
        <v>1582186488</v>
      </c>
      <c r="AX38" s="1516">
        <v>0</v>
      </c>
      <c r="AY38" s="1515">
        <v>1582186488</v>
      </c>
      <c r="AZ38" s="1516">
        <v>0</v>
      </c>
      <c r="BA38" s="1516">
        <v>1582186488</v>
      </c>
      <c r="BB38" s="1516">
        <v>0</v>
      </c>
      <c r="BC38" s="1516">
        <v>0</v>
      </c>
      <c r="BD38" s="1517">
        <f t="shared" si="7"/>
        <v>0.97295341661081358</v>
      </c>
    </row>
    <row r="39" spans="1:56" s="1500" customFormat="1" ht="18">
      <c r="A39" s="1490" t="str">
        <f t="shared" si="8"/>
        <v>A101510</v>
      </c>
      <c r="B39" s="1510" t="s">
        <v>361</v>
      </c>
      <c r="C39" s="1492"/>
      <c r="D39" s="1510" t="s">
        <v>738</v>
      </c>
      <c r="E39" s="1492"/>
      <c r="F39" s="1510" t="s">
        <v>739</v>
      </c>
      <c r="G39" s="1492"/>
      <c r="H39" s="1510" t="s">
        <v>738</v>
      </c>
      <c r="I39" s="1492"/>
      <c r="J39" s="1510" t="s">
        <v>743</v>
      </c>
      <c r="K39" s="1492"/>
      <c r="L39" s="1492"/>
      <c r="M39" s="1510"/>
      <c r="N39" s="1492"/>
      <c r="O39" s="1492"/>
      <c r="P39" s="1510"/>
      <c r="Q39" s="1492"/>
      <c r="R39" s="1510"/>
      <c r="S39" s="1492"/>
      <c r="T39" s="1511" t="s">
        <v>611</v>
      </c>
      <c r="U39" s="1492"/>
      <c r="V39" s="1492"/>
      <c r="W39" s="1492"/>
      <c r="X39" s="1492"/>
      <c r="Y39" s="1492"/>
      <c r="Z39" s="1492"/>
      <c r="AA39" s="1492"/>
      <c r="AB39" s="1512" t="s">
        <v>732</v>
      </c>
      <c r="AC39" s="1492"/>
      <c r="AD39" s="1492"/>
      <c r="AE39" s="1492"/>
      <c r="AF39" s="1492"/>
      <c r="AG39" s="1512" t="s">
        <v>733</v>
      </c>
      <c r="AH39" s="1492"/>
      <c r="AI39" s="1492"/>
      <c r="AJ39" s="1513" t="s">
        <v>417</v>
      </c>
      <c r="AK39" s="1514" t="s">
        <v>734</v>
      </c>
      <c r="AL39" s="1492"/>
      <c r="AM39" s="1492"/>
      <c r="AN39" s="1492"/>
      <c r="AO39" s="1492"/>
      <c r="AP39" s="1492"/>
      <c r="AQ39" s="1515">
        <v>24756636000</v>
      </c>
      <c r="AR39" s="1515">
        <v>24756636000</v>
      </c>
      <c r="AS39" s="1516">
        <v>0</v>
      </c>
      <c r="AT39" s="1516">
        <v>0</v>
      </c>
      <c r="AU39" s="1515">
        <v>24073998814</v>
      </c>
      <c r="AV39" s="1516">
        <v>682637186</v>
      </c>
      <c r="AW39" s="1515">
        <v>24073998814</v>
      </c>
      <c r="AX39" s="1516">
        <v>0</v>
      </c>
      <c r="AY39" s="1515">
        <v>24073998814</v>
      </c>
      <c r="AZ39" s="1516">
        <v>0</v>
      </c>
      <c r="BA39" s="1516">
        <v>24073998814</v>
      </c>
      <c r="BB39" s="1516">
        <v>0</v>
      </c>
      <c r="BC39" s="1516">
        <v>3031008</v>
      </c>
      <c r="BD39" s="1517">
        <f t="shared" si="7"/>
        <v>0.97242609270500235</v>
      </c>
    </row>
    <row r="40" spans="1:56" s="1500" customFormat="1" ht="18">
      <c r="A40" s="1490" t="str">
        <f t="shared" si="8"/>
        <v>A1015110</v>
      </c>
      <c r="B40" s="1510" t="s">
        <v>361</v>
      </c>
      <c r="C40" s="1492"/>
      <c r="D40" s="1510" t="s">
        <v>738</v>
      </c>
      <c r="E40" s="1492"/>
      <c r="F40" s="1510" t="s">
        <v>739</v>
      </c>
      <c r="G40" s="1492"/>
      <c r="H40" s="1510" t="s">
        <v>738</v>
      </c>
      <c r="I40" s="1492"/>
      <c r="J40" s="1510" t="s">
        <v>743</v>
      </c>
      <c r="K40" s="1492"/>
      <c r="L40" s="1492"/>
      <c r="M40" s="1510" t="s">
        <v>738</v>
      </c>
      <c r="N40" s="1492"/>
      <c r="O40" s="1492"/>
      <c r="P40" s="1510"/>
      <c r="Q40" s="1492"/>
      <c r="R40" s="1510"/>
      <c r="S40" s="1492"/>
      <c r="T40" s="1511" t="s">
        <v>366</v>
      </c>
      <c r="U40" s="1492"/>
      <c r="V40" s="1492"/>
      <c r="W40" s="1492"/>
      <c r="X40" s="1492"/>
      <c r="Y40" s="1492"/>
      <c r="Z40" s="1492"/>
      <c r="AA40" s="1492"/>
      <c r="AB40" s="1512" t="s">
        <v>732</v>
      </c>
      <c r="AC40" s="1492"/>
      <c r="AD40" s="1492"/>
      <c r="AE40" s="1492"/>
      <c r="AF40" s="1492"/>
      <c r="AG40" s="1512" t="s">
        <v>733</v>
      </c>
      <c r="AH40" s="1492"/>
      <c r="AI40" s="1492"/>
      <c r="AJ40" s="1513" t="s">
        <v>417</v>
      </c>
      <c r="AK40" s="1514" t="s">
        <v>734</v>
      </c>
      <c r="AL40" s="1492"/>
      <c r="AM40" s="1492"/>
      <c r="AN40" s="1492"/>
      <c r="AO40" s="1492"/>
      <c r="AP40" s="1492"/>
      <c r="AQ40" s="1515">
        <v>3192140445</v>
      </c>
      <c r="AR40" s="1515">
        <v>3192140445</v>
      </c>
      <c r="AS40" s="1516">
        <v>0</v>
      </c>
      <c r="AT40" s="1516">
        <v>0</v>
      </c>
      <c r="AU40" s="1515">
        <v>3145095023</v>
      </c>
      <c r="AV40" s="1516">
        <v>47045422</v>
      </c>
      <c r="AW40" s="1515">
        <v>3145095023</v>
      </c>
      <c r="AX40" s="1516">
        <v>0</v>
      </c>
      <c r="AY40" s="1515">
        <v>3145095023</v>
      </c>
      <c r="AZ40" s="1516">
        <v>0</v>
      </c>
      <c r="BA40" s="1516">
        <v>3145095023</v>
      </c>
      <c r="BB40" s="1516">
        <v>0</v>
      </c>
      <c r="BC40" s="1516">
        <v>0</v>
      </c>
      <c r="BD40" s="1517">
        <f t="shared" si="7"/>
        <v>0.98526210772659162</v>
      </c>
    </row>
    <row r="41" spans="1:56" s="1500" customFormat="1" ht="18">
      <c r="A41" s="1490" t="str">
        <f t="shared" si="8"/>
        <v>A1015210</v>
      </c>
      <c r="B41" s="1510" t="s">
        <v>361</v>
      </c>
      <c r="C41" s="1492"/>
      <c r="D41" s="1510" t="s">
        <v>738</v>
      </c>
      <c r="E41" s="1492"/>
      <c r="F41" s="1510" t="s">
        <v>739</v>
      </c>
      <c r="G41" s="1492"/>
      <c r="H41" s="1510" t="s">
        <v>738</v>
      </c>
      <c r="I41" s="1492"/>
      <c r="J41" s="1510" t="s">
        <v>743</v>
      </c>
      <c r="K41" s="1492"/>
      <c r="L41" s="1492"/>
      <c r="M41" s="1510" t="s">
        <v>741</v>
      </c>
      <c r="N41" s="1492"/>
      <c r="O41" s="1492"/>
      <c r="P41" s="1510"/>
      <c r="Q41" s="1492"/>
      <c r="R41" s="1510"/>
      <c r="S41" s="1492"/>
      <c r="T41" s="1511" t="s">
        <v>367</v>
      </c>
      <c r="U41" s="1492"/>
      <c r="V41" s="1492"/>
      <c r="W41" s="1492"/>
      <c r="X41" s="1492"/>
      <c r="Y41" s="1492"/>
      <c r="Z41" s="1492"/>
      <c r="AA41" s="1492"/>
      <c r="AB41" s="1512" t="s">
        <v>732</v>
      </c>
      <c r="AC41" s="1492"/>
      <c r="AD41" s="1492"/>
      <c r="AE41" s="1492"/>
      <c r="AF41" s="1492"/>
      <c r="AG41" s="1512" t="s">
        <v>733</v>
      </c>
      <c r="AH41" s="1492"/>
      <c r="AI41" s="1492"/>
      <c r="AJ41" s="1513" t="s">
        <v>417</v>
      </c>
      <c r="AK41" s="1514" t="s">
        <v>734</v>
      </c>
      <c r="AL41" s="1492"/>
      <c r="AM41" s="1492"/>
      <c r="AN41" s="1492"/>
      <c r="AO41" s="1492"/>
      <c r="AP41" s="1492"/>
      <c r="AQ41" s="1515">
        <v>2852786777</v>
      </c>
      <c r="AR41" s="1515">
        <v>2852786777</v>
      </c>
      <c r="AS41" s="1516">
        <v>0</v>
      </c>
      <c r="AT41" s="1516">
        <v>0</v>
      </c>
      <c r="AU41" s="1515">
        <v>2597340556</v>
      </c>
      <c r="AV41" s="1516">
        <v>255446221</v>
      </c>
      <c r="AW41" s="1515">
        <v>2597340556</v>
      </c>
      <c r="AX41" s="1516">
        <v>0</v>
      </c>
      <c r="AY41" s="1515">
        <v>2597340556</v>
      </c>
      <c r="AZ41" s="1516">
        <v>0</v>
      </c>
      <c r="BA41" s="1516">
        <v>2597340556</v>
      </c>
      <c r="BB41" s="1516">
        <v>0</v>
      </c>
      <c r="BC41" s="1516">
        <v>0</v>
      </c>
      <c r="BD41" s="1517">
        <f t="shared" si="7"/>
        <v>0.91045730334300412</v>
      </c>
    </row>
    <row r="42" spans="1:56" s="1500" customFormat="1" ht="18">
      <c r="A42" s="1490" t="str">
        <f t="shared" si="8"/>
        <v>A10151410</v>
      </c>
      <c r="B42" s="1510" t="s">
        <v>361</v>
      </c>
      <c r="C42" s="1492"/>
      <c r="D42" s="1510" t="s">
        <v>738</v>
      </c>
      <c r="E42" s="1492"/>
      <c r="F42" s="1510" t="s">
        <v>739</v>
      </c>
      <c r="G42" s="1492"/>
      <c r="H42" s="1510" t="s">
        <v>738</v>
      </c>
      <c r="I42" s="1492"/>
      <c r="J42" s="1510" t="s">
        <v>743</v>
      </c>
      <c r="K42" s="1492"/>
      <c r="L42" s="1492"/>
      <c r="M42" s="1510" t="s">
        <v>744</v>
      </c>
      <c r="N42" s="1492"/>
      <c r="O42" s="1492"/>
      <c r="P42" s="1510"/>
      <c r="Q42" s="1492"/>
      <c r="R42" s="1510"/>
      <c r="S42" s="1492"/>
      <c r="T42" s="1511" t="s">
        <v>368</v>
      </c>
      <c r="U42" s="1492"/>
      <c r="V42" s="1492"/>
      <c r="W42" s="1492"/>
      <c r="X42" s="1492"/>
      <c r="Y42" s="1492"/>
      <c r="Z42" s="1492"/>
      <c r="AA42" s="1492"/>
      <c r="AB42" s="1512" t="s">
        <v>732</v>
      </c>
      <c r="AC42" s="1492"/>
      <c r="AD42" s="1492"/>
      <c r="AE42" s="1492"/>
      <c r="AF42" s="1492"/>
      <c r="AG42" s="1512" t="s">
        <v>733</v>
      </c>
      <c r="AH42" s="1492"/>
      <c r="AI42" s="1492"/>
      <c r="AJ42" s="1513" t="s">
        <v>417</v>
      </c>
      <c r="AK42" s="1514" t="s">
        <v>734</v>
      </c>
      <c r="AL42" s="1492"/>
      <c r="AM42" s="1492"/>
      <c r="AN42" s="1492"/>
      <c r="AO42" s="1492"/>
      <c r="AP42" s="1492"/>
      <c r="AQ42" s="1515">
        <v>3777972785</v>
      </c>
      <c r="AR42" s="1515">
        <v>3777972785</v>
      </c>
      <c r="AS42" s="1516">
        <v>0</v>
      </c>
      <c r="AT42" s="1516">
        <v>0</v>
      </c>
      <c r="AU42" s="1515">
        <v>3753886505</v>
      </c>
      <c r="AV42" s="1516">
        <v>24086280</v>
      </c>
      <c r="AW42" s="1515">
        <v>3753886505</v>
      </c>
      <c r="AX42" s="1516">
        <v>0</v>
      </c>
      <c r="AY42" s="1515">
        <v>3753886505</v>
      </c>
      <c r="AZ42" s="1516">
        <v>0</v>
      </c>
      <c r="BA42" s="1516">
        <v>3753886505</v>
      </c>
      <c r="BB42" s="1516">
        <v>0</v>
      </c>
      <c r="BC42" s="1516">
        <v>1034528</v>
      </c>
      <c r="BD42" s="1517">
        <f t="shared" si="7"/>
        <v>0.99362454909796283</v>
      </c>
    </row>
    <row r="43" spans="1:56" s="1500" customFormat="1" ht="18">
      <c r="A43" s="1490" t="str">
        <f t="shared" si="8"/>
        <v>A10151510</v>
      </c>
      <c r="B43" s="1510" t="s">
        <v>361</v>
      </c>
      <c r="C43" s="1492"/>
      <c r="D43" s="1510" t="s">
        <v>738</v>
      </c>
      <c r="E43" s="1492"/>
      <c r="F43" s="1510" t="s">
        <v>739</v>
      </c>
      <c r="G43" s="1492"/>
      <c r="H43" s="1510" t="s">
        <v>738</v>
      </c>
      <c r="I43" s="1492"/>
      <c r="J43" s="1510" t="s">
        <v>743</v>
      </c>
      <c r="K43" s="1492"/>
      <c r="L43" s="1492"/>
      <c r="M43" s="1510" t="s">
        <v>745</v>
      </c>
      <c r="N43" s="1492"/>
      <c r="O43" s="1492"/>
      <c r="P43" s="1510"/>
      <c r="Q43" s="1492"/>
      <c r="R43" s="1510"/>
      <c r="S43" s="1492"/>
      <c r="T43" s="1511" t="s">
        <v>369</v>
      </c>
      <c r="U43" s="1492"/>
      <c r="V43" s="1492"/>
      <c r="W43" s="1492"/>
      <c r="X43" s="1492"/>
      <c r="Y43" s="1492"/>
      <c r="Z43" s="1492"/>
      <c r="AA43" s="1492"/>
      <c r="AB43" s="1512" t="s">
        <v>732</v>
      </c>
      <c r="AC43" s="1492"/>
      <c r="AD43" s="1492"/>
      <c r="AE43" s="1492"/>
      <c r="AF43" s="1492"/>
      <c r="AG43" s="1512" t="s">
        <v>733</v>
      </c>
      <c r="AH43" s="1492"/>
      <c r="AI43" s="1492"/>
      <c r="AJ43" s="1513" t="s">
        <v>417</v>
      </c>
      <c r="AK43" s="1514" t="s">
        <v>734</v>
      </c>
      <c r="AL43" s="1492"/>
      <c r="AM43" s="1492"/>
      <c r="AN43" s="1492"/>
      <c r="AO43" s="1492"/>
      <c r="AP43" s="1492"/>
      <c r="AQ43" s="1515">
        <v>4162865456</v>
      </c>
      <c r="AR43" s="1515">
        <v>4162865456</v>
      </c>
      <c r="AS43" s="1516">
        <v>0</v>
      </c>
      <c r="AT43" s="1516">
        <v>0</v>
      </c>
      <c r="AU43" s="1515">
        <v>4076238769</v>
      </c>
      <c r="AV43" s="1516">
        <v>86626687</v>
      </c>
      <c r="AW43" s="1515">
        <v>4076238769</v>
      </c>
      <c r="AX43" s="1516">
        <v>0</v>
      </c>
      <c r="AY43" s="1515">
        <v>4076238769</v>
      </c>
      <c r="AZ43" s="1516">
        <v>0</v>
      </c>
      <c r="BA43" s="1516">
        <v>4076238769</v>
      </c>
      <c r="BB43" s="1516">
        <v>0</v>
      </c>
      <c r="BC43" s="1516">
        <v>1996480</v>
      </c>
      <c r="BD43" s="1517">
        <f t="shared" si="7"/>
        <v>0.97919061091077453</v>
      </c>
    </row>
    <row r="44" spans="1:56" s="1500" customFormat="1" ht="18">
      <c r="A44" s="1490" t="str">
        <f t="shared" si="8"/>
        <v>A10151610</v>
      </c>
      <c r="B44" s="1510" t="s">
        <v>361</v>
      </c>
      <c r="C44" s="1492"/>
      <c r="D44" s="1510" t="s">
        <v>738</v>
      </c>
      <c r="E44" s="1492"/>
      <c r="F44" s="1510" t="s">
        <v>739</v>
      </c>
      <c r="G44" s="1492"/>
      <c r="H44" s="1510" t="s">
        <v>738</v>
      </c>
      <c r="I44" s="1492"/>
      <c r="J44" s="1510" t="s">
        <v>743</v>
      </c>
      <c r="K44" s="1492"/>
      <c r="L44" s="1492"/>
      <c r="M44" s="1510" t="s">
        <v>370</v>
      </c>
      <c r="N44" s="1492"/>
      <c r="O44" s="1492"/>
      <c r="P44" s="1510"/>
      <c r="Q44" s="1492"/>
      <c r="R44" s="1510"/>
      <c r="S44" s="1492"/>
      <c r="T44" s="1511" t="s">
        <v>371</v>
      </c>
      <c r="U44" s="1492"/>
      <c r="V44" s="1492"/>
      <c r="W44" s="1492"/>
      <c r="X44" s="1492"/>
      <c r="Y44" s="1492"/>
      <c r="Z44" s="1492"/>
      <c r="AA44" s="1492"/>
      <c r="AB44" s="1512" t="s">
        <v>732</v>
      </c>
      <c r="AC44" s="1492"/>
      <c r="AD44" s="1492"/>
      <c r="AE44" s="1492"/>
      <c r="AF44" s="1492"/>
      <c r="AG44" s="1512" t="s">
        <v>733</v>
      </c>
      <c r="AH44" s="1492"/>
      <c r="AI44" s="1492"/>
      <c r="AJ44" s="1513" t="s">
        <v>417</v>
      </c>
      <c r="AK44" s="1514" t="s">
        <v>734</v>
      </c>
      <c r="AL44" s="1492"/>
      <c r="AM44" s="1492"/>
      <c r="AN44" s="1492"/>
      <c r="AO44" s="1492"/>
      <c r="AP44" s="1492"/>
      <c r="AQ44" s="1515">
        <v>8737627022</v>
      </c>
      <c r="AR44" s="1515">
        <v>8737627022</v>
      </c>
      <c r="AS44" s="1516">
        <v>0</v>
      </c>
      <c r="AT44" s="1516">
        <v>0</v>
      </c>
      <c r="AU44" s="1515">
        <v>8490939236</v>
      </c>
      <c r="AV44" s="1516">
        <v>246687786</v>
      </c>
      <c r="AW44" s="1515">
        <v>8490939236</v>
      </c>
      <c r="AX44" s="1516">
        <v>0</v>
      </c>
      <c r="AY44" s="1515">
        <v>8490939236</v>
      </c>
      <c r="AZ44" s="1516">
        <v>0</v>
      </c>
      <c r="BA44" s="1516">
        <v>8490939236</v>
      </c>
      <c r="BB44" s="1516">
        <v>0</v>
      </c>
      <c r="BC44" s="1516">
        <v>0</v>
      </c>
      <c r="BD44" s="1517">
        <f t="shared" si="7"/>
        <v>0.97176718743213941</v>
      </c>
    </row>
    <row r="45" spans="1:56" s="1500" customFormat="1" ht="18">
      <c r="A45" s="1490" t="str">
        <f t="shared" si="8"/>
        <v>A10152210</v>
      </c>
      <c r="B45" s="1510" t="s">
        <v>361</v>
      </c>
      <c r="C45" s="1492"/>
      <c r="D45" s="1510" t="s">
        <v>738</v>
      </c>
      <c r="E45" s="1492"/>
      <c r="F45" s="1510" t="s">
        <v>739</v>
      </c>
      <c r="G45" s="1492"/>
      <c r="H45" s="1510" t="s">
        <v>738</v>
      </c>
      <c r="I45" s="1492"/>
      <c r="J45" s="1510" t="s">
        <v>743</v>
      </c>
      <c r="K45" s="1492"/>
      <c r="L45" s="1492"/>
      <c r="M45" s="1510" t="s">
        <v>746</v>
      </c>
      <c r="N45" s="1492"/>
      <c r="O45" s="1492"/>
      <c r="P45" s="1510"/>
      <c r="Q45" s="1492"/>
      <c r="R45" s="1510"/>
      <c r="S45" s="1492"/>
      <c r="T45" s="1511" t="s">
        <v>372</v>
      </c>
      <c r="U45" s="1492"/>
      <c r="V45" s="1492"/>
      <c r="W45" s="1492"/>
      <c r="X45" s="1492"/>
      <c r="Y45" s="1492"/>
      <c r="Z45" s="1492"/>
      <c r="AA45" s="1492"/>
      <c r="AB45" s="1512" t="s">
        <v>732</v>
      </c>
      <c r="AC45" s="1492"/>
      <c r="AD45" s="1492"/>
      <c r="AE45" s="1492"/>
      <c r="AF45" s="1492"/>
      <c r="AG45" s="1512" t="s">
        <v>733</v>
      </c>
      <c r="AH45" s="1492"/>
      <c r="AI45" s="1492"/>
      <c r="AJ45" s="1513" t="s">
        <v>417</v>
      </c>
      <c r="AK45" s="1514" t="s">
        <v>734</v>
      </c>
      <c r="AL45" s="1492"/>
      <c r="AM45" s="1492"/>
      <c r="AN45" s="1492"/>
      <c r="AO45" s="1492"/>
      <c r="AP45" s="1492"/>
      <c r="AQ45" s="1515">
        <v>2033243515</v>
      </c>
      <c r="AR45" s="1515">
        <v>2033243515</v>
      </c>
      <c r="AS45" s="1516">
        <v>0</v>
      </c>
      <c r="AT45" s="1516">
        <v>0</v>
      </c>
      <c r="AU45" s="1515">
        <v>2010498725</v>
      </c>
      <c r="AV45" s="1516">
        <v>22744790</v>
      </c>
      <c r="AW45" s="1515">
        <v>2010498725</v>
      </c>
      <c r="AX45" s="1516">
        <v>0</v>
      </c>
      <c r="AY45" s="1515">
        <v>2010498725</v>
      </c>
      <c r="AZ45" s="1516">
        <v>0</v>
      </c>
      <c r="BA45" s="1516">
        <v>2010498725</v>
      </c>
      <c r="BB45" s="1516">
        <v>0</v>
      </c>
      <c r="BC45" s="1516">
        <v>0</v>
      </c>
      <c r="BD45" s="1517">
        <f t="shared" si="7"/>
        <v>0.98881354356612816</v>
      </c>
    </row>
    <row r="46" spans="1:56" s="1500" customFormat="1" ht="18">
      <c r="A46" s="1490" t="str">
        <f t="shared" si="8"/>
        <v>A101910</v>
      </c>
      <c r="B46" s="1510" t="s">
        <v>361</v>
      </c>
      <c r="C46" s="1492"/>
      <c r="D46" s="1510" t="s">
        <v>738</v>
      </c>
      <c r="E46" s="1492"/>
      <c r="F46" s="1510" t="s">
        <v>739</v>
      </c>
      <c r="G46" s="1492"/>
      <c r="H46" s="1510" t="s">
        <v>738</v>
      </c>
      <c r="I46" s="1492"/>
      <c r="J46" s="1510" t="s">
        <v>747</v>
      </c>
      <c r="K46" s="1492"/>
      <c r="L46" s="1492"/>
      <c r="M46" s="1510"/>
      <c r="N46" s="1492"/>
      <c r="O46" s="1492"/>
      <c r="P46" s="1510"/>
      <c r="Q46" s="1492"/>
      <c r="R46" s="1510"/>
      <c r="S46" s="1492"/>
      <c r="T46" s="1511" t="s">
        <v>613</v>
      </c>
      <c r="U46" s="1492"/>
      <c r="V46" s="1492"/>
      <c r="W46" s="1492"/>
      <c r="X46" s="1492"/>
      <c r="Y46" s="1492"/>
      <c r="Z46" s="1492"/>
      <c r="AA46" s="1492"/>
      <c r="AB46" s="1512" t="s">
        <v>732</v>
      </c>
      <c r="AC46" s="1492"/>
      <c r="AD46" s="1492"/>
      <c r="AE46" s="1492"/>
      <c r="AF46" s="1492"/>
      <c r="AG46" s="1512" t="s">
        <v>733</v>
      </c>
      <c r="AH46" s="1492"/>
      <c r="AI46" s="1492"/>
      <c r="AJ46" s="1513" t="s">
        <v>417</v>
      </c>
      <c r="AK46" s="1514" t="s">
        <v>734</v>
      </c>
      <c r="AL46" s="1492"/>
      <c r="AM46" s="1492"/>
      <c r="AN46" s="1492"/>
      <c r="AO46" s="1492"/>
      <c r="AP46" s="1492"/>
      <c r="AQ46" s="1515">
        <v>1227000000</v>
      </c>
      <c r="AR46" s="1515">
        <v>1227000000</v>
      </c>
      <c r="AS46" s="1516">
        <v>0</v>
      </c>
      <c r="AT46" s="1516">
        <v>0</v>
      </c>
      <c r="AU46" s="1515">
        <v>933756751</v>
      </c>
      <c r="AV46" s="1516">
        <v>293243249</v>
      </c>
      <c r="AW46" s="1515">
        <v>933756751</v>
      </c>
      <c r="AX46" s="1516">
        <v>0</v>
      </c>
      <c r="AY46" s="1515">
        <v>933756751</v>
      </c>
      <c r="AZ46" s="1516">
        <v>0</v>
      </c>
      <c r="BA46" s="1516">
        <v>933756751</v>
      </c>
      <c r="BB46" s="1516">
        <v>0</v>
      </c>
      <c r="BC46" s="1516">
        <v>0</v>
      </c>
      <c r="BD46" s="1517">
        <f t="shared" si="7"/>
        <v>0.76100794702526486</v>
      </c>
    </row>
    <row r="47" spans="1:56" s="1500" customFormat="1" ht="18">
      <c r="A47" s="1490" t="str">
        <f t="shared" si="8"/>
        <v>A1019110</v>
      </c>
      <c r="B47" s="1510" t="s">
        <v>361</v>
      </c>
      <c r="C47" s="1492"/>
      <c r="D47" s="1510" t="s">
        <v>738</v>
      </c>
      <c r="E47" s="1492"/>
      <c r="F47" s="1510" t="s">
        <v>739</v>
      </c>
      <c r="G47" s="1492"/>
      <c r="H47" s="1510" t="s">
        <v>738</v>
      </c>
      <c r="I47" s="1492"/>
      <c r="J47" s="1510" t="s">
        <v>747</v>
      </c>
      <c r="K47" s="1492"/>
      <c r="L47" s="1492"/>
      <c r="M47" s="1510" t="s">
        <v>738</v>
      </c>
      <c r="N47" s="1492"/>
      <c r="O47" s="1492"/>
      <c r="P47" s="1510"/>
      <c r="Q47" s="1492"/>
      <c r="R47" s="1510"/>
      <c r="S47" s="1492"/>
      <c r="T47" s="1511" t="s">
        <v>373</v>
      </c>
      <c r="U47" s="1492"/>
      <c r="V47" s="1492"/>
      <c r="W47" s="1492"/>
      <c r="X47" s="1492"/>
      <c r="Y47" s="1492"/>
      <c r="Z47" s="1492"/>
      <c r="AA47" s="1492"/>
      <c r="AB47" s="1512" t="s">
        <v>732</v>
      </c>
      <c r="AC47" s="1492"/>
      <c r="AD47" s="1492"/>
      <c r="AE47" s="1492"/>
      <c r="AF47" s="1492"/>
      <c r="AG47" s="1512" t="s">
        <v>733</v>
      </c>
      <c r="AH47" s="1492"/>
      <c r="AI47" s="1492"/>
      <c r="AJ47" s="1513" t="s">
        <v>417</v>
      </c>
      <c r="AK47" s="1514" t="s">
        <v>734</v>
      </c>
      <c r="AL47" s="1492"/>
      <c r="AM47" s="1492"/>
      <c r="AN47" s="1492"/>
      <c r="AO47" s="1492"/>
      <c r="AP47" s="1492"/>
      <c r="AQ47" s="1515">
        <v>321334427</v>
      </c>
      <c r="AR47" s="1515">
        <v>321334427</v>
      </c>
      <c r="AS47" s="1516">
        <v>0</v>
      </c>
      <c r="AT47" s="1516">
        <v>0</v>
      </c>
      <c r="AU47" s="1515">
        <v>300121642</v>
      </c>
      <c r="AV47" s="1516">
        <v>21212785</v>
      </c>
      <c r="AW47" s="1515">
        <v>300121642</v>
      </c>
      <c r="AX47" s="1516">
        <v>0</v>
      </c>
      <c r="AY47" s="1515">
        <v>300121642</v>
      </c>
      <c r="AZ47" s="1516">
        <v>0</v>
      </c>
      <c r="BA47" s="1516">
        <v>300121642</v>
      </c>
      <c r="BB47" s="1516">
        <v>0</v>
      </c>
      <c r="BC47" s="1516">
        <v>0</v>
      </c>
      <c r="BD47" s="1517">
        <f t="shared" si="7"/>
        <v>0.93398533360385938</v>
      </c>
    </row>
    <row r="48" spans="1:56" s="1500" customFormat="1" ht="18">
      <c r="A48" s="1490" t="str">
        <f t="shared" si="8"/>
        <v>A1019310</v>
      </c>
      <c r="B48" s="1510" t="s">
        <v>361</v>
      </c>
      <c r="C48" s="1492"/>
      <c r="D48" s="1510" t="s">
        <v>738</v>
      </c>
      <c r="E48" s="1492"/>
      <c r="F48" s="1510" t="s">
        <v>739</v>
      </c>
      <c r="G48" s="1492"/>
      <c r="H48" s="1510" t="s">
        <v>738</v>
      </c>
      <c r="I48" s="1492"/>
      <c r="J48" s="1510" t="s">
        <v>747</v>
      </c>
      <c r="K48" s="1492"/>
      <c r="L48" s="1492"/>
      <c r="M48" s="1510" t="s">
        <v>748</v>
      </c>
      <c r="N48" s="1492"/>
      <c r="O48" s="1492"/>
      <c r="P48" s="1510"/>
      <c r="Q48" s="1492"/>
      <c r="R48" s="1510"/>
      <c r="S48" s="1492"/>
      <c r="T48" s="1511" t="s">
        <v>374</v>
      </c>
      <c r="U48" s="1492"/>
      <c r="V48" s="1492"/>
      <c r="W48" s="1492"/>
      <c r="X48" s="1492"/>
      <c r="Y48" s="1492"/>
      <c r="Z48" s="1492"/>
      <c r="AA48" s="1492"/>
      <c r="AB48" s="1512" t="s">
        <v>732</v>
      </c>
      <c r="AC48" s="1492"/>
      <c r="AD48" s="1492"/>
      <c r="AE48" s="1492"/>
      <c r="AF48" s="1492"/>
      <c r="AG48" s="1512" t="s">
        <v>733</v>
      </c>
      <c r="AH48" s="1492"/>
      <c r="AI48" s="1492"/>
      <c r="AJ48" s="1513" t="s">
        <v>417</v>
      </c>
      <c r="AK48" s="1514" t="s">
        <v>734</v>
      </c>
      <c r="AL48" s="1492"/>
      <c r="AM48" s="1492"/>
      <c r="AN48" s="1492"/>
      <c r="AO48" s="1492"/>
      <c r="AP48" s="1492"/>
      <c r="AQ48" s="1515">
        <v>905665573</v>
      </c>
      <c r="AR48" s="1515">
        <v>905665573</v>
      </c>
      <c r="AS48" s="1516">
        <v>0</v>
      </c>
      <c r="AT48" s="1516">
        <v>0</v>
      </c>
      <c r="AU48" s="1515">
        <v>633635109</v>
      </c>
      <c r="AV48" s="1516">
        <v>272030464</v>
      </c>
      <c r="AW48" s="1515">
        <v>633635109</v>
      </c>
      <c r="AX48" s="1516">
        <v>0</v>
      </c>
      <c r="AY48" s="1515">
        <v>633635109</v>
      </c>
      <c r="AZ48" s="1516">
        <v>0</v>
      </c>
      <c r="BA48" s="1516">
        <v>633635109</v>
      </c>
      <c r="BB48" s="1516">
        <v>0</v>
      </c>
      <c r="BC48" s="1516">
        <v>0</v>
      </c>
      <c r="BD48" s="1517">
        <f t="shared" si="7"/>
        <v>0.6996347524849551</v>
      </c>
    </row>
    <row r="49" spans="1:56" s="1500" customFormat="1" ht="18">
      <c r="A49" s="1490" t="str">
        <f t="shared" si="8"/>
        <v>A10199910</v>
      </c>
      <c r="B49" s="1510" t="s">
        <v>361</v>
      </c>
      <c r="C49" s="1492"/>
      <c r="D49" s="1510" t="s">
        <v>738</v>
      </c>
      <c r="E49" s="1492"/>
      <c r="F49" s="1510" t="s">
        <v>739</v>
      </c>
      <c r="G49" s="1492"/>
      <c r="H49" s="1510" t="s">
        <v>738</v>
      </c>
      <c r="I49" s="1492"/>
      <c r="J49" s="1510" t="s">
        <v>749</v>
      </c>
      <c r="K49" s="1492"/>
      <c r="L49" s="1492"/>
      <c r="M49" s="1510"/>
      <c r="N49" s="1492"/>
      <c r="O49" s="1492"/>
      <c r="P49" s="1510"/>
      <c r="Q49" s="1492"/>
      <c r="R49" s="1510"/>
      <c r="S49" s="1492"/>
      <c r="T49" s="1511" t="s">
        <v>750</v>
      </c>
      <c r="U49" s="1492"/>
      <c r="V49" s="1492"/>
      <c r="W49" s="1492"/>
      <c r="X49" s="1492"/>
      <c r="Y49" s="1492"/>
      <c r="Z49" s="1492"/>
      <c r="AA49" s="1492"/>
      <c r="AB49" s="1512" t="s">
        <v>732</v>
      </c>
      <c r="AC49" s="1492"/>
      <c r="AD49" s="1492"/>
      <c r="AE49" s="1492"/>
      <c r="AF49" s="1492"/>
      <c r="AG49" s="1512" t="s">
        <v>733</v>
      </c>
      <c r="AH49" s="1492"/>
      <c r="AI49" s="1492"/>
      <c r="AJ49" s="1513" t="s">
        <v>417</v>
      </c>
      <c r="AK49" s="1514" t="s">
        <v>734</v>
      </c>
      <c r="AL49" s="1492"/>
      <c r="AM49" s="1492"/>
      <c r="AN49" s="1492"/>
      <c r="AO49" s="1492"/>
      <c r="AP49" s="1492"/>
      <c r="AQ49" s="1515">
        <v>7940802</v>
      </c>
      <c r="AR49" s="1515">
        <v>3576802</v>
      </c>
      <c r="AS49" s="1516">
        <v>4364000</v>
      </c>
      <c r="AT49" s="1516">
        <v>0</v>
      </c>
      <c r="AU49" s="1515">
        <v>3576802</v>
      </c>
      <c r="AV49" s="1516">
        <v>0</v>
      </c>
      <c r="AW49" s="1515">
        <v>3576802</v>
      </c>
      <c r="AX49" s="1516">
        <v>0</v>
      </c>
      <c r="AY49" s="1515">
        <v>3576802</v>
      </c>
      <c r="AZ49" s="1516">
        <v>0</v>
      </c>
      <c r="BA49" s="1516">
        <v>3576802</v>
      </c>
      <c r="BB49" s="1516">
        <v>0</v>
      </c>
      <c r="BC49" s="1516">
        <v>0</v>
      </c>
      <c r="BD49" s="1517">
        <f t="shared" si="7"/>
        <v>0.45043334413828728</v>
      </c>
    </row>
    <row r="50" spans="1:56" s="1500" customFormat="1" ht="18">
      <c r="A50" s="1490" t="str">
        <f t="shared" si="8"/>
        <v>A10210</v>
      </c>
      <c r="B50" s="1491" t="s">
        <v>361</v>
      </c>
      <c r="C50" s="1492"/>
      <c r="D50" s="1491" t="s">
        <v>738</v>
      </c>
      <c r="E50" s="1492"/>
      <c r="F50" s="1491" t="s">
        <v>739</v>
      </c>
      <c r="G50" s="1492"/>
      <c r="H50" s="1491" t="s">
        <v>741</v>
      </c>
      <c r="I50" s="1492"/>
      <c r="J50" s="1491"/>
      <c r="K50" s="1492"/>
      <c r="L50" s="1492"/>
      <c r="M50" s="1491"/>
      <c r="N50" s="1492"/>
      <c r="O50" s="1492"/>
      <c r="P50" s="1491"/>
      <c r="Q50" s="1492"/>
      <c r="R50" s="1491"/>
      <c r="S50" s="1492"/>
      <c r="T50" s="1493" t="s">
        <v>616</v>
      </c>
      <c r="U50" s="1492"/>
      <c r="V50" s="1492"/>
      <c r="W50" s="1492"/>
      <c r="X50" s="1492"/>
      <c r="Y50" s="1492"/>
      <c r="Z50" s="1492"/>
      <c r="AA50" s="1492"/>
      <c r="AB50" s="1494" t="s">
        <v>732</v>
      </c>
      <c r="AC50" s="1492"/>
      <c r="AD50" s="1492"/>
      <c r="AE50" s="1492"/>
      <c r="AF50" s="1492"/>
      <c r="AG50" s="1494" t="s">
        <v>733</v>
      </c>
      <c r="AH50" s="1492"/>
      <c r="AI50" s="1492"/>
      <c r="AJ50" s="1495" t="s">
        <v>417</v>
      </c>
      <c r="AK50" s="1496" t="s">
        <v>734</v>
      </c>
      <c r="AL50" s="1492"/>
      <c r="AM50" s="1492"/>
      <c r="AN50" s="1492"/>
      <c r="AO50" s="1492"/>
      <c r="AP50" s="1492"/>
      <c r="AQ50" s="1497">
        <v>2758049500</v>
      </c>
      <c r="AR50" s="1497">
        <v>2656414762</v>
      </c>
      <c r="AS50" s="1498">
        <v>101634738</v>
      </c>
      <c r="AT50" s="1498">
        <v>0</v>
      </c>
      <c r="AU50" s="1497">
        <v>2431418710</v>
      </c>
      <c r="AV50" s="1498">
        <v>224996052</v>
      </c>
      <c r="AW50" s="1497">
        <v>2289934083</v>
      </c>
      <c r="AX50" s="1498">
        <v>141484627</v>
      </c>
      <c r="AY50" s="1497">
        <v>2135922303</v>
      </c>
      <c r="AZ50" s="1498">
        <v>154011780</v>
      </c>
      <c r="BA50" s="1498">
        <v>2135922303</v>
      </c>
      <c r="BB50" s="1498">
        <v>0</v>
      </c>
      <c r="BC50" s="1498">
        <v>0</v>
      </c>
      <c r="BD50" s="1499">
        <f t="shared" si="7"/>
        <v>0.88157181732960199</v>
      </c>
    </row>
    <row r="51" spans="1:56" s="1500" customFormat="1" ht="18">
      <c r="A51" s="1490" t="str">
        <f t="shared" si="8"/>
        <v>A1021210</v>
      </c>
      <c r="B51" s="1510" t="s">
        <v>361</v>
      </c>
      <c r="C51" s="1492"/>
      <c r="D51" s="1510" t="s">
        <v>738</v>
      </c>
      <c r="E51" s="1492"/>
      <c r="F51" s="1510" t="s">
        <v>739</v>
      </c>
      <c r="G51" s="1492"/>
      <c r="H51" s="1510" t="s">
        <v>741</v>
      </c>
      <c r="I51" s="1492"/>
      <c r="J51" s="1510" t="s">
        <v>751</v>
      </c>
      <c r="K51" s="1492"/>
      <c r="L51" s="1492"/>
      <c r="M51" s="1510"/>
      <c r="N51" s="1492"/>
      <c r="O51" s="1492"/>
      <c r="P51" s="1510"/>
      <c r="Q51" s="1492"/>
      <c r="R51" s="1510"/>
      <c r="S51" s="1492"/>
      <c r="T51" s="1511" t="s">
        <v>375</v>
      </c>
      <c r="U51" s="1492"/>
      <c r="V51" s="1492"/>
      <c r="W51" s="1492"/>
      <c r="X51" s="1492"/>
      <c r="Y51" s="1492"/>
      <c r="Z51" s="1492"/>
      <c r="AA51" s="1492"/>
      <c r="AB51" s="1512" t="s">
        <v>732</v>
      </c>
      <c r="AC51" s="1492"/>
      <c r="AD51" s="1492"/>
      <c r="AE51" s="1492"/>
      <c r="AF51" s="1492"/>
      <c r="AG51" s="1512" t="s">
        <v>733</v>
      </c>
      <c r="AH51" s="1492"/>
      <c r="AI51" s="1492"/>
      <c r="AJ51" s="1513" t="s">
        <v>417</v>
      </c>
      <c r="AK51" s="1514" t="s">
        <v>734</v>
      </c>
      <c r="AL51" s="1492"/>
      <c r="AM51" s="1492"/>
      <c r="AN51" s="1492"/>
      <c r="AO51" s="1492"/>
      <c r="AP51" s="1492"/>
      <c r="AQ51" s="1515">
        <v>2758049500</v>
      </c>
      <c r="AR51" s="1515">
        <v>2656414762</v>
      </c>
      <c r="AS51" s="1516">
        <v>101634738</v>
      </c>
      <c r="AT51" s="1516">
        <v>0</v>
      </c>
      <c r="AU51" s="1515">
        <v>2431418710</v>
      </c>
      <c r="AV51" s="1516">
        <v>224996052</v>
      </c>
      <c r="AW51" s="1515">
        <v>2289934083</v>
      </c>
      <c r="AX51" s="1516">
        <v>141484627</v>
      </c>
      <c r="AY51" s="1515">
        <v>2135922303</v>
      </c>
      <c r="AZ51" s="1516">
        <v>154011780</v>
      </c>
      <c r="BA51" s="1516">
        <v>2135922303</v>
      </c>
      <c r="BB51" s="1516">
        <v>0</v>
      </c>
      <c r="BC51" s="1516">
        <v>0</v>
      </c>
      <c r="BD51" s="1517">
        <f t="shared" si="7"/>
        <v>0.88157181732960199</v>
      </c>
    </row>
    <row r="52" spans="1:56" s="1500" customFormat="1" ht="18">
      <c r="A52" s="1490" t="str">
        <f>+B52&amp;D52&amp;F52&amp;H52&amp;J52&amp;M52&amp;AJ52</f>
        <v>A10510</v>
      </c>
      <c r="B52" s="1510" t="s">
        <v>361</v>
      </c>
      <c r="C52" s="1492"/>
      <c r="D52" s="1510" t="s">
        <v>738</v>
      </c>
      <c r="E52" s="1492"/>
      <c r="F52" s="1510" t="s">
        <v>739</v>
      </c>
      <c r="G52" s="1492"/>
      <c r="H52" s="1510" t="s">
        <v>743</v>
      </c>
      <c r="I52" s="1492"/>
      <c r="J52" s="1510"/>
      <c r="K52" s="1492"/>
      <c r="L52" s="1492"/>
      <c r="M52" s="1510"/>
      <c r="N52" s="1492"/>
      <c r="O52" s="1492"/>
      <c r="P52" s="1510"/>
      <c r="Q52" s="1492"/>
      <c r="R52" s="1510"/>
      <c r="S52" s="1492"/>
      <c r="T52" s="1511" t="s">
        <v>618</v>
      </c>
      <c r="U52" s="1492"/>
      <c r="V52" s="1492"/>
      <c r="W52" s="1492"/>
      <c r="X52" s="1492"/>
      <c r="Y52" s="1492"/>
      <c r="Z52" s="1492"/>
      <c r="AA52" s="1492"/>
      <c r="AB52" s="1512" t="s">
        <v>732</v>
      </c>
      <c r="AC52" s="1492"/>
      <c r="AD52" s="1492"/>
      <c r="AE52" s="1492"/>
      <c r="AF52" s="1492"/>
      <c r="AG52" s="1512" t="s">
        <v>733</v>
      </c>
      <c r="AH52" s="1492"/>
      <c r="AI52" s="1492"/>
      <c r="AJ52" s="1513" t="s">
        <v>417</v>
      </c>
      <c r="AK52" s="1514" t="s">
        <v>734</v>
      </c>
      <c r="AL52" s="1492"/>
      <c r="AM52" s="1492"/>
      <c r="AN52" s="1492"/>
      <c r="AO52" s="1492"/>
      <c r="AP52" s="1492"/>
      <c r="AQ52" s="1515">
        <v>40828254400</v>
      </c>
      <c r="AR52" s="1515">
        <v>40818582368</v>
      </c>
      <c r="AS52" s="1516">
        <v>9672032</v>
      </c>
      <c r="AT52" s="1516">
        <v>0</v>
      </c>
      <c r="AU52" s="1515">
        <v>39467834278.290001</v>
      </c>
      <c r="AV52" s="1516">
        <v>1350748089.71</v>
      </c>
      <c r="AW52" s="1515">
        <v>39467834278.290001</v>
      </c>
      <c r="AX52" s="1516">
        <v>0</v>
      </c>
      <c r="AY52" s="1515">
        <v>39467834278.290001</v>
      </c>
      <c r="AZ52" s="1516">
        <v>0</v>
      </c>
      <c r="BA52" s="1516">
        <v>39467834278.290001</v>
      </c>
      <c r="BB52" s="1516">
        <v>0</v>
      </c>
      <c r="BC52" s="1516">
        <v>235253131.71000001</v>
      </c>
      <c r="BD52" s="1517">
        <f t="shared" si="7"/>
        <v>0.96667944437737219</v>
      </c>
    </row>
    <row r="53" spans="1:56" s="1500" customFormat="1" ht="18">
      <c r="A53" s="1490" t="str">
        <f>+B53&amp;D53&amp;F53&amp;H53&amp;J53&amp;M53&amp;AJ53</f>
        <v>A105110</v>
      </c>
      <c r="B53" s="1491" t="s">
        <v>361</v>
      </c>
      <c r="C53" s="1492"/>
      <c r="D53" s="1491" t="s">
        <v>738</v>
      </c>
      <c r="E53" s="1492"/>
      <c r="F53" s="1491" t="s">
        <v>739</v>
      </c>
      <c r="G53" s="1492"/>
      <c r="H53" s="1491" t="s">
        <v>743</v>
      </c>
      <c r="I53" s="1492"/>
      <c r="J53" s="1491" t="s">
        <v>738</v>
      </c>
      <c r="K53" s="1492"/>
      <c r="L53" s="1492"/>
      <c r="M53" s="1491"/>
      <c r="N53" s="1492"/>
      <c r="O53" s="1492"/>
      <c r="P53" s="1491"/>
      <c r="Q53" s="1492"/>
      <c r="R53" s="1491"/>
      <c r="S53" s="1492"/>
      <c r="T53" s="1493" t="s">
        <v>620</v>
      </c>
      <c r="U53" s="1492"/>
      <c r="V53" s="1492"/>
      <c r="W53" s="1492"/>
      <c r="X53" s="1492"/>
      <c r="Y53" s="1492"/>
      <c r="Z53" s="1492"/>
      <c r="AA53" s="1492"/>
      <c r="AB53" s="1494" t="s">
        <v>732</v>
      </c>
      <c r="AC53" s="1492"/>
      <c r="AD53" s="1492"/>
      <c r="AE53" s="1492"/>
      <c r="AF53" s="1492"/>
      <c r="AG53" s="1494" t="s">
        <v>733</v>
      </c>
      <c r="AH53" s="1492"/>
      <c r="AI53" s="1492"/>
      <c r="AJ53" s="1495" t="s">
        <v>417</v>
      </c>
      <c r="AK53" s="1496" t="s">
        <v>734</v>
      </c>
      <c r="AL53" s="1492"/>
      <c r="AM53" s="1492"/>
      <c r="AN53" s="1492"/>
      <c r="AO53" s="1492"/>
      <c r="AP53" s="1492"/>
      <c r="AQ53" s="1497">
        <v>21973224000</v>
      </c>
      <c r="AR53" s="1497">
        <v>21963551968</v>
      </c>
      <c r="AS53" s="1498">
        <v>9672032</v>
      </c>
      <c r="AT53" s="1498">
        <v>0</v>
      </c>
      <c r="AU53" s="1497">
        <v>20845292085.290001</v>
      </c>
      <c r="AV53" s="1498">
        <v>1118259882.71</v>
      </c>
      <c r="AW53" s="1497">
        <v>20845292085.290001</v>
      </c>
      <c r="AX53" s="1498">
        <v>0</v>
      </c>
      <c r="AY53" s="1497">
        <v>20845292085.290001</v>
      </c>
      <c r="AZ53" s="1498">
        <v>0</v>
      </c>
      <c r="BA53" s="1498">
        <v>20845292085.290001</v>
      </c>
      <c r="BB53" s="1498">
        <v>0</v>
      </c>
      <c r="BC53" s="1498">
        <v>224427159.71000001</v>
      </c>
      <c r="BD53" s="1499">
        <f t="shared" si="7"/>
        <v>0.94866789167078991</v>
      </c>
    </row>
    <row r="54" spans="1:56" s="1500" customFormat="1" ht="18">
      <c r="A54" s="1490" t="str">
        <f t="shared" si="8"/>
        <v>A1051110</v>
      </c>
      <c r="B54" s="1510" t="s">
        <v>361</v>
      </c>
      <c r="C54" s="1492"/>
      <c r="D54" s="1510" t="s">
        <v>738</v>
      </c>
      <c r="E54" s="1492"/>
      <c r="F54" s="1510" t="s">
        <v>739</v>
      </c>
      <c r="G54" s="1492"/>
      <c r="H54" s="1510" t="s">
        <v>743</v>
      </c>
      <c r="I54" s="1492"/>
      <c r="J54" s="1510" t="s">
        <v>738</v>
      </c>
      <c r="K54" s="1492"/>
      <c r="L54" s="1492"/>
      <c r="M54" s="1510" t="s">
        <v>738</v>
      </c>
      <c r="N54" s="1492"/>
      <c r="O54" s="1492"/>
      <c r="P54" s="1510"/>
      <c r="Q54" s="1492"/>
      <c r="R54" s="1510"/>
      <c r="S54" s="1492"/>
      <c r="T54" s="1511" t="s">
        <v>376</v>
      </c>
      <c r="U54" s="1492"/>
      <c r="V54" s="1492"/>
      <c r="W54" s="1492"/>
      <c r="X54" s="1492"/>
      <c r="Y54" s="1492"/>
      <c r="Z54" s="1492"/>
      <c r="AA54" s="1492"/>
      <c r="AB54" s="1512" t="s">
        <v>732</v>
      </c>
      <c r="AC54" s="1492"/>
      <c r="AD54" s="1492"/>
      <c r="AE54" s="1492"/>
      <c r="AF54" s="1492"/>
      <c r="AG54" s="1512" t="s">
        <v>733</v>
      </c>
      <c r="AH54" s="1492"/>
      <c r="AI54" s="1492"/>
      <c r="AJ54" s="1513" t="s">
        <v>417</v>
      </c>
      <c r="AK54" s="1514" t="s">
        <v>734</v>
      </c>
      <c r="AL54" s="1492"/>
      <c r="AM54" s="1492"/>
      <c r="AN54" s="1492"/>
      <c r="AO54" s="1492"/>
      <c r="AP54" s="1492"/>
      <c r="AQ54" s="1515">
        <v>4247370203</v>
      </c>
      <c r="AR54" s="1515">
        <v>4247370203</v>
      </c>
      <c r="AS54" s="1516">
        <v>0</v>
      </c>
      <c r="AT54" s="1516">
        <v>0</v>
      </c>
      <c r="AU54" s="1515">
        <v>4043329648</v>
      </c>
      <c r="AV54" s="1516">
        <v>204040555</v>
      </c>
      <c r="AW54" s="1515">
        <v>4043329648</v>
      </c>
      <c r="AX54" s="1516">
        <v>0</v>
      </c>
      <c r="AY54" s="1515">
        <v>4043329648</v>
      </c>
      <c r="AZ54" s="1516">
        <v>0</v>
      </c>
      <c r="BA54" s="1516">
        <v>4043329648</v>
      </c>
      <c r="BB54" s="1516">
        <v>0</v>
      </c>
      <c r="BC54" s="1516">
        <v>435852</v>
      </c>
      <c r="BD54" s="1517">
        <f t="shared" si="7"/>
        <v>0.95196073211233567</v>
      </c>
    </row>
    <row r="55" spans="1:56" s="1500" customFormat="1" ht="18">
      <c r="A55" s="1490" t="str">
        <f t="shared" si="8"/>
        <v>A1051210</v>
      </c>
      <c r="B55" s="1510" t="s">
        <v>361</v>
      </c>
      <c r="C55" s="1492"/>
      <c r="D55" s="1510" t="s">
        <v>738</v>
      </c>
      <c r="E55" s="1492"/>
      <c r="F55" s="1510" t="s">
        <v>739</v>
      </c>
      <c r="G55" s="1492"/>
      <c r="H55" s="1510" t="s">
        <v>743</v>
      </c>
      <c r="I55" s="1492"/>
      <c r="J55" s="1510" t="s">
        <v>738</v>
      </c>
      <c r="K55" s="1492"/>
      <c r="L55" s="1492"/>
      <c r="M55" s="1510" t="s">
        <v>741</v>
      </c>
      <c r="N55" s="1492"/>
      <c r="O55" s="1492"/>
      <c r="P55" s="1510"/>
      <c r="Q55" s="1492"/>
      <c r="R55" s="1510"/>
      <c r="S55" s="1492"/>
      <c r="T55" s="1511" t="s">
        <v>377</v>
      </c>
      <c r="U55" s="1492"/>
      <c r="V55" s="1492"/>
      <c r="W55" s="1492"/>
      <c r="X55" s="1492"/>
      <c r="Y55" s="1492"/>
      <c r="Z55" s="1492"/>
      <c r="AA55" s="1492"/>
      <c r="AB55" s="1512" t="s">
        <v>732</v>
      </c>
      <c r="AC55" s="1492"/>
      <c r="AD55" s="1492"/>
      <c r="AE55" s="1492"/>
      <c r="AF55" s="1492"/>
      <c r="AG55" s="1512" t="s">
        <v>733</v>
      </c>
      <c r="AH55" s="1492"/>
      <c r="AI55" s="1492"/>
      <c r="AJ55" s="1513" t="s">
        <v>417</v>
      </c>
      <c r="AK55" s="1514" t="s">
        <v>734</v>
      </c>
      <c r="AL55" s="1492"/>
      <c r="AM55" s="1492"/>
      <c r="AN55" s="1492"/>
      <c r="AO55" s="1492"/>
      <c r="AP55" s="1492"/>
      <c r="AQ55" s="1515">
        <v>3397203153</v>
      </c>
      <c r="AR55" s="1515">
        <v>3387531121</v>
      </c>
      <c r="AS55" s="1516">
        <v>9672032</v>
      </c>
      <c r="AT55" s="1516">
        <v>0</v>
      </c>
      <c r="AU55" s="1515">
        <v>2930480292</v>
      </c>
      <c r="AV55" s="1516">
        <v>457050829</v>
      </c>
      <c r="AW55" s="1515">
        <v>2930480292</v>
      </c>
      <c r="AX55" s="1516">
        <v>0</v>
      </c>
      <c r="AY55" s="1515">
        <v>2930480292</v>
      </c>
      <c r="AZ55" s="1516">
        <v>0</v>
      </c>
      <c r="BA55" s="1516">
        <v>2930480292</v>
      </c>
      <c r="BB55" s="1516">
        <v>0</v>
      </c>
      <c r="BC55" s="1516">
        <v>0</v>
      </c>
      <c r="BD55" s="1517">
        <f t="shared" si="7"/>
        <v>0.8626155575689235</v>
      </c>
    </row>
    <row r="56" spans="1:56" s="1500" customFormat="1" ht="18">
      <c r="A56" s="1490" t="str">
        <f>+B56&amp;D56&amp;F56&amp;H56&amp;J56&amp;M56&amp;AJ56</f>
        <v>A1051310</v>
      </c>
      <c r="B56" s="1510" t="s">
        <v>361</v>
      </c>
      <c r="C56" s="1492"/>
      <c r="D56" s="1510" t="s">
        <v>738</v>
      </c>
      <c r="E56" s="1492"/>
      <c r="F56" s="1510" t="s">
        <v>739</v>
      </c>
      <c r="G56" s="1492"/>
      <c r="H56" s="1510" t="s">
        <v>743</v>
      </c>
      <c r="I56" s="1492"/>
      <c r="J56" s="1510" t="s">
        <v>738</v>
      </c>
      <c r="K56" s="1492"/>
      <c r="L56" s="1492"/>
      <c r="M56" s="1510" t="s">
        <v>748</v>
      </c>
      <c r="N56" s="1492"/>
      <c r="O56" s="1492"/>
      <c r="P56" s="1510"/>
      <c r="Q56" s="1492"/>
      <c r="R56" s="1510"/>
      <c r="S56" s="1492"/>
      <c r="T56" s="1511" t="s">
        <v>378</v>
      </c>
      <c r="U56" s="1492"/>
      <c r="V56" s="1492"/>
      <c r="W56" s="1492"/>
      <c r="X56" s="1492"/>
      <c r="Y56" s="1492"/>
      <c r="Z56" s="1492"/>
      <c r="AA56" s="1492"/>
      <c r="AB56" s="1512" t="s">
        <v>732</v>
      </c>
      <c r="AC56" s="1492"/>
      <c r="AD56" s="1492"/>
      <c r="AE56" s="1492"/>
      <c r="AF56" s="1492"/>
      <c r="AG56" s="1512" t="s">
        <v>733</v>
      </c>
      <c r="AH56" s="1492"/>
      <c r="AI56" s="1492"/>
      <c r="AJ56" s="1513" t="s">
        <v>417</v>
      </c>
      <c r="AK56" s="1514" t="s">
        <v>734</v>
      </c>
      <c r="AL56" s="1492"/>
      <c r="AM56" s="1492"/>
      <c r="AN56" s="1492"/>
      <c r="AO56" s="1492"/>
      <c r="AP56" s="1492"/>
      <c r="AQ56" s="1515">
        <v>5118480408</v>
      </c>
      <c r="AR56" s="1515">
        <v>5118480408</v>
      </c>
      <c r="AS56" s="1516">
        <v>0</v>
      </c>
      <c r="AT56" s="1516">
        <v>0</v>
      </c>
      <c r="AU56" s="1515">
        <v>4950921413</v>
      </c>
      <c r="AV56" s="1516">
        <v>167558995</v>
      </c>
      <c r="AW56" s="1515">
        <v>4950921413</v>
      </c>
      <c r="AX56" s="1516">
        <v>0</v>
      </c>
      <c r="AY56" s="1515">
        <v>4950921413</v>
      </c>
      <c r="AZ56" s="1516">
        <v>0</v>
      </c>
      <c r="BA56" s="1516">
        <v>4950921413</v>
      </c>
      <c r="BB56" s="1516">
        <v>0</v>
      </c>
      <c r="BC56" s="1516">
        <v>4520896</v>
      </c>
      <c r="BD56" s="1517">
        <f t="shared" si="7"/>
        <v>0.96726391787333765</v>
      </c>
    </row>
    <row r="57" spans="1:56" s="1500" customFormat="1" ht="18">
      <c r="A57" s="1490" t="str">
        <f t="shared" si="8"/>
        <v>A1051410</v>
      </c>
      <c r="B57" s="1510" t="s">
        <v>361</v>
      </c>
      <c r="C57" s="1492"/>
      <c r="D57" s="1510" t="s">
        <v>738</v>
      </c>
      <c r="E57" s="1492"/>
      <c r="F57" s="1510" t="s">
        <v>739</v>
      </c>
      <c r="G57" s="1492"/>
      <c r="H57" s="1510" t="s">
        <v>743</v>
      </c>
      <c r="I57" s="1492"/>
      <c r="J57" s="1510" t="s">
        <v>738</v>
      </c>
      <c r="K57" s="1492"/>
      <c r="L57" s="1492"/>
      <c r="M57" s="1510" t="s">
        <v>742</v>
      </c>
      <c r="N57" s="1492"/>
      <c r="O57" s="1492"/>
      <c r="P57" s="1510"/>
      <c r="Q57" s="1492"/>
      <c r="R57" s="1510"/>
      <c r="S57" s="1492"/>
      <c r="T57" s="1511" t="s">
        <v>379</v>
      </c>
      <c r="U57" s="1492"/>
      <c r="V57" s="1492"/>
      <c r="W57" s="1492"/>
      <c r="X57" s="1492"/>
      <c r="Y57" s="1492"/>
      <c r="Z57" s="1492"/>
      <c r="AA57" s="1492"/>
      <c r="AB57" s="1512" t="s">
        <v>732</v>
      </c>
      <c r="AC57" s="1492"/>
      <c r="AD57" s="1492"/>
      <c r="AE57" s="1492"/>
      <c r="AF57" s="1492"/>
      <c r="AG57" s="1512" t="s">
        <v>733</v>
      </c>
      <c r="AH57" s="1492"/>
      <c r="AI57" s="1492"/>
      <c r="AJ57" s="1513" t="s">
        <v>417</v>
      </c>
      <c r="AK57" s="1514" t="s">
        <v>734</v>
      </c>
      <c r="AL57" s="1492"/>
      <c r="AM57" s="1492"/>
      <c r="AN57" s="1492"/>
      <c r="AO57" s="1492"/>
      <c r="AP57" s="1492"/>
      <c r="AQ57" s="1515">
        <v>8151842568</v>
      </c>
      <c r="AR57" s="1515">
        <v>8151842568</v>
      </c>
      <c r="AS57" s="1516">
        <v>0</v>
      </c>
      <c r="AT57" s="1516">
        <v>0</v>
      </c>
      <c r="AU57" s="1515">
        <v>7885529343.29</v>
      </c>
      <c r="AV57" s="1516">
        <v>266313224.71000001</v>
      </c>
      <c r="AW57" s="1515">
        <v>7885529343.29</v>
      </c>
      <c r="AX57" s="1516">
        <v>0</v>
      </c>
      <c r="AY57" s="1515">
        <v>7885529343.29</v>
      </c>
      <c r="AZ57" s="1516">
        <v>0</v>
      </c>
      <c r="BA57" s="1516">
        <v>7885529343.29</v>
      </c>
      <c r="BB57" s="1516">
        <v>0</v>
      </c>
      <c r="BC57" s="1516">
        <v>205335238.71000001</v>
      </c>
      <c r="BD57" s="1517">
        <f t="shared" si="7"/>
        <v>0.96733091660093995</v>
      </c>
    </row>
    <row r="58" spans="1:56" s="1500" customFormat="1" ht="18">
      <c r="A58" s="1490" t="str">
        <f t="shared" si="8"/>
        <v>A1051510</v>
      </c>
      <c r="B58" s="1510" t="s">
        <v>361</v>
      </c>
      <c r="C58" s="1492"/>
      <c r="D58" s="1510" t="s">
        <v>738</v>
      </c>
      <c r="E58" s="1492"/>
      <c r="F58" s="1510" t="s">
        <v>739</v>
      </c>
      <c r="G58" s="1492"/>
      <c r="H58" s="1510" t="s">
        <v>743</v>
      </c>
      <c r="I58" s="1492"/>
      <c r="J58" s="1510" t="s">
        <v>738</v>
      </c>
      <c r="K58" s="1492"/>
      <c r="L58" s="1492"/>
      <c r="M58" s="1510" t="s">
        <v>743</v>
      </c>
      <c r="N58" s="1492"/>
      <c r="O58" s="1492"/>
      <c r="P58" s="1510"/>
      <c r="Q58" s="1492"/>
      <c r="R58" s="1510"/>
      <c r="S58" s="1492"/>
      <c r="T58" s="1511" t="s">
        <v>380</v>
      </c>
      <c r="U58" s="1492"/>
      <c r="V58" s="1492"/>
      <c r="W58" s="1492"/>
      <c r="X58" s="1492"/>
      <c r="Y58" s="1492"/>
      <c r="Z58" s="1492"/>
      <c r="AA58" s="1492"/>
      <c r="AB58" s="1512" t="s">
        <v>732</v>
      </c>
      <c r="AC58" s="1492"/>
      <c r="AD58" s="1492"/>
      <c r="AE58" s="1492"/>
      <c r="AF58" s="1492"/>
      <c r="AG58" s="1512" t="s">
        <v>733</v>
      </c>
      <c r="AH58" s="1492"/>
      <c r="AI58" s="1492"/>
      <c r="AJ58" s="1513" t="s">
        <v>417</v>
      </c>
      <c r="AK58" s="1514" t="s">
        <v>734</v>
      </c>
      <c r="AL58" s="1492"/>
      <c r="AM58" s="1492"/>
      <c r="AN58" s="1492"/>
      <c r="AO58" s="1492"/>
      <c r="AP58" s="1492"/>
      <c r="AQ58" s="1515">
        <v>1058327668</v>
      </c>
      <c r="AR58" s="1515">
        <v>1058327668</v>
      </c>
      <c r="AS58" s="1516">
        <v>0</v>
      </c>
      <c r="AT58" s="1516">
        <v>0</v>
      </c>
      <c r="AU58" s="1515">
        <v>1035031389</v>
      </c>
      <c r="AV58" s="1516">
        <v>23296279</v>
      </c>
      <c r="AW58" s="1515">
        <v>1035031389</v>
      </c>
      <c r="AX58" s="1516">
        <v>0</v>
      </c>
      <c r="AY58" s="1515">
        <v>1035031389</v>
      </c>
      <c r="AZ58" s="1516">
        <v>0</v>
      </c>
      <c r="BA58" s="1516">
        <v>1035031389</v>
      </c>
      <c r="BB58" s="1516">
        <v>0</v>
      </c>
      <c r="BC58" s="1516">
        <v>14135173</v>
      </c>
      <c r="BD58" s="1517">
        <f t="shared" si="7"/>
        <v>0.97798765004034649</v>
      </c>
    </row>
    <row r="59" spans="1:56" s="1500" customFormat="1" ht="18">
      <c r="A59" s="1490" t="str">
        <f t="shared" si="8"/>
        <v>A105210</v>
      </c>
      <c r="B59" s="1491" t="s">
        <v>361</v>
      </c>
      <c r="C59" s="1492"/>
      <c r="D59" s="1491" t="s">
        <v>738</v>
      </c>
      <c r="E59" s="1492"/>
      <c r="F59" s="1491" t="s">
        <v>739</v>
      </c>
      <c r="G59" s="1492"/>
      <c r="H59" s="1491" t="s">
        <v>743</v>
      </c>
      <c r="I59" s="1492"/>
      <c r="J59" s="1491" t="s">
        <v>741</v>
      </c>
      <c r="K59" s="1492"/>
      <c r="L59" s="1492"/>
      <c r="M59" s="1491"/>
      <c r="N59" s="1492"/>
      <c r="O59" s="1492"/>
      <c r="P59" s="1491"/>
      <c r="Q59" s="1492"/>
      <c r="R59" s="1491"/>
      <c r="S59" s="1492"/>
      <c r="T59" s="1493" t="s">
        <v>752</v>
      </c>
      <c r="U59" s="1492"/>
      <c r="V59" s="1492"/>
      <c r="W59" s="1492"/>
      <c r="X59" s="1492"/>
      <c r="Y59" s="1492"/>
      <c r="Z59" s="1492"/>
      <c r="AA59" s="1492"/>
      <c r="AB59" s="1494" t="s">
        <v>732</v>
      </c>
      <c r="AC59" s="1492"/>
      <c r="AD59" s="1492"/>
      <c r="AE59" s="1492"/>
      <c r="AF59" s="1492"/>
      <c r="AG59" s="1494" t="s">
        <v>733</v>
      </c>
      <c r="AH59" s="1492"/>
      <c r="AI59" s="1492"/>
      <c r="AJ59" s="1495" t="s">
        <v>417</v>
      </c>
      <c r="AK59" s="1496" t="s">
        <v>734</v>
      </c>
      <c r="AL59" s="1492"/>
      <c r="AM59" s="1492"/>
      <c r="AN59" s="1492"/>
      <c r="AO59" s="1492"/>
      <c r="AP59" s="1492"/>
      <c r="AQ59" s="1497">
        <v>13539872539</v>
      </c>
      <c r="AR59" s="1497">
        <v>13539872539</v>
      </c>
      <c r="AS59" s="1498">
        <v>0</v>
      </c>
      <c r="AT59" s="1498">
        <v>0</v>
      </c>
      <c r="AU59" s="1497">
        <v>13419305493</v>
      </c>
      <c r="AV59" s="1498">
        <v>120567046</v>
      </c>
      <c r="AW59" s="1497">
        <v>13419305493</v>
      </c>
      <c r="AX59" s="1498">
        <v>0</v>
      </c>
      <c r="AY59" s="1497">
        <v>13419305493</v>
      </c>
      <c r="AZ59" s="1498">
        <v>0</v>
      </c>
      <c r="BA59" s="1498">
        <v>13419305493</v>
      </c>
      <c r="BB59" s="1498">
        <v>0</v>
      </c>
      <c r="BC59" s="1498">
        <v>10825972</v>
      </c>
      <c r="BD59" s="1499">
        <f t="shared" si="7"/>
        <v>0.99109540760795789</v>
      </c>
    </row>
    <row r="60" spans="1:56" s="1500" customFormat="1" ht="18">
      <c r="A60" s="1490" t="str">
        <f t="shared" si="8"/>
        <v>A1052110</v>
      </c>
      <c r="B60" s="1510" t="s">
        <v>361</v>
      </c>
      <c r="C60" s="1492"/>
      <c r="D60" s="1510" t="s">
        <v>738</v>
      </c>
      <c r="E60" s="1492"/>
      <c r="F60" s="1510" t="s">
        <v>739</v>
      </c>
      <c r="G60" s="1492"/>
      <c r="H60" s="1510" t="s">
        <v>743</v>
      </c>
      <c r="I60" s="1492"/>
      <c r="J60" s="1510" t="s">
        <v>741</v>
      </c>
      <c r="K60" s="1492"/>
      <c r="L60" s="1492"/>
      <c r="M60" s="1510" t="s">
        <v>738</v>
      </c>
      <c r="N60" s="1492"/>
      <c r="O60" s="1492"/>
      <c r="P60" s="1510"/>
      <c r="Q60" s="1492"/>
      <c r="R60" s="1510"/>
      <c r="S60" s="1492"/>
      <c r="T60" s="1511" t="s">
        <v>381</v>
      </c>
      <c r="U60" s="1492"/>
      <c r="V60" s="1492"/>
      <c r="W60" s="1492"/>
      <c r="X60" s="1492"/>
      <c r="Y60" s="1492"/>
      <c r="Z60" s="1492"/>
      <c r="AA60" s="1492"/>
      <c r="AB60" s="1512" t="s">
        <v>732</v>
      </c>
      <c r="AC60" s="1492"/>
      <c r="AD60" s="1492"/>
      <c r="AE60" s="1492"/>
      <c r="AF60" s="1492"/>
      <c r="AG60" s="1512" t="s">
        <v>733</v>
      </c>
      <c r="AH60" s="1492"/>
      <c r="AI60" s="1492"/>
      <c r="AJ60" s="1513" t="s">
        <v>417</v>
      </c>
      <c r="AK60" s="1514" t="s">
        <v>734</v>
      </c>
      <c r="AL60" s="1492"/>
      <c r="AM60" s="1492"/>
      <c r="AN60" s="1492"/>
      <c r="AO60" s="1492"/>
      <c r="AP60" s="1492"/>
      <c r="AQ60" s="1515">
        <v>148627109</v>
      </c>
      <c r="AR60" s="1515">
        <v>148627109</v>
      </c>
      <c r="AS60" s="1516">
        <v>0</v>
      </c>
      <c r="AT60" s="1516">
        <v>0</v>
      </c>
      <c r="AU60" s="1515">
        <v>119144700</v>
      </c>
      <c r="AV60" s="1516">
        <v>29482409</v>
      </c>
      <c r="AW60" s="1515">
        <v>119144700</v>
      </c>
      <c r="AX60" s="1516">
        <v>0</v>
      </c>
      <c r="AY60" s="1515">
        <v>119144700</v>
      </c>
      <c r="AZ60" s="1516">
        <v>0</v>
      </c>
      <c r="BA60" s="1516">
        <v>119144700</v>
      </c>
      <c r="BB60" s="1516">
        <v>0</v>
      </c>
      <c r="BC60" s="1516">
        <v>0</v>
      </c>
      <c r="BD60" s="1517">
        <f t="shared" si="7"/>
        <v>0.80163505030566129</v>
      </c>
    </row>
    <row r="61" spans="1:56" s="1500" customFormat="1" ht="18">
      <c r="A61" s="1490" t="str">
        <f t="shared" si="8"/>
        <v>A1052210</v>
      </c>
      <c r="B61" s="1510" t="s">
        <v>361</v>
      </c>
      <c r="C61" s="1492"/>
      <c r="D61" s="1510" t="s">
        <v>738</v>
      </c>
      <c r="E61" s="1492"/>
      <c r="F61" s="1510" t="s">
        <v>739</v>
      </c>
      <c r="G61" s="1492"/>
      <c r="H61" s="1510" t="s">
        <v>743</v>
      </c>
      <c r="I61" s="1492"/>
      <c r="J61" s="1510" t="s">
        <v>741</v>
      </c>
      <c r="K61" s="1492"/>
      <c r="L61" s="1492"/>
      <c r="M61" s="1510" t="s">
        <v>741</v>
      </c>
      <c r="N61" s="1492"/>
      <c r="O61" s="1492"/>
      <c r="P61" s="1510"/>
      <c r="Q61" s="1492"/>
      <c r="R61" s="1510"/>
      <c r="S61" s="1492"/>
      <c r="T61" s="1511" t="s">
        <v>382</v>
      </c>
      <c r="U61" s="1492"/>
      <c r="V61" s="1492"/>
      <c r="W61" s="1492"/>
      <c r="X61" s="1492"/>
      <c r="Y61" s="1492"/>
      <c r="Z61" s="1492"/>
      <c r="AA61" s="1492"/>
      <c r="AB61" s="1512" t="s">
        <v>732</v>
      </c>
      <c r="AC61" s="1492"/>
      <c r="AD61" s="1492"/>
      <c r="AE61" s="1492"/>
      <c r="AF61" s="1492"/>
      <c r="AG61" s="1512" t="s">
        <v>733</v>
      </c>
      <c r="AH61" s="1492"/>
      <c r="AI61" s="1492"/>
      <c r="AJ61" s="1513" t="s">
        <v>417</v>
      </c>
      <c r="AK61" s="1514" t="s">
        <v>734</v>
      </c>
      <c r="AL61" s="1492"/>
      <c r="AM61" s="1492"/>
      <c r="AN61" s="1492"/>
      <c r="AO61" s="1492"/>
      <c r="AP61" s="1492"/>
      <c r="AQ61" s="1515">
        <v>6703597377</v>
      </c>
      <c r="AR61" s="1515">
        <v>6703597377</v>
      </c>
      <c r="AS61" s="1516">
        <v>0</v>
      </c>
      <c r="AT61" s="1516">
        <v>0</v>
      </c>
      <c r="AU61" s="1515">
        <v>6698456637</v>
      </c>
      <c r="AV61" s="1516">
        <v>5140740</v>
      </c>
      <c r="AW61" s="1515">
        <v>6698456637</v>
      </c>
      <c r="AX61" s="1516">
        <v>0</v>
      </c>
      <c r="AY61" s="1515">
        <v>6698456637</v>
      </c>
      <c r="AZ61" s="1516">
        <v>0</v>
      </c>
      <c r="BA61" s="1516">
        <v>6698456637</v>
      </c>
      <c r="BB61" s="1516">
        <v>0</v>
      </c>
      <c r="BC61" s="1516">
        <v>0</v>
      </c>
      <c r="BD61" s="1517">
        <f t="shared" si="7"/>
        <v>0.99923313711864048</v>
      </c>
    </row>
    <row r="62" spans="1:56" s="1500" customFormat="1" ht="18">
      <c r="A62" s="1490" t="str">
        <f t="shared" si="8"/>
        <v>A1052310</v>
      </c>
      <c r="B62" s="1510" t="s">
        <v>361</v>
      </c>
      <c r="C62" s="1492"/>
      <c r="D62" s="1510" t="s">
        <v>738</v>
      </c>
      <c r="E62" s="1492"/>
      <c r="F62" s="1510" t="s">
        <v>739</v>
      </c>
      <c r="G62" s="1492"/>
      <c r="H62" s="1510" t="s">
        <v>743</v>
      </c>
      <c r="I62" s="1492"/>
      <c r="J62" s="1510" t="s">
        <v>741</v>
      </c>
      <c r="K62" s="1492"/>
      <c r="L62" s="1492"/>
      <c r="M62" s="1510" t="s">
        <v>748</v>
      </c>
      <c r="N62" s="1492"/>
      <c r="O62" s="1492"/>
      <c r="P62" s="1510"/>
      <c r="Q62" s="1492"/>
      <c r="R62" s="1510"/>
      <c r="S62" s="1492"/>
      <c r="T62" s="1511" t="s">
        <v>383</v>
      </c>
      <c r="U62" s="1492"/>
      <c r="V62" s="1492"/>
      <c r="W62" s="1492"/>
      <c r="X62" s="1492"/>
      <c r="Y62" s="1492"/>
      <c r="Z62" s="1492"/>
      <c r="AA62" s="1492"/>
      <c r="AB62" s="1512" t="s">
        <v>732</v>
      </c>
      <c r="AC62" s="1492"/>
      <c r="AD62" s="1492"/>
      <c r="AE62" s="1492"/>
      <c r="AF62" s="1492"/>
      <c r="AG62" s="1512" t="s">
        <v>733</v>
      </c>
      <c r="AH62" s="1492"/>
      <c r="AI62" s="1492"/>
      <c r="AJ62" s="1513" t="s">
        <v>417</v>
      </c>
      <c r="AK62" s="1514" t="s">
        <v>734</v>
      </c>
      <c r="AL62" s="1492"/>
      <c r="AM62" s="1492"/>
      <c r="AN62" s="1492"/>
      <c r="AO62" s="1492"/>
      <c r="AP62" s="1492"/>
      <c r="AQ62" s="1515">
        <v>6598291834</v>
      </c>
      <c r="AR62" s="1515">
        <v>6598291834</v>
      </c>
      <c r="AS62" s="1516">
        <v>0</v>
      </c>
      <c r="AT62" s="1516">
        <v>0</v>
      </c>
      <c r="AU62" s="1515">
        <v>6526556866</v>
      </c>
      <c r="AV62" s="1516">
        <v>71734968</v>
      </c>
      <c r="AW62" s="1515">
        <v>6526556866</v>
      </c>
      <c r="AX62" s="1516">
        <v>0</v>
      </c>
      <c r="AY62" s="1515">
        <v>6526556866</v>
      </c>
      <c r="AZ62" s="1516">
        <v>0</v>
      </c>
      <c r="BA62" s="1516">
        <v>6526556866</v>
      </c>
      <c r="BB62" s="1516">
        <v>0</v>
      </c>
      <c r="BC62" s="1516">
        <v>10815687</v>
      </c>
      <c r="BD62" s="1517">
        <f t="shared" si="7"/>
        <v>0.98912825170442442</v>
      </c>
    </row>
    <row r="63" spans="1:56" s="1500" customFormat="1" ht="18">
      <c r="A63" s="1490" t="str">
        <f t="shared" si="8"/>
        <v>A1052610</v>
      </c>
      <c r="B63" s="1510" t="s">
        <v>361</v>
      </c>
      <c r="C63" s="1492"/>
      <c r="D63" s="1510" t="s">
        <v>738</v>
      </c>
      <c r="E63" s="1492"/>
      <c r="F63" s="1510" t="s">
        <v>739</v>
      </c>
      <c r="G63" s="1492"/>
      <c r="H63" s="1510" t="s">
        <v>743</v>
      </c>
      <c r="I63" s="1492"/>
      <c r="J63" s="1510" t="s">
        <v>741</v>
      </c>
      <c r="K63" s="1492"/>
      <c r="L63" s="1492"/>
      <c r="M63" s="1510" t="s">
        <v>753</v>
      </c>
      <c r="N63" s="1492"/>
      <c r="O63" s="1492"/>
      <c r="P63" s="1510"/>
      <c r="Q63" s="1492"/>
      <c r="R63" s="1510"/>
      <c r="S63" s="1492"/>
      <c r="T63" s="1511" t="s">
        <v>384</v>
      </c>
      <c r="U63" s="1492"/>
      <c r="V63" s="1492"/>
      <c r="W63" s="1492"/>
      <c r="X63" s="1492"/>
      <c r="Y63" s="1492"/>
      <c r="Z63" s="1492"/>
      <c r="AA63" s="1492"/>
      <c r="AB63" s="1512" t="s">
        <v>732</v>
      </c>
      <c r="AC63" s="1492"/>
      <c r="AD63" s="1492"/>
      <c r="AE63" s="1492"/>
      <c r="AF63" s="1492"/>
      <c r="AG63" s="1512" t="s">
        <v>733</v>
      </c>
      <c r="AH63" s="1492"/>
      <c r="AI63" s="1492"/>
      <c r="AJ63" s="1513" t="s">
        <v>417</v>
      </c>
      <c r="AK63" s="1514" t="s">
        <v>734</v>
      </c>
      <c r="AL63" s="1492"/>
      <c r="AM63" s="1492"/>
      <c r="AN63" s="1492"/>
      <c r="AO63" s="1492"/>
      <c r="AP63" s="1492"/>
      <c r="AQ63" s="1515">
        <v>89356219</v>
      </c>
      <c r="AR63" s="1515">
        <v>89356219</v>
      </c>
      <c r="AS63" s="1516">
        <v>0</v>
      </c>
      <c r="AT63" s="1516">
        <v>0</v>
      </c>
      <c r="AU63" s="1515">
        <v>75147290</v>
      </c>
      <c r="AV63" s="1516">
        <v>14208929</v>
      </c>
      <c r="AW63" s="1515">
        <v>75147290</v>
      </c>
      <c r="AX63" s="1516">
        <v>0</v>
      </c>
      <c r="AY63" s="1515">
        <v>75147290</v>
      </c>
      <c r="AZ63" s="1516">
        <v>0</v>
      </c>
      <c r="BA63" s="1516">
        <v>75147290</v>
      </c>
      <c r="BB63" s="1516">
        <v>0</v>
      </c>
      <c r="BC63" s="1516">
        <v>10285</v>
      </c>
      <c r="BD63" s="1517">
        <f t="shared" si="7"/>
        <v>0.84098556139668357</v>
      </c>
    </row>
    <row r="64" spans="1:56" s="1500" customFormat="1" ht="18">
      <c r="A64" s="1490" t="str">
        <f t="shared" si="8"/>
        <v>A105610</v>
      </c>
      <c r="B64" s="1510" t="s">
        <v>361</v>
      </c>
      <c r="C64" s="1492"/>
      <c r="D64" s="1510" t="s">
        <v>738</v>
      </c>
      <c r="E64" s="1492"/>
      <c r="F64" s="1510" t="s">
        <v>739</v>
      </c>
      <c r="G64" s="1492"/>
      <c r="H64" s="1510" t="s">
        <v>743</v>
      </c>
      <c r="I64" s="1492"/>
      <c r="J64" s="1510" t="s">
        <v>753</v>
      </c>
      <c r="K64" s="1492"/>
      <c r="L64" s="1492"/>
      <c r="M64" s="1510"/>
      <c r="N64" s="1492"/>
      <c r="O64" s="1492"/>
      <c r="P64" s="1510"/>
      <c r="Q64" s="1492"/>
      <c r="R64" s="1510"/>
      <c r="S64" s="1492"/>
      <c r="T64" s="1511" t="s">
        <v>385</v>
      </c>
      <c r="U64" s="1492"/>
      <c r="V64" s="1492"/>
      <c r="W64" s="1492"/>
      <c r="X64" s="1492"/>
      <c r="Y64" s="1492"/>
      <c r="Z64" s="1492"/>
      <c r="AA64" s="1492"/>
      <c r="AB64" s="1512" t="s">
        <v>732</v>
      </c>
      <c r="AC64" s="1492"/>
      <c r="AD64" s="1492"/>
      <c r="AE64" s="1492"/>
      <c r="AF64" s="1492"/>
      <c r="AG64" s="1512" t="s">
        <v>733</v>
      </c>
      <c r="AH64" s="1492"/>
      <c r="AI64" s="1492"/>
      <c r="AJ64" s="1513" t="s">
        <v>417</v>
      </c>
      <c r="AK64" s="1514" t="s">
        <v>734</v>
      </c>
      <c r="AL64" s="1492"/>
      <c r="AM64" s="1492"/>
      <c r="AN64" s="1492"/>
      <c r="AO64" s="1492"/>
      <c r="AP64" s="1492"/>
      <c r="AQ64" s="1515">
        <v>3167076847</v>
      </c>
      <c r="AR64" s="1515">
        <v>3167076847</v>
      </c>
      <c r="AS64" s="1516">
        <v>0</v>
      </c>
      <c r="AT64" s="1516">
        <v>0</v>
      </c>
      <c r="AU64" s="1515">
        <v>3122078300</v>
      </c>
      <c r="AV64" s="1516">
        <v>44998547</v>
      </c>
      <c r="AW64" s="1515">
        <v>3122078300</v>
      </c>
      <c r="AX64" s="1516">
        <v>0</v>
      </c>
      <c r="AY64" s="1515">
        <v>3122078300</v>
      </c>
      <c r="AZ64" s="1516">
        <v>0</v>
      </c>
      <c r="BA64" s="1516">
        <v>3122078300</v>
      </c>
      <c r="BB64" s="1516">
        <v>0</v>
      </c>
      <c r="BC64" s="1516">
        <v>0</v>
      </c>
      <c r="BD64" s="1517">
        <f t="shared" si="7"/>
        <v>0.9857917729269422</v>
      </c>
    </row>
    <row r="65" spans="1:56" s="1500" customFormat="1" ht="18">
      <c r="A65" s="1490" t="str">
        <f>+B65&amp;D65&amp;F65&amp;H65&amp;J65&amp;M65&amp;AJ65</f>
        <v>A105710</v>
      </c>
      <c r="B65" s="1510" t="s">
        <v>361</v>
      </c>
      <c r="C65" s="1492"/>
      <c r="D65" s="1510" t="s">
        <v>738</v>
      </c>
      <c r="E65" s="1492"/>
      <c r="F65" s="1510" t="s">
        <v>739</v>
      </c>
      <c r="G65" s="1492"/>
      <c r="H65" s="1510" t="s">
        <v>743</v>
      </c>
      <c r="I65" s="1492"/>
      <c r="J65" s="1510" t="s">
        <v>754</v>
      </c>
      <c r="K65" s="1492"/>
      <c r="L65" s="1492"/>
      <c r="M65" s="1510"/>
      <c r="N65" s="1492"/>
      <c r="O65" s="1492"/>
      <c r="P65" s="1510"/>
      <c r="Q65" s="1492"/>
      <c r="R65" s="1510"/>
      <c r="S65" s="1492"/>
      <c r="T65" s="1511" t="s">
        <v>386</v>
      </c>
      <c r="U65" s="1492"/>
      <c r="V65" s="1492"/>
      <c r="W65" s="1492"/>
      <c r="X65" s="1492"/>
      <c r="Y65" s="1492"/>
      <c r="Z65" s="1492"/>
      <c r="AA65" s="1492"/>
      <c r="AB65" s="1512" t="s">
        <v>732</v>
      </c>
      <c r="AC65" s="1492"/>
      <c r="AD65" s="1492"/>
      <c r="AE65" s="1492"/>
      <c r="AF65" s="1492"/>
      <c r="AG65" s="1512" t="s">
        <v>733</v>
      </c>
      <c r="AH65" s="1492"/>
      <c r="AI65" s="1492"/>
      <c r="AJ65" s="1513" t="s">
        <v>417</v>
      </c>
      <c r="AK65" s="1514" t="s">
        <v>734</v>
      </c>
      <c r="AL65" s="1492"/>
      <c r="AM65" s="1492"/>
      <c r="AN65" s="1492"/>
      <c r="AO65" s="1492"/>
      <c r="AP65" s="1492"/>
      <c r="AQ65" s="1515">
        <v>534630552</v>
      </c>
      <c r="AR65" s="1515">
        <v>534630552</v>
      </c>
      <c r="AS65" s="1516">
        <v>0</v>
      </c>
      <c r="AT65" s="1516">
        <v>0</v>
      </c>
      <c r="AU65" s="1515">
        <v>520300500</v>
      </c>
      <c r="AV65" s="1516">
        <v>14330052</v>
      </c>
      <c r="AW65" s="1515">
        <v>520300500</v>
      </c>
      <c r="AX65" s="1516">
        <v>0</v>
      </c>
      <c r="AY65" s="1515">
        <v>520300500</v>
      </c>
      <c r="AZ65" s="1516">
        <v>0</v>
      </c>
      <c r="BA65" s="1516">
        <v>520300500</v>
      </c>
      <c r="BB65" s="1516">
        <v>0</v>
      </c>
      <c r="BC65" s="1516">
        <v>0</v>
      </c>
      <c r="BD65" s="1517">
        <f t="shared" si="7"/>
        <v>0.97319634662405152</v>
      </c>
    </row>
    <row r="66" spans="1:56" s="1500" customFormat="1" ht="18">
      <c r="A66" s="1490" t="str">
        <f t="shared" si="8"/>
        <v>A105810</v>
      </c>
      <c r="B66" s="1510" t="s">
        <v>361</v>
      </c>
      <c r="C66" s="1492"/>
      <c r="D66" s="1510" t="s">
        <v>738</v>
      </c>
      <c r="E66" s="1492"/>
      <c r="F66" s="1510" t="s">
        <v>739</v>
      </c>
      <c r="G66" s="1492"/>
      <c r="H66" s="1510" t="s">
        <v>743</v>
      </c>
      <c r="I66" s="1492"/>
      <c r="J66" s="1510" t="s">
        <v>755</v>
      </c>
      <c r="K66" s="1492"/>
      <c r="L66" s="1492"/>
      <c r="M66" s="1510"/>
      <c r="N66" s="1492"/>
      <c r="O66" s="1492"/>
      <c r="P66" s="1510"/>
      <c r="Q66" s="1492"/>
      <c r="R66" s="1510"/>
      <c r="S66" s="1492"/>
      <c r="T66" s="1511" t="s">
        <v>387</v>
      </c>
      <c r="U66" s="1492"/>
      <c r="V66" s="1492"/>
      <c r="W66" s="1492"/>
      <c r="X66" s="1492"/>
      <c r="Y66" s="1492"/>
      <c r="Z66" s="1492"/>
      <c r="AA66" s="1492"/>
      <c r="AB66" s="1512" t="s">
        <v>732</v>
      </c>
      <c r="AC66" s="1492"/>
      <c r="AD66" s="1492"/>
      <c r="AE66" s="1492"/>
      <c r="AF66" s="1492"/>
      <c r="AG66" s="1512" t="s">
        <v>733</v>
      </c>
      <c r="AH66" s="1492"/>
      <c r="AI66" s="1492"/>
      <c r="AJ66" s="1513" t="s">
        <v>417</v>
      </c>
      <c r="AK66" s="1514" t="s">
        <v>734</v>
      </c>
      <c r="AL66" s="1492"/>
      <c r="AM66" s="1492"/>
      <c r="AN66" s="1492"/>
      <c r="AO66" s="1492"/>
      <c r="AP66" s="1492"/>
      <c r="AQ66" s="1515">
        <v>534630583</v>
      </c>
      <c r="AR66" s="1515">
        <v>534630583</v>
      </c>
      <c r="AS66" s="1516">
        <v>0</v>
      </c>
      <c r="AT66" s="1516">
        <v>0</v>
      </c>
      <c r="AU66" s="1515">
        <v>520300500</v>
      </c>
      <c r="AV66" s="1516">
        <v>14330083</v>
      </c>
      <c r="AW66" s="1515">
        <v>520300500</v>
      </c>
      <c r="AX66" s="1516">
        <v>0</v>
      </c>
      <c r="AY66" s="1515">
        <v>520300500</v>
      </c>
      <c r="AZ66" s="1516">
        <v>0</v>
      </c>
      <c r="BA66" s="1516">
        <v>520300500</v>
      </c>
      <c r="BB66" s="1516">
        <v>0</v>
      </c>
      <c r="BC66" s="1516">
        <v>0</v>
      </c>
      <c r="BD66" s="1517">
        <f t="shared" si="7"/>
        <v>0.97319629019427045</v>
      </c>
    </row>
    <row r="67" spans="1:56" s="1500" customFormat="1" ht="18">
      <c r="A67" s="1490" t="str">
        <f t="shared" si="8"/>
        <v>A105910</v>
      </c>
      <c r="B67" s="1510" t="s">
        <v>361</v>
      </c>
      <c r="C67" s="1492"/>
      <c r="D67" s="1510" t="s">
        <v>738</v>
      </c>
      <c r="E67" s="1492"/>
      <c r="F67" s="1510" t="s">
        <v>739</v>
      </c>
      <c r="G67" s="1492"/>
      <c r="H67" s="1510" t="s">
        <v>743</v>
      </c>
      <c r="I67" s="1492"/>
      <c r="J67" s="1510" t="s">
        <v>747</v>
      </c>
      <c r="K67" s="1492"/>
      <c r="L67" s="1492"/>
      <c r="M67" s="1510"/>
      <c r="N67" s="1492"/>
      <c r="O67" s="1492"/>
      <c r="P67" s="1510"/>
      <c r="Q67" s="1492"/>
      <c r="R67" s="1510"/>
      <c r="S67" s="1492"/>
      <c r="T67" s="1511" t="s">
        <v>388</v>
      </c>
      <c r="U67" s="1492"/>
      <c r="V67" s="1492"/>
      <c r="W67" s="1492"/>
      <c r="X67" s="1492"/>
      <c r="Y67" s="1492"/>
      <c r="Z67" s="1492"/>
      <c r="AA67" s="1492"/>
      <c r="AB67" s="1512" t="s">
        <v>732</v>
      </c>
      <c r="AC67" s="1492"/>
      <c r="AD67" s="1492"/>
      <c r="AE67" s="1492"/>
      <c r="AF67" s="1492"/>
      <c r="AG67" s="1512" t="s">
        <v>733</v>
      </c>
      <c r="AH67" s="1492"/>
      <c r="AI67" s="1492"/>
      <c r="AJ67" s="1513" t="s">
        <v>417</v>
      </c>
      <c r="AK67" s="1514" t="s">
        <v>734</v>
      </c>
      <c r="AL67" s="1492"/>
      <c r="AM67" s="1492"/>
      <c r="AN67" s="1492"/>
      <c r="AO67" s="1492"/>
      <c r="AP67" s="1492"/>
      <c r="AQ67" s="1515">
        <v>1078819879</v>
      </c>
      <c r="AR67" s="1515">
        <v>1078819879</v>
      </c>
      <c r="AS67" s="1516">
        <v>0</v>
      </c>
      <c r="AT67" s="1516">
        <v>0</v>
      </c>
      <c r="AU67" s="1515">
        <v>1040557400</v>
      </c>
      <c r="AV67" s="1516">
        <v>38262479</v>
      </c>
      <c r="AW67" s="1515">
        <v>1040557400</v>
      </c>
      <c r="AX67" s="1516">
        <v>0</v>
      </c>
      <c r="AY67" s="1515">
        <v>1040557400</v>
      </c>
      <c r="AZ67" s="1516">
        <v>0</v>
      </c>
      <c r="BA67" s="1516">
        <v>1040557400</v>
      </c>
      <c r="BB67" s="1516">
        <v>0</v>
      </c>
      <c r="BC67" s="1516">
        <v>0</v>
      </c>
      <c r="BD67" s="1517">
        <f t="shared" si="7"/>
        <v>0.96453302377458328</v>
      </c>
    </row>
    <row r="68" spans="1:56" s="1490" customFormat="1" ht="18">
      <c r="A68" s="1490" t="str">
        <f t="shared" si="8"/>
        <v>A210</v>
      </c>
      <c r="B68" s="1501" t="s">
        <v>361</v>
      </c>
      <c r="C68" s="1502"/>
      <c r="D68" s="1501" t="s">
        <v>741</v>
      </c>
      <c r="E68" s="1502"/>
      <c r="F68" s="1501"/>
      <c r="G68" s="1502"/>
      <c r="H68" s="1501"/>
      <c r="I68" s="1502"/>
      <c r="J68" s="1501"/>
      <c r="K68" s="1502"/>
      <c r="L68" s="1502"/>
      <c r="M68" s="1501"/>
      <c r="N68" s="1502"/>
      <c r="O68" s="1502"/>
      <c r="P68" s="1501"/>
      <c r="Q68" s="1502"/>
      <c r="R68" s="1501"/>
      <c r="S68" s="1502"/>
      <c r="T68" s="1503" t="s">
        <v>59</v>
      </c>
      <c r="U68" s="1502"/>
      <c r="V68" s="1502"/>
      <c r="W68" s="1502"/>
      <c r="X68" s="1502"/>
      <c r="Y68" s="1502"/>
      <c r="Z68" s="1502"/>
      <c r="AA68" s="1502"/>
      <c r="AB68" s="1504" t="s">
        <v>732</v>
      </c>
      <c r="AC68" s="1502"/>
      <c r="AD68" s="1502"/>
      <c r="AE68" s="1502"/>
      <c r="AF68" s="1502"/>
      <c r="AG68" s="1504" t="s">
        <v>733</v>
      </c>
      <c r="AH68" s="1502"/>
      <c r="AI68" s="1502"/>
      <c r="AJ68" s="1505" t="s">
        <v>417</v>
      </c>
      <c r="AK68" s="1506" t="s">
        <v>734</v>
      </c>
      <c r="AL68" s="1502"/>
      <c r="AM68" s="1502"/>
      <c r="AN68" s="1502"/>
      <c r="AO68" s="1502"/>
      <c r="AP68" s="1502"/>
      <c r="AQ68" s="1507">
        <v>15187497500</v>
      </c>
      <c r="AR68" s="1507">
        <v>15051584315.559999</v>
      </c>
      <c r="AS68" s="1508">
        <v>135913184.44</v>
      </c>
      <c r="AT68" s="1508">
        <v>0</v>
      </c>
      <c r="AU68" s="1507">
        <v>14960605408.43</v>
      </c>
      <c r="AV68" s="1508">
        <v>90978907.129999995</v>
      </c>
      <c r="AW68" s="1507">
        <v>12431077133.18</v>
      </c>
      <c r="AX68" s="1508">
        <v>2529528275.25</v>
      </c>
      <c r="AY68" s="1507">
        <v>11900193385.18</v>
      </c>
      <c r="AZ68" s="1508">
        <v>530883748</v>
      </c>
      <c r="BA68" s="1508">
        <v>11900193385.18</v>
      </c>
      <c r="BB68" s="1508">
        <v>0</v>
      </c>
      <c r="BC68" s="1508">
        <v>22807770</v>
      </c>
      <c r="BD68" s="1509">
        <f t="shared" si="7"/>
        <v>0.98506060056503719</v>
      </c>
    </row>
    <row r="69" spans="1:56" s="1500" customFormat="1" ht="18">
      <c r="A69" s="1490" t="str">
        <f>+B69&amp;D69&amp;F69&amp;H69&amp;J69&amp;M69&amp;AJ69</f>
        <v>A2010</v>
      </c>
      <c r="B69" s="1491" t="s">
        <v>361</v>
      </c>
      <c r="C69" s="1492"/>
      <c r="D69" s="1491" t="s">
        <v>741</v>
      </c>
      <c r="E69" s="1492"/>
      <c r="F69" s="1491" t="s">
        <v>739</v>
      </c>
      <c r="G69" s="1492"/>
      <c r="H69" s="1491"/>
      <c r="I69" s="1492"/>
      <c r="J69" s="1491"/>
      <c r="K69" s="1492"/>
      <c r="L69" s="1492"/>
      <c r="M69" s="1491"/>
      <c r="N69" s="1492"/>
      <c r="O69" s="1492"/>
      <c r="P69" s="1491"/>
      <c r="Q69" s="1492"/>
      <c r="R69" s="1491"/>
      <c r="S69" s="1492"/>
      <c r="T69" s="1493" t="s">
        <v>59</v>
      </c>
      <c r="U69" s="1492"/>
      <c r="V69" s="1492"/>
      <c r="W69" s="1492"/>
      <c r="X69" s="1492"/>
      <c r="Y69" s="1492"/>
      <c r="Z69" s="1492"/>
      <c r="AA69" s="1492"/>
      <c r="AB69" s="1494" t="s">
        <v>732</v>
      </c>
      <c r="AC69" s="1492"/>
      <c r="AD69" s="1492"/>
      <c r="AE69" s="1492"/>
      <c r="AF69" s="1492"/>
      <c r="AG69" s="1494" t="s">
        <v>733</v>
      </c>
      <c r="AH69" s="1492"/>
      <c r="AI69" s="1492"/>
      <c r="AJ69" s="1495" t="s">
        <v>417</v>
      </c>
      <c r="AK69" s="1496" t="s">
        <v>734</v>
      </c>
      <c r="AL69" s="1492"/>
      <c r="AM69" s="1492"/>
      <c r="AN69" s="1492"/>
      <c r="AO69" s="1492"/>
      <c r="AP69" s="1492"/>
      <c r="AQ69" s="1497">
        <v>15187497500</v>
      </c>
      <c r="AR69" s="1497">
        <v>15051584315.559999</v>
      </c>
      <c r="AS69" s="1498">
        <v>135913184.44</v>
      </c>
      <c r="AT69" s="1498">
        <v>0</v>
      </c>
      <c r="AU69" s="1497">
        <v>14960605408.43</v>
      </c>
      <c r="AV69" s="1498">
        <v>90978907.129999995</v>
      </c>
      <c r="AW69" s="1497">
        <v>12431077133.18</v>
      </c>
      <c r="AX69" s="1498">
        <v>2529528275.25</v>
      </c>
      <c r="AY69" s="1497">
        <v>11900193385.18</v>
      </c>
      <c r="AZ69" s="1498">
        <v>530883748</v>
      </c>
      <c r="BA69" s="1498">
        <v>11900193385.18</v>
      </c>
      <c r="BB69" s="1498">
        <v>0</v>
      </c>
      <c r="BC69" s="1498">
        <v>22807770</v>
      </c>
      <c r="BD69" s="1499">
        <f t="shared" si="7"/>
        <v>0.98506060056503719</v>
      </c>
    </row>
    <row r="70" spans="1:56" s="1500" customFormat="1" ht="18">
      <c r="A70" s="1490" t="str">
        <f t="shared" si="8"/>
        <v>A20310</v>
      </c>
      <c r="B70" s="1510" t="s">
        <v>361</v>
      </c>
      <c r="C70" s="1492"/>
      <c r="D70" s="1510" t="s">
        <v>741</v>
      </c>
      <c r="E70" s="1492"/>
      <c r="F70" s="1510" t="s">
        <v>739</v>
      </c>
      <c r="G70" s="1492"/>
      <c r="H70" s="1510" t="s">
        <v>748</v>
      </c>
      <c r="I70" s="1492"/>
      <c r="J70" s="1510"/>
      <c r="K70" s="1492"/>
      <c r="L70" s="1492"/>
      <c r="M70" s="1510"/>
      <c r="N70" s="1492"/>
      <c r="O70" s="1492"/>
      <c r="P70" s="1510"/>
      <c r="Q70" s="1492"/>
      <c r="R70" s="1510"/>
      <c r="S70" s="1492"/>
      <c r="T70" s="1511" t="s">
        <v>625</v>
      </c>
      <c r="U70" s="1492"/>
      <c r="V70" s="1492"/>
      <c r="W70" s="1492"/>
      <c r="X70" s="1492"/>
      <c r="Y70" s="1492"/>
      <c r="Z70" s="1492"/>
      <c r="AA70" s="1492"/>
      <c r="AB70" s="1512" t="s">
        <v>732</v>
      </c>
      <c r="AC70" s="1492"/>
      <c r="AD70" s="1492"/>
      <c r="AE70" s="1492"/>
      <c r="AF70" s="1492"/>
      <c r="AG70" s="1512" t="s">
        <v>733</v>
      </c>
      <c r="AH70" s="1492"/>
      <c r="AI70" s="1492"/>
      <c r="AJ70" s="1513" t="s">
        <v>417</v>
      </c>
      <c r="AK70" s="1514" t="s">
        <v>734</v>
      </c>
      <c r="AL70" s="1492"/>
      <c r="AM70" s="1492"/>
      <c r="AN70" s="1492"/>
      <c r="AO70" s="1492"/>
      <c r="AP70" s="1492"/>
      <c r="AQ70" s="1515">
        <v>334000000</v>
      </c>
      <c r="AR70" s="1515">
        <v>320463638</v>
      </c>
      <c r="AS70" s="1516">
        <v>13536362</v>
      </c>
      <c r="AT70" s="1516">
        <v>0</v>
      </c>
      <c r="AU70" s="1515">
        <v>319640035</v>
      </c>
      <c r="AV70" s="1516">
        <v>823603</v>
      </c>
      <c r="AW70" s="1515">
        <v>319640035</v>
      </c>
      <c r="AX70" s="1516">
        <v>0</v>
      </c>
      <c r="AY70" s="1515">
        <v>319640035</v>
      </c>
      <c r="AZ70" s="1516">
        <v>0</v>
      </c>
      <c r="BA70" s="1516">
        <v>319640035</v>
      </c>
      <c r="BB70" s="1516">
        <v>0</v>
      </c>
      <c r="BC70" s="1516">
        <v>500000</v>
      </c>
      <c r="BD70" s="1517">
        <f t="shared" si="7"/>
        <v>0.95700609281437121</v>
      </c>
    </row>
    <row r="71" spans="1:56" s="1500" customFormat="1" ht="18">
      <c r="A71" s="1490" t="str">
        <f>+B71&amp;D71&amp;F71&amp;H71&amp;J71&amp;M71&amp;AJ71</f>
        <v>A2035010</v>
      </c>
      <c r="B71" s="1491" t="s">
        <v>361</v>
      </c>
      <c r="C71" s="1492"/>
      <c r="D71" s="1491" t="s">
        <v>741</v>
      </c>
      <c r="E71" s="1492"/>
      <c r="F71" s="1491" t="s">
        <v>739</v>
      </c>
      <c r="G71" s="1492"/>
      <c r="H71" s="1491" t="s">
        <v>748</v>
      </c>
      <c r="I71" s="1492"/>
      <c r="J71" s="1491" t="s">
        <v>756</v>
      </c>
      <c r="K71" s="1492"/>
      <c r="L71" s="1492"/>
      <c r="M71" s="1491"/>
      <c r="N71" s="1492"/>
      <c r="O71" s="1492"/>
      <c r="P71" s="1491"/>
      <c r="Q71" s="1492"/>
      <c r="R71" s="1491"/>
      <c r="S71" s="1492"/>
      <c r="T71" s="1493" t="s">
        <v>632</v>
      </c>
      <c r="U71" s="1492"/>
      <c r="V71" s="1492"/>
      <c r="W71" s="1492"/>
      <c r="X71" s="1492"/>
      <c r="Y71" s="1492"/>
      <c r="Z71" s="1492"/>
      <c r="AA71" s="1492"/>
      <c r="AB71" s="1494" t="s">
        <v>732</v>
      </c>
      <c r="AC71" s="1492"/>
      <c r="AD71" s="1492"/>
      <c r="AE71" s="1492"/>
      <c r="AF71" s="1492"/>
      <c r="AG71" s="1494" t="s">
        <v>733</v>
      </c>
      <c r="AH71" s="1492"/>
      <c r="AI71" s="1492"/>
      <c r="AJ71" s="1495" t="s">
        <v>417</v>
      </c>
      <c r="AK71" s="1496" t="s">
        <v>734</v>
      </c>
      <c r="AL71" s="1492"/>
      <c r="AM71" s="1492"/>
      <c r="AN71" s="1492"/>
      <c r="AO71" s="1492"/>
      <c r="AP71" s="1492"/>
      <c r="AQ71" s="1497">
        <v>334000000</v>
      </c>
      <c r="AR71" s="1497">
        <v>320463638</v>
      </c>
      <c r="AS71" s="1498">
        <v>13536362</v>
      </c>
      <c r="AT71" s="1498">
        <v>0</v>
      </c>
      <c r="AU71" s="1497">
        <v>319640035</v>
      </c>
      <c r="AV71" s="1498">
        <v>823603</v>
      </c>
      <c r="AW71" s="1497">
        <v>319640035</v>
      </c>
      <c r="AX71" s="1498">
        <v>0</v>
      </c>
      <c r="AY71" s="1497">
        <v>319640035</v>
      </c>
      <c r="AZ71" s="1498">
        <v>0</v>
      </c>
      <c r="BA71" s="1498">
        <v>319640035</v>
      </c>
      <c r="BB71" s="1498">
        <v>0</v>
      </c>
      <c r="BC71" s="1498">
        <v>500000</v>
      </c>
      <c r="BD71" s="1499">
        <f t="shared" si="7"/>
        <v>0.95700609281437121</v>
      </c>
    </row>
    <row r="72" spans="1:56" s="1500" customFormat="1" ht="18">
      <c r="A72" s="1490" t="str">
        <f t="shared" si="8"/>
        <v>A20350210</v>
      </c>
      <c r="B72" s="1510" t="s">
        <v>361</v>
      </c>
      <c r="C72" s="1492"/>
      <c r="D72" s="1510" t="s">
        <v>741</v>
      </c>
      <c r="E72" s="1492"/>
      <c r="F72" s="1510" t="s">
        <v>739</v>
      </c>
      <c r="G72" s="1492"/>
      <c r="H72" s="1510" t="s">
        <v>748</v>
      </c>
      <c r="I72" s="1492"/>
      <c r="J72" s="1510" t="s">
        <v>756</v>
      </c>
      <c r="K72" s="1492"/>
      <c r="L72" s="1492"/>
      <c r="M72" s="1510" t="s">
        <v>741</v>
      </c>
      <c r="N72" s="1492"/>
      <c r="O72" s="1492"/>
      <c r="P72" s="1510"/>
      <c r="Q72" s="1492"/>
      <c r="R72" s="1510"/>
      <c r="S72" s="1492"/>
      <c r="T72" s="1511" t="s">
        <v>389</v>
      </c>
      <c r="U72" s="1492"/>
      <c r="V72" s="1492"/>
      <c r="W72" s="1492"/>
      <c r="X72" s="1492"/>
      <c r="Y72" s="1492"/>
      <c r="Z72" s="1492"/>
      <c r="AA72" s="1492"/>
      <c r="AB72" s="1512" t="s">
        <v>732</v>
      </c>
      <c r="AC72" s="1492"/>
      <c r="AD72" s="1492"/>
      <c r="AE72" s="1492"/>
      <c r="AF72" s="1492"/>
      <c r="AG72" s="1512" t="s">
        <v>733</v>
      </c>
      <c r="AH72" s="1492"/>
      <c r="AI72" s="1492"/>
      <c r="AJ72" s="1513" t="s">
        <v>417</v>
      </c>
      <c r="AK72" s="1514" t="s">
        <v>734</v>
      </c>
      <c r="AL72" s="1492"/>
      <c r="AM72" s="1492"/>
      <c r="AN72" s="1492"/>
      <c r="AO72" s="1492"/>
      <c r="AP72" s="1492"/>
      <c r="AQ72" s="1515">
        <v>6375300</v>
      </c>
      <c r="AR72" s="1515">
        <v>6375300</v>
      </c>
      <c r="AS72" s="1516">
        <v>0</v>
      </c>
      <c r="AT72" s="1516">
        <v>0</v>
      </c>
      <c r="AU72" s="1515">
        <v>6375300</v>
      </c>
      <c r="AV72" s="1516">
        <v>0</v>
      </c>
      <c r="AW72" s="1515">
        <v>6375300</v>
      </c>
      <c r="AX72" s="1516">
        <v>0</v>
      </c>
      <c r="AY72" s="1515">
        <v>6375300</v>
      </c>
      <c r="AZ72" s="1516">
        <v>0</v>
      </c>
      <c r="BA72" s="1516">
        <v>6375300</v>
      </c>
      <c r="BB72" s="1516">
        <v>0</v>
      </c>
      <c r="BC72" s="1516">
        <v>0</v>
      </c>
      <c r="BD72" s="1517">
        <f t="shared" si="7"/>
        <v>1</v>
      </c>
    </row>
    <row r="73" spans="1:56" s="1500" customFormat="1" ht="18">
      <c r="A73" s="1490" t="str">
        <f t="shared" si="8"/>
        <v>A20350310</v>
      </c>
      <c r="B73" s="1510" t="s">
        <v>361</v>
      </c>
      <c r="C73" s="1492"/>
      <c r="D73" s="1510" t="s">
        <v>741</v>
      </c>
      <c r="E73" s="1492"/>
      <c r="F73" s="1510" t="s">
        <v>739</v>
      </c>
      <c r="G73" s="1492"/>
      <c r="H73" s="1510" t="s">
        <v>748</v>
      </c>
      <c r="I73" s="1492"/>
      <c r="J73" s="1510" t="s">
        <v>756</v>
      </c>
      <c r="K73" s="1492"/>
      <c r="L73" s="1492"/>
      <c r="M73" s="1510" t="s">
        <v>748</v>
      </c>
      <c r="N73" s="1492"/>
      <c r="O73" s="1492"/>
      <c r="P73" s="1510"/>
      <c r="Q73" s="1492"/>
      <c r="R73" s="1510"/>
      <c r="S73" s="1492"/>
      <c r="T73" s="1511" t="s">
        <v>390</v>
      </c>
      <c r="U73" s="1492"/>
      <c r="V73" s="1492"/>
      <c r="W73" s="1492"/>
      <c r="X73" s="1492"/>
      <c r="Y73" s="1492"/>
      <c r="Z73" s="1492"/>
      <c r="AA73" s="1492"/>
      <c r="AB73" s="1512" t="s">
        <v>732</v>
      </c>
      <c r="AC73" s="1492"/>
      <c r="AD73" s="1492"/>
      <c r="AE73" s="1492"/>
      <c r="AF73" s="1492"/>
      <c r="AG73" s="1512" t="s">
        <v>733</v>
      </c>
      <c r="AH73" s="1492"/>
      <c r="AI73" s="1492"/>
      <c r="AJ73" s="1513" t="s">
        <v>417</v>
      </c>
      <c r="AK73" s="1514" t="s">
        <v>734</v>
      </c>
      <c r="AL73" s="1492"/>
      <c r="AM73" s="1492"/>
      <c r="AN73" s="1492"/>
      <c r="AO73" s="1492"/>
      <c r="AP73" s="1492"/>
      <c r="AQ73" s="1515">
        <v>325085241</v>
      </c>
      <c r="AR73" s="1515">
        <v>312682959</v>
      </c>
      <c r="AS73" s="1516">
        <v>12402282</v>
      </c>
      <c r="AT73" s="1516">
        <v>0</v>
      </c>
      <c r="AU73" s="1515">
        <v>311859356</v>
      </c>
      <c r="AV73" s="1516">
        <v>823603</v>
      </c>
      <c r="AW73" s="1515">
        <v>311859356</v>
      </c>
      <c r="AX73" s="1516">
        <v>0</v>
      </c>
      <c r="AY73" s="1515">
        <v>311859356</v>
      </c>
      <c r="AZ73" s="1516">
        <v>0</v>
      </c>
      <c r="BA73" s="1516">
        <v>311859356</v>
      </c>
      <c r="BB73" s="1516">
        <v>0</v>
      </c>
      <c r="BC73" s="1516">
        <v>0</v>
      </c>
      <c r="BD73" s="1517">
        <f t="shared" si="7"/>
        <v>0.95931563992472979</v>
      </c>
    </row>
    <row r="74" spans="1:56" s="1500" customFormat="1" ht="18">
      <c r="A74" s="1490" t="str">
        <f t="shared" si="8"/>
        <v>A203501610</v>
      </c>
      <c r="B74" s="1510" t="s">
        <v>361</v>
      </c>
      <c r="C74" s="1492"/>
      <c r="D74" s="1510" t="s">
        <v>741</v>
      </c>
      <c r="E74" s="1492"/>
      <c r="F74" s="1510" t="s">
        <v>739</v>
      </c>
      <c r="G74" s="1492"/>
      <c r="H74" s="1510" t="s">
        <v>748</v>
      </c>
      <c r="I74" s="1492"/>
      <c r="J74" s="1510" t="s">
        <v>756</v>
      </c>
      <c r="K74" s="1492"/>
      <c r="L74" s="1492"/>
      <c r="M74" s="1510" t="s">
        <v>370</v>
      </c>
      <c r="N74" s="1492"/>
      <c r="O74" s="1492"/>
      <c r="P74" s="1510"/>
      <c r="Q74" s="1492"/>
      <c r="R74" s="1510"/>
      <c r="S74" s="1492"/>
      <c r="T74" s="1511" t="s">
        <v>391</v>
      </c>
      <c r="U74" s="1492"/>
      <c r="V74" s="1492"/>
      <c r="W74" s="1492"/>
      <c r="X74" s="1492"/>
      <c r="Y74" s="1492"/>
      <c r="Z74" s="1492"/>
      <c r="AA74" s="1492"/>
      <c r="AB74" s="1512" t="s">
        <v>732</v>
      </c>
      <c r="AC74" s="1492"/>
      <c r="AD74" s="1492"/>
      <c r="AE74" s="1492"/>
      <c r="AF74" s="1492"/>
      <c r="AG74" s="1512" t="s">
        <v>733</v>
      </c>
      <c r="AH74" s="1492"/>
      <c r="AI74" s="1492"/>
      <c r="AJ74" s="1513" t="s">
        <v>417</v>
      </c>
      <c r="AK74" s="1514" t="s">
        <v>734</v>
      </c>
      <c r="AL74" s="1492"/>
      <c r="AM74" s="1492"/>
      <c r="AN74" s="1492"/>
      <c r="AO74" s="1492"/>
      <c r="AP74" s="1492"/>
      <c r="AQ74" s="1515">
        <v>0</v>
      </c>
      <c r="AR74" s="1515">
        <v>0</v>
      </c>
      <c r="AS74" s="1516">
        <v>0</v>
      </c>
      <c r="AT74" s="1516">
        <v>0</v>
      </c>
      <c r="AU74" s="1515">
        <v>0</v>
      </c>
      <c r="AV74" s="1516">
        <v>0</v>
      </c>
      <c r="AW74" s="1515">
        <v>0</v>
      </c>
      <c r="AX74" s="1516">
        <v>0</v>
      </c>
      <c r="AY74" s="1515">
        <v>0</v>
      </c>
      <c r="AZ74" s="1516">
        <v>0</v>
      </c>
      <c r="BA74" s="1516">
        <v>0</v>
      </c>
      <c r="BB74" s="1516">
        <v>0</v>
      </c>
      <c r="BC74" s="1516">
        <v>0</v>
      </c>
      <c r="BD74" s="1517" t="e">
        <f t="shared" si="7"/>
        <v>#DIV/0!</v>
      </c>
    </row>
    <row r="75" spans="1:56" s="1500" customFormat="1" ht="18">
      <c r="A75" s="1490" t="str">
        <f t="shared" ref="A75:A92" si="9">+B75&amp;D75&amp;F75&amp;H75&amp;J75&amp;M75&amp;AJ75</f>
        <v>A203509010</v>
      </c>
      <c r="B75" s="1510" t="s">
        <v>361</v>
      </c>
      <c r="C75" s="1492"/>
      <c r="D75" s="1510" t="s">
        <v>741</v>
      </c>
      <c r="E75" s="1492"/>
      <c r="F75" s="1510" t="s">
        <v>739</v>
      </c>
      <c r="G75" s="1492"/>
      <c r="H75" s="1510" t="s">
        <v>748</v>
      </c>
      <c r="I75" s="1492"/>
      <c r="J75" s="1510" t="s">
        <v>756</v>
      </c>
      <c r="K75" s="1492"/>
      <c r="L75" s="1492"/>
      <c r="M75" s="1510" t="s">
        <v>757</v>
      </c>
      <c r="N75" s="1492"/>
      <c r="O75" s="1492"/>
      <c r="P75" s="1510"/>
      <c r="Q75" s="1492"/>
      <c r="R75" s="1510"/>
      <c r="S75" s="1492"/>
      <c r="T75" s="1511" t="s">
        <v>392</v>
      </c>
      <c r="U75" s="1492"/>
      <c r="V75" s="1492"/>
      <c r="W75" s="1492"/>
      <c r="X75" s="1492"/>
      <c r="Y75" s="1492"/>
      <c r="Z75" s="1492"/>
      <c r="AA75" s="1492"/>
      <c r="AB75" s="1512" t="s">
        <v>732</v>
      </c>
      <c r="AC75" s="1492"/>
      <c r="AD75" s="1492"/>
      <c r="AE75" s="1492"/>
      <c r="AF75" s="1492"/>
      <c r="AG75" s="1512" t="s">
        <v>733</v>
      </c>
      <c r="AH75" s="1492"/>
      <c r="AI75" s="1492"/>
      <c r="AJ75" s="1513" t="s">
        <v>417</v>
      </c>
      <c r="AK75" s="1514" t="s">
        <v>734</v>
      </c>
      <c r="AL75" s="1492"/>
      <c r="AM75" s="1492"/>
      <c r="AN75" s="1492"/>
      <c r="AO75" s="1492"/>
      <c r="AP75" s="1492"/>
      <c r="AQ75" s="1515">
        <v>2539459</v>
      </c>
      <c r="AR75" s="1515">
        <v>1405379</v>
      </c>
      <c r="AS75" s="1516">
        <v>1134080</v>
      </c>
      <c r="AT75" s="1516">
        <v>0</v>
      </c>
      <c r="AU75" s="1515">
        <v>1405379</v>
      </c>
      <c r="AV75" s="1516">
        <v>0</v>
      </c>
      <c r="AW75" s="1515">
        <v>1405379</v>
      </c>
      <c r="AX75" s="1516">
        <v>0</v>
      </c>
      <c r="AY75" s="1515">
        <v>1405379</v>
      </c>
      <c r="AZ75" s="1516">
        <v>0</v>
      </c>
      <c r="BA75" s="1516">
        <v>1405379</v>
      </c>
      <c r="BB75" s="1516">
        <v>0</v>
      </c>
      <c r="BC75" s="1516">
        <v>500000</v>
      </c>
      <c r="BD75" s="1517">
        <f t="shared" si="7"/>
        <v>0.55341669229548496</v>
      </c>
    </row>
    <row r="76" spans="1:56" s="1500" customFormat="1" ht="18">
      <c r="A76" s="1490" t="str">
        <f t="shared" si="9"/>
        <v>A2035110</v>
      </c>
      <c r="B76" s="1491" t="s">
        <v>361</v>
      </c>
      <c r="C76" s="1492"/>
      <c r="D76" s="1491" t="s">
        <v>741</v>
      </c>
      <c r="E76" s="1492"/>
      <c r="F76" s="1491" t="s">
        <v>739</v>
      </c>
      <c r="G76" s="1492"/>
      <c r="H76" s="1491" t="s">
        <v>748</v>
      </c>
      <c r="I76" s="1492"/>
      <c r="J76" s="1491" t="s">
        <v>758</v>
      </c>
      <c r="K76" s="1492"/>
      <c r="L76" s="1492"/>
      <c r="M76" s="1491"/>
      <c r="N76" s="1492"/>
      <c r="O76" s="1492"/>
      <c r="P76" s="1491"/>
      <c r="Q76" s="1492"/>
      <c r="R76" s="1491"/>
      <c r="S76" s="1492"/>
      <c r="T76" s="1493" t="s">
        <v>628</v>
      </c>
      <c r="U76" s="1492"/>
      <c r="V76" s="1492"/>
      <c r="W76" s="1492"/>
      <c r="X76" s="1492"/>
      <c r="Y76" s="1492"/>
      <c r="Z76" s="1492"/>
      <c r="AA76" s="1492"/>
      <c r="AB76" s="1494" t="s">
        <v>732</v>
      </c>
      <c r="AC76" s="1492"/>
      <c r="AD76" s="1492"/>
      <c r="AE76" s="1492"/>
      <c r="AF76" s="1492"/>
      <c r="AG76" s="1494" t="s">
        <v>733</v>
      </c>
      <c r="AH76" s="1492"/>
      <c r="AI76" s="1492"/>
      <c r="AJ76" s="1495" t="s">
        <v>417</v>
      </c>
      <c r="AK76" s="1496" t="s">
        <v>734</v>
      </c>
      <c r="AL76" s="1492"/>
      <c r="AM76" s="1492"/>
      <c r="AN76" s="1492"/>
      <c r="AO76" s="1492"/>
      <c r="AP76" s="1492"/>
      <c r="AQ76" s="1497">
        <v>0</v>
      </c>
      <c r="AR76" s="1497">
        <v>0</v>
      </c>
      <c r="AS76" s="1498">
        <v>0</v>
      </c>
      <c r="AT76" s="1498">
        <v>0</v>
      </c>
      <c r="AU76" s="1497">
        <v>0</v>
      </c>
      <c r="AV76" s="1498">
        <v>0</v>
      </c>
      <c r="AW76" s="1497">
        <v>0</v>
      </c>
      <c r="AX76" s="1498">
        <v>0</v>
      </c>
      <c r="AY76" s="1497">
        <v>0</v>
      </c>
      <c r="AZ76" s="1498">
        <v>0</v>
      </c>
      <c r="BA76" s="1498">
        <v>0</v>
      </c>
      <c r="BB76" s="1498">
        <v>0</v>
      </c>
      <c r="BC76" s="1498">
        <v>0</v>
      </c>
      <c r="BD76" s="1499" t="e">
        <f t="shared" si="7"/>
        <v>#DIV/0!</v>
      </c>
    </row>
    <row r="77" spans="1:56" s="1500" customFormat="1" ht="18">
      <c r="A77" s="1490" t="str">
        <f t="shared" si="9"/>
        <v>A20351110</v>
      </c>
      <c r="B77" s="1510" t="s">
        <v>361</v>
      </c>
      <c r="C77" s="1492"/>
      <c r="D77" s="1510" t="s">
        <v>741</v>
      </c>
      <c r="E77" s="1492"/>
      <c r="F77" s="1510" t="s">
        <v>739</v>
      </c>
      <c r="G77" s="1492"/>
      <c r="H77" s="1510" t="s">
        <v>748</v>
      </c>
      <c r="I77" s="1492"/>
      <c r="J77" s="1510" t="s">
        <v>758</v>
      </c>
      <c r="K77" s="1492"/>
      <c r="L77" s="1492"/>
      <c r="M77" s="1510" t="s">
        <v>738</v>
      </c>
      <c r="N77" s="1492"/>
      <c r="O77" s="1492"/>
      <c r="P77" s="1510"/>
      <c r="Q77" s="1492"/>
      <c r="R77" s="1510"/>
      <c r="S77" s="1492"/>
      <c r="T77" s="1511" t="s">
        <v>393</v>
      </c>
      <c r="U77" s="1492"/>
      <c r="V77" s="1492"/>
      <c r="W77" s="1492"/>
      <c r="X77" s="1492"/>
      <c r="Y77" s="1492"/>
      <c r="Z77" s="1492"/>
      <c r="AA77" s="1492"/>
      <c r="AB77" s="1512" t="s">
        <v>732</v>
      </c>
      <c r="AC77" s="1492"/>
      <c r="AD77" s="1492"/>
      <c r="AE77" s="1492"/>
      <c r="AF77" s="1492"/>
      <c r="AG77" s="1512" t="s">
        <v>733</v>
      </c>
      <c r="AH77" s="1492"/>
      <c r="AI77" s="1492"/>
      <c r="AJ77" s="1513" t="s">
        <v>417</v>
      </c>
      <c r="AK77" s="1514" t="s">
        <v>734</v>
      </c>
      <c r="AL77" s="1492"/>
      <c r="AM77" s="1492"/>
      <c r="AN77" s="1492"/>
      <c r="AO77" s="1492"/>
      <c r="AP77" s="1492"/>
      <c r="AQ77" s="1515">
        <v>0</v>
      </c>
      <c r="AR77" s="1515">
        <v>0</v>
      </c>
      <c r="AS77" s="1516">
        <v>0</v>
      </c>
      <c r="AT77" s="1516">
        <v>0</v>
      </c>
      <c r="AU77" s="1515">
        <v>0</v>
      </c>
      <c r="AV77" s="1516">
        <v>0</v>
      </c>
      <c r="AW77" s="1515">
        <v>0</v>
      </c>
      <c r="AX77" s="1516">
        <v>0</v>
      </c>
      <c r="AY77" s="1515">
        <v>0</v>
      </c>
      <c r="AZ77" s="1516">
        <v>0</v>
      </c>
      <c r="BA77" s="1516">
        <v>0</v>
      </c>
      <c r="BB77" s="1516">
        <v>0</v>
      </c>
      <c r="BC77" s="1516">
        <v>0</v>
      </c>
      <c r="BD77" s="1517" t="e">
        <f t="shared" si="7"/>
        <v>#DIV/0!</v>
      </c>
    </row>
    <row r="78" spans="1:56" s="1500" customFormat="1" ht="18">
      <c r="A78" s="1490" t="str">
        <f t="shared" si="9"/>
        <v>A20351210</v>
      </c>
      <c r="B78" s="1510" t="s">
        <v>361</v>
      </c>
      <c r="C78" s="1492"/>
      <c r="D78" s="1510" t="s">
        <v>741</v>
      </c>
      <c r="E78" s="1492"/>
      <c r="F78" s="1510" t="s">
        <v>739</v>
      </c>
      <c r="G78" s="1492"/>
      <c r="H78" s="1510" t="s">
        <v>748</v>
      </c>
      <c r="I78" s="1492"/>
      <c r="J78" s="1510" t="s">
        <v>758</v>
      </c>
      <c r="K78" s="1492"/>
      <c r="L78" s="1492"/>
      <c r="M78" s="1510" t="s">
        <v>741</v>
      </c>
      <c r="N78" s="1492"/>
      <c r="O78" s="1492"/>
      <c r="P78" s="1510"/>
      <c r="Q78" s="1492"/>
      <c r="R78" s="1510"/>
      <c r="S78" s="1492"/>
      <c r="T78" s="1511" t="s">
        <v>394</v>
      </c>
      <c r="U78" s="1492"/>
      <c r="V78" s="1492"/>
      <c r="W78" s="1492"/>
      <c r="X78" s="1492"/>
      <c r="Y78" s="1492"/>
      <c r="Z78" s="1492"/>
      <c r="AA78" s="1492"/>
      <c r="AB78" s="1512" t="s">
        <v>732</v>
      </c>
      <c r="AC78" s="1492"/>
      <c r="AD78" s="1492"/>
      <c r="AE78" s="1492"/>
      <c r="AF78" s="1492"/>
      <c r="AG78" s="1512" t="s">
        <v>733</v>
      </c>
      <c r="AH78" s="1492"/>
      <c r="AI78" s="1492"/>
      <c r="AJ78" s="1513" t="s">
        <v>417</v>
      </c>
      <c r="AK78" s="1514" t="s">
        <v>734</v>
      </c>
      <c r="AL78" s="1492"/>
      <c r="AM78" s="1492"/>
      <c r="AN78" s="1492"/>
      <c r="AO78" s="1492"/>
      <c r="AP78" s="1492"/>
      <c r="AQ78" s="1515">
        <v>0</v>
      </c>
      <c r="AR78" s="1515">
        <v>0</v>
      </c>
      <c r="AS78" s="1516">
        <v>0</v>
      </c>
      <c r="AT78" s="1516">
        <v>0</v>
      </c>
      <c r="AU78" s="1515">
        <v>0</v>
      </c>
      <c r="AV78" s="1516">
        <v>0</v>
      </c>
      <c r="AW78" s="1515">
        <v>0</v>
      </c>
      <c r="AX78" s="1516">
        <v>0</v>
      </c>
      <c r="AY78" s="1515">
        <v>0</v>
      </c>
      <c r="AZ78" s="1516">
        <v>0</v>
      </c>
      <c r="BA78" s="1516">
        <v>0</v>
      </c>
      <c r="BB78" s="1516">
        <v>0</v>
      </c>
      <c r="BC78" s="1516">
        <v>0</v>
      </c>
      <c r="BD78" s="1517" t="e">
        <f t="shared" si="7"/>
        <v>#DIV/0!</v>
      </c>
    </row>
    <row r="79" spans="1:56" s="1500" customFormat="1" ht="18">
      <c r="A79" s="1490" t="str">
        <f t="shared" si="9"/>
        <v>A20410</v>
      </c>
      <c r="B79" s="1510" t="s">
        <v>361</v>
      </c>
      <c r="C79" s="1492"/>
      <c r="D79" s="1510" t="s">
        <v>741</v>
      </c>
      <c r="E79" s="1492"/>
      <c r="F79" s="1510" t="s">
        <v>739</v>
      </c>
      <c r="G79" s="1492"/>
      <c r="H79" s="1510" t="s">
        <v>742</v>
      </c>
      <c r="I79" s="1492"/>
      <c r="J79" s="1510"/>
      <c r="K79" s="1492"/>
      <c r="L79" s="1492"/>
      <c r="M79" s="1510"/>
      <c r="N79" s="1492"/>
      <c r="O79" s="1492"/>
      <c r="P79" s="1510"/>
      <c r="Q79" s="1492"/>
      <c r="R79" s="1510"/>
      <c r="S79" s="1492"/>
      <c r="T79" s="1511" t="s">
        <v>630</v>
      </c>
      <c r="U79" s="1492"/>
      <c r="V79" s="1492"/>
      <c r="W79" s="1492"/>
      <c r="X79" s="1492"/>
      <c r="Y79" s="1492"/>
      <c r="Z79" s="1492"/>
      <c r="AA79" s="1492"/>
      <c r="AB79" s="1512" t="s">
        <v>732</v>
      </c>
      <c r="AC79" s="1492"/>
      <c r="AD79" s="1492"/>
      <c r="AE79" s="1492"/>
      <c r="AF79" s="1492"/>
      <c r="AG79" s="1512" t="s">
        <v>733</v>
      </c>
      <c r="AH79" s="1492"/>
      <c r="AI79" s="1492"/>
      <c r="AJ79" s="1513" t="s">
        <v>417</v>
      </c>
      <c r="AK79" s="1514" t="s">
        <v>734</v>
      </c>
      <c r="AL79" s="1492"/>
      <c r="AM79" s="1492"/>
      <c r="AN79" s="1492"/>
      <c r="AO79" s="1492"/>
      <c r="AP79" s="1492"/>
      <c r="AQ79" s="1515">
        <v>14853497500</v>
      </c>
      <c r="AR79" s="1515">
        <v>14731120677.559999</v>
      </c>
      <c r="AS79" s="1516">
        <v>122376822.44</v>
      </c>
      <c r="AT79" s="1516">
        <v>0</v>
      </c>
      <c r="AU79" s="1515">
        <v>14640965373.43</v>
      </c>
      <c r="AV79" s="1516">
        <v>90155304.129999995</v>
      </c>
      <c r="AW79" s="1515">
        <v>12111437098.18</v>
      </c>
      <c r="AX79" s="1516">
        <v>2529528275.25</v>
      </c>
      <c r="AY79" s="1515">
        <v>11580553350.18</v>
      </c>
      <c r="AZ79" s="1516">
        <v>530883748</v>
      </c>
      <c r="BA79" s="1516">
        <v>11580553350.18</v>
      </c>
      <c r="BB79" s="1516">
        <v>0</v>
      </c>
      <c r="BC79" s="1516">
        <v>22307770</v>
      </c>
      <c r="BD79" s="1517">
        <f t="shared" si="7"/>
        <v>0.98569144226334571</v>
      </c>
    </row>
    <row r="80" spans="1:56" s="1500" customFormat="1" ht="18">
      <c r="A80" s="1490" t="str">
        <f t="shared" si="9"/>
        <v>A204110</v>
      </c>
      <c r="B80" s="1491" t="s">
        <v>361</v>
      </c>
      <c r="C80" s="1492"/>
      <c r="D80" s="1491" t="s">
        <v>741</v>
      </c>
      <c r="E80" s="1492"/>
      <c r="F80" s="1491" t="s">
        <v>739</v>
      </c>
      <c r="G80" s="1492"/>
      <c r="H80" s="1491" t="s">
        <v>742</v>
      </c>
      <c r="I80" s="1492"/>
      <c r="J80" s="1491" t="s">
        <v>738</v>
      </c>
      <c r="K80" s="1492"/>
      <c r="L80" s="1492"/>
      <c r="M80" s="1491"/>
      <c r="N80" s="1492"/>
      <c r="O80" s="1492"/>
      <c r="P80" s="1491"/>
      <c r="Q80" s="1492"/>
      <c r="R80" s="1491"/>
      <c r="S80" s="1492"/>
      <c r="T80" s="1493" t="s">
        <v>633</v>
      </c>
      <c r="U80" s="1492"/>
      <c r="V80" s="1492"/>
      <c r="W80" s="1492"/>
      <c r="X80" s="1492"/>
      <c r="Y80" s="1492"/>
      <c r="Z80" s="1492"/>
      <c r="AA80" s="1492"/>
      <c r="AB80" s="1494" t="s">
        <v>732</v>
      </c>
      <c r="AC80" s="1492"/>
      <c r="AD80" s="1492"/>
      <c r="AE80" s="1492"/>
      <c r="AF80" s="1492"/>
      <c r="AG80" s="1494" t="s">
        <v>733</v>
      </c>
      <c r="AH80" s="1492"/>
      <c r="AI80" s="1492"/>
      <c r="AJ80" s="1495" t="s">
        <v>417</v>
      </c>
      <c r="AK80" s="1496" t="s">
        <v>734</v>
      </c>
      <c r="AL80" s="1492"/>
      <c r="AM80" s="1492"/>
      <c r="AN80" s="1492"/>
      <c r="AO80" s="1492"/>
      <c r="AP80" s="1492"/>
      <c r="AQ80" s="1497">
        <v>1639329342</v>
      </c>
      <c r="AR80" s="1497">
        <v>1636769251.9200001</v>
      </c>
      <c r="AS80" s="1498">
        <v>2560090.08</v>
      </c>
      <c r="AT80" s="1498">
        <v>0</v>
      </c>
      <c r="AU80" s="1497">
        <v>1609972931.28</v>
      </c>
      <c r="AV80" s="1498">
        <v>26796320.640000001</v>
      </c>
      <c r="AW80" s="1497">
        <v>685689876.72000003</v>
      </c>
      <c r="AX80" s="1498">
        <v>924283054.55999994</v>
      </c>
      <c r="AY80" s="1497">
        <v>520795876.72000003</v>
      </c>
      <c r="AZ80" s="1498">
        <v>164894000</v>
      </c>
      <c r="BA80" s="1498">
        <v>520795876.72000003</v>
      </c>
      <c r="BB80" s="1498">
        <v>0</v>
      </c>
      <c r="BC80" s="1498">
        <v>2352250</v>
      </c>
      <c r="BD80" s="1499">
        <f t="shared" si="7"/>
        <v>0.98209242647716843</v>
      </c>
    </row>
    <row r="81" spans="1:56" s="1500" customFormat="1" ht="18">
      <c r="A81" s="1490" t="str">
        <f t="shared" si="9"/>
        <v>A2041310</v>
      </c>
      <c r="B81" s="1510" t="s">
        <v>361</v>
      </c>
      <c r="C81" s="1492"/>
      <c r="D81" s="1510" t="s">
        <v>741</v>
      </c>
      <c r="E81" s="1492"/>
      <c r="F81" s="1510" t="s">
        <v>739</v>
      </c>
      <c r="G81" s="1492"/>
      <c r="H81" s="1510" t="s">
        <v>742</v>
      </c>
      <c r="I81" s="1492"/>
      <c r="J81" s="1510" t="s">
        <v>738</v>
      </c>
      <c r="K81" s="1492"/>
      <c r="L81" s="1492"/>
      <c r="M81" s="1510" t="s">
        <v>748</v>
      </c>
      <c r="N81" s="1492"/>
      <c r="O81" s="1492"/>
      <c r="P81" s="1510"/>
      <c r="Q81" s="1492"/>
      <c r="R81" s="1510"/>
      <c r="S81" s="1492"/>
      <c r="T81" s="1511" t="s">
        <v>575</v>
      </c>
      <c r="U81" s="1492"/>
      <c r="V81" s="1492"/>
      <c r="W81" s="1492"/>
      <c r="X81" s="1492"/>
      <c r="Y81" s="1492"/>
      <c r="Z81" s="1492"/>
      <c r="AA81" s="1492"/>
      <c r="AB81" s="1512" t="s">
        <v>732</v>
      </c>
      <c r="AC81" s="1492"/>
      <c r="AD81" s="1492"/>
      <c r="AE81" s="1492"/>
      <c r="AF81" s="1492"/>
      <c r="AG81" s="1512" t="s">
        <v>733</v>
      </c>
      <c r="AH81" s="1492"/>
      <c r="AI81" s="1492"/>
      <c r="AJ81" s="1513" t="s">
        <v>417</v>
      </c>
      <c r="AK81" s="1514" t="s">
        <v>734</v>
      </c>
      <c r="AL81" s="1492"/>
      <c r="AM81" s="1492"/>
      <c r="AN81" s="1492"/>
      <c r="AO81" s="1492"/>
      <c r="AP81" s="1492"/>
      <c r="AQ81" s="1515">
        <v>620851</v>
      </c>
      <c r="AR81" s="1515">
        <v>268600.52</v>
      </c>
      <c r="AS81" s="1516">
        <v>352250.48</v>
      </c>
      <c r="AT81" s="1516">
        <v>0</v>
      </c>
      <c r="AU81" s="1515">
        <v>268600</v>
      </c>
      <c r="AV81" s="1516">
        <v>0.52</v>
      </c>
      <c r="AW81" s="1515">
        <v>268600</v>
      </c>
      <c r="AX81" s="1516">
        <v>0</v>
      </c>
      <c r="AY81" s="1515">
        <v>268600</v>
      </c>
      <c r="AZ81" s="1516">
        <v>0</v>
      </c>
      <c r="BA81" s="1516">
        <v>268600</v>
      </c>
      <c r="BB81" s="1516">
        <v>0</v>
      </c>
      <c r="BC81" s="1516">
        <v>352250</v>
      </c>
      <c r="BD81" s="1517">
        <f t="shared" si="7"/>
        <v>0.4326319841636721</v>
      </c>
    </row>
    <row r="82" spans="1:56" s="1500" customFormat="1" ht="18">
      <c r="A82" s="1490" t="str">
        <f t="shared" si="9"/>
        <v>A2041410</v>
      </c>
      <c r="B82" s="1510" t="s">
        <v>361</v>
      </c>
      <c r="C82" s="1492"/>
      <c r="D82" s="1510" t="s">
        <v>741</v>
      </c>
      <c r="E82" s="1492"/>
      <c r="F82" s="1510" t="s">
        <v>739</v>
      </c>
      <c r="G82" s="1492"/>
      <c r="H82" s="1510" t="s">
        <v>742</v>
      </c>
      <c r="I82" s="1492"/>
      <c r="J82" s="1510" t="s">
        <v>738</v>
      </c>
      <c r="K82" s="1492"/>
      <c r="L82" s="1492"/>
      <c r="M82" s="1510" t="s">
        <v>742</v>
      </c>
      <c r="N82" s="1492"/>
      <c r="O82" s="1492"/>
      <c r="P82" s="1510"/>
      <c r="Q82" s="1492"/>
      <c r="R82" s="1510"/>
      <c r="S82" s="1492"/>
      <c r="T82" s="1511" t="s">
        <v>395</v>
      </c>
      <c r="U82" s="1492"/>
      <c r="V82" s="1492"/>
      <c r="W82" s="1492"/>
      <c r="X82" s="1492"/>
      <c r="Y82" s="1492"/>
      <c r="Z82" s="1492"/>
      <c r="AA82" s="1492"/>
      <c r="AB82" s="1512" t="s">
        <v>732</v>
      </c>
      <c r="AC82" s="1492"/>
      <c r="AD82" s="1492"/>
      <c r="AE82" s="1492"/>
      <c r="AF82" s="1492"/>
      <c r="AG82" s="1512" t="s">
        <v>733</v>
      </c>
      <c r="AH82" s="1492"/>
      <c r="AI82" s="1492"/>
      <c r="AJ82" s="1513" t="s">
        <v>417</v>
      </c>
      <c r="AK82" s="1514" t="s">
        <v>734</v>
      </c>
      <c r="AL82" s="1492"/>
      <c r="AM82" s="1492"/>
      <c r="AN82" s="1492"/>
      <c r="AO82" s="1492"/>
      <c r="AP82" s="1492"/>
      <c r="AQ82" s="1515">
        <v>500000</v>
      </c>
      <c r="AR82" s="1515">
        <v>0</v>
      </c>
      <c r="AS82" s="1516">
        <v>500000</v>
      </c>
      <c r="AT82" s="1516">
        <v>0</v>
      </c>
      <c r="AU82" s="1515">
        <v>0</v>
      </c>
      <c r="AV82" s="1516">
        <v>0</v>
      </c>
      <c r="AW82" s="1515">
        <v>0</v>
      </c>
      <c r="AX82" s="1516">
        <v>0</v>
      </c>
      <c r="AY82" s="1515">
        <v>0</v>
      </c>
      <c r="AZ82" s="1516">
        <v>0</v>
      </c>
      <c r="BA82" s="1516">
        <v>0</v>
      </c>
      <c r="BB82" s="1516">
        <v>0</v>
      </c>
      <c r="BC82" s="1516">
        <v>500000</v>
      </c>
      <c r="BD82" s="1517">
        <f t="shared" si="7"/>
        <v>0</v>
      </c>
    </row>
    <row r="83" spans="1:56" s="1500" customFormat="1" ht="18">
      <c r="A83" s="1490" t="str">
        <f t="shared" si="9"/>
        <v>A2041610</v>
      </c>
      <c r="B83" s="1510" t="s">
        <v>361</v>
      </c>
      <c r="C83" s="1492"/>
      <c r="D83" s="1510" t="s">
        <v>741</v>
      </c>
      <c r="E83" s="1492"/>
      <c r="F83" s="1510" t="s">
        <v>739</v>
      </c>
      <c r="G83" s="1492"/>
      <c r="H83" s="1510" t="s">
        <v>742</v>
      </c>
      <c r="I83" s="1492"/>
      <c r="J83" s="1510" t="s">
        <v>738</v>
      </c>
      <c r="K83" s="1492"/>
      <c r="L83" s="1492"/>
      <c r="M83" s="1510" t="s">
        <v>753</v>
      </c>
      <c r="N83" s="1492"/>
      <c r="O83" s="1492"/>
      <c r="P83" s="1510"/>
      <c r="Q83" s="1492"/>
      <c r="R83" s="1510"/>
      <c r="S83" s="1492"/>
      <c r="T83" s="1511" t="s">
        <v>396</v>
      </c>
      <c r="U83" s="1492"/>
      <c r="V83" s="1492"/>
      <c r="W83" s="1492"/>
      <c r="X83" s="1492"/>
      <c r="Y83" s="1492"/>
      <c r="Z83" s="1492"/>
      <c r="AA83" s="1492"/>
      <c r="AB83" s="1512" t="s">
        <v>732</v>
      </c>
      <c r="AC83" s="1492"/>
      <c r="AD83" s="1492"/>
      <c r="AE83" s="1492"/>
      <c r="AF83" s="1492"/>
      <c r="AG83" s="1512" t="s">
        <v>733</v>
      </c>
      <c r="AH83" s="1492"/>
      <c r="AI83" s="1492"/>
      <c r="AJ83" s="1513" t="s">
        <v>417</v>
      </c>
      <c r="AK83" s="1514" t="s">
        <v>734</v>
      </c>
      <c r="AL83" s="1492"/>
      <c r="AM83" s="1492"/>
      <c r="AN83" s="1492"/>
      <c r="AO83" s="1492"/>
      <c r="AP83" s="1492"/>
      <c r="AQ83" s="1515">
        <v>407008534</v>
      </c>
      <c r="AR83" s="1515">
        <v>406508534</v>
      </c>
      <c r="AS83" s="1516">
        <v>500000</v>
      </c>
      <c r="AT83" s="1516">
        <v>0</v>
      </c>
      <c r="AU83" s="1515">
        <v>406508532.72000003</v>
      </c>
      <c r="AV83" s="1516">
        <v>1.28</v>
      </c>
      <c r="AW83" s="1515">
        <v>406508532.72000003</v>
      </c>
      <c r="AX83" s="1516">
        <v>0</v>
      </c>
      <c r="AY83" s="1515">
        <v>406508532.72000003</v>
      </c>
      <c r="AZ83" s="1516">
        <v>0</v>
      </c>
      <c r="BA83" s="1516">
        <v>406508532.72000003</v>
      </c>
      <c r="BB83" s="1516">
        <v>0</v>
      </c>
      <c r="BC83" s="1516">
        <v>500000</v>
      </c>
      <c r="BD83" s="1517">
        <f t="shared" si="7"/>
        <v>0.99877152138534775</v>
      </c>
    </row>
    <row r="84" spans="1:56" s="1500" customFormat="1" ht="18">
      <c r="A84" s="1490" t="str">
        <f t="shared" si="9"/>
        <v>A2041810</v>
      </c>
      <c r="B84" s="1510" t="s">
        <v>361</v>
      </c>
      <c r="C84" s="1492"/>
      <c r="D84" s="1510" t="s">
        <v>741</v>
      </c>
      <c r="E84" s="1492"/>
      <c r="F84" s="1510" t="s">
        <v>739</v>
      </c>
      <c r="G84" s="1492"/>
      <c r="H84" s="1510" t="s">
        <v>742</v>
      </c>
      <c r="I84" s="1492"/>
      <c r="J84" s="1510" t="s">
        <v>738</v>
      </c>
      <c r="K84" s="1492"/>
      <c r="L84" s="1492"/>
      <c r="M84" s="1510" t="s">
        <v>755</v>
      </c>
      <c r="N84" s="1492"/>
      <c r="O84" s="1492"/>
      <c r="P84" s="1510"/>
      <c r="Q84" s="1492"/>
      <c r="R84" s="1510"/>
      <c r="S84" s="1492"/>
      <c r="T84" s="1511" t="s">
        <v>397</v>
      </c>
      <c r="U84" s="1492"/>
      <c r="V84" s="1492"/>
      <c r="W84" s="1492"/>
      <c r="X84" s="1492"/>
      <c r="Y84" s="1492"/>
      <c r="Z84" s="1492"/>
      <c r="AA84" s="1492"/>
      <c r="AB84" s="1512" t="s">
        <v>732</v>
      </c>
      <c r="AC84" s="1492"/>
      <c r="AD84" s="1492"/>
      <c r="AE84" s="1492"/>
      <c r="AF84" s="1492"/>
      <c r="AG84" s="1512" t="s">
        <v>733</v>
      </c>
      <c r="AH84" s="1492"/>
      <c r="AI84" s="1492"/>
      <c r="AJ84" s="1513" t="s">
        <v>417</v>
      </c>
      <c r="AK84" s="1514" t="s">
        <v>734</v>
      </c>
      <c r="AL84" s="1492"/>
      <c r="AM84" s="1492"/>
      <c r="AN84" s="1492"/>
      <c r="AO84" s="1492"/>
      <c r="AP84" s="1492"/>
      <c r="AQ84" s="1515">
        <v>969511736</v>
      </c>
      <c r="AR84" s="1515">
        <v>969303896.39999998</v>
      </c>
      <c r="AS84" s="1516">
        <v>207839.6</v>
      </c>
      <c r="AT84" s="1516">
        <v>0</v>
      </c>
      <c r="AU84" s="1515">
        <v>942507577.55999994</v>
      </c>
      <c r="AV84" s="1516">
        <v>26796318.84</v>
      </c>
      <c r="AW84" s="1515">
        <v>278912744</v>
      </c>
      <c r="AX84" s="1516">
        <v>663594833.55999994</v>
      </c>
      <c r="AY84" s="1515">
        <v>114018744</v>
      </c>
      <c r="AZ84" s="1516">
        <v>164894000</v>
      </c>
      <c r="BA84" s="1516">
        <v>114018744</v>
      </c>
      <c r="BB84" s="1516">
        <v>0</v>
      </c>
      <c r="BC84" s="1516">
        <v>0</v>
      </c>
      <c r="BD84" s="1517">
        <f t="shared" si="7"/>
        <v>0.97214664099744319</v>
      </c>
    </row>
    <row r="85" spans="1:56" s="1500" customFormat="1" ht="18">
      <c r="A85" s="1490" t="str">
        <f t="shared" si="9"/>
        <v>A2041910</v>
      </c>
      <c r="B85" s="1510" t="s">
        <v>361</v>
      </c>
      <c r="C85" s="1492"/>
      <c r="D85" s="1510" t="s">
        <v>741</v>
      </c>
      <c r="E85" s="1492"/>
      <c r="F85" s="1510" t="s">
        <v>739</v>
      </c>
      <c r="G85" s="1492"/>
      <c r="H85" s="1510" t="s">
        <v>742</v>
      </c>
      <c r="I85" s="1492"/>
      <c r="J85" s="1510" t="s">
        <v>738</v>
      </c>
      <c r="K85" s="1492"/>
      <c r="L85" s="1492"/>
      <c r="M85" s="1510" t="s">
        <v>747</v>
      </c>
      <c r="N85" s="1492"/>
      <c r="O85" s="1492"/>
      <c r="P85" s="1510"/>
      <c r="Q85" s="1492"/>
      <c r="R85" s="1510"/>
      <c r="S85" s="1492"/>
      <c r="T85" s="1511" t="s">
        <v>398</v>
      </c>
      <c r="U85" s="1492"/>
      <c r="V85" s="1492"/>
      <c r="W85" s="1492"/>
      <c r="X85" s="1492"/>
      <c r="Y85" s="1492"/>
      <c r="Z85" s="1492"/>
      <c r="AA85" s="1492"/>
      <c r="AB85" s="1512" t="s">
        <v>732</v>
      </c>
      <c r="AC85" s="1492"/>
      <c r="AD85" s="1492"/>
      <c r="AE85" s="1492"/>
      <c r="AF85" s="1492"/>
      <c r="AG85" s="1512" t="s">
        <v>733</v>
      </c>
      <c r="AH85" s="1492"/>
      <c r="AI85" s="1492"/>
      <c r="AJ85" s="1513" t="s">
        <v>417</v>
      </c>
      <c r="AK85" s="1514" t="s">
        <v>734</v>
      </c>
      <c r="AL85" s="1492"/>
      <c r="AM85" s="1492"/>
      <c r="AN85" s="1492"/>
      <c r="AO85" s="1492"/>
      <c r="AP85" s="1492"/>
      <c r="AQ85" s="1515">
        <v>500000</v>
      </c>
      <c r="AR85" s="1515">
        <v>0</v>
      </c>
      <c r="AS85" s="1516">
        <v>500000</v>
      </c>
      <c r="AT85" s="1516">
        <v>0</v>
      </c>
      <c r="AU85" s="1515">
        <v>0</v>
      </c>
      <c r="AV85" s="1516">
        <v>0</v>
      </c>
      <c r="AW85" s="1515">
        <v>0</v>
      </c>
      <c r="AX85" s="1516">
        <v>0</v>
      </c>
      <c r="AY85" s="1515">
        <v>0</v>
      </c>
      <c r="AZ85" s="1516">
        <v>0</v>
      </c>
      <c r="BA85" s="1516">
        <v>0</v>
      </c>
      <c r="BB85" s="1516">
        <v>0</v>
      </c>
      <c r="BC85" s="1516">
        <v>500000</v>
      </c>
      <c r="BD85" s="1517">
        <f t="shared" si="7"/>
        <v>0</v>
      </c>
    </row>
    <row r="86" spans="1:56" s="1500" customFormat="1" ht="18">
      <c r="A86" s="1490" t="str">
        <f t="shared" si="9"/>
        <v>A20411610</v>
      </c>
      <c r="B86" s="1510" t="s">
        <v>361</v>
      </c>
      <c r="C86" s="1492"/>
      <c r="D86" s="1510" t="s">
        <v>741</v>
      </c>
      <c r="E86" s="1492"/>
      <c r="F86" s="1510" t="s">
        <v>739</v>
      </c>
      <c r="G86" s="1492"/>
      <c r="H86" s="1510" t="s">
        <v>742</v>
      </c>
      <c r="I86" s="1492"/>
      <c r="J86" s="1510" t="s">
        <v>738</v>
      </c>
      <c r="K86" s="1492"/>
      <c r="L86" s="1492"/>
      <c r="M86" s="1510" t="s">
        <v>370</v>
      </c>
      <c r="N86" s="1492"/>
      <c r="O86" s="1492"/>
      <c r="P86" s="1510"/>
      <c r="Q86" s="1492"/>
      <c r="R86" s="1510"/>
      <c r="S86" s="1492"/>
      <c r="T86" s="1511" t="s">
        <v>399</v>
      </c>
      <c r="U86" s="1492"/>
      <c r="V86" s="1492"/>
      <c r="W86" s="1492"/>
      <c r="X86" s="1492"/>
      <c r="Y86" s="1492"/>
      <c r="Z86" s="1492"/>
      <c r="AA86" s="1492"/>
      <c r="AB86" s="1512" t="s">
        <v>732</v>
      </c>
      <c r="AC86" s="1492"/>
      <c r="AD86" s="1492"/>
      <c r="AE86" s="1492"/>
      <c r="AF86" s="1492"/>
      <c r="AG86" s="1512" t="s">
        <v>733</v>
      </c>
      <c r="AH86" s="1492"/>
      <c r="AI86" s="1492"/>
      <c r="AJ86" s="1513" t="s">
        <v>417</v>
      </c>
      <c r="AK86" s="1514" t="s">
        <v>734</v>
      </c>
      <c r="AL86" s="1492"/>
      <c r="AM86" s="1492"/>
      <c r="AN86" s="1492"/>
      <c r="AO86" s="1492"/>
      <c r="AP86" s="1492"/>
      <c r="AQ86" s="1515">
        <v>0</v>
      </c>
      <c r="AR86" s="1515">
        <v>0</v>
      </c>
      <c r="AS86" s="1516">
        <v>0</v>
      </c>
      <c r="AT86" s="1516">
        <v>0</v>
      </c>
      <c r="AU86" s="1515">
        <v>0</v>
      </c>
      <c r="AV86" s="1516">
        <v>0</v>
      </c>
      <c r="AW86" s="1515">
        <v>0</v>
      </c>
      <c r="AX86" s="1516">
        <v>0</v>
      </c>
      <c r="AY86" s="1515">
        <v>0</v>
      </c>
      <c r="AZ86" s="1516">
        <v>0</v>
      </c>
      <c r="BA86" s="1516">
        <v>0</v>
      </c>
      <c r="BB86" s="1516">
        <v>0</v>
      </c>
      <c r="BC86" s="1516">
        <v>0</v>
      </c>
      <c r="BD86" s="1517" t="e">
        <f t="shared" si="7"/>
        <v>#DIV/0!</v>
      </c>
    </row>
    <row r="87" spans="1:56" s="1500" customFormat="1" ht="18">
      <c r="A87" s="1490" t="str">
        <f t="shared" si="9"/>
        <v>A20412510</v>
      </c>
      <c r="B87" s="1510" t="s">
        <v>361</v>
      </c>
      <c r="C87" s="1492"/>
      <c r="D87" s="1510" t="s">
        <v>741</v>
      </c>
      <c r="E87" s="1492"/>
      <c r="F87" s="1510" t="s">
        <v>739</v>
      </c>
      <c r="G87" s="1492"/>
      <c r="H87" s="1510" t="s">
        <v>742</v>
      </c>
      <c r="I87" s="1492"/>
      <c r="J87" s="1510" t="s">
        <v>738</v>
      </c>
      <c r="K87" s="1492"/>
      <c r="L87" s="1492"/>
      <c r="M87" s="1510" t="s">
        <v>759</v>
      </c>
      <c r="N87" s="1492"/>
      <c r="O87" s="1492"/>
      <c r="P87" s="1510"/>
      <c r="Q87" s="1492"/>
      <c r="R87" s="1510"/>
      <c r="S87" s="1492"/>
      <c r="T87" s="1511" t="s">
        <v>400</v>
      </c>
      <c r="U87" s="1492"/>
      <c r="V87" s="1492"/>
      <c r="W87" s="1492"/>
      <c r="X87" s="1492"/>
      <c r="Y87" s="1492"/>
      <c r="Z87" s="1492"/>
      <c r="AA87" s="1492"/>
      <c r="AB87" s="1512" t="s">
        <v>732</v>
      </c>
      <c r="AC87" s="1492"/>
      <c r="AD87" s="1492"/>
      <c r="AE87" s="1492"/>
      <c r="AF87" s="1492"/>
      <c r="AG87" s="1512" t="s">
        <v>733</v>
      </c>
      <c r="AH87" s="1492"/>
      <c r="AI87" s="1492"/>
      <c r="AJ87" s="1513" t="s">
        <v>417</v>
      </c>
      <c r="AK87" s="1514" t="s">
        <v>734</v>
      </c>
      <c r="AL87" s="1492"/>
      <c r="AM87" s="1492"/>
      <c r="AN87" s="1492"/>
      <c r="AO87" s="1492"/>
      <c r="AP87" s="1492"/>
      <c r="AQ87" s="1515">
        <v>261188221</v>
      </c>
      <c r="AR87" s="1515">
        <v>260688221</v>
      </c>
      <c r="AS87" s="1516">
        <v>500000</v>
      </c>
      <c r="AT87" s="1516">
        <v>0</v>
      </c>
      <c r="AU87" s="1515">
        <v>260688221</v>
      </c>
      <c r="AV87" s="1516">
        <v>0</v>
      </c>
      <c r="AW87" s="1515">
        <v>0</v>
      </c>
      <c r="AX87" s="1516">
        <v>260688221</v>
      </c>
      <c r="AY87" s="1515">
        <v>0</v>
      </c>
      <c r="AZ87" s="1516">
        <v>0</v>
      </c>
      <c r="BA87" s="1516">
        <v>0</v>
      </c>
      <c r="BB87" s="1516">
        <v>0</v>
      </c>
      <c r="BC87" s="1516">
        <v>500000</v>
      </c>
      <c r="BD87" s="1517">
        <f t="shared" si="7"/>
        <v>0.99808567171181883</v>
      </c>
    </row>
    <row r="88" spans="1:56" s="1500" customFormat="1" ht="18">
      <c r="A88" s="1490" t="str">
        <f t="shared" si="9"/>
        <v>A204210</v>
      </c>
      <c r="B88" s="1491" t="s">
        <v>361</v>
      </c>
      <c r="C88" s="1492"/>
      <c r="D88" s="1491" t="s">
        <v>741</v>
      </c>
      <c r="E88" s="1492"/>
      <c r="F88" s="1491" t="s">
        <v>739</v>
      </c>
      <c r="G88" s="1492"/>
      <c r="H88" s="1491" t="s">
        <v>742</v>
      </c>
      <c r="I88" s="1492"/>
      <c r="J88" s="1491" t="s">
        <v>741</v>
      </c>
      <c r="K88" s="1492"/>
      <c r="L88" s="1492"/>
      <c r="M88" s="1491"/>
      <c r="N88" s="1492"/>
      <c r="O88" s="1492"/>
      <c r="P88" s="1491"/>
      <c r="Q88" s="1492"/>
      <c r="R88" s="1491"/>
      <c r="S88" s="1492"/>
      <c r="T88" s="1493" t="s">
        <v>635</v>
      </c>
      <c r="U88" s="1492"/>
      <c r="V88" s="1492"/>
      <c r="W88" s="1492"/>
      <c r="X88" s="1492"/>
      <c r="Y88" s="1492"/>
      <c r="Z88" s="1492"/>
      <c r="AA88" s="1492"/>
      <c r="AB88" s="1494" t="s">
        <v>732</v>
      </c>
      <c r="AC88" s="1492"/>
      <c r="AD88" s="1492"/>
      <c r="AE88" s="1492"/>
      <c r="AF88" s="1492"/>
      <c r="AG88" s="1494" t="s">
        <v>733</v>
      </c>
      <c r="AH88" s="1492"/>
      <c r="AI88" s="1492"/>
      <c r="AJ88" s="1495" t="s">
        <v>417</v>
      </c>
      <c r="AK88" s="1496" t="s">
        <v>734</v>
      </c>
      <c r="AL88" s="1492"/>
      <c r="AM88" s="1492"/>
      <c r="AN88" s="1492"/>
      <c r="AO88" s="1492"/>
      <c r="AP88" s="1492"/>
      <c r="AQ88" s="1497">
        <v>24692592</v>
      </c>
      <c r="AR88" s="1497">
        <v>23504592</v>
      </c>
      <c r="AS88" s="1498">
        <v>1188000</v>
      </c>
      <c r="AT88" s="1498">
        <v>0</v>
      </c>
      <c r="AU88" s="1497">
        <v>23504592</v>
      </c>
      <c r="AV88" s="1498">
        <v>0</v>
      </c>
      <c r="AW88" s="1497">
        <v>7106044</v>
      </c>
      <c r="AX88" s="1498">
        <v>16398548</v>
      </c>
      <c r="AY88" s="1497">
        <v>7106044</v>
      </c>
      <c r="AZ88" s="1498">
        <v>0</v>
      </c>
      <c r="BA88" s="1498">
        <v>7106044</v>
      </c>
      <c r="BB88" s="1498">
        <v>0</v>
      </c>
      <c r="BC88" s="1498">
        <v>1188000</v>
      </c>
      <c r="BD88" s="1499">
        <f t="shared" si="7"/>
        <v>0.95188840442510048</v>
      </c>
    </row>
    <row r="89" spans="1:56" s="1500" customFormat="1" ht="18">
      <c r="A89" s="1490" t="str">
        <f t="shared" si="9"/>
        <v>A2042110</v>
      </c>
      <c r="B89" s="1510" t="s">
        <v>361</v>
      </c>
      <c r="C89" s="1492"/>
      <c r="D89" s="1510" t="s">
        <v>741</v>
      </c>
      <c r="E89" s="1492"/>
      <c r="F89" s="1510" t="s">
        <v>739</v>
      </c>
      <c r="G89" s="1492"/>
      <c r="H89" s="1510" t="s">
        <v>742</v>
      </c>
      <c r="I89" s="1492"/>
      <c r="J89" s="1510" t="s">
        <v>741</v>
      </c>
      <c r="K89" s="1492"/>
      <c r="L89" s="1492"/>
      <c r="M89" s="1510" t="s">
        <v>738</v>
      </c>
      <c r="N89" s="1492"/>
      <c r="O89" s="1492"/>
      <c r="P89" s="1510"/>
      <c r="Q89" s="1492"/>
      <c r="R89" s="1510"/>
      <c r="S89" s="1492"/>
      <c r="T89" s="1511" t="s">
        <v>401</v>
      </c>
      <c r="U89" s="1492"/>
      <c r="V89" s="1492"/>
      <c r="W89" s="1492"/>
      <c r="X89" s="1492"/>
      <c r="Y89" s="1492"/>
      <c r="Z89" s="1492"/>
      <c r="AA89" s="1492"/>
      <c r="AB89" s="1512" t="s">
        <v>732</v>
      </c>
      <c r="AC89" s="1492"/>
      <c r="AD89" s="1492"/>
      <c r="AE89" s="1492"/>
      <c r="AF89" s="1492"/>
      <c r="AG89" s="1512" t="s">
        <v>733</v>
      </c>
      <c r="AH89" s="1492"/>
      <c r="AI89" s="1492"/>
      <c r="AJ89" s="1513" t="s">
        <v>417</v>
      </c>
      <c r="AK89" s="1514" t="s">
        <v>734</v>
      </c>
      <c r="AL89" s="1492"/>
      <c r="AM89" s="1492"/>
      <c r="AN89" s="1492"/>
      <c r="AO89" s="1492"/>
      <c r="AP89" s="1492"/>
      <c r="AQ89" s="1515">
        <v>6664164</v>
      </c>
      <c r="AR89" s="1515">
        <v>5664164</v>
      </c>
      <c r="AS89" s="1516">
        <v>1000000</v>
      </c>
      <c r="AT89" s="1516">
        <v>0</v>
      </c>
      <c r="AU89" s="1515">
        <v>5664164</v>
      </c>
      <c r="AV89" s="1516">
        <v>0</v>
      </c>
      <c r="AW89" s="1515">
        <v>5664164</v>
      </c>
      <c r="AX89" s="1516">
        <v>0</v>
      </c>
      <c r="AY89" s="1515">
        <v>5664164</v>
      </c>
      <c r="AZ89" s="1516">
        <v>0</v>
      </c>
      <c r="BA89" s="1516">
        <v>5664164</v>
      </c>
      <c r="BB89" s="1516">
        <v>0</v>
      </c>
      <c r="BC89" s="1516">
        <v>1000000</v>
      </c>
      <c r="BD89" s="1517">
        <f t="shared" si="7"/>
        <v>0.84994366885328754</v>
      </c>
    </row>
    <row r="90" spans="1:56" s="1500" customFormat="1" ht="18">
      <c r="A90" s="1490" t="str">
        <f t="shared" si="9"/>
        <v>A2042210</v>
      </c>
      <c r="B90" s="1510" t="s">
        <v>361</v>
      </c>
      <c r="C90" s="1492"/>
      <c r="D90" s="1510" t="s">
        <v>741</v>
      </c>
      <c r="E90" s="1492"/>
      <c r="F90" s="1510" t="s">
        <v>739</v>
      </c>
      <c r="G90" s="1492"/>
      <c r="H90" s="1510" t="s">
        <v>742</v>
      </c>
      <c r="I90" s="1492"/>
      <c r="J90" s="1510" t="s">
        <v>741</v>
      </c>
      <c r="K90" s="1492"/>
      <c r="L90" s="1492"/>
      <c r="M90" s="1510" t="s">
        <v>741</v>
      </c>
      <c r="N90" s="1492"/>
      <c r="O90" s="1492"/>
      <c r="P90" s="1510"/>
      <c r="Q90" s="1492"/>
      <c r="R90" s="1510"/>
      <c r="S90" s="1492"/>
      <c r="T90" s="1511" t="s">
        <v>402</v>
      </c>
      <c r="U90" s="1492"/>
      <c r="V90" s="1492"/>
      <c r="W90" s="1492"/>
      <c r="X90" s="1492"/>
      <c r="Y90" s="1492"/>
      <c r="Z90" s="1492"/>
      <c r="AA90" s="1492"/>
      <c r="AB90" s="1512" t="s">
        <v>732</v>
      </c>
      <c r="AC90" s="1492"/>
      <c r="AD90" s="1492"/>
      <c r="AE90" s="1492"/>
      <c r="AF90" s="1492"/>
      <c r="AG90" s="1512" t="s">
        <v>733</v>
      </c>
      <c r="AH90" s="1492"/>
      <c r="AI90" s="1492"/>
      <c r="AJ90" s="1513" t="s">
        <v>417</v>
      </c>
      <c r="AK90" s="1514" t="s">
        <v>734</v>
      </c>
      <c r="AL90" s="1492"/>
      <c r="AM90" s="1492"/>
      <c r="AN90" s="1492"/>
      <c r="AO90" s="1492"/>
      <c r="AP90" s="1492"/>
      <c r="AQ90" s="1515">
        <v>18028428</v>
      </c>
      <c r="AR90" s="1515">
        <v>17840428</v>
      </c>
      <c r="AS90" s="1516">
        <v>188000</v>
      </c>
      <c r="AT90" s="1516">
        <v>0</v>
      </c>
      <c r="AU90" s="1515">
        <v>17840428</v>
      </c>
      <c r="AV90" s="1516">
        <v>0</v>
      </c>
      <c r="AW90" s="1515">
        <v>1441880</v>
      </c>
      <c r="AX90" s="1516">
        <v>16398548</v>
      </c>
      <c r="AY90" s="1515">
        <v>1441880</v>
      </c>
      <c r="AZ90" s="1516">
        <v>0</v>
      </c>
      <c r="BA90" s="1516">
        <v>1441880</v>
      </c>
      <c r="BB90" s="1516">
        <v>0</v>
      </c>
      <c r="BC90" s="1516">
        <v>188000</v>
      </c>
      <c r="BD90" s="1517">
        <f t="shared" ref="BD90:BD153" si="10">+AU90/AQ90</f>
        <v>0.98957202480438122</v>
      </c>
    </row>
    <row r="91" spans="1:56" s="1500" customFormat="1" ht="18">
      <c r="A91" s="1490" t="str">
        <f t="shared" si="9"/>
        <v>A204410</v>
      </c>
      <c r="B91" s="1491" t="s">
        <v>361</v>
      </c>
      <c r="C91" s="1492"/>
      <c r="D91" s="1491" t="s">
        <v>741</v>
      </c>
      <c r="E91" s="1492"/>
      <c r="F91" s="1491" t="s">
        <v>739</v>
      </c>
      <c r="G91" s="1492"/>
      <c r="H91" s="1491" t="s">
        <v>742</v>
      </c>
      <c r="I91" s="1492"/>
      <c r="J91" s="1491" t="s">
        <v>742</v>
      </c>
      <c r="K91" s="1492"/>
      <c r="L91" s="1492"/>
      <c r="M91" s="1491"/>
      <c r="N91" s="1492"/>
      <c r="O91" s="1492"/>
      <c r="P91" s="1491"/>
      <c r="Q91" s="1492"/>
      <c r="R91" s="1491"/>
      <c r="S91" s="1492"/>
      <c r="T91" s="1493" t="s">
        <v>637</v>
      </c>
      <c r="U91" s="1492"/>
      <c r="V91" s="1492"/>
      <c r="W91" s="1492"/>
      <c r="X91" s="1492"/>
      <c r="Y91" s="1492"/>
      <c r="Z91" s="1492"/>
      <c r="AA91" s="1492"/>
      <c r="AB91" s="1494" t="s">
        <v>732</v>
      </c>
      <c r="AC91" s="1492"/>
      <c r="AD91" s="1492"/>
      <c r="AE91" s="1492"/>
      <c r="AF91" s="1492"/>
      <c r="AG91" s="1494" t="s">
        <v>733</v>
      </c>
      <c r="AH91" s="1492"/>
      <c r="AI91" s="1492"/>
      <c r="AJ91" s="1495" t="s">
        <v>417</v>
      </c>
      <c r="AK91" s="1496" t="s">
        <v>734</v>
      </c>
      <c r="AL91" s="1492"/>
      <c r="AM91" s="1492"/>
      <c r="AN91" s="1492"/>
      <c r="AO91" s="1492"/>
      <c r="AP91" s="1492"/>
      <c r="AQ91" s="1497">
        <v>1099999525</v>
      </c>
      <c r="AR91" s="1497">
        <v>1094970524.6500001</v>
      </c>
      <c r="AS91" s="1498">
        <v>5029000.3499999996</v>
      </c>
      <c r="AT91" s="1498">
        <v>0</v>
      </c>
      <c r="AU91" s="1497">
        <v>1091453599.29</v>
      </c>
      <c r="AV91" s="1498">
        <v>3516925.36</v>
      </c>
      <c r="AW91" s="1497">
        <v>1061214883.65</v>
      </c>
      <c r="AX91" s="1498">
        <v>30238715.640000001</v>
      </c>
      <c r="AY91" s="1497">
        <v>1061214883.65</v>
      </c>
      <c r="AZ91" s="1498">
        <v>0</v>
      </c>
      <c r="BA91" s="1498">
        <v>1061214883.65</v>
      </c>
      <c r="BB91" s="1498">
        <v>0</v>
      </c>
      <c r="BC91" s="1498">
        <v>5029000</v>
      </c>
      <c r="BD91" s="1499">
        <f t="shared" si="10"/>
        <v>0.99223097327246568</v>
      </c>
    </row>
    <row r="92" spans="1:56" s="1500" customFormat="1" ht="18">
      <c r="A92" s="1490" t="str">
        <f t="shared" si="9"/>
        <v>A2044110</v>
      </c>
      <c r="B92" s="1510" t="s">
        <v>361</v>
      </c>
      <c r="C92" s="1492"/>
      <c r="D92" s="1510" t="s">
        <v>741</v>
      </c>
      <c r="E92" s="1492"/>
      <c r="F92" s="1510" t="s">
        <v>739</v>
      </c>
      <c r="G92" s="1492"/>
      <c r="H92" s="1510" t="s">
        <v>742</v>
      </c>
      <c r="I92" s="1492"/>
      <c r="J92" s="1510" t="s">
        <v>742</v>
      </c>
      <c r="K92" s="1492"/>
      <c r="L92" s="1492"/>
      <c r="M92" s="1510" t="s">
        <v>738</v>
      </c>
      <c r="N92" s="1492"/>
      <c r="O92" s="1492"/>
      <c r="P92" s="1510"/>
      <c r="Q92" s="1492"/>
      <c r="R92" s="1510"/>
      <c r="S92" s="1492"/>
      <c r="T92" s="1511" t="s">
        <v>403</v>
      </c>
      <c r="U92" s="1492"/>
      <c r="V92" s="1492"/>
      <c r="W92" s="1492"/>
      <c r="X92" s="1492"/>
      <c r="Y92" s="1492"/>
      <c r="Z92" s="1492"/>
      <c r="AA92" s="1492"/>
      <c r="AB92" s="1512" t="s">
        <v>732</v>
      </c>
      <c r="AC92" s="1492"/>
      <c r="AD92" s="1492"/>
      <c r="AE92" s="1492"/>
      <c r="AF92" s="1492"/>
      <c r="AG92" s="1512" t="s">
        <v>733</v>
      </c>
      <c r="AH92" s="1492"/>
      <c r="AI92" s="1492"/>
      <c r="AJ92" s="1513" t="s">
        <v>417</v>
      </c>
      <c r="AK92" s="1514" t="s">
        <v>734</v>
      </c>
      <c r="AL92" s="1492"/>
      <c r="AM92" s="1492"/>
      <c r="AN92" s="1492"/>
      <c r="AO92" s="1492"/>
      <c r="AP92" s="1492"/>
      <c r="AQ92" s="1515">
        <v>396991620</v>
      </c>
      <c r="AR92" s="1515">
        <v>396491620</v>
      </c>
      <c r="AS92" s="1516">
        <v>500000</v>
      </c>
      <c r="AT92" s="1516">
        <v>0</v>
      </c>
      <c r="AU92" s="1515">
        <v>396491540</v>
      </c>
      <c r="AV92" s="1516">
        <v>80</v>
      </c>
      <c r="AW92" s="1515">
        <v>375741540</v>
      </c>
      <c r="AX92" s="1516">
        <v>20750000</v>
      </c>
      <c r="AY92" s="1515">
        <v>375741540</v>
      </c>
      <c r="AZ92" s="1516">
        <v>0</v>
      </c>
      <c r="BA92" s="1516">
        <v>375741540</v>
      </c>
      <c r="BB92" s="1516">
        <v>0</v>
      </c>
      <c r="BC92" s="1516">
        <v>500000</v>
      </c>
      <c r="BD92" s="1517">
        <f t="shared" si="10"/>
        <v>0.99874032605524521</v>
      </c>
    </row>
    <row r="93" spans="1:56" s="1500" customFormat="1" ht="18">
      <c r="A93" s="1490" t="str">
        <f t="shared" si="8"/>
        <v>A2044610</v>
      </c>
      <c r="B93" s="1510" t="s">
        <v>361</v>
      </c>
      <c r="C93" s="1492"/>
      <c r="D93" s="1510" t="s">
        <v>741</v>
      </c>
      <c r="E93" s="1492"/>
      <c r="F93" s="1510" t="s">
        <v>739</v>
      </c>
      <c r="G93" s="1492"/>
      <c r="H93" s="1510" t="s">
        <v>742</v>
      </c>
      <c r="I93" s="1492"/>
      <c r="J93" s="1510" t="s">
        <v>742</v>
      </c>
      <c r="K93" s="1492"/>
      <c r="L93" s="1492"/>
      <c r="M93" s="1510" t="s">
        <v>753</v>
      </c>
      <c r="N93" s="1492"/>
      <c r="O93" s="1492"/>
      <c r="P93" s="1510"/>
      <c r="Q93" s="1492"/>
      <c r="R93" s="1510"/>
      <c r="S93" s="1492"/>
      <c r="T93" s="1511" t="s">
        <v>404</v>
      </c>
      <c r="U93" s="1492"/>
      <c r="V93" s="1492"/>
      <c r="W93" s="1492"/>
      <c r="X93" s="1492"/>
      <c r="Y93" s="1492"/>
      <c r="Z93" s="1492"/>
      <c r="AA93" s="1492"/>
      <c r="AB93" s="1512" t="s">
        <v>732</v>
      </c>
      <c r="AC93" s="1492"/>
      <c r="AD93" s="1492"/>
      <c r="AE93" s="1492"/>
      <c r="AF93" s="1492"/>
      <c r="AG93" s="1512" t="s">
        <v>733</v>
      </c>
      <c r="AH93" s="1492"/>
      <c r="AI93" s="1492"/>
      <c r="AJ93" s="1513" t="s">
        <v>417</v>
      </c>
      <c r="AK93" s="1514" t="s">
        <v>734</v>
      </c>
      <c r="AL93" s="1492"/>
      <c r="AM93" s="1492"/>
      <c r="AN93" s="1492"/>
      <c r="AO93" s="1492"/>
      <c r="AP93" s="1492"/>
      <c r="AQ93" s="1515">
        <v>9483000</v>
      </c>
      <c r="AR93" s="1515">
        <v>9483000</v>
      </c>
      <c r="AS93" s="1516">
        <v>0</v>
      </c>
      <c r="AT93" s="1516">
        <v>0</v>
      </c>
      <c r="AU93" s="1515">
        <v>9483000</v>
      </c>
      <c r="AV93" s="1516">
        <v>0</v>
      </c>
      <c r="AW93" s="1515">
        <v>0</v>
      </c>
      <c r="AX93" s="1516">
        <v>9483000</v>
      </c>
      <c r="AY93" s="1515">
        <v>0</v>
      </c>
      <c r="AZ93" s="1516">
        <v>0</v>
      </c>
      <c r="BA93" s="1516">
        <v>0</v>
      </c>
      <c r="BB93" s="1516">
        <v>0</v>
      </c>
      <c r="BC93" s="1516">
        <v>0</v>
      </c>
      <c r="BD93" s="1517">
        <f t="shared" si="10"/>
        <v>1</v>
      </c>
    </row>
    <row r="94" spans="1:56" s="1500" customFormat="1" ht="18">
      <c r="A94" s="1490" t="str">
        <f>+B94&amp;D94&amp;F94&amp;H94&amp;J94&amp;M94&amp;AJ94</f>
        <v>A2044910</v>
      </c>
      <c r="B94" s="1510" t="s">
        <v>361</v>
      </c>
      <c r="C94" s="1492"/>
      <c r="D94" s="1510" t="s">
        <v>741</v>
      </c>
      <c r="E94" s="1492"/>
      <c r="F94" s="1510" t="s">
        <v>739</v>
      </c>
      <c r="G94" s="1492"/>
      <c r="H94" s="1510" t="s">
        <v>742</v>
      </c>
      <c r="I94" s="1492"/>
      <c r="J94" s="1510" t="s">
        <v>742</v>
      </c>
      <c r="K94" s="1492"/>
      <c r="L94" s="1492"/>
      <c r="M94" s="1510" t="s">
        <v>747</v>
      </c>
      <c r="N94" s="1492"/>
      <c r="O94" s="1492"/>
      <c r="P94" s="1510"/>
      <c r="Q94" s="1492"/>
      <c r="R94" s="1510"/>
      <c r="S94" s="1492"/>
      <c r="T94" s="1511" t="s">
        <v>405</v>
      </c>
      <c r="U94" s="1492"/>
      <c r="V94" s="1492"/>
      <c r="W94" s="1492"/>
      <c r="X94" s="1492"/>
      <c r="Y94" s="1492"/>
      <c r="Z94" s="1492"/>
      <c r="AA94" s="1492"/>
      <c r="AB94" s="1512" t="s">
        <v>732</v>
      </c>
      <c r="AC94" s="1492"/>
      <c r="AD94" s="1492"/>
      <c r="AE94" s="1492"/>
      <c r="AF94" s="1492"/>
      <c r="AG94" s="1512" t="s">
        <v>733</v>
      </c>
      <c r="AH94" s="1492"/>
      <c r="AI94" s="1492"/>
      <c r="AJ94" s="1513" t="s">
        <v>417</v>
      </c>
      <c r="AK94" s="1514" t="s">
        <v>734</v>
      </c>
      <c r="AL94" s="1492"/>
      <c r="AM94" s="1492"/>
      <c r="AN94" s="1492"/>
      <c r="AO94" s="1492"/>
      <c r="AP94" s="1492"/>
      <c r="AQ94" s="1515">
        <v>27042392</v>
      </c>
      <c r="AR94" s="1515">
        <v>26204792</v>
      </c>
      <c r="AS94" s="1516">
        <v>837600</v>
      </c>
      <c r="AT94" s="1516">
        <v>0</v>
      </c>
      <c r="AU94" s="1515">
        <v>23669882</v>
      </c>
      <c r="AV94" s="1516">
        <v>2534910</v>
      </c>
      <c r="AW94" s="1515">
        <v>23669882</v>
      </c>
      <c r="AX94" s="1516">
        <v>0</v>
      </c>
      <c r="AY94" s="1515">
        <v>23669882</v>
      </c>
      <c r="AZ94" s="1516">
        <v>0</v>
      </c>
      <c r="BA94" s="1516">
        <v>23669882</v>
      </c>
      <c r="BB94" s="1516">
        <v>0</v>
      </c>
      <c r="BC94" s="1516">
        <v>837600</v>
      </c>
      <c r="BD94" s="1517">
        <f t="shared" si="10"/>
        <v>0.87528802925421689</v>
      </c>
    </row>
    <row r="95" spans="1:56" s="1500" customFormat="1" ht="18">
      <c r="A95" s="1490" t="str">
        <f>+B95&amp;D95&amp;F95&amp;H95&amp;J95&amp;M95&amp;AJ95</f>
        <v>A20441510</v>
      </c>
      <c r="B95" s="1510" t="s">
        <v>361</v>
      </c>
      <c r="C95" s="1492"/>
      <c r="D95" s="1510" t="s">
        <v>741</v>
      </c>
      <c r="E95" s="1492"/>
      <c r="F95" s="1510" t="s">
        <v>739</v>
      </c>
      <c r="G95" s="1492"/>
      <c r="H95" s="1510" t="s">
        <v>742</v>
      </c>
      <c r="I95" s="1492"/>
      <c r="J95" s="1510" t="s">
        <v>742</v>
      </c>
      <c r="K95" s="1492"/>
      <c r="L95" s="1492"/>
      <c r="M95" s="1510" t="s">
        <v>745</v>
      </c>
      <c r="N95" s="1492"/>
      <c r="O95" s="1492"/>
      <c r="P95" s="1510"/>
      <c r="Q95" s="1492"/>
      <c r="R95" s="1510"/>
      <c r="S95" s="1492"/>
      <c r="T95" s="1511" t="s">
        <v>406</v>
      </c>
      <c r="U95" s="1492"/>
      <c r="V95" s="1492"/>
      <c r="W95" s="1492"/>
      <c r="X95" s="1492"/>
      <c r="Y95" s="1492"/>
      <c r="Z95" s="1492"/>
      <c r="AA95" s="1492"/>
      <c r="AB95" s="1512" t="s">
        <v>732</v>
      </c>
      <c r="AC95" s="1492"/>
      <c r="AD95" s="1492"/>
      <c r="AE95" s="1492"/>
      <c r="AF95" s="1492"/>
      <c r="AG95" s="1512" t="s">
        <v>733</v>
      </c>
      <c r="AH95" s="1492"/>
      <c r="AI95" s="1492"/>
      <c r="AJ95" s="1513" t="s">
        <v>417</v>
      </c>
      <c r="AK95" s="1514" t="s">
        <v>734</v>
      </c>
      <c r="AL95" s="1492"/>
      <c r="AM95" s="1492"/>
      <c r="AN95" s="1492"/>
      <c r="AO95" s="1492"/>
      <c r="AP95" s="1492"/>
      <c r="AQ95" s="1515">
        <v>549638466</v>
      </c>
      <c r="AR95" s="1515">
        <v>548747265.64999998</v>
      </c>
      <c r="AS95" s="1516">
        <v>891200.35</v>
      </c>
      <c r="AT95" s="1516">
        <v>0</v>
      </c>
      <c r="AU95" s="1515">
        <v>547765330.28999996</v>
      </c>
      <c r="AV95" s="1516">
        <v>981935.36</v>
      </c>
      <c r="AW95" s="1515">
        <v>547759614.64999998</v>
      </c>
      <c r="AX95" s="1516">
        <v>5715.64</v>
      </c>
      <c r="AY95" s="1515">
        <v>547759614.64999998</v>
      </c>
      <c r="AZ95" s="1516">
        <v>0</v>
      </c>
      <c r="BA95" s="1516">
        <v>547759614.64999998</v>
      </c>
      <c r="BB95" s="1516">
        <v>0</v>
      </c>
      <c r="BC95" s="1516">
        <v>891200</v>
      </c>
      <c r="BD95" s="1517">
        <f t="shared" si="10"/>
        <v>0.99659205855144783</v>
      </c>
    </row>
    <row r="96" spans="1:56" s="1500" customFormat="1" ht="18">
      <c r="A96" s="1490" t="str">
        <f>+B96&amp;D96&amp;F96&amp;H96&amp;J96&amp;M96&amp;AJ96</f>
        <v>A20441710</v>
      </c>
      <c r="B96" s="1510" t="s">
        <v>361</v>
      </c>
      <c r="C96" s="1492"/>
      <c r="D96" s="1510" t="s">
        <v>741</v>
      </c>
      <c r="E96" s="1492"/>
      <c r="F96" s="1510" t="s">
        <v>739</v>
      </c>
      <c r="G96" s="1492"/>
      <c r="H96" s="1510" t="s">
        <v>742</v>
      </c>
      <c r="I96" s="1492"/>
      <c r="J96" s="1510" t="s">
        <v>742</v>
      </c>
      <c r="K96" s="1492"/>
      <c r="L96" s="1492"/>
      <c r="M96" s="1510" t="s">
        <v>760</v>
      </c>
      <c r="N96" s="1492"/>
      <c r="O96" s="1492"/>
      <c r="P96" s="1510"/>
      <c r="Q96" s="1492"/>
      <c r="R96" s="1510"/>
      <c r="S96" s="1492"/>
      <c r="T96" s="1511" t="s">
        <v>407</v>
      </c>
      <c r="U96" s="1492"/>
      <c r="V96" s="1492"/>
      <c r="W96" s="1492"/>
      <c r="X96" s="1492"/>
      <c r="Y96" s="1492"/>
      <c r="Z96" s="1492"/>
      <c r="AA96" s="1492"/>
      <c r="AB96" s="1512" t="s">
        <v>732</v>
      </c>
      <c r="AC96" s="1492"/>
      <c r="AD96" s="1492"/>
      <c r="AE96" s="1492"/>
      <c r="AF96" s="1492"/>
      <c r="AG96" s="1512" t="s">
        <v>733</v>
      </c>
      <c r="AH96" s="1492"/>
      <c r="AI96" s="1492"/>
      <c r="AJ96" s="1513" t="s">
        <v>417</v>
      </c>
      <c r="AK96" s="1514" t="s">
        <v>734</v>
      </c>
      <c r="AL96" s="1492"/>
      <c r="AM96" s="1492"/>
      <c r="AN96" s="1492"/>
      <c r="AO96" s="1492"/>
      <c r="AP96" s="1492"/>
      <c r="AQ96" s="1515">
        <v>43206658</v>
      </c>
      <c r="AR96" s="1515">
        <v>42906658</v>
      </c>
      <c r="AS96" s="1516">
        <v>300000</v>
      </c>
      <c r="AT96" s="1516">
        <v>0</v>
      </c>
      <c r="AU96" s="1515">
        <v>42906658</v>
      </c>
      <c r="AV96" s="1516">
        <v>0</v>
      </c>
      <c r="AW96" s="1515">
        <v>42906658</v>
      </c>
      <c r="AX96" s="1516">
        <v>0</v>
      </c>
      <c r="AY96" s="1515">
        <v>42906658</v>
      </c>
      <c r="AZ96" s="1516">
        <v>0</v>
      </c>
      <c r="BA96" s="1516">
        <v>42906658</v>
      </c>
      <c r="BB96" s="1516">
        <v>0</v>
      </c>
      <c r="BC96" s="1516">
        <v>300000</v>
      </c>
      <c r="BD96" s="1517">
        <f t="shared" si="10"/>
        <v>0.99305662567097874</v>
      </c>
    </row>
    <row r="97" spans="1:56" s="1500" customFormat="1" ht="18">
      <c r="A97" s="1490" t="str">
        <f t="shared" si="8"/>
        <v>A20441810</v>
      </c>
      <c r="B97" s="1510" t="s">
        <v>361</v>
      </c>
      <c r="C97" s="1492"/>
      <c r="D97" s="1510" t="s">
        <v>741</v>
      </c>
      <c r="E97" s="1492"/>
      <c r="F97" s="1510" t="s">
        <v>739</v>
      </c>
      <c r="G97" s="1492"/>
      <c r="H97" s="1510" t="s">
        <v>742</v>
      </c>
      <c r="I97" s="1492"/>
      <c r="J97" s="1510" t="s">
        <v>742</v>
      </c>
      <c r="K97" s="1492"/>
      <c r="L97" s="1492"/>
      <c r="M97" s="1510" t="s">
        <v>761</v>
      </c>
      <c r="N97" s="1492"/>
      <c r="O97" s="1492"/>
      <c r="P97" s="1510"/>
      <c r="Q97" s="1492"/>
      <c r="R97" s="1510"/>
      <c r="S97" s="1492"/>
      <c r="T97" s="1511" t="s">
        <v>408</v>
      </c>
      <c r="U97" s="1492"/>
      <c r="V97" s="1492"/>
      <c r="W97" s="1492"/>
      <c r="X97" s="1492"/>
      <c r="Y97" s="1492"/>
      <c r="Z97" s="1492"/>
      <c r="AA97" s="1492"/>
      <c r="AB97" s="1512" t="s">
        <v>732</v>
      </c>
      <c r="AC97" s="1492"/>
      <c r="AD97" s="1492"/>
      <c r="AE97" s="1492"/>
      <c r="AF97" s="1492"/>
      <c r="AG97" s="1512" t="s">
        <v>733</v>
      </c>
      <c r="AH97" s="1492"/>
      <c r="AI97" s="1492"/>
      <c r="AJ97" s="1513" t="s">
        <v>417</v>
      </c>
      <c r="AK97" s="1514" t="s">
        <v>734</v>
      </c>
      <c r="AL97" s="1492"/>
      <c r="AM97" s="1492"/>
      <c r="AN97" s="1492"/>
      <c r="AO97" s="1492"/>
      <c r="AP97" s="1492"/>
      <c r="AQ97" s="1515">
        <v>45301479</v>
      </c>
      <c r="AR97" s="1515">
        <v>45001479</v>
      </c>
      <c r="AS97" s="1516">
        <v>300000</v>
      </c>
      <c r="AT97" s="1516">
        <v>0</v>
      </c>
      <c r="AU97" s="1515">
        <v>45001479</v>
      </c>
      <c r="AV97" s="1516">
        <v>0</v>
      </c>
      <c r="AW97" s="1515">
        <v>45001479</v>
      </c>
      <c r="AX97" s="1516">
        <v>0</v>
      </c>
      <c r="AY97" s="1515">
        <v>45001479</v>
      </c>
      <c r="AZ97" s="1516">
        <v>0</v>
      </c>
      <c r="BA97" s="1516">
        <v>45001479</v>
      </c>
      <c r="BB97" s="1516">
        <v>0</v>
      </c>
      <c r="BC97" s="1516">
        <v>300000</v>
      </c>
      <c r="BD97" s="1517">
        <f t="shared" si="10"/>
        <v>0.99337769965523637</v>
      </c>
    </row>
    <row r="98" spans="1:56" s="1500" customFormat="1" ht="18">
      <c r="A98" s="1490" t="str">
        <f t="shared" si="8"/>
        <v>A20442010</v>
      </c>
      <c r="B98" s="1510" t="s">
        <v>361</v>
      </c>
      <c r="C98" s="1492"/>
      <c r="D98" s="1510" t="s">
        <v>741</v>
      </c>
      <c r="E98" s="1492"/>
      <c r="F98" s="1510" t="s">
        <v>739</v>
      </c>
      <c r="G98" s="1492"/>
      <c r="H98" s="1510" t="s">
        <v>742</v>
      </c>
      <c r="I98" s="1492"/>
      <c r="J98" s="1510" t="s">
        <v>742</v>
      </c>
      <c r="K98" s="1492"/>
      <c r="L98" s="1492"/>
      <c r="M98" s="1510" t="s">
        <v>762</v>
      </c>
      <c r="N98" s="1492"/>
      <c r="O98" s="1492"/>
      <c r="P98" s="1510"/>
      <c r="Q98" s="1492"/>
      <c r="R98" s="1510"/>
      <c r="S98" s="1492"/>
      <c r="T98" s="1511" t="s">
        <v>409</v>
      </c>
      <c r="U98" s="1492"/>
      <c r="V98" s="1492"/>
      <c r="W98" s="1492"/>
      <c r="X98" s="1492"/>
      <c r="Y98" s="1492"/>
      <c r="Z98" s="1492"/>
      <c r="AA98" s="1492"/>
      <c r="AB98" s="1512" t="s">
        <v>732</v>
      </c>
      <c r="AC98" s="1492"/>
      <c r="AD98" s="1492"/>
      <c r="AE98" s="1492"/>
      <c r="AF98" s="1492"/>
      <c r="AG98" s="1512" t="s">
        <v>733</v>
      </c>
      <c r="AH98" s="1492"/>
      <c r="AI98" s="1492"/>
      <c r="AJ98" s="1513" t="s">
        <v>417</v>
      </c>
      <c r="AK98" s="1514" t="s">
        <v>734</v>
      </c>
      <c r="AL98" s="1492"/>
      <c r="AM98" s="1492"/>
      <c r="AN98" s="1492"/>
      <c r="AO98" s="1492"/>
      <c r="AP98" s="1492"/>
      <c r="AQ98" s="1515">
        <v>5040076</v>
      </c>
      <c r="AR98" s="1515">
        <v>4040076</v>
      </c>
      <c r="AS98" s="1516">
        <v>1000000</v>
      </c>
      <c r="AT98" s="1516">
        <v>0</v>
      </c>
      <c r="AU98" s="1515">
        <v>4040076</v>
      </c>
      <c r="AV98" s="1516">
        <v>0</v>
      </c>
      <c r="AW98" s="1515">
        <v>4040076</v>
      </c>
      <c r="AX98" s="1516">
        <v>0</v>
      </c>
      <c r="AY98" s="1515">
        <v>4040076</v>
      </c>
      <c r="AZ98" s="1516">
        <v>0</v>
      </c>
      <c r="BA98" s="1516">
        <v>4040076</v>
      </c>
      <c r="BB98" s="1516">
        <v>0</v>
      </c>
      <c r="BC98" s="1516">
        <v>1000000</v>
      </c>
      <c r="BD98" s="1517">
        <f t="shared" si="10"/>
        <v>0.80159029347970145</v>
      </c>
    </row>
    <row r="99" spans="1:56" s="1500" customFormat="1" ht="18">
      <c r="A99" s="1490" t="str">
        <f t="shared" ref="A99:A162" si="11">+B99&amp;D99&amp;F99&amp;H99&amp;J99&amp;M99&amp;AJ99</f>
        <v>A20442110</v>
      </c>
      <c r="B99" s="1510" t="s">
        <v>361</v>
      </c>
      <c r="C99" s="1492"/>
      <c r="D99" s="1510" t="s">
        <v>741</v>
      </c>
      <c r="E99" s="1492"/>
      <c r="F99" s="1510" t="s">
        <v>739</v>
      </c>
      <c r="G99" s="1492"/>
      <c r="H99" s="1510" t="s">
        <v>742</v>
      </c>
      <c r="I99" s="1492"/>
      <c r="J99" s="1510" t="s">
        <v>742</v>
      </c>
      <c r="K99" s="1492"/>
      <c r="L99" s="1492"/>
      <c r="M99" s="1510" t="s">
        <v>763</v>
      </c>
      <c r="N99" s="1492"/>
      <c r="O99" s="1492"/>
      <c r="P99" s="1510"/>
      <c r="Q99" s="1492"/>
      <c r="R99" s="1510"/>
      <c r="S99" s="1492"/>
      <c r="T99" s="1511" t="s">
        <v>410</v>
      </c>
      <c r="U99" s="1492"/>
      <c r="V99" s="1492"/>
      <c r="W99" s="1492"/>
      <c r="X99" s="1492"/>
      <c r="Y99" s="1492"/>
      <c r="Z99" s="1492"/>
      <c r="AA99" s="1492"/>
      <c r="AB99" s="1512" t="s">
        <v>732</v>
      </c>
      <c r="AC99" s="1492"/>
      <c r="AD99" s="1492"/>
      <c r="AE99" s="1492"/>
      <c r="AF99" s="1492"/>
      <c r="AG99" s="1512" t="s">
        <v>733</v>
      </c>
      <c r="AH99" s="1492"/>
      <c r="AI99" s="1492"/>
      <c r="AJ99" s="1513" t="s">
        <v>417</v>
      </c>
      <c r="AK99" s="1514" t="s">
        <v>734</v>
      </c>
      <c r="AL99" s="1492"/>
      <c r="AM99" s="1492"/>
      <c r="AN99" s="1492"/>
      <c r="AO99" s="1492"/>
      <c r="AP99" s="1492"/>
      <c r="AQ99" s="1515">
        <v>300000</v>
      </c>
      <c r="AR99" s="1515">
        <v>0</v>
      </c>
      <c r="AS99" s="1516">
        <v>300000</v>
      </c>
      <c r="AT99" s="1516">
        <v>0</v>
      </c>
      <c r="AU99" s="1515">
        <v>0</v>
      </c>
      <c r="AV99" s="1516">
        <v>0</v>
      </c>
      <c r="AW99" s="1515">
        <v>0</v>
      </c>
      <c r="AX99" s="1516">
        <v>0</v>
      </c>
      <c r="AY99" s="1515">
        <v>0</v>
      </c>
      <c r="AZ99" s="1516">
        <v>0</v>
      </c>
      <c r="BA99" s="1516">
        <v>0</v>
      </c>
      <c r="BB99" s="1516">
        <v>0</v>
      </c>
      <c r="BC99" s="1516">
        <v>300000</v>
      </c>
      <c r="BD99" s="1517">
        <f t="shared" si="10"/>
        <v>0</v>
      </c>
    </row>
    <row r="100" spans="1:56" s="1500" customFormat="1" ht="18">
      <c r="A100" s="1490" t="str">
        <f t="shared" si="11"/>
        <v>A20442310</v>
      </c>
      <c r="B100" s="1510" t="s">
        <v>361</v>
      </c>
      <c r="C100" s="1492"/>
      <c r="D100" s="1510" t="s">
        <v>741</v>
      </c>
      <c r="E100" s="1492"/>
      <c r="F100" s="1510" t="s">
        <v>739</v>
      </c>
      <c r="G100" s="1492"/>
      <c r="H100" s="1510" t="s">
        <v>742</v>
      </c>
      <c r="I100" s="1492"/>
      <c r="J100" s="1510" t="s">
        <v>742</v>
      </c>
      <c r="K100" s="1492"/>
      <c r="L100" s="1492"/>
      <c r="M100" s="1510" t="s">
        <v>764</v>
      </c>
      <c r="N100" s="1492"/>
      <c r="O100" s="1492"/>
      <c r="P100" s="1510"/>
      <c r="Q100" s="1492"/>
      <c r="R100" s="1510"/>
      <c r="S100" s="1492"/>
      <c r="T100" s="1511" t="s">
        <v>411</v>
      </c>
      <c r="U100" s="1492"/>
      <c r="V100" s="1492"/>
      <c r="W100" s="1492"/>
      <c r="X100" s="1492"/>
      <c r="Y100" s="1492"/>
      <c r="Z100" s="1492"/>
      <c r="AA100" s="1492"/>
      <c r="AB100" s="1512" t="s">
        <v>732</v>
      </c>
      <c r="AC100" s="1492"/>
      <c r="AD100" s="1492"/>
      <c r="AE100" s="1492"/>
      <c r="AF100" s="1492"/>
      <c r="AG100" s="1512" t="s">
        <v>733</v>
      </c>
      <c r="AH100" s="1492"/>
      <c r="AI100" s="1492"/>
      <c r="AJ100" s="1513" t="s">
        <v>417</v>
      </c>
      <c r="AK100" s="1514" t="s">
        <v>734</v>
      </c>
      <c r="AL100" s="1492"/>
      <c r="AM100" s="1492"/>
      <c r="AN100" s="1492"/>
      <c r="AO100" s="1492"/>
      <c r="AP100" s="1492"/>
      <c r="AQ100" s="1515">
        <v>22995834</v>
      </c>
      <c r="AR100" s="1515">
        <v>22095634</v>
      </c>
      <c r="AS100" s="1516">
        <v>900200</v>
      </c>
      <c r="AT100" s="1516">
        <v>0</v>
      </c>
      <c r="AU100" s="1515">
        <v>22095634</v>
      </c>
      <c r="AV100" s="1516">
        <v>0</v>
      </c>
      <c r="AW100" s="1515">
        <v>22095634</v>
      </c>
      <c r="AX100" s="1516">
        <v>0</v>
      </c>
      <c r="AY100" s="1515">
        <v>22095634</v>
      </c>
      <c r="AZ100" s="1516">
        <v>0</v>
      </c>
      <c r="BA100" s="1516">
        <v>22095634</v>
      </c>
      <c r="BB100" s="1516">
        <v>0</v>
      </c>
      <c r="BC100" s="1516">
        <v>900200</v>
      </c>
      <c r="BD100" s="1517">
        <f t="shared" si="10"/>
        <v>0.96085377899318636</v>
      </c>
    </row>
    <row r="101" spans="1:56" s="1500" customFormat="1" ht="18">
      <c r="A101" s="1490" t="str">
        <f t="shared" si="11"/>
        <v>A204510</v>
      </c>
      <c r="B101" s="1491" t="s">
        <v>361</v>
      </c>
      <c r="C101" s="1492"/>
      <c r="D101" s="1491" t="s">
        <v>741</v>
      </c>
      <c r="E101" s="1492"/>
      <c r="F101" s="1491" t="s">
        <v>739</v>
      </c>
      <c r="G101" s="1492"/>
      <c r="H101" s="1491" t="s">
        <v>742</v>
      </c>
      <c r="I101" s="1492"/>
      <c r="J101" s="1491" t="s">
        <v>743</v>
      </c>
      <c r="K101" s="1492"/>
      <c r="L101" s="1492"/>
      <c r="M101" s="1491"/>
      <c r="N101" s="1492"/>
      <c r="O101" s="1492"/>
      <c r="P101" s="1491"/>
      <c r="Q101" s="1492"/>
      <c r="R101" s="1491"/>
      <c r="S101" s="1492"/>
      <c r="T101" s="1493" t="s">
        <v>640</v>
      </c>
      <c r="U101" s="1492"/>
      <c r="V101" s="1492"/>
      <c r="W101" s="1492"/>
      <c r="X101" s="1492"/>
      <c r="Y101" s="1492"/>
      <c r="Z101" s="1492"/>
      <c r="AA101" s="1492"/>
      <c r="AB101" s="1494" t="s">
        <v>732</v>
      </c>
      <c r="AC101" s="1492"/>
      <c r="AD101" s="1492"/>
      <c r="AE101" s="1492"/>
      <c r="AF101" s="1492"/>
      <c r="AG101" s="1494" t="s">
        <v>733</v>
      </c>
      <c r="AH101" s="1492"/>
      <c r="AI101" s="1492"/>
      <c r="AJ101" s="1495" t="s">
        <v>417</v>
      </c>
      <c r="AK101" s="1496" t="s">
        <v>734</v>
      </c>
      <c r="AL101" s="1492"/>
      <c r="AM101" s="1492"/>
      <c r="AN101" s="1492"/>
      <c r="AO101" s="1492"/>
      <c r="AP101" s="1492"/>
      <c r="AQ101" s="1497">
        <v>5386572529.96</v>
      </c>
      <c r="AR101" s="1497">
        <v>5382367527.9899998</v>
      </c>
      <c r="AS101" s="1498">
        <v>4205001.97</v>
      </c>
      <c r="AT101" s="1498">
        <v>0</v>
      </c>
      <c r="AU101" s="1497">
        <v>5365672573.3599997</v>
      </c>
      <c r="AV101" s="1498">
        <v>16694954.630000001</v>
      </c>
      <c r="AW101" s="1497">
        <v>4379319740.3100004</v>
      </c>
      <c r="AX101" s="1498">
        <v>986352833.04999995</v>
      </c>
      <c r="AY101" s="1497">
        <v>4216736292.3099999</v>
      </c>
      <c r="AZ101" s="1498">
        <v>162583448</v>
      </c>
      <c r="BA101" s="1498">
        <v>4216736292.3099999</v>
      </c>
      <c r="BB101" s="1498">
        <v>0</v>
      </c>
      <c r="BC101" s="1498">
        <v>4205000</v>
      </c>
      <c r="BD101" s="1499">
        <f t="shared" si="10"/>
        <v>0.99611998975531191</v>
      </c>
    </row>
    <row r="102" spans="1:56" s="1500" customFormat="1" ht="18">
      <c r="A102" s="1490" t="str">
        <f t="shared" si="11"/>
        <v>A2045110</v>
      </c>
      <c r="B102" s="1510" t="s">
        <v>361</v>
      </c>
      <c r="C102" s="1492"/>
      <c r="D102" s="1510" t="s">
        <v>741</v>
      </c>
      <c r="E102" s="1492"/>
      <c r="F102" s="1510" t="s">
        <v>739</v>
      </c>
      <c r="G102" s="1492"/>
      <c r="H102" s="1510" t="s">
        <v>742</v>
      </c>
      <c r="I102" s="1492"/>
      <c r="J102" s="1510" t="s">
        <v>743</v>
      </c>
      <c r="K102" s="1492"/>
      <c r="L102" s="1492"/>
      <c r="M102" s="1510" t="s">
        <v>738</v>
      </c>
      <c r="N102" s="1492"/>
      <c r="O102" s="1492"/>
      <c r="P102" s="1510"/>
      <c r="Q102" s="1492"/>
      <c r="R102" s="1510"/>
      <c r="S102" s="1492"/>
      <c r="T102" s="1511" t="s">
        <v>412</v>
      </c>
      <c r="U102" s="1492"/>
      <c r="V102" s="1492"/>
      <c r="W102" s="1492"/>
      <c r="X102" s="1492"/>
      <c r="Y102" s="1492"/>
      <c r="Z102" s="1492"/>
      <c r="AA102" s="1492"/>
      <c r="AB102" s="1512" t="s">
        <v>732</v>
      </c>
      <c r="AC102" s="1492"/>
      <c r="AD102" s="1492"/>
      <c r="AE102" s="1492"/>
      <c r="AF102" s="1492"/>
      <c r="AG102" s="1512" t="s">
        <v>733</v>
      </c>
      <c r="AH102" s="1492"/>
      <c r="AI102" s="1492"/>
      <c r="AJ102" s="1513" t="s">
        <v>417</v>
      </c>
      <c r="AK102" s="1514" t="s">
        <v>734</v>
      </c>
      <c r="AL102" s="1492"/>
      <c r="AM102" s="1492"/>
      <c r="AN102" s="1492"/>
      <c r="AO102" s="1492"/>
      <c r="AP102" s="1492"/>
      <c r="AQ102" s="1515">
        <v>951341905</v>
      </c>
      <c r="AR102" s="1515">
        <v>949871904.37</v>
      </c>
      <c r="AS102" s="1516">
        <v>1470000.63</v>
      </c>
      <c r="AT102" s="1516">
        <v>0</v>
      </c>
      <c r="AU102" s="1515">
        <v>948232176.99000001</v>
      </c>
      <c r="AV102" s="1516">
        <v>1639727.38</v>
      </c>
      <c r="AW102" s="1515">
        <v>714914951</v>
      </c>
      <c r="AX102" s="1516">
        <v>233317225.99000001</v>
      </c>
      <c r="AY102" s="1515">
        <v>714914951</v>
      </c>
      <c r="AZ102" s="1516">
        <v>0</v>
      </c>
      <c r="BA102" s="1516">
        <v>714914951</v>
      </c>
      <c r="BB102" s="1516">
        <v>0</v>
      </c>
      <c r="BC102" s="1516">
        <v>1470000</v>
      </c>
      <c r="BD102" s="1517">
        <f t="shared" si="10"/>
        <v>0.99673121935062869</v>
      </c>
    </row>
    <row r="103" spans="1:56" s="1500" customFormat="1" ht="18">
      <c r="A103" s="1490" t="str">
        <f t="shared" si="11"/>
        <v>A2045210</v>
      </c>
      <c r="B103" s="1510" t="s">
        <v>361</v>
      </c>
      <c r="C103" s="1492"/>
      <c r="D103" s="1510" t="s">
        <v>741</v>
      </c>
      <c r="E103" s="1492"/>
      <c r="F103" s="1510" t="s">
        <v>739</v>
      </c>
      <c r="G103" s="1492"/>
      <c r="H103" s="1510" t="s">
        <v>742</v>
      </c>
      <c r="I103" s="1492"/>
      <c r="J103" s="1510" t="s">
        <v>743</v>
      </c>
      <c r="K103" s="1492"/>
      <c r="L103" s="1492"/>
      <c r="M103" s="1510" t="s">
        <v>741</v>
      </c>
      <c r="N103" s="1492"/>
      <c r="O103" s="1492"/>
      <c r="P103" s="1510"/>
      <c r="Q103" s="1492"/>
      <c r="R103" s="1510"/>
      <c r="S103" s="1492"/>
      <c r="T103" s="1511" t="s">
        <v>413</v>
      </c>
      <c r="U103" s="1492"/>
      <c r="V103" s="1492"/>
      <c r="W103" s="1492"/>
      <c r="X103" s="1492"/>
      <c r="Y103" s="1492"/>
      <c r="Z103" s="1492"/>
      <c r="AA103" s="1492"/>
      <c r="AB103" s="1512" t="s">
        <v>732</v>
      </c>
      <c r="AC103" s="1492"/>
      <c r="AD103" s="1492"/>
      <c r="AE103" s="1492"/>
      <c r="AF103" s="1492"/>
      <c r="AG103" s="1512" t="s">
        <v>733</v>
      </c>
      <c r="AH103" s="1492"/>
      <c r="AI103" s="1492"/>
      <c r="AJ103" s="1513" t="s">
        <v>417</v>
      </c>
      <c r="AK103" s="1514" t="s">
        <v>734</v>
      </c>
      <c r="AL103" s="1492"/>
      <c r="AM103" s="1492"/>
      <c r="AN103" s="1492"/>
      <c r="AO103" s="1492"/>
      <c r="AP103" s="1492"/>
      <c r="AQ103" s="1515">
        <v>79467442</v>
      </c>
      <c r="AR103" s="1515">
        <v>78467442</v>
      </c>
      <c r="AS103" s="1516">
        <v>1000000</v>
      </c>
      <c r="AT103" s="1516">
        <v>0</v>
      </c>
      <c r="AU103" s="1515">
        <v>78467441</v>
      </c>
      <c r="AV103" s="1516">
        <v>1</v>
      </c>
      <c r="AW103" s="1515">
        <v>58963161</v>
      </c>
      <c r="AX103" s="1516">
        <v>19504280</v>
      </c>
      <c r="AY103" s="1515">
        <v>51414258</v>
      </c>
      <c r="AZ103" s="1516">
        <v>7548903</v>
      </c>
      <c r="BA103" s="1516">
        <v>51414258</v>
      </c>
      <c r="BB103" s="1516">
        <v>0</v>
      </c>
      <c r="BC103" s="1516">
        <v>1000000</v>
      </c>
      <c r="BD103" s="1517">
        <f t="shared" si="10"/>
        <v>0.98741621757499132</v>
      </c>
    </row>
    <row r="104" spans="1:56" s="1500" customFormat="1" ht="18">
      <c r="A104" s="1490" t="str">
        <f t="shared" si="11"/>
        <v>A2045510</v>
      </c>
      <c r="B104" s="1510" t="s">
        <v>361</v>
      </c>
      <c r="C104" s="1492"/>
      <c r="D104" s="1510" t="s">
        <v>741</v>
      </c>
      <c r="E104" s="1492"/>
      <c r="F104" s="1510" t="s">
        <v>739</v>
      </c>
      <c r="G104" s="1492"/>
      <c r="H104" s="1510" t="s">
        <v>742</v>
      </c>
      <c r="I104" s="1492"/>
      <c r="J104" s="1510" t="s">
        <v>743</v>
      </c>
      <c r="K104" s="1492"/>
      <c r="L104" s="1492"/>
      <c r="M104" s="1510" t="s">
        <v>743</v>
      </c>
      <c r="N104" s="1492"/>
      <c r="O104" s="1492"/>
      <c r="P104" s="1510"/>
      <c r="Q104" s="1492"/>
      <c r="R104" s="1510"/>
      <c r="S104" s="1492"/>
      <c r="T104" s="1511" t="s">
        <v>414</v>
      </c>
      <c r="U104" s="1492"/>
      <c r="V104" s="1492"/>
      <c r="W104" s="1492"/>
      <c r="X104" s="1492"/>
      <c r="Y104" s="1492"/>
      <c r="Z104" s="1492"/>
      <c r="AA104" s="1492"/>
      <c r="AB104" s="1512" t="s">
        <v>732</v>
      </c>
      <c r="AC104" s="1492"/>
      <c r="AD104" s="1492"/>
      <c r="AE104" s="1492"/>
      <c r="AF104" s="1492"/>
      <c r="AG104" s="1512" t="s">
        <v>733</v>
      </c>
      <c r="AH104" s="1492"/>
      <c r="AI104" s="1492"/>
      <c r="AJ104" s="1513" t="s">
        <v>417</v>
      </c>
      <c r="AK104" s="1514" t="s">
        <v>734</v>
      </c>
      <c r="AL104" s="1492"/>
      <c r="AM104" s="1492"/>
      <c r="AN104" s="1492"/>
      <c r="AO104" s="1492"/>
      <c r="AP104" s="1492"/>
      <c r="AQ104" s="1515">
        <v>162376243</v>
      </c>
      <c r="AR104" s="1515">
        <v>162376243</v>
      </c>
      <c r="AS104" s="1516">
        <v>0</v>
      </c>
      <c r="AT104" s="1516">
        <v>0</v>
      </c>
      <c r="AU104" s="1515">
        <v>162376243</v>
      </c>
      <c r="AV104" s="1516">
        <v>0</v>
      </c>
      <c r="AW104" s="1515">
        <v>162376243</v>
      </c>
      <c r="AX104" s="1516">
        <v>0</v>
      </c>
      <c r="AY104" s="1515">
        <v>8709837</v>
      </c>
      <c r="AZ104" s="1516">
        <v>153666406</v>
      </c>
      <c r="BA104" s="1516">
        <v>8709837</v>
      </c>
      <c r="BB104" s="1516">
        <v>0</v>
      </c>
      <c r="BC104" s="1516">
        <v>0</v>
      </c>
      <c r="BD104" s="1517">
        <f t="shared" si="10"/>
        <v>1</v>
      </c>
    </row>
    <row r="105" spans="1:56" s="1500" customFormat="1" ht="18">
      <c r="A105" s="1490" t="str">
        <f t="shared" si="11"/>
        <v>A2045610</v>
      </c>
      <c r="B105" s="1510" t="s">
        <v>361</v>
      </c>
      <c r="C105" s="1492"/>
      <c r="D105" s="1510" t="s">
        <v>741</v>
      </c>
      <c r="E105" s="1492"/>
      <c r="F105" s="1510" t="s">
        <v>739</v>
      </c>
      <c r="G105" s="1492"/>
      <c r="H105" s="1510" t="s">
        <v>742</v>
      </c>
      <c r="I105" s="1492"/>
      <c r="J105" s="1510" t="s">
        <v>743</v>
      </c>
      <c r="K105" s="1492"/>
      <c r="L105" s="1492"/>
      <c r="M105" s="1510" t="s">
        <v>753</v>
      </c>
      <c r="N105" s="1492"/>
      <c r="O105" s="1492"/>
      <c r="P105" s="1510"/>
      <c r="Q105" s="1492"/>
      <c r="R105" s="1510"/>
      <c r="S105" s="1492"/>
      <c r="T105" s="1511" t="s">
        <v>415</v>
      </c>
      <c r="U105" s="1492"/>
      <c r="V105" s="1492"/>
      <c r="W105" s="1492"/>
      <c r="X105" s="1492"/>
      <c r="Y105" s="1492"/>
      <c r="Z105" s="1492"/>
      <c r="AA105" s="1492"/>
      <c r="AB105" s="1512" t="s">
        <v>732</v>
      </c>
      <c r="AC105" s="1492"/>
      <c r="AD105" s="1492"/>
      <c r="AE105" s="1492"/>
      <c r="AF105" s="1492"/>
      <c r="AG105" s="1512" t="s">
        <v>733</v>
      </c>
      <c r="AH105" s="1492"/>
      <c r="AI105" s="1492"/>
      <c r="AJ105" s="1513" t="s">
        <v>417</v>
      </c>
      <c r="AK105" s="1514" t="s">
        <v>734</v>
      </c>
      <c r="AL105" s="1492"/>
      <c r="AM105" s="1492"/>
      <c r="AN105" s="1492"/>
      <c r="AO105" s="1492"/>
      <c r="AP105" s="1492"/>
      <c r="AQ105" s="1515">
        <v>250630370</v>
      </c>
      <c r="AR105" s="1515">
        <v>249695369.59999999</v>
      </c>
      <c r="AS105" s="1516">
        <v>935000.4</v>
      </c>
      <c r="AT105" s="1516">
        <v>0</v>
      </c>
      <c r="AU105" s="1515">
        <v>244695260.59999999</v>
      </c>
      <c r="AV105" s="1516">
        <v>5000109</v>
      </c>
      <c r="AW105" s="1515">
        <v>221220664.59999999</v>
      </c>
      <c r="AX105" s="1516">
        <v>23474596</v>
      </c>
      <c r="AY105" s="1515">
        <v>219852525.59999999</v>
      </c>
      <c r="AZ105" s="1516">
        <v>1368139</v>
      </c>
      <c r="BA105" s="1516">
        <v>219852525.59999999</v>
      </c>
      <c r="BB105" s="1516">
        <v>0</v>
      </c>
      <c r="BC105" s="1516">
        <v>935000</v>
      </c>
      <c r="BD105" s="1517">
        <f t="shared" si="10"/>
        <v>0.97631927287981901</v>
      </c>
    </row>
    <row r="106" spans="1:56" s="1500" customFormat="1" ht="18">
      <c r="A106" s="1490" t="str">
        <f t="shared" si="11"/>
        <v>A2045810</v>
      </c>
      <c r="B106" s="1510" t="s">
        <v>361</v>
      </c>
      <c r="C106" s="1492"/>
      <c r="D106" s="1510" t="s">
        <v>741</v>
      </c>
      <c r="E106" s="1492"/>
      <c r="F106" s="1510" t="s">
        <v>739</v>
      </c>
      <c r="G106" s="1492"/>
      <c r="H106" s="1510" t="s">
        <v>742</v>
      </c>
      <c r="I106" s="1492"/>
      <c r="J106" s="1510" t="s">
        <v>743</v>
      </c>
      <c r="K106" s="1492"/>
      <c r="L106" s="1492"/>
      <c r="M106" s="1510" t="s">
        <v>755</v>
      </c>
      <c r="N106" s="1492"/>
      <c r="O106" s="1492"/>
      <c r="P106" s="1510"/>
      <c r="Q106" s="1492"/>
      <c r="R106" s="1510"/>
      <c r="S106" s="1492"/>
      <c r="T106" s="1511" t="s">
        <v>416</v>
      </c>
      <c r="U106" s="1492"/>
      <c r="V106" s="1492"/>
      <c r="W106" s="1492"/>
      <c r="X106" s="1492"/>
      <c r="Y106" s="1492"/>
      <c r="Z106" s="1492"/>
      <c r="AA106" s="1492"/>
      <c r="AB106" s="1512" t="s">
        <v>732</v>
      </c>
      <c r="AC106" s="1492"/>
      <c r="AD106" s="1492"/>
      <c r="AE106" s="1492"/>
      <c r="AF106" s="1492"/>
      <c r="AG106" s="1512" t="s">
        <v>733</v>
      </c>
      <c r="AH106" s="1492"/>
      <c r="AI106" s="1492"/>
      <c r="AJ106" s="1513" t="s">
        <v>417</v>
      </c>
      <c r="AK106" s="1514" t="s">
        <v>734</v>
      </c>
      <c r="AL106" s="1492"/>
      <c r="AM106" s="1492"/>
      <c r="AN106" s="1492"/>
      <c r="AO106" s="1492"/>
      <c r="AP106" s="1492"/>
      <c r="AQ106" s="1515">
        <v>1445682607.96</v>
      </c>
      <c r="AR106" s="1515">
        <v>1445682607.02</v>
      </c>
      <c r="AS106" s="1516">
        <v>0.94</v>
      </c>
      <c r="AT106" s="1516">
        <v>0</v>
      </c>
      <c r="AU106" s="1515">
        <v>1445285813.01</v>
      </c>
      <c r="AV106" s="1516">
        <v>396794.01</v>
      </c>
      <c r="AW106" s="1515">
        <v>1166310551.71</v>
      </c>
      <c r="AX106" s="1516">
        <v>278975261.30000001</v>
      </c>
      <c r="AY106" s="1515">
        <v>1166310551.71</v>
      </c>
      <c r="AZ106" s="1516">
        <v>0</v>
      </c>
      <c r="BA106" s="1516">
        <v>1166310551.71</v>
      </c>
      <c r="BB106" s="1516">
        <v>0</v>
      </c>
      <c r="BC106" s="1516">
        <v>0</v>
      </c>
      <c r="BD106" s="1517">
        <f t="shared" si="10"/>
        <v>0.99972553107589779</v>
      </c>
    </row>
    <row r="107" spans="1:56" s="1500" customFormat="1" ht="18">
      <c r="A107" s="1490" t="str">
        <f t="shared" si="11"/>
        <v>A20451010</v>
      </c>
      <c r="B107" s="1510" t="s">
        <v>361</v>
      </c>
      <c r="C107" s="1492"/>
      <c r="D107" s="1510" t="s">
        <v>741</v>
      </c>
      <c r="E107" s="1492"/>
      <c r="F107" s="1510" t="s">
        <v>739</v>
      </c>
      <c r="G107" s="1492"/>
      <c r="H107" s="1510" t="s">
        <v>742</v>
      </c>
      <c r="I107" s="1492"/>
      <c r="J107" s="1510" t="s">
        <v>743</v>
      </c>
      <c r="K107" s="1492"/>
      <c r="L107" s="1492"/>
      <c r="M107" s="1510" t="s">
        <v>417</v>
      </c>
      <c r="N107" s="1492"/>
      <c r="O107" s="1492"/>
      <c r="P107" s="1510"/>
      <c r="Q107" s="1492"/>
      <c r="R107" s="1510"/>
      <c r="S107" s="1492"/>
      <c r="T107" s="1511" t="s">
        <v>418</v>
      </c>
      <c r="U107" s="1492"/>
      <c r="V107" s="1492"/>
      <c r="W107" s="1492"/>
      <c r="X107" s="1492"/>
      <c r="Y107" s="1492"/>
      <c r="Z107" s="1492"/>
      <c r="AA107" s="1492"/>
      <c r="AB107" s="1512" t="s">
        <v>732</v>
      </c>
      <c r="AC107" s="1492"/>
      <c r="AD107" s="1492"/>
      <c r="AE107" s="1492"/>
      <c r="AF107" s="1492"/>
      <c r="AG107" s="1512" t="s">
        <v>733</v>
      </c>
      <c r="AH107" s="1492"/>
      <c r="AI107" s="1492"/>
      <c r="AJ107" s="1513" t="s">
        <v>417</v>
      </c>
      <c r="AK107" s="1514" t="s">
        <v>734</v>
      </c>
      <c r="AL107" s="1492"/>
      <c r="AM107" s="1492"/>
      <c r="AN107" s="1492"/>
      <c r="AO107" s="1492"/>
      <c r="AP107" s="1492"/>
      <c r="AQ107" s="1515">
        <v>2496073962</v>
      </c>
      <c r="AR107" s="1515">
        <v>2496073962</v>
      </c>
      <c r="AS107" s="1516">
        <v>0</v>
      </c>
      <c r="AT107" s="1516">
        <v>0</v>
      </c>
      <c r="AU107" s="1515">
        <v>2486415638.7600002</v>
      </c>
      <c r="AV107" s="1516">
        <v>9658323.2400000002</v>
      </c>
      <c r="AW107" s="1515">
        <v>2055334169</v>
      </c>
      <c r="AX107" s="1516">
        <v>431081469.75999999</v>
      </c>
      <c r="AY107" s="1515">
        <v>2055334169</v>
      </c>
      <c r="AZ107" s="1516">
        <v>0</v>
      </c>
      <c r="BA107" s="1516">
        <v>2055334169</v>
      </c>
      <c r="BB107" s="1516">
        <v>0</v>
      </c>
      <c r="BC107" s="1516">
        <v>0</v>
      </c>
      <c r="BD107" s="1517">
        <f t="shared" si="10"/>
        <v>0.99613059413020721</v>
      </c>
    </row>
    <row r="108" spans="1:56" s="1500" customFormat="1" ht="18">
      <c r="A108" s="1490" t="str">
        <f t="shared" si="11"/>
        <v>A20451210</v>
      </c>
      <c r="B108" s="1510" t="s">
        <v>361</v>
      </c>
      <c r="C108" s="1492"/>
      <c r="D108" s="1510" t="s">
        <v>741</v>
      </c>
      <c r="E108" s="1492"/>
      <c r="F108" s="1510" t="s">
        <v>739</v>
      </c>
      <c r="G108" s="1492"/>
      <c r="H108" s="1510" t="s">
        <v>742</v>
      </c>
      <c r="I108" s="1492"/>
      <c r="J108" s="1510" t="s">
        <v>743</v>
      </c>
      <c r="K108" s="1492"/>
      <c r="L108" s="1492"/>
      <c r="M108" s="1510" t="s">
        <v>751</v>
      </c>
      <c r="N108" s="1492"/>
      <c r="O108" s="1492"/>
      <c r="P108" s="1510"/>
      <c r="Q108" s="1492"/>
      <c r="R108" s="1510"/>
      <c r="S108" s="1492"/>
      <c r="T108" s="1511" t="s">
        <v>419</v>
      </c>
      <c r="U108" s="1492"/>
      <c r="V108" s="1492"/>
      <c r="W108" s="1492"/>
      <c r="X108" s="1492"/>
      <c r="Y108" s="1492"/>
      <c r="Z108" s="1492"/>
      <c r="AA108" s="1492"/>
      <c r="AB108" s="1512" t="s">
        <v>732</v>
      </c>
      <c r="AC108" s="1492"/>
      <c r="AD108" s="1492"/>
      <c r="AE108" s="1492"/>
      <c r="AF108" s="1492"/>
      <c r="AG108" s="1512" t="s">
        <v>733</v>
      </c>
      <c r="AH108" s="1492"/>
      <c r="AI108" s="1492"/>
      <c r="AJ108" s="1513" t="s">
        <v>417</v>
      </c>
      <c r="AK108" s="1514" t="s">
        <v>734</v>
      </c>
      <c r="AL108" s="1492"/>
      <c r="AM108" s="1492"/>
      <c r="AN108" s="1492"/>
      <c r="AO108" s="1492"/>
      <c r="AP108" s="1492"/>
      <c r="AQ108" s="1515">
        <v>1000000</v>
      </c>
      <c r="AR108" s="1515">
        <v>200000</v>
      </c>
      <c r="AS108" s="1516">
        <v>800000</v>
      </c>
      <c r="AT108" s="1516">
        <v>0</v>
      </c>
      <c r="AU108" s="1515">
        <v>200000</v>
      </c>
      <c r="AV108" s="1516">
        <v>0</v>
      </c>
      <c r="AW108" s="1515">
        <v>200000</v>
      </c>
      <c r="AX108" s="1516">
        <v>0</v>
      </c>
      <c r="AY108" s="1515">
        <v>200000</v>
      </c>
      <c r="AZ108" s="1516">
        <v>0</v>
      </c>
      <c r="BA108" s="1516">
        <v>200000</v>
      </c>
      <c r="BB108" s="1516">
        <v>0</v>
      </c>
      <c r="BC108" s="1516">
        <v>800000</v>
      </c>
      <c r="BD108" s="1517">
        <f t="shared" si="10"/>
        <v>0.2</v>
      </c>
    </row>
    <row r="109" spans="1:56" s="1500" customFormat="1" ht="18">
      <c r="A109" s="1490" t="str">
        <f t="shared" si="11"/>
        <v>A20451310</v>
      </c>
      <c r="B109" s="1510" t="s">
        <v>361</v>
      </c>
      <c r="C109" s="1492"/>
      <c r="D109" s="1510" t="s">
        <v>741</v>
      </c>
      <c r="E109" s="1492"/>
      <c r="F109" s="1510" t="s">
        <v>739</v>
      </c>
      <c r="G109" s="1492"/>
      <c r="H109" s="1510" t="s">
        <v>742</v>
      </c>
      <c r="I109" s="1492"/>
      <c r="J109" s="1510" t="s">
        <v>743</v>
      </c>
      <c r="K109" s="1492"/>
      <c r="L109" s="1492"/>
      <c r="M109" s="1510" t="s">
        <v>765</v>
      </c>
      <c r="N109" s="1492"/>
      <c r="O109" s="1492"/>
      <c r="P109" s="1510"/>
      <c r="Q109" s="1492"/>
      <c r="R109" s="1510"/>
      <c r="S109" s="1492"/>
      <c r="T109" s="1511" t="s">
        <v>420</v>
      </c>
      <c r="U109" s="1492"/>
      <c r="V109" s="1492"/>
      <c r="W109" s="1492"/>
      <c r="X109" s="1492"/>
      <c r="Y109" s="1492"/>
      <c r="Z109" s="1492"/>
      <c r="AA109" s="1492"/>
      <c r="AB109" s="1512" t="s">
        <v>732</v>
      </c>
      <c r="AC109" s="1492"/>
      <c r="AD109" s="1492"/>
      <c r="AE109" s="1492"/>
      <c r="AF109" s="1492"/>
      <c r="AG109" s="1512" t="s">
        <v>733</v>
      </c>
      <c r="AH109" s="1492"/>
      <c r="AI109" s="1492"/>
      <c r="AJ109" s="1513" t="s">
        <v>417</v>
      </c>
      <c r="AK109" s="1514" t="s">
        <v>734</v>
      </c>
      <c r="AL109" s="1492"/>
      <c r="AM109" s="1492"/>
      <c r="AN109" s="1492"/>
      <c r="AO109" s="1492"/>
      <c r="AP109" s="1492"/>
      <c r="AQ109" s="1515">
        <v>0</v>
      </c>
      <c r="AR109" s="1515">
        <v>0</v>
      </c>
      <c r="AS109" s="1516">
        <v>0</v>
      </c>
      <c r="AT109" s="1516">
        <v>0</v>
      </c>
      <c r="AU109" s="1515">
        <v>0</v>
      </c>
      <c r="AV109" s="1516">
        <v>0</v>
      </c>
      <c r="AW109" s="1515">
        <v>0</v>
      </c>
      <c r="AX109" s="1516">
        <v>0</v>
      </c>
      <c r="AY109" s="1515">
        <v>0</v>
      </c>
      <c r="AZ109" s="1516">
        <v>0</v>
      </c>
      <c r="BA109" s="1516">
        <v>0</v>
      </c>
      <c r="BB109" s="1516">
        <v>0</v>
      </c>
      <c r="BC109" s="1516">
        <v>0</v>
      </c>
      <c r="BD109" s="1517" t="e">
        <f t="shared" si="10"/>
        <v>#DIV/0!</v>
      </c>
    </row>
    <row r="110" spans="1:56" s="1500" customFormat="1" ht="18">
      <c r="A110" s="1490" t="str">
        <f t="shared" si="11"/>
        <v>A204610</v>
      </c>
      <c r="B110" s="1491" t="s">
        <v>361</v>
      </c>
      <c r="C110" s="1492"/>
      <c r="D110" s="1491" t="s">
        <v>741</v>
      </c>
      <c r="E110" s="1492"/>
      <c r="F110" s="1491" t="s">
        <v>739</v>
      </c>
      <c r="G110" s="1492"/>
      <c r="H110" s="1491" t="s">
        <v>742</v>
      </c>
      <c r="I110" s="1492"/>
      <c r="J110" s="1491" t="s">
        <v>753</v>
      </c>
      <c r="K110" s="1492"/>
      <c r="L110" s="1492"/>
      <c r="M110" s="1491"/>
      <c r="N110" s="1492"/>
      <c r="O110" s="1492"/>
      <c r="P110" s="1491"/>
      <c r="Q110" s="1492"/>
      <c r="R110" s="1491"/>
      <c r="S110" s="1492"/>
      <c r="T110" s="1493" t="s">
        <v>766</v>
      </c>
      <c r="U110" s="1492"/>
      <c r="V110" s="1492"/>
      <c r="W110" s="1492"/>
      <c r="X110" s="1492"/>
      <c r="Y110" s="1492"/>
      <c r="Z110" s="1492"/>
      <c r="AA110" s="1492"/>
      <c r="AB110" s="1494" t="s">
        <v>732</v>
      </c>
      <c r="AC110" s="1492"/>
      <c r="AD110" s="1492"/>
      <c r="AE110" s="1492"/>
      <c r="AF110" s="1492"/>
      <c r="AG110" s="1494" t="s">
        <v>733</v>
      </c>
      <c r="AH110" s="1492"/>
      <c r="AI110" s="1492"/>
      <c r="AJ110" s="1495" t="s">
        <v>417</v>
      </c>
      <c r="AK110" s="1496" t="s">
        <v>734</v>
      </c>
      <c r="AL110" s="1492"/>
      <c r="AM110" s="1492"/>
      <c r="AN110" s="1492"/>
      <c r="AO110" s="1492"/>
      <c r="AP110" s="1492"/>
      <c r="AQ110" s="1497">
        <v>2437993235.04</v>
      </c>
      <c r="AR110" s="1497">
        <v>2437393235</v>
      </c>
      <c r="AS110" s="1498">
        <v>600000.04</v>
      </c>
      <c r="AT110" s="1498">
        <v>0</v>
      </c>
      <c r="AU110" s="1497">
        <v>2437393235</v>
      </c>
      <c r="AV110" s="1498">
        <v>0</v>
      </c>
      <c r="AW110" s="1497">
        <v>2064589070</v>
      </c>
      <c r="AX110" s="1498">
        <v>372804165</v>
      </c>
      <c r="AY110" s="1497">
        <v>1887183170</v>
      </c>
      <c r="AZ110" s="1498">
        <v>177405900</v>
      </c>
      <c r="BA110" s="1498">
        <v>1887183170</v>
      </c>
      <c r="BB110" s="1498">
        <v>0</v>
      </c>
      <c r="BC110" s="1498">
        <v>600000</v>
      </c>
      <c r="BD110" s="1499">
        <f t="shared" si="10"/>
        <v>0.99975389593729114</v>
      </c>
    </row>
    <row r="111" spans="1:56" s="1500" customFormat="1" ht="18">
      <c r="A111" s="1490" t="str">
        <f t="shared" si="11"/>
        <v>A2046210</v>
      </c>
      <c r="B111" s="1510" t="s">
        <v>361</v>
      </c>
      <c r="C111" s="1492"/>
      <c r="D111" s="1510" t="s">
        <v>741</v>
      </c>
      <c r="E111" s="1492"/>
      <c r="F111" s="1510" t="s">
        <v>739</v>
      </c>
      <c r="G111" s="1492"/>
      <c r="H111" s="1510" t="s">
        <v>742</v>
      </c>
      <c r="I111" s="1492"/>
      <c r="J111" s="1510" t="s">
        <v>753</v>
      </c>
      <c r="K111" s="1492"/>
      <c r="L111" s="1492"/>
      <c r="M111" s="1510" t="s">
        <v>741</v>
      </c>
      <c r="N111" s="1492"/>
      <c r="O111" s="1492"/>
      <c r="P111" s="1510"/>
      <c r="Q111" s="1492"/>
      <c r="R111" s="1510"/>
      <c r="S111" s="1492"/>
      <c r="T111" s="1511" t="s">
        <v>421</v>
      </c>
      <c r="U111" s="1492"/>
      <c r="V111" s="1492"/>
      <c r="W111" s="1492"/>
      <c r="X111" s="1492"/>
      <c r="Y111" s="1492"/>
      <c r="Z111" s="1492"/>
      <c r="AA111" s="1492"/>
      <c r="AB111" s="1512" t="s">
        <v>732</v>
      </c>
      <c r="AC111" s="1492"/>
      <c r="AD111" s="1492"/>
      <c r="AE111" s="1492"/>
      <c r="AF111" s="1492"/>
      <c r="AG111" s="1512" t="s">
        <v>733</v>
      </c>
      <c r="AH111" s="1492"/>
      <c r="AI111" s="1492"/>
      <c r="AJ111" s="1513" t="s">
        <v>417</v>
      </c>
      <c r="AK111" s="1514" t="s">
        <v>734</v>
      </c>
      <c r="AL111" s="1492"/>
      <c r="AM111" s="1492"/>
      <c r="AN111" s="1492"/>
      <c r="AO111" s="1492"/>
      <c r="AP111" s="1492"/>
      <c r="AQ111" s="1515">
        <v>1245589235.04</v>
      </c>
      <c r="AR111" s="1515">
        <v>1245289235</v>
      </c>
      <c r="AS111" s="1516">
        <v>300000.03999999998</v>
      </c>
      <c r="AT111" s="1516">
        <v>0</v>
      </c>
      <c r="AU111" s="1515">
        <v>1245289235</v>
      </c>
      <c r="AV111" s="1516">
        <v>0</v>
      </c>
      <c r="AW111" s="1515">
        <v>1245289235</v>
      </c>
      <c r="AX111" s="1516">
        <v>0</v>
      </c>
      <c r="AY111" s="1515">
        <v>1067883335</v>
      </c>
      <c r="AZ111" s="1516">
        <v>177405900</v>
      </c>
      <c r="BA111" s="1516">
        <v>1067883335</v>
      </c>
      <c r="BB111" s="1516">
        <v>0</v>
      </c>
      <c r="BC111" s="1516">
        <v>300000</v>
      </c>
      <c r="BD111" s="1517">
        <f t="shared" si="10"/>
        <v>0.99975915010216809</v>
      </c>
    </row>
    <row r="112" spans="1:56" s="1500" customFormat="1" ht="18">
      <c r="A112" s="1490" t="str">
        <f t="shared" si="11"/>
        <v>A2046310</v>
      </c>
      <c r="B112" s="1510" t="s">
        <v>361</v>
      </c>
      <c r="C112" s="1492"/>
      <c r="D112" s="1510" t="s">
        <v>741</v>
      </c>
      <c r="E112" s="1492"/>
      <c r="F112" s="1510" t="s">
        <v>739</v>
      </c>
      <c r="G112" s="1492"/>
      <c r="H112" s="1510" t="s">
        <v>742</v>
      </c>
      <c r="I112" s="1492"/>
      <c r="J112" s="1510" t="s">
        <v>753</v>
      </c>
      <c r="K112" s="1492"/>
      <c r="L112" s="1492"/>
      <c r="M112" s="1510" t="s">
        <v>748</v>
      </c>
      <c r="N112" s="1492"/>
      <c r="O112" s="1492"/>
      <c r="P112" s="1510"/>
      <c r="Q112" s="1492"/>
      <c r="R112" s="1510"/>
      <c r="S112" s="1492"/>
      <c r="T112" s="1511" t="s">
        <v>422</v>
      </c>
      <c r="U112" s="1492"/>
      <c r="V112" s="1492"/>
      <c r="W112" s="1492"/>
      <c r="X112" s="1492"/>
      <c r="Y112" s="1492"/>
      <c r="Z112" s="1492"/>
      <c r="AA112" s="1492"/>
      <c r="AB112" s="1512" t="s">
        <v>732</v>
      </c>
      <c r="AC112" s="1492"/>
      <c r="AD112" s="1492"/>
      <c r="AE112" s="1492"/>
      <c r="AF112" s="1492"/>
      <c r="AG112" s="1512" t="s">
        <v>733</v>
      </c>
      <c r="AH112" s="1492"/>
      <c r="AI112" s="1492"/>
      <c r="AJ112" s="1513" t="s">
        <v>417</v>
      </c>
      <c r="AK112" s="1514" t="s">
        <v>734</v>
      </c>
      <c r="AL112" s="1492"/>
      <c r="AM112" s="1492"/>
      <c r="AN112" s="1492"/>
      <c r="AO112" s="1492"/>
      <c r="AP112" s="1492"/>
      <c r="AQ112" s="1515">
        <v>300000</v>
      </c>
      <c r="AR112" s="1515">
        <v>0</v>
      </c>
      <c r="AS112" s="1516">
        <v>300000</v>
      </c>
      <c r="AT112" s="1516">
        <v>0</v>
      </c>
      <c r="AU112" s="1515">
        <v>0</v>
      </c>
      <c r="AV112" s="1516">
        <v>0</v>
      </c>
      <c r="AW112" s="1515">
        <v>0</v>
      </c>
      <c r="AX112" s="1516">
        <v>0</v>
      </c>
      <c r="AY112" s="1515">
        <v>0</v>
      </c>
      <c r="AZ112" s="1516">
        <v>0</v>
      </c>
      <c r="BA112" s="1516">
        <v>0</v>
      </c>
      <c r="BB112" s="1516">
        <v>0</v>
      </c>
      <c r="BC112" s="1516">
        <v>300000</v>
      </c>
      <c r="BD112" s="1517">
        <f t="shared" si="10"/>
        <v>0</v>
      </c>
    </row>
    <row r="113" spans="1:56" s="1500" customFormat="1" ht="18">
      <c r="A113" s="1490" t="str">
        <f t="shared" si="11"/>
        <v>A2046510</v>
      </c>
      <c r="B113" s="1510" t="s">
        <v>361</v>
      </c>
      <c r="C113" s="1492"/>
      <c r="D113" s="1510" t="s">
        <v>741</v>
      </c>
      <c r="E113" s="1492"/>
      <c r="F113" s="1510" t="s">
        <v>739</v>
      </c>
      <c r="G113" s="1492"/>
      <c r="H113" s="1510" t="s">
        <v>742</v>
      </c>
      <c r="I113" s="1492"/>
      <c r="J113" s="1510" t="s">
        <v>753</v>
      </c>
      <c r="K113" s="1492"/>
      <c r="L113" s="1492"/>
      <c r="M113" s="1510" t="s">
        <v>743</v>
      </c>
      <c r="N113" s="1492"/>
      <c r="O113" s="1492"/>
      <c r="P113" s="1510"/>
      <c r="Q113" s="1492"/>
      <c r="R113" s="1510"/>
      <c r="S113" s="1492"/>
      <c r="T113" s="1511" t="s">
        <v>423</v>
      </c>
      <c r="U113" s="1492"/>
      <c r="V113" s="1492"/>
      <c r="W113" s="1492"/>
      <c r="X113" s="1492"/>
      <c r="Y113" s="1492"/>
      <c r="Z113" s="1492"/>
      <c r="AA113" s="1492"/>
      <c r="AB113" s="1512" t="s">
        <v>732</v>
      </c>
      <c r="AC113" s="1492"/>
      <c r="AD113" s="1492"/>
      <c r="AE113" s="1492"/>
      <c r="AF113" s="1492"/>
      <c r="AG113" s="1512" t="s">
        <v>733</v>
      </c>
      <c r="AH113" s="1492"/>
      <c r="AI113" s="1492"/>
      <c r="AJ113" s="1513" t="s">
        <v>417</v>
      </c>
      <c r="AK113" s="1514" t="s">
        <v>734</v>
      </c>
      <c r="AL113" s="1492"/>
      <c r="AM113" s="1492"/>
      <c r="AN113" s="1492"/>
      <c r="AO113" s="1492"/>
      <c r="AP113" s="1492"/>
      <c r="AQ113" s="1515">
        <v>1192104000</v>
      </c>
      <c r="AR113" s="1515">
        <v>1192104000</v>
      </c>
      <c r="AS113" s="1516">
        <v>0</v>
      </c>
      <c r="AT113" s="1516">
        <v>0</v>
      </c>
      <c r="AU113" s="1515">
        <v>1192104000</v>
      </c>
      <c r="AV113" s="1516">
        <v>0</v>
      </c>
      <c r="AW113" s="1515">
        <v>819299835</v>
      </c>
      <c r="AX113" s="1516">
        <v>372804165</v>
      </c>
      <c r="AY113" s="1515">
        <v>819299835</v>
      </c>
      <c r="AZ113" s="1516">
        <v>0</v>
      </c>
      <c r="BA113" s="1516">
        <v>819299835</v>
      </c>
      <c r="BB113" s="1516">
        <v>0</v>
      </c>
      <c r="BC113" s="1516">
        <v>0</v>
      </c>
      <c r="BD113" s="1517">
        <f t="shared" si="10"/>
        <v>1</v>
      </c>
    </row>
    <row r="114" spans="1:56" s="1500" customFormat="1" ht="18">
      <c r="A114" s="1490" t="str">
        <f t="shared" si="11"/>
        <v>A204710</v>
      </c>
      <c r="B114" s="1491" t="s">
        <v>361</v>
      </c>
      <c r="C114" s="1492"/>
      <c r="D114" s="1491" t="s">
        <v>741</v>
      </c>
      <c r="E114" s="1492"/>
      <c r="F114" s="1491" t="s">
        <v>739</v>
      </c>
      <c r="G114" s="1492"/>
      <c r="H114" s="1491" t="s">
        <v>742</v>
      </c>
      <c r="I114" s="1492"/>
      <c r="J114" s="1491" t="s">
        <v>754</v>
      </c>
      <c r="K114" s="1492"/>
      <c r="L114" s="1492"/>
      <c r="M114" s="1491"/>
      <c r="N114" s="1492"/>
      <c r="O114" s="1492"/>
      <c r="P114" s="1491"/>
      <c r="Q114" s="1492"/>
      <c r="R114" s="1491"/>
      <c r="S114" s="1492"/>
      <c r="T114" s="1493" t="s">
        <v>644</v>
      </c>
      <c r="U114" s="1492"/>
      <c r="V114" s="1492"/>
      <c r="W114" s="1492"/>
      <c r="X114" s="1492"/>
      <c r="Y114" s="1492"/>
      <c r="Z114" s="1492"/>
      <c r="AA114" s="1492"/>
      <c r="AB114" s="1494" t="s">
        <v>732</v>
      </c>
      <c r="AC114" s="1492"/>
      <c r="AD114" s="1492"/>
      <c r="AE114" s="1492"/>
      <c r="AF114" s="1492"/>
      <c r="AG114" s="1494" t="s">
        <v>733</v>
      </c>
      <c r="AH114" s="1492"/>
      <c r="AI114" s="1492"/>
      <c r="AJ114" s="1495" t="s">
        <v>417</v>
      </c>
      <c r="AK114" s="1496" t="s">
        <v>734</v>
      </c>
      <c r="AL114" s="1492"/>
      <c r="AM114" s="1492"/>
      <c r="AN114" s="1492"/>
      <c r="AO114" s="1492"/>
      <c r="AP114" s="1492"/>
      <c r="AQ114" s="1497">
        <v>24382357</v>
      </c>
      <c r="AR114" s="1497">
        <v>9953337</v>
      </c>
      <c r="AS114" s="1498">
        <v>14429020</v>
      </c>
      <c r="AT114" s="1498">
        <v>0</v>
      </c>
      <c r="AU114" s="1497">
        <v>9953337</v>
      </c>
      <c r="AV114" s="1498">
        <v>0</v>
      </c>
      <c r="AW114" s="1497">
        <v>7071657</v>
      </c>
      <c r="AX114" s="1498">
        <v>2881680</v>
      </c>
      <c r="AY114" s="1497">
        <v>7071657</v>
      </c>
      <c r="AZ114" s="1498">
        <v>0</v>
      </c>
      <c r="BA114" s="1498">
        <v>7071657</v>
      </c>
      <c r="BB114" s="1498">
        <v>0</v>
      </c>
      <c r="BC114" s="1498">
        <v>432020</v>
      </c>
      <c r="BD114" s="1499">
        <f t="shared" si="10"/>
        <v>0.40821881986224712</v>
      </c>
    </row>
    <row r="115" spans="1:56" s="1500" customFormat="1" ht="18">
      <c r="A115" s="1490" t="str">
        <f t="shared" si="11"/>
        <v>A2047510</v>
      </c>
      <c r="B115" s="1510" t="s">
        <v>361</v>
      </c>
      <c r="C115" s="1492"/>
      <c r="D115" s="1510" t="s">
        <v>741</v>
      </c>
      <c r="E115" s="1492"/>
      <c r="F115" s="1510" t="s">
        <v>739</v>
      </c>
      <c r="G115" s="1492"/>
      <c r="H115" s="1510" t="s">
        <v>742</v>
      </c>
      <c r="I115" s="1492"/>
      <c r="J115" s="1510" t="s">
        <v>754</v>
      </c>
      <c r="K115" s="1492"/>
      <c r="L115" s="1492"/>
      <c r="M115" s="1510" t="s">
        <v>743</v>
      </c>
      <c r="N115" s="1492"/>
      <c r="O115" s="1492"/>
      <c r="P115" s="1510"/>
      <c r="Q115" s="1492"/>
      <c r="R115" s="1510"/>
      <c r="S115" s="1492"/>
      <c r="T115" s="1511" t="s">
        <v>424</v>
      </c>
      <c r="U115" s="1492"/>
      <c r="V115" s="1492"/>
      <c r="W115" s="1492"/>
      <c r="X115" s="1492"/>
      <c r="Y115" s="1492"/>
      <c r="Z115" s="1492"/>
      <c r="AA115" s="1492"/>
      <c r="AB115" s="1512" t="s">
        <v>732</v>
      </c>
      <c r="AC115" s="1492"/>
      <c r="AD115" s="1492"/>
      <c r="AE115" s="1492"/>
      <c r="AF115" s="1492"/>
      <c r="AG115" s="1512" t="s">
        <v>733</v>
      </c>
      <c r="AH115" s="1492"/>
      <c r="AI115" s="1492"/>
      <c r="AJ115" s="1513" t="s">
        <v>417</v>
      </c>
      <c r="AK115" s="1514" t="s">
        <v>734</v>
      </c>
      <c r="AL115" s="1492"/>
      <c r="AM115" s="1492"/>
      <c r="AN115" s="1492"/>
      <c r="AO115" s="1492"/>
      <c r="AP115" s="1492"/>
      <c r="AQ115" s="1515">
        <v>20000000</v>
      </c>
      <c r="AR115" s="1515">
        <v>5803000</v>
      </c>
      <c r="AS115" s="1516">
        <v>14197000</v>
      </c>
      <c r="AT115" s="1516">
        <v>0</v>
      </c>
      <c r="AU115" s="1515">
        <v>5803000</v>
      </c>
      <c r="AV115" s="1516">
        <v>0</v>
      </c>
      <c r="AW115" s="1515">
        <v>5803000</v>
      </c>
      <c r="AX115" s="1516">
        <v>0</v>
      </c>
      <c r="AY115" s="1515">
        <v>5803000</v>
      </c>
      <c r="AZ115" s="1516">
        <v>0</v>
      </c>
      <c r="BA115" s="1516">
        <v>5803000</v>
      </c>
      <c r="BB115" s="1516">
        <v>0</v>
      </c>
      <c r="BC115" s="1516">
        <v>200000</v>
      </c>
      <c r="BD115" s="1517">
        <f t="shared" si="10"/>
        <v>0.29015000000000002</v>
      </c>
    </row>
    <row r="116" spans="1:56" s="1500" customFormat="1" ht="18">
      <c r="A116" s="1490" t="str">
        <f t="shared" si="11"/>
        <v>A2047610</v>
      </c>
      <c r="B116" s="1510" t="s">
        <v>361</v>
      </c>
      <c r="C116" s="1492"/>
      <c r="D116" s="1510" t="s">
        <v>741</v>
      </c>
      <c r="E116" s="1492"/>
      <c r="F116" s="1510" t="s">
        <v>739</v>
      </c>
      <c r="G116" s="1492"/>
      <c r="H116" s="1510" t="s">
        <v>742</v>
      </c>
      <c r="I116" s="1492"/>
      <c r="J116" s="1510" t="s">
        <v>754</v>
      </c>
      <c r="K116" s="1492"/>
      <c r="L116" s="1492"/>
      <c r="M116" s="1510" t="s">
        <v>753</v>
      </c>
      <c r="N116" s="1492"/>
      <c r="O116" s="1492"/>
      <c r="P116" s="1510"/>
      <c r="Q116" s="1492"/>
      <c r="R116" s="1510"/>
      <c r="S116" s="1492"/>
      <c r="T116" s="1511" t="s">
        <v>425</v>
      </c>
      <c r="U116" s="1492"/>
      <c r="V116" s="1492"/>
      <c r="W116" s="1492"/>
      <c r="X116" s="1492"/>
      <c r="Y116" s="1492"/>
      <c r="Z116" s="1492"/>
      <c r="AA116" s="1492"/>
      <c r="AB116" s="1512" t="s">
        <v>732</v>
      </c>
      <c r="AC116" s="1492"/>
      <c r="AD116" s="1492"/>
      <c r="AE116" s="1492"/>
      <c r="AF116" s="1492"/>
      <c r="AG116" s="1512" t="s">
        <v>733</v>
      </c>
      <c r="AH116" s="1492"/>
      <c r="AI116" s="1492"/>
      <c r="AJ116" s="1513" t="s">
        <v>417</v>
      </c>
      <c r="AK116" s="1514" t="s">
        <v>734</v>
      </c>
      <c r="AL116" s="1492"/>
      <c r="AM116" s="1492"/>
      <c r="AN116" s="1492"/>
      <c r="AO116" s="1492"/>
      <c r="AP116" s="1492"/>
      <c r="AQ116" s="1515">
        <v>4382357</v>
      </c>
      <c r="AR116" s="1515">
        <v>4150337</v>
      </c>
      <c r="AS116" s="1516">
        <v>232020</v>
      </c>
      <c r="AT116" s="1516">
        <v>0</v>
      </c>
      <c r="AU116" s="1515">
        <v>4150337</v>
      </c>
      <c r="AV116" s="1516">
        <v>0</v>
      </c>
      <c r="AW116" s="1515">
        <v>1268657</v>
      </c>
      <c r="AX116" s="1516">
        <v>2881680</v>
      </c>
      <c r="AY116" s="1515">
        <v>1268657</v>
      </c>
      <c r="AZ116" s="1516">
        <v>0</v>
      </c>
      <c r="BA116" s="1516">
        <v>1268657</v>
      </c>
      <c r="BB116" s="1516">
        <v>0</v>
      </c>
      <c r="BC116" s="1516">
        <v>232020</v>
      </c>
      <c r="BD116" s="1517">
        <f t="shared" si="10"/>
        <v>0.94705588796166085</v>
      </c>
    </row>
    <row r="117" spans="1:56" s="1500" customFormat="1" ht="18">
      <c r="A117" s="1490" t="str">
        <f t="shared" si="11"/>
        <v>A204810</v>
      </c>
      <c r="B117" s="1491" t="s">
        <v>361</v>
      </c>
      <c r="C117" s="1492"/>
      <c r="D117" s="1491" t="s">
        <v>741</v>
      </c>
      <c r="E117" s="1492"/>
      <c r="F117" s="1491" t="s">
        <v>739</v>
      </c>
      <c r="G117" s="1492"/>
      <c r="H117" s="1491" t="s">
        <v>742</v>
      </c>
      <c r="I117" s="1492"/>
      <c r="J117" s="1491" t="s">
        <v>755</v>
      </c>
      <c r="K117" s="1492"/>
      <c r="L117" s="1492"/>
      <c r="M117" s="1491"/>
      <c r="N117" s="1492"/>
      <c r="O117" s="1492"/>
      <c r="P117" s="1491"/>
      <c r="Q117" s="1492"/>
      <c r="R117" s="1491"/>
      <c r="S117" s="1492"/>
      <c r="T117" s="1493" t="s">
        <v>767</v>
      </c>
      <c r="U117" s="1492"/>
      <c r="V117" s="1492"/>
      <c r="W117" s="1492"/>
      <c r="X117" s="1492"/>
      <c r="Y117" s="1492"/>
      <c r="Z117" s="1492"/>
      <c r="AA117" s="1492"/>
      <c r="AB117" s="1494" t="s">
        <v>732</v>
      </c>
      <c r="AC117" s="1492"/>
      <c r="AD117" s="1492"/>
      <c r="AE117" s="1492"/>
      <c r="AF117" s="1492"/>
      <c r="AG117" s="1494" t="s">
        <v>733</v>
      </c>
      <c r="AH117" s="1492"/>
      <c r="AI117" s="1492"/>
      <c r="AJ117" s="1495" t="s">
        <v>417</v>
      </c>
      <c r="AK117" s="1496" t="s">
        <v>734</v>
      </c>
      <c r="AL117" s="1492"/>
      <c r="AM117" s="1492"/>
      <c r="AN117" s="1492"/>
      <c r="AO117" s="1492"/>
      <c r="AP117" s="1492"/>
      <c r="AQ117" s="1497">
        <v>1394740776</v>
      </c>
      <c r="AR117" s="1497">
        <v>1394740776</v>
      </c>
      <c r="AS117" s="1498">
        <v>0</v>
      </c>
      <c r="AT117" s="1498">
        <v>0</v>
      </c>
      <c r="AU117" s="1497">
        <v>1393714206</v>
      </c>
      <c r="AV117" s="1498">
        <v>1026570</v>
      </c>
      <c r="AW117" s="1497">
        <v>1393714206</v>
      </c>
      <c r="AX117" s="1498">
        <v>0</v>
      </c>
      <c r="AY117" s="1497">
        <v>1393714206</v>
      </c>
      <c r="AZ117" s="1498">
        <v>0</v>
      </c>
      <c r="BA117" s="1498">
        <v>1393714206</v>
      </c>
      <c r="BB117" s="1498">
        <v>0</v>
      </c>
      <c r="BC117" s="1498">
        <v>72000</v>
      </c>
      <c r="BD117" s="1499">
        <f t="shared" si="10"/>
        <v>0.99926397075523665</v>
      </c>
    </row>
    <row r="118" spans="1:56" s="1500" customFormat="1" ht="18">
      <c r="A118" s="1490" t="str">
        <f t="shared" si="11"/>
        <v>A2048110</v>
      </c>
      <c r="B118" s="1510" t="s">
        <v>361</v>
      </c>
      <c r="C118" s="1492"/>
      <c r="D118" s="1510" t="s">
        <v>741</v>
      </c>
      <c r="E118" s="1492"/>
      <c r="F118" s="1510" t="s">
        <v>739</v>
      </c>
      <c r="G118" s="1492"/>
      <c r="H118" s="1510" t="s">
        <v>742</v>
      </c>
      <c r="I118" s="1492"/>
      <c r="J118" s="1510" t="s">
        <v>755</v>
      </c>
      <c r="K118" s="1492"/>
      <c r="L118" s="1492"/>
      <c r="M118" s="1510" t="s">
        <v>738</v>
      </c>
      <c r="N118" s="1492"/>
      <c r="O118" s="1492"/>
      <c r="P118" s="1510"/>
      <c r="Q118" s="1492"/>
      <c r="R118" s="1510"/>
      <c r="S118" s="1492"/>
      <c r="T118" s="1511" t="s">
        <v>426</v>
      </c>
      <c r="U118" s="1492"/>
      <c r="V118" s="1492"/>
      <c r="W118" s="1492"/>
      <c r="X118" s="1492"/>
      <c r="Y118" s="1492"/>
      <c r="Z118" s="1492"/>
      <c r="AA118" s="1492"/>
      <c r="AB118" s="1512" t="s">
        <v>732</v>
      </c>
      <c r="AC118" s="1492"/>
      <c r="AD118" s="1492"/>
      <c r="AE118" s="1492"/>
      <c r="AF118" s="1492"/>
      <c r="AG118" s="1512" t="s">
        <v>733</v>
      </c>
      <c r="AH118" s="1492"/>
      <c r="AI118" s="1492"/>
      <c r="AJ118" s="1513" t="s">
        <v>417</v>
      </c>
      <c r="AK118" s="1514" t="s">
        <v>734</v>
      </c>
      <c r="AL118" s="1492"/>
      <c r="AM118" s="1492"/>
      <c r="AN118" s="1492"/>
      <c r="AO118" s="1492"/>
      <c r="AP118" s="1492"/>
      <c r="AQ118" s="1515">
        <v>146666124</v>
      </c>
      <c r="AR118" s="1515">
        <v>146666124</v>
      </c>
      <c r="AS118" s="1516">
        <v>0</v>
      </c>
      <c r="AT118" s="1516">
        <v>0</v>
      </c>
      <c r="AU118" s="1515">
        <v>146666124</v>
      </c>
      <c r="AV118" s="1516">
        <v>0</v>
      </c>
      <c r="AW118" s="1515">
        <v>146666124</v>
      </c>
      <c r="AX118" s="1516">
        <v>0</v>
      </c>
      <c r="AY118" s="1515">
        <v>146666124</v>
      </c>
      <c r="AZ118" s="1516">
        <v>0</v>
      </c>
      <c r="BA118" s="1516">
        <v>146666124</v>
      </c>
      <c r="BB118" s="1516">
        <v>0</v>
      </c>
      <c r="BC118" s="1516">
        <v>1000</v>
      </c>
      <c r="BD118" s="1517">
        <f t="shared" si="10"/>
        <v>1</v>
      </c>
    </row>
    <row r="119" spans="1:56" s="1500" customFormat="1" ht="18">
      <c r="A119" s="1490" t="str">
        <f t="shared" si="11"/>
        <v>A2048210</v>
      </c>
      <c r="B119" s="1510" t="s">
        <v>361</v>
      </c>
      <c r="C119" s="1492"/>
      <c r="D119" s="1510" t="s">
        <v>741</v>
      </c>
      <c r="E119" s="1492"/>
      <c r="F119" s="1510" t="s">
        <v>739</v>
      </c>
      <c r="G119" s="1492"/>
      <c r="H119" s="1510" t="s">
        <v>742</v>
      </c>
      <c r="I119" s="1492"/>
      <c r="J119" s="1510" t="s">
        <v>755</v>
      </c>
      <c r="K119" s="1492"/>
      <c r="L119" s="1492"/>
      <c r="M119" s="1510" t="s">
        <v>741</v>
      </c>
      <c r="N119" s="1492"/>
      <c r="O119" s="1492"/>
      <c r="P119" s="1510"/>
      <c r="Q119" s="1492"/>
      <c r="R119" s="1510"/>
      <c r="S119" s="1492"/>
      <c r="T119" s="1511" t="s">
        <v>427</v>
      </c>
      <c r="U119" s="1492"/>
      <c r="V119" s="1492"/>
      <c r="W119" s="1492"/>
      <c r="X119" s="1492"/>
      <c r="Y119" s="1492"/>
      <c r="Z119" s="1492"/>
      <c r="AA119" s="1492"/>
      <c r="AB119" s="1512" t="s">
        <v>732</v>
      </c>
      <c r="AC119" s="1492"/>
      <c r="AD119" s="1492"/>
      <c r="AE119" s="1492"/>
      <c r="AF119" s="1492"/>
      <c r="AG119" s="1512" t="s">
        <v>733</v>
      </c>
      <c r="AH119" s="1492"/>
      <c r="AI119" s="1492"/>
      <c r="AJ119" s="1513" t="s">
        <v>417</v>
      </c>
      <c r="AK119" s="1514" t="s">
        <v>734</v>
      </c>
      <c r="AL119" s="1492"/>
      <c r="AM119" s="1492"/>
      <c r="AN119" s="1492"/>
      <c r="AO119" s="1492"/>
      <c r="AP119" s="1492"/>
      <c r="AQ119" s="1515">
        <v>825782312</v>
      </c>
      <c r="AR119" s="1515">
        <v>825782312</v>
      </c>
      <c r="AS119" s="1516">
        <v>0</v>
      </c>
      <c r="AT119" s="1516">
        <v>0</v>
      </c>
      <c r="AU119" s="1515">
        <v>825782312</v>
      </c>
      <c r="AV119" s="1516">
        <v>0</v>
      </c>
      <c r="AW119" s="1515">
        <v>825782312</v>
      </c>
      <c r="AX119" s="1516">
        <v>0</v>
      </c>
      <c r="AY119" s="1515">
        <v>825782312</v>
      </c>
      <c r="AZ119" s="1516">
        <v>0</v>
      </c>
      <c r="BA119" s="1516">
        <v>825782312</v>
      </c>
      <c r="BB119" s="1516">
        <v>0</v>
      </c>
      <c r="BC119" s="1516">
        <v>0</v>
      </c>
      <c r="BD119" s="1517">
        <f t="shared" si="10"/>
        <v>1</v>
      </c>
    </row>
    <row r="120" spans="1:56" s="1500" customFormat="1" ht="18">
      <c r="A120" s="1490" t="str">
        <f t="shared" si="11"/>
        <v>A2048310</v>
      </c>
      <c r="B120" s="1510" t="s">
        <v>361</v>
      </c>
      <c r="C120" s="1492"/>
      <c r="D120" s="1510" t="s">
        <v>741</v>
      </c>
      <c r="E120" s="1492"/>
      <c r="F120" s="1510" t="s">
        <v>739</v>
      </c>
      <c r="G120" s="1492"/>
      <c r="H120" s="1510" t="s">
        <v>742</v>
      </c>
      <c r="I120" s="1492"/>
      <c r="J120" s="1510" t="s">
        <v>755</v>
      </c>
      <c r="K120" s="1492"/>
      <c r="L120" s="1492"/>
      <c r="M120" s="1510" t="s">
        <v>748</v>
      </c>
      <c r="N120" s="1492"/>
      <c r="O120" s="1492"/>
      <c r="P120" s="1510"/>
      <c r="Q120" s="1492"/>
      <c r="R120" s="1510"/>
      <c r="S120" s="1492"/>
      <c r="T120" s="1511" t="s">
        <v>428</v>
      </c>
      <c r="U120" s="1492"/>
      <c r="V120" s="1492"/>
      <c r="W120" s="1492"/>
      <c r="X120" s="1492"/>
      <c r="Y120" s="1492"/>
      <c r="Z120" s="1492"/>
      <c r="AA120" s="1492"/>
      <c r="AB120" s="1512" t="s">
        <v>732</v>
      </c>
      <c r="AC120" s="1492"/>
      <c r="AD120" s="1492"/>
      <c r="AE120" s="1492"/>
      <c r="AF120" s="1492"/>
      <c r="AG120" s="1512" t="s">
        <v>733</v>
      </c>
      <c r="AH120" s="1492"/>
      <c r="AI120" s="1492"/>
      <c r="AJ120" s="1513" t="s">
        <v>417</v>
      </c>
      <c r="AK120" s="1514" t="s">
        <v>734</v>
      </c>
      <c r="AL120" s="1492"/>
      <c r="AM120" s="1492"/>
      <c r="AN120" s="1492"/>
      <c r="AO120" s="1492"/>
      <c r="AP120" s="1492"/>
      <c r="AQ120" s="1515">
        <v>274720</v>
      </c>
      <c r="AR120" s="1515">
        <v>274720</v>
      </c>
      <c r="AS120" s="1516">
        <v>0</v>
      </c>
      <c r="AT120" s="1516">
        <v>0</v>
      </c>
      <c r="AU120" s="1515">
        <v>274720</v>
      </c>
      <c r="AV120" s="1516">
        <v>0</v>
      </c>
      <c r="AW120" s="1515">
        <v>274720</v>
      </c>
      <c r="AX120" s="1516">
        <v>0</v>
      </c>
      <c r="AY120" s="1515">
        <v>274720</v>
      </c>
      <c r="AZ120" s="1516">
        <v>0</v>
      </c>
      <c r="BA120" s="1516">
        <v>274720</v>
      </c>
      <c r="BB120" s="1516">
        <v>0</v>
      </c>
      <c r="BC120" s="1516">
        <v>0</v>
      </c>
      <c r="BD120" s="1517">
        <f t="shared" si="10"/>
        <v>1</v>
      </c>
    </row>
    <row r="121" spans="1:56" s="1500" customFormat="1" ht="18">
      <c r="A121" s="1490" t="str">
        <f t="shared" si="11"/>
        <v>A2048510</v>
      </c>
      <c r="B121" s="1510" t="s">
        <v>361</v>
      </c>
      <c r="C121" s="1492"/>
      <c r="D121" s="1510" t="s">
        <v>741</v>
      </c>
      <c r="E121" s="1492"/>
      <c r="F121" s="1510" t="s">
        <v>739</v>
      </c>
      <c r="G121" s="1492"/>
      <c r="H121" s="1510" t="s">
        <v>742</v>
      </c>
      <c r="I121" s="1492"/>
      <c r="J121" s="1510" t="s">
        <v>755</v>
      </c>
      <c r="K121" s="1492"/>
      <c r="L121" s="1492"/>
      <c r="M121" s="1510" t="s">
        <v>743</v>
      </c>
      <c r="N121" s="1492"/>
      <c r="O121" s="1492"/>
      <c r="P121" s="1510"/>
      <c r="Q121" s="1492"/>
      <c r="R121" s="1510"/>
      <c r="S121" s="1492"/>
      <c r="T121" s="1511" t="s">
        <v>429</v>
      </c>
      <c r="U121" s="1492"/>
      <c r="V121" s="1492"/>
      <c r="W121" s="1492"/>
      <c r="X121" s="1492"/>
      <c r="Y121" s="1492"/>
      <c r="Z121" s="1492"/>
      <c r="AA121" s="1492"/>
      <c r="AB121" s="1512" t="s">
        <v>732</v>
      </c>
      <c r="AC121" s="1492"/>
      <c r="AD121" s="1492"/>
      <c r="AE121" s="1492"/>
      <c r="AF121" s="1492"/>
      <c r="AG121" s="1512" t="s">
        <v>733</v>
      </c>
      <c r="AH121" s="1492"/>
      <c r="AI121" s="1492"/>
      <c r="AJ121" s="1513" t="s">
        <v>417</v>
      </c>
      <c r="AK121" s="1514" t="s">
        <v>734</v>
      </c>
      <c r="AL121" s="1492"/>
      <c r="AM121" s="1492"/>
      <c r="AN121" s="1492"/>
      <c r="AO121" s="1492"/>
      <c r="AP121" s="1492"/>
      <c r="AQ121" s="1515">
        <v>172017620</v>
      </c>
      <c r="AR121" s="1515">
        <v>172017620</v>
      </c>
      <c r="AS121" s="1516">
        <v>0</v>
      </c>
      <c r="AT121" s="1516">
        <v>0</v>
      </c>
      <c r="AU121" s="1515">
        <v>170991050</v>
      </c>
      <c r="AV121" s="1516">
        <v>1026570</v>
      </c>
      <c r="AW121" s="1515">
        <v>170991050</v>
      </c>
      <c r="AX121" s="1516">
        <v>0</v>
      </c>
      <c r="AY121" s="1515">
        <v>170991050</v>
      </c>
      <c r="AZ121" s="1516">
        <v>0</v>
      </c>
      <c r="BA121" s="1516">
        <v>170991050</v>
      </c>
      <c r="BB121" s="1516">
        <v>0</v>
      </c>
      <c r="BC121" s="1516">
        <v>35000</v>
      </c>
      <c r="BD121" s="1517">
        <f t="shared" si="10"/>
        <v>0.99403218112191061</v>
      </c>
    </row>
    <row r="122" spans="1:56" s="1500" customFormat="1" ht="18">
      <c r="A122" s="1490" t="str">
        <f t="shared" si="11"/>
        <v>A2048610</v>
      </c>
      <c r="B122" s="1510" t="s">
        <v>361</v>
      </c>
      <c r="C122" s="1492"/>
      <c r="D122" s="1510" t="s">
        <v>741</v>
      </c>
      <c r="E122" s="1492"/>
      <c r="F122" s="1510" t="s">
        <v>739</v>
      </c>
      <c r="G122" s="1492"/>
      <c r="H122" s="1510" t="s">
        <v>742</v>
      </c>
      <c r="I122" s="1492"/>
      <c r="J122" s="1510" t="s">
        <v>755</v>
      </c>
      <c r="K122" s="1492"/>
      <c r="L122" s="1492"/>
      <c r="M122" s="1510" t="s">
        <v>753</v>
      </c>
      <c r="N122" s="1492"/>
      <c r="O122" s="1492"/>
      <c r="P122" s="1510"/>
      <c r="Q122" s="1492"/>
      <c r="R122" s="1510"/>
      <c r="S122" s="1492"/>
      <c r="T122" s="1511" t="s">
        <v>430</v>
      </c>
      <c r="U122" s="1492"/>
      <c r="V122" s="1492"/>
      <c r="W122" s="1492"/>
      <c r="X122" s="1492"/>
      <c r="Y122" s="1492"/>
      <c r="Z122" s="1492"/>
      <c r="AA122" s="1492"/>
      <c r="AB122" s="1512" t="s">
        <v>732</v>
      </c>
      <c r="AC122" s="1492"/>
      <c r="AD122" s="1492"/>
      <c r="AE122" s="1492"/>
      <c r="AF122" s="1492"/>
      <c r="AG122" s="1512" t="s">
        <v>733</v>
      </c>
      <c r="AH122" s="1492"/>
      <c r="AI122" s="1492"/>
      <c r="AJ122" s="1513" t="s">
        <v>417</v>
      </c>
      <c r="AK122" s="1514" t="s">
        <v>734</v>
      </c>
      <c r="AL122" s="1492"/>
      <c r="AM122" s="1492"/>
      <c r="AN122" s="1492"/>
      <c r="AO122" s="1492"/>
      <c r="AP122" s="1492"/>
      <c r="AQ122" s="1515">
        <v>250000000</v>
      </c>
      <c r="AR122" s="1515">
        <v>250000000</v>
      </c>
      <c r="AS122" s="1516">
        <v>0</v>
      </c>
      <c r="AT122" s="1516">
        <v>0</v>
      </c>
      <c r="AU122" s="1515">
        <v>250000000</v>
      </c>
      <c r="AV122" s="1516">
        <v>0</v>
      </c>
      <c r="AW122" s="1515">
        <v>250000000</v>
      </c>
      <c r="AX122" s="1516">
        <v>0</v>
      </c>
      <c r="AY122" s="1515">
        <v>250000000</v>
      </c>
      <c r="AZ122" s="1516">
        <v>0</v>
      </c>
      <c r="BA122" s="1516">
        <v>250000000</v>
      </c>
      <c r="BB122" s="1516">
        <v>0</v>
      </c>
      <c r="BC122" s="1516">
        <v>36000</v>
      </c>
      <c r="BD122" s="1517">
        <f t="shared" si="10"/>
        <v>1</v>
      </c>
    </row>
    <row r="123" spans="1:56" s="1500" customFormat="1" ht="18">
      <c r="A123" s="1490" t="str">
        <f t="shared" si="11"/>
        <v>A204910</v>
      </c>
      <c r="B123" s="1491" t="s">
        <v>361</v>
      </c>
      <c r="C123" s="1492"/>
      <c r="D123" s="1491" t="s">
        <v>741</v>
      </c>
      <c r="E123" s="1492"/>
      <c r="F123" s="1491" t="s">
        <v>739</v>
      </c>
      <c r="G123" s="1492"/>
      <c r="H123" s="1491" t="s">
        <v>742</v>
      </c>
      <c r="I123" s="1492"/>
      <c r="J123" s="1491" t="s">
        <v>747</v>
      </c>
      <c r="K123" s="1492"/>
      <c r="L123" s="1492"/>
      <c r="M123" s="1491"/>
      <c r="N123" s="1492"/>
      <c r="O123" s="1492"/>
      <c r="P123" s="1491"/>
      <c r="Q123" s="1492"/>
      <c r="R123" s="1491"/>
      <c r="S123" s="1492"/>
      <c r="T123" s="1493" t="s">
        <v>648</v>
      </c>
      <c r="U123" s="1492"/>
      <c r="V123" s="1492"/>
      <c r="W123" s="1492"/>
      <c r="X123" s="1492"/>
      <c r="Y123" s="1492"/>
      <c r="Z123" s="1492"/>
      <c r="AA123" s="1492"/>
      <c r="AB123" s="1494" t="s">
        <v>732</v>
      </c>
      <c r="AC123" s="1492"/>
      <c r="AD123" s="1492"/>
      <c r="AE123" s="1492"/>
      <c r="AF123" s="1492"/>
      <c r="AG123" s="1494" t="s">
        <v>733</v>
      </c>
      <c r="AH123" s="1492"/>
      <c r="AI123" s="1492"/>
      <c r="AJ123" s="1495" t="s">
        <v>417</v>
      </c>
      <c r="AK123" s="1496" t="s">
        <v>734</v>
      </c>
      <c r="AL123" s="1492"/>
      <c r="AM123" s="1492"/>
      <c r="AN123" s="1492"/>
      <c r="AO123" s="1492"/>
      <c r="AP123" s="1492"/>
      <c r="AQ123" s="1497">
        <v>87766922</v>
      </c>
      <c r="AR123" s="1497">
        <v>87766922</v>
      </c>
      <c r="AS123" s="1498">
        <v>0</v>
      </c>
      <c r="AT123" s="1498">
        <v>0</v>
      </c>
      <c r="AU123" s="1497">
        <v>86781386</v>
      </c>
      <c r="AV123" s="1498">
        <v>985536</v>
      </c>
      <c r="AW123" s="1497">
        <v>86781386</v>
      </c>
      <c r="AX123" s="1498">
        <v>0</v>
      </c>
      <c r="AY123" s="1497">
        <v>86781386</v>
      </c>
      <c r="AZ123" s="1498">
        <v>0</v>
      </c>
      <c r="BA123" s="1498">
        <v>86781386</v>
      </c>
      <c r="BB123" s="1498">
        <v>0</v>
      </c>
      <c r="BC123" s="1498">
        <v>0</v>
      </c>
      <c r="BD123" s="1499">
        <f t="shared" si="10"/>
        <v>0.9887709859529995</v>
      </c>
    </row>
    <row r="124" spans="1:56" s="1500" customFormat="1" ht="18">
      <c r="A124" s="1490" t="str">
        <f t="shared" si="11"/>
        <v>A2049110</v>
      </c>
      <c r="B124" s="1510" t="s">
        <v>361</v>
      </c>
      <c r="C124" s="1492"/>
      <c r="D124" s="1510" t="s">
        <v>741</v>
      </c>
      <c r="E124" s="1492"/>
      <c r="F124" s="1510" t="s">
        <v>739</v>
      </c>
      <c r="G124" s="1492"/>
      <c r="H124" s="1510" t="s">
        <v>742</v>
      </c>
      <c r="I124" s="1492"/>
      <c r="J124" s="1510" t="s">
        <v>747</v>
      </c>
      <c r="K124" s="1492"/>
      <c r="L124" s="1492"/>
      <c r="M124" s="1510" t="s">
        <v>738</v>
      </c>
      <c r="N124" s="1492"/>
      <c r="O124" s="1492"/>
      <c r="P124" s="1510"/>
      <c r="Q124" s="1492"/>
      <c r="R124" s="1510"/>
      <c r="S124" s="1492"/>
      <c r="T124" s="1511" t="s">
        <v>431</v>
      </c>
      <c r="U124" s="1492"/>
      <c r="V124" s="1492"/>
      <c r="W124" s="1492"/>
      <c r="X124" s="1492"/>
      <c r="Y124" s="1492"/>
      <c r="Z124" s="1492"/>
      <c r="AA124" s="1492"/>
      <c r="AB124" s="1512" t="s">
        <v>732</v>
      </c>
      <c r="AC124" s="1492"/>
      <c r="AD124" s="1492"/>
      <c r="AE124" s="1492"/>
      <c r="AF124" s="1492"/>
      <c r="AG124" s="1512" t="s">
        <v>733</v>
      </c>
      <c r="AH124" s="1492"/>
      <c r="AI124" s="1492"/>
      <c r="AJ124" s="1513" t="s">
        <v>417</v>
      </c>
      <c r="AK124" s="1514" t="s">
        <v>734</v>
      </c>
      <c r="AL124" s="1492"/>
      <c r="AM124" s="1492"/>
      <c r="AN124" s="1492"/>
      <c r="AO124" s="1492"/>
      <c r="AP124" s="1492"/>
      <c r="AQ124" s="1515">
        <v>45036508</v>
      </c>
      <c r="AR124" s="1515">
        <v>45036508</v>
      </c>
      <c r="AS124" s="1516">
        <v>0</v>
      </c>
      <c r="AT124" s="1516">
        <v>0</v>
      </c>
      <c r="AU124" s="1515">
        <v>45036508</v>
      </c>
      <c r="AV124" s="1516">
        <v>0</v>
      </c>
      <c r="AW124" s="1515">
        <v>45036508</v>
      </c>
      <c r="AX124" s="1516">
        <v>0</v>
      </c>
      <c r="AY124" s="1515">
        <v>45036508</v>
      </c>
      <c r="AZ124" s="1516">
        <v>0</v>
      </c>
      <c r="BA124" s="1516">
        <v>45036508</v>
      </c>
      <c r="BB124" s="1516">
        <v>0</v>
      </c>
      <c r="BC124" s="1516">
        <v>0</v>
      </c>
      <c r="BD124" s="1517">
        <f t="shared" si="10"/>
        <v>1</v>
      </c>
    </row>
    <row r="125" spans="1:56" s="1500" customFormat="1" ht="18">
      <c r="A125" s="1490" t="str">
        <f t="shared" si="11"/>
        <v>A2049810</v>
      </c>
      <c r="B125" s="1510" t="s">
        <v>361</v>
      </c>
      <c r="C125" s="1492"/>
      <c r="D125" s="1510" t="s">
        <v>741</v>
      </c>
      <c r="E125" s="1492"/>
      <c r="F125" s="1510" t="s">
        <v>739</v>
      </c>
      <c r="G125" s="1492"/>
      <c r="H125" s="1510" t="s">
        <v>742</v>
      </c>
      <c r="I125" s="1492"/>
      <c r="J125" s="1510" t="s">
        <v>747</v>
      </c>
      <c r="K125" s="1492"/>
      <c r="L125" s="1492"/>
      <c r="M125" s="1510" t="s">
        <v>755</v>
      </c>
      <c r="N125" s="1492"/>
      <c r="O125" s="1492"/>
      <c r="P125" s="1510"/>
      <c r="Q125" s="1492"/>
      <c r="R125" s="1510"/>
      <c r="S125" s="1492"/>
      <c r="T125" s="1511" t="s">
        <v>432</v>
      </c>
      <c r="U125" s="1492"/>
      <c r="V125" s="1492"/>
      <c r="W125" s="1492"/>
      <c r="X125" s="1492"/>
      <c r="Y125" s="1492"/>
      <c r="Z125" s="1492"/>
      <c r="AA125" s="1492"/>
      <c r="AB125" s="1512" t="s">
        <v>732</v>
      </c>
      <c r="AC125" s="1492"/>
      <c r="AD125" s="1492"/>
      <c r="AE125" s="1492"/>
      <c r="AF125" s="1492"/>
      <c r="AG125" s="1512" t="s">
        <v>733</v>
      </c>
      <c r="AH125" s="1492"/>
      <c r="AI125" s="1492"/>
      <c r="AJ125" s="1513" t="s">
        <v>417</v>
      </c>
      <c r="AK125" s="1514" t="s">
        <v>734</v>
      </c>
      <c r="AL125" s="1492"/>
      <c r="AM125" s="1492"/>
      <c r="AN125" s="1492"/>
      <c r="AO125" s="1492"/>
      <c r="AP125" s="1492"/>
      <c r="AQ125" s="1515">
        <v>0</v>
      </c>
      <c r="AR125" s="1515">
        <v>0</v>
      </c>
      <c r="AS125" s="1516">
        <v>0</v>
      </c>
      <c r="AT125" s="1516">
        <v>0</v>
      </c>
      <c r="AU125" s="1515">
        <v>0</v>
      </c>
      <c r="AV125" s="1516">
        <v>0</v>
      </c>
      <c r="AW125" s="1515">
        <v>0</v>
      </c>
      <c r="AX125" s="1516">
        <v>0</v>
      </c>
      <c r="AY125" s="1515">
        <v>0</v>
      </c>
      <c r="AZ125" s="1516">
        <v>0</v>
      </c>
      <c r="BA125" s="1516">
        <v>0</v>
      </c>
      <c r="BB125" s="1516">
        <v>0</v>
      </c>
      <c r="BC125" s="1516">
        <v>0</v>
      </c>
      <c r="BD125" s="1517" t="e">
        <f t="shared" si="10"/>
        <v>#DIV/0!</v>
      </c>
    </row>
    <row r="126" spans="1:56" s="1500" customFormat="1" ht="18">
      <c r="A126" s="1490" t="str">
        <f t="shared" si="11"/>
        <v>A20491110</v>
      </c>
      <c r="B126" s="1510" t="s">
        <v>361</v>
      </c>
      <c r="C126" s="1492"/>
      <c r="D126" s="1510" t="s">
        <v>741</v>
      </c>
      <c r="E126" s="1492"/>
      <c r="F126" s="1510" t="s">
        <v>739</v>
      </c>
      <c r="G126" s="1492"/>
      <c r="H126" s="1510" t="s">
        <v>742</v>
      </c>
      <c r="I126" s="1492"/>
      <c r="J126" s="1510" t="s">
        <v>747</v>
      </c>
      <c r="K126" s="1492"/>
      <c r="L126" s="1492"/>
      <c r="M126" s="1510" t="s">
        <v>433</v>
      </c>
      <c r="N126" s="1492"/>
      <c r="O126" s="1492"/>
      <c r="P126" s="1510"/>
      <c r="Q126" s="1492"/>
      <c r="R126" s="1510"/>
      <c r="S126" s="1492"/>
      <c r="T126" s="1511" t="s">
        <v>434</v>
      </c>
      <c r="U126" s="1492"/>
      <c r="V126" s="1492"/>
      <c r="W126" s="1492"/>
      <c r="X126" s="1492"/>
      <c r="Y126" s="1492"/>
      <c r="Z126" s="1492"/>
      <c r="AA126" s="1492"/>
      <c r="AB126" s="1512" t="s">
        <v>732</v>
      </c>
      <c r="AC126" s="1492"/>
      <c r="AD126" s="1492"/>
      <c r="AE126" s="1492"/>
      <c r="AF126" s="1492"/>
      <c r="AG126" s="1512" t="s">
        <v>733</v>
      </c>
      <c r="AH126" s="1492"/>
      <c r="AI126" s="1492"/>
      <c r="AJ126" s="1513" t="s">
        <v>417</v>
      </c>
      <c r="AK126" s="1514" t="s">
        <v>734</v>
      </c>
      <c r="AL126" s="1492"/>
      <c r="AM126" s="1492"/>
      <c r="AN126" s="1492"/>
      <c r="AO126" s="1492"/>
      <c r="AP126" s="1492"/>
      <c r="AQ126" s="1515">
        <v>42730414</v>
      </c>
      <c r="AR126" s="1515">
        <v>42730414</v>
      </c>
      <c r="AS126" s="1516">
        <v>0</v>
      </c>
      <c r="AT126" s="1516">
        <v>0</v>
      </c>
      <c r="AU126" s="1515">
        <v>41744878</v>
      </c>
      <c r="AV126" s="1516">
        <v>985536</v>
      </c>
      <c r="AW126" s="1515">
        <v>41744878</v>
      </c>
      <c r="AX126" s="1516">
        <v>0</v>
      </c>
      <c r="AY126" s="1515">
        <v>41744878</v>
      </c>
      <c r="AZ126" s="1516">
        <v>0</v>
      </c>
      <c r="BA126" s="1516">
        <v>41744878</v>
      </c>
      <c r="BB126" s="1516">
        <v>0</v>
      </c>
      <c r="BC126" s="1516">
        <v>0</v>
      </c>
      <c r="BD126" s="1517">
        <f t="shared" si="10"/>
        <v>0.97693595947841738</v>
      </c>
    </row>
    <row r="127" spans="1:56" s="1500" customFormat="1" ht="18">
      <c r="A127" s="1490" t="str">
        <f t="shared" si="11"/>
        <v>A2041010</v>
      </c>
      <c r="B127" s="1491" t="s">
        <v>361</v>
      </c>
      <c r="C127" s="1492"/>
      <c r="D127" s="1491" t="s">
        <v>741</v>
      </c>
      <c r="E127" s="1492"/>
      <c r="F127" s="1491" t="s">
        <v>739</v>
      </c>
      <c r="G127" s="1492"/>
      <c r="H127" s="1491" t="s">
        <v>742</v>
      </c>
      <c r="I127" s="1492"/>
      <c r="J127" s="1491" t="s">
        <v>417</v>
      </c>
      <c r="K127" s="1492"/>
      <c r="L127" s="1492"/>
      <c r="M127" s="1491"/>
      <c r="N127" s="1492"/>
      <c r="O127" s="1492"/>
      <c r="P127" s="1491"/>
      <c r="Q127" s="1492"/>
      <c r="R127" s="1491"/>
      <c r="S127" s="1492"/>
      <c r="T127" s="1493" t="s">
        <v>650</v>
      </c>
      <c r="U127" s="1492"/>
      <c r="V127" s="1492"/>
      <c r="W127" s="1492"/>
      <c r="X127" s="1492"/>
      <c r="Y127" s="1492"/>
      <c r="Z127" s="1492"/>
      <c r="AA127" s="1492"/>
      <c r="AB127" s="1494" t="s">
        <v>732</v>
      </c>
      <c r="AC127" s="1492"/>
      <c r="AD127" s="1492"/>
      <c r="AE127" s="1492"/>
      <c r="AF127" s="1492"/>
      <c r="AG127" s="1494" t="s">
        <v>733</v>
      </c>
      <c r="AH127" s="1492"/>
      <c r="AI127" s="1492"/>
      <c r="AJ127" s="1495" t="s">
        <v>417</v>
      </c>
      <c r="AK127" s="1496" t="s">
        <v>734</v>
      </c>
      <c r="AL127" s="1492"/>
      <c r="AM127" s="1492"/>
      <c r="AN127" s="1492"/>
      <c r="AO127" s="1492"/>
      <c r="AP127" s="1492"/>
      <c r="AQ127" s="1497">
        <v>1121924264</v>
      </c>
      <c r="AR127" s="1497">
        <v>1121924264</v>
      </c>
      <c r="AS127" s="1498">
        <v>0</v>
      </c>
      <c r="AT127" s="1498">
        <v>0</v>
      </c>
      <c r="AU127" s="1497">
        <v>1121924264</v>
      </c>
      <c r="AV127" s="1498">
        <v>0</v>
      </c>
      <c r="AW127" s="1497">
        <v>1106860701</v>
      </c>
      <c r="AX127" s="1498">
        <v>15063563</v>
      </c>
      <c r="AY127" s="1497">
        <v>1099375341</v>
      </c>
      <c r="AZ127" s="1498">
        <v>7485360</v>
      </c>
      <c r="BA127" s="1498">
        <v>1099375341</v>
      </c>
      <c r="BB127" s="1498">
        <v>0</v>
      </c>
      <c r="BC127" s="1498">
        <v>0</v>
      </c>
      <c r="BD127" s="1499">
        <f t="shared" si="10"/>
        <v>1</v>
      </c>
    </row>
    <row r="128" spans="1:56" s="1500" customFormat="1" ht="18">
      <c r="A128" s="1490" t="str">
        <f t="shared" si="11"/>
        <v>A20410210</v>
      </c>
      <c r="B128" s="1510" t="s">
        <v>361</v>
      </c>
      <c r="C128" s="1492"/>
      <c r="D128" s="1510" t="s">
        <v>741</v>
      </c>
      <c r="E128" s="1492"/>
      <c r="F128" s="1510" t="s">
        <v>739</v>
      </c>
      <c r="G128" s="1492"/>
      <c r="H128" s="1510" t="s">
        <v>742</v>
      </c>
      <c r="I128" s="1492"/>
      <c r="J128" s="1510" t="s">
        <v>417</v>
      </c>
      <c r="K128" s="1492"/>
      <c r="L128" s="1492"/>
      <c r="M128" s="1510" t="s">
        <v>741</v>
      </c>
      <c r="N128" s="1492"/>
      <c r="O128" s="1492"/>
      <c r="P128" s="1510"/>
      <c r="Q128" s="1492"/>
      <c r="R128" s="1510"/>
      <c r="S128" s="1492"/>
      <c r="T128" s="1511" t="s">
        <v>435</v>
      </c>
      <c r="U128" s="1492"/>
      <c r="V128" s="1492"/>
      <c r="W128" s="1492"/>
      <c r="X128" s="1492"/>
      <c r="Y128" s="1492"/>
      <c r="Z128" s="1492"/>
      <c r="AA128" s="1492"/>
      <c r="AB128" s="1512" t="s">
        <v>732</v>
      </c>
      <c r="AC128" s="1492"/>
      <c r="AD128" s="1492"/>
      <c r="AE128" s="1492"/>
      <c r="AF128" s="1492"/>
      <c r="AG128" s="1512" t="s">
        <v>733</v>
      </c>
      <c r="AH128" s="1492"/>
      <c r="AI128" s="1492"/>
      <c r="AJ128" s="1513" t="s">
        <v>417</v>
      </c>
      <c r="AK128" s="1514" t="s">
        <v>734</v>
      </c>
      <c r="AL128" s="1492"/>
      <c r="AM128" s="1492"/>
      <c r="AN128" s="1492"/>
      <c r="AO128" s="1492"/>
      <c r="AP128" s="1492"/>
      <c r="AQ128" s="1515">
        <v>1121924264</v>
      </c>
      <c r="AR128" s="1515">
        <v>1121924264</v>
      </c>
      <c r="AS128" s="1516">
        <v>0</v>
      </c>
      <c r="AT128" s="1516">
        <v>0</v>
      </c>
      <c r="AU128" s="1515">
        <v>1121924264</v>
      </c>
      <c r="AV128" s="1516">
        <v>0</v>
      </c>
      <c r="AW128" s="1515">
        <v>1106860701</v>
      </c>
      <c r="AX128" s="1516">
        <v>15063563</v>
      </c>
      <c r="AY128" s="1515">
        <v>1099375341</v>
      </c>
      <c r="AZ128" s="1516">
        <v>7485360</v>
      </c>
      <c r="BA128" s="1516">
        <v>1099375341</v>
      </c>
      <c r="BB128" s="1516">
        <v>0</v>
      </c>
      <c r="BC128" s="1516">
        <v>0</v>
      </c>
      <c r="BD128" s="1517">
        <f t="shared" si="10"/>
        <v>1</v>
      </c>
    </row>
    <row r="129" spans="1:56" s="1500" customFormat="1" ht="18">
      <c r="A129" s="1490" t="str">
        <f t="shared" si="11"/>
        <v>A2041110</v>
      </c>
      <c r="B129" s="1491" t="s">
        <v>361</v>
      </c>
      <c r="C129" s="1492"/>
      <c r="D129" s="1491" t="s">
        <v>741</v>
      </c>
      <c r="E129" s="1492"/>
      <c r="F129" s="1491" t="s">
        <v>739</v>
      </c>
      <c r="G129" s="1492"/>
      <c r="H129" s="1491" t="s">
        <v>742</v>
      </c>
      <c r="I129" s="1492"/>
      <c r="J129" s="1491" t="s">
        <v>433</v>
      </c>
      <c r="K129" s="1492"/>
      <c r="L129" s="1492"/>
      <c r="M129" s="1491"/>
      <c r="N129" s="1492"/>
      <c r="O129" s="1492"/>
      <c r="P129" s="1491"/>
      <c r="Q129" s="1492"/>
      <c r="R129" s="1491"/>
      <c r="S129" s="1492"/>
      <c r="T129" s="1493" t="s">
        <v>651</v>
      </c>
      <c r="U129" s="1492"/>
      <c r="V129" s="1492"/>
      <c r="W129" s="1492"/>
      <c r="X129" s="1492"/>
      <c r="Y129" s="1492"/>
      <c r="Z129" s="1492"/>
      <c r="AA129" s="1492"/>
      <c r="AB129" s="1494" t="s">
        <v>732</v>
      </c>
      <c r="AC129" s="1492"/>
      <c r="AD129" s="1492"/>
      <c r="AE129" s="1492"/>
      <c r="AF129" s="1492"/>
      <c r="AG129" s="1494" t="s">
        <v>733</v>
      </c>
      <c r="AH129" s="1492"/>
      <c r="AI129" s="1492"/>
      <c r="AJ129" s="1495" t="s">
        <v>417</v>
      </c>
      <c r="AK129" s="1496" t="s">
        <v>734</v>
      </c>
      <c r="AL129" s="1492"/>
      <c r="AM129" s="1492"/>
      <c r="AN129" s="1492"/>
      <c r="AO129" s="1492"/>
      <c r="AP129" s="1492"/>
      <c r="AQ129" s="1497">
        <v>1325552609</v>
      </c>
      <c r="AR129" s="1497">
        <v>1322056525</v>
      </c>
      <c r="AS129" s="1498">
        <v>3496084</v>
      </c>
      <c r="AT129" s="1498">
        <v>0</v>
      </c>
      <c r="AU129" s="1497">
        <v>1281308196.5</v>
      </c>
      <c r="AV129" s="1498">
        <v>40748328.5</v>
      </c>
      <c r="AW129" s="1497">
        <v>1222941900.5</v>
      </c>
      <c r="AX129" s="1498">
        <v>58366296</v>
      </c>
      <c r="AY129" s="1497">
        <v>1222941900.5</v>
      </c>
      <c r="AZ129" s="1498">
        <v>0</v>
      </c>
      <c r="BA129" s="1498">
        <v>1222941900.5</v>
      </c>
      <c r="BB129" s="1498">
        <v>0</v>
      </c>
      <c r="BC129" s="1498">
        <v>2429500</v>
      </c>
      <c r="BD129" s="1499">
        <f t="shared" si="10"/>
        <v>0.96662191134505171</v>
      </c>
    </row>
    <row r="130" spans="1:56" s="1500" customFormat="1" ht="18">
      <c r="A130" s="1490" t="str">
        <f t="shared" si="11"/>
        <v>A20411110</v>
      </c>
      <c r="B130" s="1510" t="s">
        <v>361</v>
      </c>
      <c r="C130" s="1492"/>
      <c r="D130" s="1510" t="s">
        <v>741</v>
      </c>
      <c r="E130" s="1492"/>
      <c r="F130" s="1510" t="s">
        <v>739</v>
      </c>
      <c r="G130" s="1492"/>
      <c r="H130" s="1510" t="s">
        <v>742</v>
      </c>
      <c r="I130" s="1492"/>
      <c r="J130" s="1510" t="s">
        <v>433</v>
      </c>
      <c r="K130" s="1492"/>
      <c r="L130" s="1492"/>
      <c r="M130" s="1510" t="s">
        <v>738</v>
      </c>
      <c r="N130" s="1492"/>
      <c r="O130" s="1492"/>
      <c r="P130" s="1510"/>
      <c r="Q130" s="1492"/>
      <c r="R130" s="1510"/>
      <c r="S130" s="1492"/>
      <c r="T130" s="1511" t="s">
        <v>436</v>
      </c>
      <c r="U130" s="1492"/>
      <c r="V130" s="1492"/>
      <c r="W130" s="1492"/>
      <c r="X130" s="1492"/>
      <c r="Y130" s="1492"/>
      <c r="Z130" s="1492"/>
      <c r="AA130" s="1492"/>
      <c r="AB130" s="1512" t="s">
        <v>732</v>
      </c>
      <c r="AC130" s="1492"/>
      <c r="AD130" s="1492"/>
      <c r="AE130" s="1492"/>
      <c r="AF130" s="1492"/>
      <c r="AG130" s="1512" t="s">
        <v>733</v>
      </c>
      <c r="AH130" s="1492"/>
      <c r="AI130" s="1492"/>
      <c r="AJ130" s="1513" t="s">
        <v>417</v>
      </c>
      <c r="AK130" s="1514" t="s">
        <v>734</v>
      </c>
      <c r="AL130" s="1492"/>
      <c r="AM130" s="1492"/>
      <c r="AN130" s="1492"/>
      <c r="AO130" s="1492"/>
      <c r="AP130" s="1492"/>
      <c r="AQ130" s="1515">
        <v>95000000</v>
      </c>
      <c r="AR130" s="1515">
        <v>91950000</v>
      </c>
      <c r="AS130" s="1516">
        <v>3050000</v>
      </c>
      <c r="AT130" s="1516">
        <v>0</v>
      </c>
      <c r="AU130" s="1515">
        <v>87365158.5</v>
      </c>
      <c r="AV130" s="1516">
        <v>4584841.5</v>
      </c>
      <c r="AW130" s="1515">
        <v>87365158.5</v>
      </c>
      <c r="AX130" s="1516">
        <v>0</v>
      </c>
      <c r="AY130" s="1515">
        <v>87365158.5</v>
      </c>
      <c r="AZ130" s="1516">
        <v>0</v>
      </c>
      <c r="BA130" s="1516">
        <v>87365158.5</v>
      </c>
      <c r="BB130" s="1516">
        <v>0</v>
      </c>
      <c r="BC130" s="1516">
        <v>688478</v>
      </c>
      <c r="BD130" s="1517">
        <f t="shared" si="10"/>
        <v>0.919633247368421</v>
      </c>
    </row>
    <row r="131" spans="1:56" s="1500" customFormat="1" ht="18">
      <c r="A131" s="1490" t="str">
        <f t="shared" si="11"/>
        <v>A20411210</v>
      </c>
      <c r="B131" s="1510" t="s">
        <v>361</v>
      </c>
      <c r="C131" s="1492"/>
      <c r="D131" s="1510" t="s">
        <v>741</v>
      </c>
      <c r="E131" s="1492"/>
      <c r="F131" s="1510" t="s">
        <v>739</v>
      </c>
      <c r="G131" s="1492"/>
      <c r="H131" s="1510" t="s">
        <v>742</v>
      </c>
      <c r="I131" s="1492"/>
      <c r="J131" s="1510" t="s">
        <v>433</v>
      </c>
      <c r="K131" s="1492"/>
      <c r="L131" s="1492"/>
      <c r="M131" s="1510" t="s">
        <v>741</v>
      </c>
      <c r="N131" s="1492"/>
      <c r="O131" s="1492"/>
      <c r="P131" s="1510"/>
      <c r="Q131" s="1492"/>
      <c r="R131" s="1510"/>
      <c r="S131" s="1492"/>
      <c r="T131" s="1511" t="s">
        <v>437</v>
      </c>
      <c r="U131" s="1492"/>
      <c r="V131" s="1492"/>
      <c r="W131" s="1492"/>
      <c r="X131" s="1492"/>
      <c r="Y131" s="1492"/>
      <c r="Z131" s="1492"/>
      <c r="AA131" s="1492"/>
      <c r="AB131" s="1512" t="s">
        <v>732</v>
      </c>
      <c r="AC131" s="1492"/>
      <c r="AD131" s="1492"/>
      <c r="AE131" s="1492"/>
      <c r="AF131" s="1492"/>
      <c r="AG131" s="1512" t="s">
        <v>733</v>
      </c>
      <c r="AH131" s="1492"/>
      <c r="AI131" s="1492"/>
      <c r="AJ131" s="1513" t="s">
        <v>417</v>
      </c>
      <c r="AK131" s="1514" t="s">
        <v>734</v>
      </c>
      <c r="AL131" s="1492"/>
      <c r="AM131" s="1492"/>
      <c r="AN131" s="1492"/>
      <c r="AO131" s="1492"/>
      <c r="AP131" s="1492"/>
      <c r="AQ131" s="1515">
        <v>1230552609</v>
      </c>
      <c r="AR131" s="1515">
        <v>1230106525</v>
      </c>
      <c r="AS131" s="1516">
        <v>446084</v>
      </c>
      <c r="AT131" s="1516">
        <v>0</v>
      </c>
      <c r="AU131" s="1515">
        <v>1193943038</v>
      </c>
      <c r="AV131" s="1516">
        <v>36163487</v>
      </c>
      <c r="AW131" s="1515">
        <v>1135576742</v>
      </c>
      <c r="AX131" s="1516">
        <v>58366296</v>
      </c>
      <c r="AY131" s="1515">
        <v>1135576742</v>
      </c>
      <c r="AZ131" s="1516">
        <v>0</v>
      </c>
      <c r="BA131" s="1516">
        <v>1135576742</v>
      </c>
      <c r="BB131" s="1516">
        <v>0</v>
      </c>
      <c r="BC131" s="1516">
        <v>1741022</v>
      </c>
      <c r="BD131" s="1517">
        <f t="shared" si="10"/>
        <v>0.97024948731793714</v>
      </c>
    </row>
    <row r="132" spans="1:56" s="1500" customFormat="1" ht="18">
      <c r="A132" s="1490" t="str">
        <f t="shared" si="11"/>
        <v>A2042110</v>
      </c>
      <c r="B132" s="1491" t="s">
        <v>361</v>
      </c>
      <c r="C132" s="1492"/>
      <c r="D132" s="1491" t="s">
        <v>741</v>
      </c>
      <c r="E132" s="1492"/>
      <c r="F132" s="1491" t="s">
        <v>739</v>
      </c>
      <c r="G132" s="1492"/>
      <c r="H132" s="1491" t="s">
        <v>742</v>
      </c>
      <c r="I132" s="1492"/>
      <c r="J132" s="1491" t="s">
        <v>763</v>
      </c>
      <c r="K132" s="1492"/>
      <c r="L132" s="1492"/>
      <c r="M132" s="1491"/>
      <c r="N132" s="1492"/>
      <c r="O132" s="1492"/>
      <c r="P132" s="1491"/>
      <c r="Q132" s="1492"/>
      <c r="R132" s="1491"/>
      <c r="S132" s="1492"/>
      <c r="T132" s="1493" t="s">
        <v>768</v>
      </c>
      <c r="U132" s="1492"/>
      <c r="V132" s="1492"/>
      <c r="W132" s="1492"/>
      <c r="X132" s="1492"/>
      <c r="Y132" s="1492"/>
      <c r="Z132" s="1492"/>
      <c r="AA132" s="1492"/>
      <c r="AB132" s="1494" t="s">
        <v>732</v>
      </c>
      <c r="AC132" s="1492"/>
      <c r="AD132" s="1492"/>
      <c r="AE132" s="1492"/>
      <c r="AF132" s="1492"/>
      <c r="AG132" s="1494" t="s">
        <v>733</v>
      </c>
      <c r="AH132" s="1492"/>
      <c r="AI132" s="1492"/>
      <c r="AJ132" s="1495" t="s">
        <v>417</v>
      </c>
      <c r="AK132" s="1496" t="s">
        <v>734</v>
      </c>
      <c r="AL132" s="1492"/>
      <c r="AM132" s="1492"/>
      <c r="AN132" s="1492"/>
      <c r="AO132" s="1492"/>
      <c r="AP132" s="1492"/>
      <c r="AQ132" s="1497">
        <v>196967926</v>
      </c>
      <c r="AR132" s="1497">
        <v>111098300</v>
      </c>
      <c r="AS132" s="1498">
        <v>85869626</v>
      </c>
      <c r="AT132" s="1498">
        <v>0</v>
      </c>
      <c r="AU132" s="1497">
        <v>111056540</v>
      </c>
      <c r="AV132" s="1498">
        <v>41760</v>
      </c>
      <c r="AW132" s="1497">
        <v>25924037</v>
      </c>
      <c r="AX132" s="1498">
        <v>85132503</v>
      </c>
      <c r="AY132" s="1497">
        <v>7408997</v>
      </c>
      <c r="AZ132" s="1498">
        <v>18515040</v>
      </c>
      <c r="BA132" s="1498">
        <v>7408997</v>
      </c>
      <c r="BB132" s="1498">
        <v>0</v>
      </c>
      <c r="BC132" s="1498">
        <v>1000000</v>
      </c>
      <c r="BD132" s="1499">
        <f t="shared" si="10"/>
        <v>0.56383058021334909</v>
      </c>
    </row>
    <row r="133" spans="1:56" s="1500" customFormat="1" ht="18">
      <c r="A133" s="1490" t="str">
        <f t="shared" si="11"/>
        <v>A20421110</v>
      </c>
      <c r="B133" s="1510" t="s">
        <v>361</v>
      </c>
      <c r="C133" s="1492"/>
      <c r="D133" s="1510" t="s">
        <v>741</v>
      </c>
      <c r="E133" s="1492"/>
      <c r="F133" s="1510" t="s">
        <v>739</v>
      </c>
      <c r="G133" s="1492"/>
      <c r="H133" s="1510" t="s">
        <v>742</v>
      </c>
      <c r="I133" s="1492"/>
      <c r="J133" s="1510" t="s">
        <v>763</v>
      </c>
      <c r="K133" s="1492"/>
      <c r="L133" s="1492"/>
      <c r="M133" s="1510" t="s">
        <v>738</v>
      </c>
      <c r="N133" s="1492"/>
      <c r="O133" s="1492"/>
      <c r="P133" s="1510"/>
      <c r="Q133" s="1492"/>
      <c r="R133" s="1510"/>
      <c r="S133" s="1492"/>
      <c r="T133" s="1511" t="s">
        <v>438</v>
      </c>
      <c r="U133" s="1492"/>
      <c r="V133" s="1492"/>
      <c r="W133" s="1492"/>
      <c r="X133" s="1492"/>
      <c r="Y133" s="1492"/>
      <c r="Z133" s="1492"/>
      <c r="AA133" s="1492"/>
      <c r="AB133" s="1512" t="s">
        <v>732</v>
      </c>
      <c r="AC133" s="1492"/>
      <c r="AD133" s="1492"/>
      <c r="AE133" s="1492"/>
      <c r="AF133" s="1492"/>
      <c r="AG133" s="1512" t="s">
        <v>733</v>
      </c>
      <c r="AH133" s="1492"/>
      <c r="AI133" s="1492"/>
      <c r="AJ133" s="1513" t="s">
        <v>417</v>
      </c>
      <c r="AK133" s="1514" t="s">
        <v>734</v>
      </c>
      <c r="AL133" s="1492"/>
      <c r="AM133" s="1492"/>
      <c r="AN133" s="1492"/>
      <c r="AO133" s="1492"/>
      <c r="AP133" s="1492"/>
      <c r="AQ133" s="1515">
        <v>43066760</v>
      </c>
      <c r="AR133" s="1515">
        <v>42566760</v>
      </c>
      <c r="AS133" s="1516">
        <v>500000</v>
      </c>
      <c r="AT133" s="1516">
        <v>0</v>
      </c>
      <c r="AU133" s="1515">
        <v>42525000</v>
      </c>
      <c r="AV133" s="1516">
        <v>41760</v>
      </c>
      <c r="AW133" s="1515">
        <v>69000</v>
      </c>
      <c r="AX133" s="1516">
        <v>42456000</v>
      </c>
      <c r="AY133" s="1515">
        <v>69000</v>
      </c>
      <c r="AZ133" s="1516">
        <v>0</v>
      </c>
      <c r="BA133" s="1516">
        <v>69000</v>
      </c>
      <c r="BB133" s="1516">
        <v>0</v>
      </c>
      <c r="BC133" s="1516">
        <v>500000</v>
      </c>
      <c r="BD133" s="1517">
        <f t="shared" si="10"/>
        <v>0.98742046069869194</v>
      </c>
    </row>
    <row r="134" spans="1:56" s="1500" customFormat="1" ht="18">
      <c r="A134" s="1490" t="str">
        <f t="shared" si="11"/>
        <v>A20421410</v>
      </c>
      <c r="B134" s="1510" t="s">
        <v>361</v>
      </c>
      <c r="C134" s="1492"/>
      <c r="D134" s="1510" t="s">
        <v>741</v>
      </c>
      <c r="E134" s="1492"/>
      <c r="F134" s="1510" t="s">
        <v>739</v>
      </c>
      <c r="G134" s="1492"/>
      <c r="H134" s="1510" t="s">
        <v>742</v>
      </c>
      <c r="I134" s="1492"/>
      <c r="J134" s="1510" t="s">
        <v>763</v>
      </c>
      <c r="K134" s="1492"/>
      <c r="L134" s="1492"/>
      <c r="M134" s="1510" t="s">
        <v>742</v>
      </c>
      <c r="N134" s="1492"/>
      <c r="O134" s="1492"/>
      <c r="P134" s="1510"/>
      <c r="Q134" s="1492"/>
      <c r="R134" s="1510"/>
      <c r="S134" s="1492"/>
      <c r="T134" s="1511" t="s">
        <v>439</v>
      </c>
      <c r="U134" s="1492"/>
      <c r="V134" s="1492"/>
      <c r="W134" s="1492"/>
      <c r="X134" s="1492"/>
      <c r="Y134" s="1492"/>
      <c r="Z134" s="1492"/>
      <c r="AA134" s="1492"/>
      <c r="AB134" s="1512" t="s">
        <v>732</v>
      </c>
      <c r="AC134" s="1492"/>
      <c r="AD134" s="1492"/>
      <c r="AE134" s="1492"/>
      <c r="AF134" s="1492"/>
      <c r="AG134" s="1512" t="s">
        <v>733</v>
      </c>
      <c r="AH134" s="1492"/>
      <c r="AI134" s="1492"/>
      <c r="AJ134" s="1513" t="s">
        <v>417</v>
      </c>
      <c r="AK134" s="1514" t="s">
        <v>734</v>
      </c>
      <c r="AL134" s="1492"/>
      <c r="AM134" s="1492"/>
      <c r="AN134" s="1492"/>
      <c r="AO134" s="1492"/>
      <c r="AP134" s="1492"/>
      <c r="AQ134" s="1515">
        <v>28100000</v>
      </c>
      <c r="AR134" s="1515">
        <v>27600000</v>
      </c>
      <c r="AS134" s="1516">
        <v>500000</v>
      </c>
      <c r="AT134" s="1516">
        <v>0</v>
      </c>
      <c r="AU134" s="1515">
        <v>27600000</v>
      </c>
      <c r="AV134" s="1516">
        <v>0</v>
      </c>
      <c r="AW134" s="1515">
        <v>4923497</v>
      </c>
      <c r="AX134" s="1516">
        <v>22676503</v>
      </c>
      <c r="AY134" s="1515">
        <v>4923497</v>
      </c>
      <c r="AZ134" s="1516">
        <v>0</v>
      </c>
      <c r="BA134" s="1516">
        <v>4923497</v>
      </c>
      <c r="BB134" s="1516">
        <v>0</v>
      </c>
      <c r="BC134" s="1516">
        <v>500000</v>
      </c>
      <c r="BD134" s="1517">
        <f t="shared" si="10"/>
        <v>0.98220640569395012</v>
      </c>
    </row>
    <row r="135" spans="1:56" s="1500" customFormat="1" ht="18">
      <c r="A135" s="1490" t="str">
        <f t="shared" si="11"/>
        <v>A20421510</v>
      </c>
      <c r="B135" s="1510" t="s">
        <v>361</v>
      </c>
      <c r="C135" s="1492"/>
      <c r="D135" s="1510" t="s">
        <v>741</v>
      </c>
      <c r="E135" s="1492"/>
      <c r="F135" s="1510" t="s">
        <v>739</v>
      </c>
      <c r="G135" s="1492"/>
      <c r="H135" s="1510" t="s">
        <v>742</v>
      </c>
      <c r="I135" s="1492"/>
      <c r="J135" s="1510" t="s">
        <v>763</v>
      </c>
      <c r="K135" s="1492"/>
      <c r="L135" s="1492"/>
      <c r="M135" s="1510" t="s">
        <v>743</v>
      </c>
      <c r="N135" s="1492"/>
      <c r="O135" s="1492"/>
      <c r="P135" s="1510"/>
      <c r="Q135" s="1492"/>
      <c r="R135" s="1510"/>
      <c r="S135" s="1492"/>
      <c r="T135" s="1511" t="s">
        <v>440</v>
      </c>
      <c r="U135" s="1492"/>
      <c r="V135" s="1492"/>
      <c r="W135" s="1492"/>
      <c r="X135" s="1492"/>
      <c r="Y135" s="1492"/>
      <c r="Z135" s="1492"/>
      <c r="AA135" s="1492"/>
      <c r="AB135" s="1512" t="s">
        <v>732</v>
      </c>
      <c r="AC135" s="1492"/>
      <c r="AD135" s="1492"/>
      <c r="AE135" s="1492"/>
      <c r="AF135" s="1492"/>
      <c r="AG135" s="1512" t="s">
        <v>733</v>
      </c>
      <c r="AH135" s="1492"/>
      <c r="AI135" s="1492"/>
      <c r="AJ135" s="1513" t="s">
        <v>417</v>
      </c>
      <c r="AK135" s="1514" t="s">
        <v>734</v>
      </c>
      <c r="AL135" s="1492"/>
      <c r="AM135" s="1492"/>
      <c r="AN135" s="1492"/>
      <c r="AO135" s="1492"/>
      <c r="AP135" s="1492"/>
      <c r="AQ135" s="1515">
        <v>105801166</v>
      </c>
      <c r="AR135" s="1515">
        <v>20931540</v>
      </c>
      <c r="AS135" s="1516">
        <v>84869626</v>
      </c>
      <c r="AT135" s="1516">
        <v>0</v>
      </c>
      <c r="AU135" s="1515">
        <v>20931540</v>
      </c>
      <c r="AV135" s="1516">
        <v>0</v>
      </c>
      <c r="AW135" s="1515">
        <v>20931540</v>
      </c>
      <c r="AX135" s="1516">
        <v>0</v>
      </c>
      <c r="AY135" s="1515">
        <v>2416500</v>
      </c>
      <c r="AZ135" s="1516">
        <v>18515040</v>
      </c>
      <c r="BA135" s="1516">
        <v>2416500</v>
      </c>
      <c r="BB135" s="1516">
        <v>0</v>
      </c>
      <c r="BC135" s="1516">
        <v>0</v>
      </c>
      <c r="BD135" s="1517">
        <f t="shared" si="10"/>
        <v>0.19783846238518771</v>
      </c>
    </row>
    <row r="136" spans="1:56" s="1500" customFormat="1" ht="18">
      <c r="A136" s="1490" t="str">
        <f t="shared" si="11"/>
        <v>A20421810</v>
      </c>
      <c r="B136" s="1510" t="s">
        <v>361</v>
      </c>
      <c r="C136" s="1492"/>
      <c r="D136" s="1510" t="s">
        <v>741</v>
      </c>
      <c r="E136" s="1492"/>
      <c r="F136" s="1510" t="s">
        <v>739</v>
      </c>
      <c r="G136" s="1492"/>
      <c r="H136" s="1510" t="s">
        <v>742</v>
      </c>
      <c r="I136" s="1492"/>
      <c r="J136" s="1510" t="s">
        <v>763</v>
      </c>
      <c r="K136" s="1492"/>
      <c r="L136" s="1492"/>
      <c r="M136" s="1510" t="s">
        <v>755</v>
      </c>
      <c r="N136" s="1492"/>
      <c r="O136" s="1492"/>
      <c r="P136" s="1510"/>
      <c r="Q136" s="1492"/>
      <c r="R136" s="1510"/>
      <c r="S136" s="1492"/>
      <c r="T136" s="1511" t="s">
        <v>441</v>
      </c>
      <c r="U136" s="1492"/>
      <c r="V136" s="1492"/>
      <c r="W136" s="1492"/>
      <c r="X136" s="1492"/>
      <c r="Y136" s="1492"/>
      <c r="Z136" s="1492"/>
      <c r="AA136" s="1492"/>
      <c r="AB136" s="1512" t="s">
        <v>732</v>
      </c>
      <c r="AC136" s="1492"/>
      <c r="AD136" s="1492"/>
      <c r="AE136" s="1492"/>
      <c r="AF136" s="1492"/>
      <c r="AG136" s="1512" t="s">
        <v>733</v>
      </c>
      <c r="AH136" s="1492"/>
      <c r="AI136" s="1492"/>
      <c r="AJ136" s="1513" t="s">
        <v>417</v>
      </c>
      <c r="AK136" s="1514" t="s">
        <v>734</v>
      </c>
      <c r="AL136" s="1492"/>
      <c r="AM136" s="1492"/>
      <c r="AN136" s="1492"/>
      <c r="AO136" s="1492"/>
      <c r="AP136" s="1492"/>
      <c r="AQ136" s="1515">
        <v>20000000</v>
      </c>
      <c r="AR136" s="1515">
        <v>20000000</v>
      </c>
      <c r="AS136" s="1516">
        <v>0</v>
      </c>
      <c r="AT136" s="1516">
        <v>0</v>
      </c>
      <c r="AU136" s="1515">
        <v>20000000</v>
      </c>
      <c r="AV136" s="1516">
        <v>0</v>
      </c>
      <c r="AW136" s="1515">
        <v>0</v>
      </c>
      <c r="AX136" s="1516">
        <v>20000000</v>
      </c>
      <c r="AY136" s="1515">
        <v>0</v>
      </c>
      <c r="AZ136" s="1516">
        <v>0</v>
      </c>
      <c r="BA136" s="1516">
        <v>0</v>
      </c>
      <c r="BB136" s="1516">
        <v>0</v>
      </c>
      <c r="BC136" s="1516">
        <v>0</v>
      </c>
      <c r="BD136" s="1517">
        <f t="shared" si="10"/>
        <v>1</v>
      </c>
    </row>
    <row r="137" spans="1:56" s="1500" customFormat="1" ht="18">
      <c r="A137" s="1490" t="str">
        <f t="shared" si="11"/>
        <v>A2044010</v>
      </c>
      <c r="B137" s="1491" t="s">
        <v>361</v>
      </c>
      <c r="C137" s="1492"/>
      <c r="D137" s="1491" t="s">
        <v>741</v>
      </c>
      <c r="E137" s="1492"/>
      <c r="F137" s="1491" t="s">
        <v>739</v>
      </c>
      <c r="G137" s="1492"/>
      <c r="H137" s="1491" t="s">
        <v>742</v>
      </c>
      <c r="I137" s="1492"/>
      <c r="J137" s="1491" t="s">
        <v>769</v>
      </c>
      <c r="K137" s="1492"/>
      <c r="L137" s="1492"/>
      <c r="M137" s="1491"/>
      <c r="N137" s="1492"/>
      <c r="O137" s="1492"/>
      <c r="P137" s="1491"/>
      <c r="Q137" s="1492"/>
      <c r="R137" s="1491"/>
      <c r="S137" s="1492"/>
      <c r="T137" s="1493" t="s">
        <v>770</v>
      </c>
      <c r="U137" s="1492"/>
      <c r="V137" s="1492"/>
      <c r="W137" s="1492"/>
      <c r="X137" s="1492"/>
      <c r="Y137" s="1492"/>
      <c r="Z137" s="1492"/>
      <c r="AA137" s="1492"/>
      <c r="AB137" s="1494" t="s">
        <v>732</v>
      </c>
      <c r="AC137" s="1492"/>
      <c r="AD137" s="1492"/>
      <c r="AE137" s="1492"/>
      <c r="AF137" s="1492"/>
      <c r="AG137" s="1494" t="s">
        <v>733</v>
      </c>
      <c r="AH137" s="1492"/>
      <c r="AI137" s="1492"/>
      <c r="AJ137" s="1495" t="s">
        <v>417</v>
      </c>
      <c r="AK137" s="1496" t="s">
        <v>734</v>
      </c>
      <c r="AL137" s="1492"/>
      <c r="AM137" s="1492"/>
      <c r="AN137" s="1492"/>
      <c r="AO137" s="1492"/>
      <c r="AP137" s="1492"/>
      <c r="AQ137" s="1497">
        <v>669900</v>
      </c>
      <c r="AR137" s="1497">
        <v>169900</v>
      </c>
      <c r="AS137" s="1498">
        <v>500000</v>
      </c>
      <c r="AT137" s="1498">
        <v>0</v>
      </c>
      <c r="AU137" s="1497">
        <v>169900</v>
      </c>
      <c r="AV137" s="1498">
        <v>0</v>
      </c>
      <c r="AW137" s="1497">
        <v>169900</v>
      </c>
      <c r="AX137" s="1498">
        <v>0</v>
      </c>
      <c r="AY137" s="1497">
        <v>169900</v>
      </c>
      <c r="AZ137" s="1498">
        <v>0</v>
      </c>
      <c r="BA137" s="1498">
        <v>169900</v>
      </c>
      <c r="BB137" s="1498">
        <v>0</v>
      </c>
      <c r="BC137" s="1498">
        <v>500000</v>
      </c>
      <c r="BD137" s="1499">
        <f t="shared" si="10"/>
        <v>0.25361994327511567</v>
      </c>
    </row>
    <row r="138" spans="1:56" s="1500" customFormat="1" ht="18">
      <c r="A138" s="1490" t="str">
        <f t="shared" si="11"/>
        <v>A204401510</v>
      </c>
      <c r="B138" s="1510" t="s">
        <v>361</v>
      </c>
      <c r="C138" s="1492"/>
      <c r="D138" s="1510" t="s">
        <v>741</v>
      </c>
      <c r="E138" s="1492"/>
      <c r="F138" s="1510" t="s">
        <v>739</v>
      </c>
      <c r="G138" s="1492"/>
      <c r="H138" s="1510" t="s">
        <v>742</v>
      </c>
      <c r="I138" s="1492"/>
      <c r="J138" s="1510" t="s">
        <v>769</v>
      </c>
      <c r="K138" s="1492"/>
      <c r="L138" s="1492"/>
      <c r="M138" s="1510" t="s">
        <v>745</v>
      </c>
      <c r="N138" s="1492"/>
      <c r="O138" s="1492"/>
      <c r="P138" s="1510"/>
      <c r="Q138" s="1492"/>
      <c r="R138" s="1510"/>
      <c r="S138" s="1492"/>
      <c r="T138" s="1511" t="s">
        <v>576</v>
      </c>
      <c r="U138" s="1492"/>
      <c r="V138" s="1492"/>
      <c r="W138" s="1492"/>
      <c r="X138" s="1492"/>
      <c r="Y138" s="1492"/>
      <c r="Z138" s="1492"/>
      <c r="AA138" s="1492"/>
      <c r="AB138" s="1512" t="s">
        <v>732</v>
      </c>
      <c r="AC138" s="1492"/>
      <c r="AD138" s="1492"/>
      <c r="AE138" s="1492"/>
      <c r="AF138" s="1492"/>
      <c r="AG138" s="1512" t="s">
        <v>733</v>
      </c>
      <c r="AH138" s="1492"/>
      <c r="AI138" s="1492"/>
      <c r="AJ138" s="1513" t="s">
        <v>417</v>
      </c>
      <c r="AK138" s="1514" t="s">
        <v>734</v>
      </c>
      <c r="AL138" s="1492"/>
      <c r="AM138" s="1492"/>
      <c r="AN138" s="1492"/>
      <c r="AO138" s="1492"/>
      <c r="AP138" s="1492"/>
      <c r="AQ138" s="1515">
        <v>669900</v>
      </c>
      <c r="AR138" s="1515">
        <v>169900</v>
      </c>
      <c r="AS138" s="1516">
        <v>500000</v>
      </c>
      <c r="AT138" s="1516">
        <v>0</v>
      </c>
      <c r="AU138" s="1515">
        <v>169900</v>
      </c>
      <c r="AV138" s="1516">
        <v>0</v>
      </c>
      <c r="AW138" s="1515">
        <v>169900</v>
      </c>
      <c r="AX138" s="1516">
        <v>0</v>
      </c>
      <c r="AY138" s="1515">
        <v>169900</v>
      </c>
      <c r="AZ138" s="1516">
        <v>0</v>
      </c>
      <c r="BA138" s="1516">
        <v>169900</v>
      </c>
      <c r="BB138" s="1516">
        <v>0</v>
      </c>
      <c r="BC138" s="1516">
        <v>500000</v>
      </c>
      <c r="BD138" s="1517">
        <f t="shared" si="10"/>
        <v>0.25361994327511567</v>
      </c>
    </row>
    <row r="139" spans="1:56" s="1500" customFormat="1" ht="18">
      <c r="A139" s="1490" t="str">
        <f t="shared" si="11"/>
        <v>A2044110</v>
      </c>
      <c r="B139" s="1491" t="s">
        <v>361</v>
      </c>
      <c r="C139" s="1492"/>
      <c r="D139" s="1491" t="s">
        <v>741</v>
      </c>
      <c r="E139" s="1492"/>
      <c r="F139" s="1491" t="s">
        <v>739</v>
      </c>
      <c r="G139" s="1492"/>
      <c r="H139" s="1491" t="s">
        <v>742</v>
      </c>
      <c r="I139" s="1492"/>
      <c r="J139" s="1491" t="s">
        <v>771</v>
      </c>
      <c r="K139" s="1492"/>
      <c r="L139" s="1492"/>
      <c r="M139" s="1491"/>
      <c r="N139" s="1492"/>
      <c r="O139" s="1492"/>
      <c r="P139" s="1491"/>
      <c r="Q139" s="1492"/>
      <c r="R139" s="1491"/>
      <c r="S139" s="1492"/>
      <c r="T139" s="1493" t="s">
        <v>442</v>
      </c>
      <c r="U139" s="1492"/>
      <c r="V139" s="1492"/>
      <c r="W139" s="1492"/>
      <c r="X139" s="1492"/>
      <c r="Y139" s="1492"/>
      <c r="Z139" s="1492"/>
      <c r="AA139" s="1492"/>
      <c r="AB139" s="1494" t="s">
        <v>732</v>
      </c>
      <c r="AC139" s="1492"/>
      <c r="AD139" s="1492"/>
      <c r="AE139" s="1492"/>
      <c r="AF139" s="1492"/>
      <c r="AG139" s="1494" t="s">
        <v>733</v>
      </c>
      <c r="AH139" s="1492"/>
      <c r="AI139" s="1492"/>
      <c r="AJ139" s="1495" t="s">
        <v>417</v>
      </c>
      <c r="AK139" s="1496" t="s">
        <v>734</v>
      </c>
      <c r="AL139" s="1492"/>
      <c r="AM139" s="1492"/>
      <c r="AN139" s="1492"/>
      <c r="AO139" s="1492"/>
      <c r="AP139" s="1492"/>
      <c r="AQ139" s="1497">
        <v>108609830</v>
      </c>
      <c r="AR139" s="1497">
        <v>104109830</v>
      </c>
      <c r="AS139" s="1498">
        <v>4500000</v>
      </c>
      <c r="AT139" s="1498">
        <v>0</v>
      </c>
      <c r="AU139" s="1497">
        <v>104109830</v>
      </c>
      <c r="AV139" s="1498">
        <v>0</v>
      </c>
      <c r="AW139" s="1497">
        <v>66102913</v>
      </c>
      <c r="AX139" s="1498">
        <v>38006917</v>
      </c>
      <c r="AY139" s="1497">
        <v>66102913</v>
      </c>
      <c r="AZ139" s="1498">
        <v>0</v>
      </c>
      <c r="BA139" s="1498">
        <v>66102913</v>
      </c>
      <c r="BB139" s="1498">
        <v>0</v>
      </c>
      <c r="BC139" s="1498">
        <v>4500000</v>
      </c>
      <c r="BD139" s="1499">
        <f t="shared" si="10"/>
        <v>0.95856728622077758</v>
      </c>
    </row>
    <row r="140" spans="1:56" s="1500" customFormat="1" ht="18">
      <c r="A140" s="1490" t="str">
        <f t="shared" si="11"/>
        <v>A20441210</v>
      </c>
      <c r="B140" s="1510" t="s">
        <v>361</v>
      </c>
      <c r="C140" s="1492"/>
      <c r="D140" s="1510" t="s">
        <v>741</v>
      </c>
      <c r="E140" s="1492"/>
      <c r="F140" s="1510" t="s">
        <v>739</v>
      </c>
      <c r="G140" s="1492"/>
      <c r="H140" s="1510" t="s">
        <v>742</v>
      </c>
      <c r="I140" s="1492"/>
      <c r="J140" s="1510" t="s">
        <v>771</v>
      </c>
      <c r="K140" s="1492"/>
      <c r="L140" s="1492"/>
      <c r="M140" s="1510" t="s">
        <v>741</v>
      </c>
      <c r="N140" s="1492"/>
      <c r="O140" s="1492"/>
      <c r="P140" s="1510"/>
      <c r="Q140" s="1492"/>
      <c r="R140" s="1510"/>
      <c r="S140" s="1492"/>
      <c r="T140" s="1511" t="s">
        <v>443</v>
      </c>
      <c r="U140" s="1492"/>
      <c r="V140" s="1492"/>
      <c r="W140" s="1492"/>
      <c r="X140" s="1492"/>
      <c r="Y140" s="1492"/>
      <c r="Z140" s="1492"/>
      <c r="AA140" s="1492"/>
      <c r="AB140" s="1512" t="s">
        <v>732</v>
      </c>
      <c r="AC140" s="1492"/>
      <c r="AD140" s="1492"/>
      <c r="AE140" s="1492"/>
      <c r="AF140" s="1492"/>
      <c r="AG140" s="1512" t="s">
        <v>733</v>
      </c>
      <c r="AH140" s="1492"/>
      <c r="AI140" s="1492"/>
      <c r="AJ140" s="1513" t="s">
        <v>417</v>
      </c>
      <c r="AK140" s="1514" t="s">
        <v>734</v>
      </c>
      <c r="AL140" s="1492"/>
      <c r="AM140" s="1492"/>
      <c r="AN140" s="1492"/>
      <c r="AO140" s="1492"/>
      <c r="AP140" s="1492"/>
      <c r="AQ140" s="1515">
        <v>83698834</v>
      </c>
      <c r="AR140" s="1515">
        <v>83698834</v>
      </c>
      <c r="AS140" s="1516">
        <v>0</v>
      </c>
      <c r="AT140" s="1516">
        <v>0</v>
      </c>
      <c r="AU140" s="1515">
        <v>83698834</v>
      </c>
      <c r="AV140" s="1516">
        <v>0</v>
      </c>
      <c r="AW140" s="1515">
        <v>45691917</v>
      </c>
      <c r="AX140" s="1516">
        <v>38006917</v>
      </c>
      <c r="AY140" s="1515">
        <v>45691917</v>
      </c>
      <c r="AZ140" s="1516">
        <v>0</v>
      </c>
      <c r="BA140" s="1516">
        <v>45691917</v>
      </c>
      <c r="BB140" s="1516">
        <v>0</v>
      </c>
      <c r="BC140" s="1516">
        <v>0</v>
      </c>
      <c r="BD140" s="1517">
        <f t="shared" si="10"/>
        <v>1</v>
      </c>
    </row>
    <row r="141" spans="1:56" s="1500" customFormat="1" ht="18">
      <c r="A141" s="1490" t="str">
        <f t="shared" si="11"/>
        <v>A20441510</v>
      </c>
      <c r="B141" s="1510" t="s">
        <v>361</v>
      </c>
      <c r="C141" s="1492"/>
      <c r="D141" s="1510" t="s">
        <v>741</v>
      </c>
      <c r="E141" s="1492"/>
      <c r="F141" s="1510" t="s">
        <v>739</v>
      </c>
      <c r="G141" s="1492"/>
      <c r="H141" s="1510" t="s">
        <v>742</v>
      </c>
      <c r="I141" s="1492"/>
      <c r="J141" s="1510" t="s">
        <v>771</v>
      </c>
      <c r="K141" s="1492"/>
      <c r="L141" s="1492"/>
      <c r="M141" s="1510" t="s">
        <v>743</v>
      </c>
      <c r="N141" s="1492"/>
      <c r="O141" s="1492"/>
      <c r="P141" s="1510"/>
      <c r="Q141" s="1492"/>
      <c r="R141" s="1510"/>
      <c r="S141" s="1492"/>
      <c r="T141" s="1511" t="s">
        <v>444</v>
      </c>
      <c r="U141" s="1492"/>
      <c r="V141" s="1492"/>
      <c r="W141" s="1492"/>
      <c r="X141" s="1492"/>
      <c r="Y141" s="1492"/>
      <c r="Z141" s="1492"/>
      <c r="AA141" s="1492"/>
      <c r="AB141" s="1512" t="s">
        <v>732</v>
      </c>
      <c r="AC141" s="1492"/>
      <c r="AD141" s="1492"/>
      <c r="AE141" s="1492"/>
      <c r="AF141" s="1492"/>
      <c r="AG141" s="1512" t="s">
        <v>733</v>
      </c>
      <c r="AH141" s="1492"/>
      <c r="AI141" s="1492"/>
      <c r="AJ141" s="1513" t="s">
        <v>417</v>
      </c>
      <c r="AK141" s="1514" t="s">
        <v>734</v>
      </c>
      <c r="AL141" s="1492"/>
      <c r="AM141" s="1492"/>
      <c r="AN141" s="1492"/>
      <c r="AO141" s="1492"/>
      <c r="AP141" s="1492"/>
      <c r="AQ141" s="1515">
        <v>14591960</v>
      </c>
      <c r="AR141" s="1515">
        <v>11591960</v>
      </c>
      <c r="AS141" s="1516">
        <v>3000000</v>
      </c>
      <c r="AT141" s="1516">
        <v>0</v>
      </c>
      <c r="AU141" s="1515">
        <v>11591960</v>
      </c>
      <c r="AV141" s="1516">
        <v>0</v>
      </c>
      <c r="AW141" s="1515">
        <v>11591960</v>
      </c>
      <c r="AX141" s="1516">
        <v>0</v>
      </c>
      <c r="AY141" s="1515">
        <v>11591960</v>
      </c>
      <c r="AZ141" s="1516">
        <v>0</v>
      </c>
      <c r="BA141" s="1516">
        <v>11591960</v>
      </c>
      <c r="BB141" s="1516">
        <v>0</v>
      </c>
      <c r="BC141" s="1516">
        <v>3000000</v>
      </c>
      <c r="BD141" s="1517">
        <f t="shared" si="10"/>
        <v>0.79440733116044726</v>
      </c>
    </row>
    <row r="142" spans="1:56" s="1500" customFormat="1" ht="18">
      <c r="A142" s="1490" t="str">
        <f t="shared" si="11"/>
        <v>A204411310</v>
      </c>
      <c r="B142" s="1510" t="s">
        <v>361</v>
      </c>
      <c r="C142" s="1492"/>
      <c r="D142" s="1510" t="s">
        <v>741</v>
      </c>
      <c r="E142" s="1492"/>
      <c r="F142" s="1510" t="s">
        <v>739</v>
      </c>
      <c r="G142" s="1492"/>
      <c r="H142" s="1510" t="s">
        <v>742</v>
      </c>
      <c r="I142" s="1492"/>
      <c r="J142" s="1510" t="s">
        <v>771</v>
      </c>
      <c r="K142" s="1492"/>
      <c r="L142" s="1492"/>
      <c r="M142" s="1510" t="s">
        <v>765</v>
      </c>
      <c r="N142" s="1492"/>
      <c r="O142" s="1492"/>
      <c r="P142" s="1510"/>
      <c r="Q142" s="1492"/>
      <c r="R142" s="1510"/>
      <c r="S142" s="1492"/>
      <c r="T142" s="1511" t="s">
        <v>442</v>
      </c>
      <c r="U142" s="1492"/>
      <c r="V142" s="1492"/>
      <c r="W142" s="1492"/>
      <c r="X142" s="1492"/>
      <c r="Y142" s="1492"/>
      <c r="Z142" s="1492"/>
      <c r="AA142" s="1492"/>
      <c r="AB142" s="1512" t="s">
        <v>732</v>
      </c>
      <c r="AC142" s="1492"/>
      <c r="AD142" s="1492"/>
      <c r="AE142" s="1492"/>
      <c r="AF142" s="1492"/>
      <c r="AG142" s="1512" t="s">
        <v>733</v>
      </c>
      <c r="AH142" s="1492"/>
      <c r="AI142" s="1492"/>
      <c r="AJ142" s="1513" t="s">
        <v>417</v>
      </c>
      <c r="AK142" s="1514" t="s">
        <v>734</v>
      </c>
      <c r="AL142" s="1492"/>
      <c r="AM142" s="1492"/>
      <c r="AN142" s="1492"/>
      <c r="AO142" s="1492"/>
      <c r="AP142" s="1492"/>
      <c r="AQ142" s="1515">
        <v>10319036</v>
      </c>
      <c r="AR142" s="1515">
        <v>8819036</v>
      </c>
      <c r="AS142" s="1516">
        <v>1500000</v>
      </c>
      <c r="AT142" s="1516">
        <v>0</v>
      </c>
      <c r="AU142" s="1515">
        <v>8819036</v>
      </c>
      <c r="AV142" s="1516">
        <v>0</v>
      </c>
      <c r="AW142" s="1515">
        <v>8819036</v>
      </c>
      <c r="AX142" s="1516">
        <v>0</v>
      </c>
      <c r="AY142" s="1515">
        <v>8819036</v>
      </c>
      <c r="AZ142" s="1516">
        <v>0</v>
      </c>
      <c r="BA142" s="1516">
        <v>8819036</v>
      </c>
      <c r="BB142" s="1516">
        <v>0</v>
      </c>
      <c r="BC142" s="1516">
        <v>1500000</v>
      </c>
      <c r="BD142" s="1517">
        <f t="shared" si="10"/>
        <v>0.85463758436350057</v>
      </c>
    </row>
    <row r="143" spans="1:56" s="1500" customFormat="1" ht="18">
      <c r="A143" s="1490" t="str">
        <f t="shared" si="11"/>
        <v>A20499910</v>
      </c>
      <c r="B143" s="1510" t="s">
        <v>361</v>
      </c>
      <c r="C143" s="1492"/>
      <c r="D143" s="1510" t="s">
        <v>741</v>
      </c>
      <c r="E143" s="1492"/>
      <c r="F143" s="1510" t="s">
        <v>739</v>
      </c>
      <c r="G143" s="1492"/>
      <c r="H143" s="1510" t="s">
        <v>742</v>
      </c>
      <c r="I143" s="1492"/>
      <c r="J143" s="1510" t="s">
        <v>749</v>
      </c>
      <c r="K143" s="1492"/>
      <c r="L143" s="1492"/>
      <c r="M143" s="1510"/>
      <c r="N143" s="1492"/>
      <c r="O143" s="1492"/>
      <c r="P143" s="1510"/>
      <c r="Q143" s="1492"/>
      <c r="R143" s="1510"/>
      <c r="S143" s="1492"/>
      <c r="T143" s="1511" t="s">
        <v>750</v>
      </c>
      <c r="U143" s="1492"/>
      <c r="V143" s="1492"/>
      <c r="W143" s="1492"/>
      <c r="X143" s="1492"/>
      <c r="Y143" s="1492"/>
      <c r="Z143" s="1492"/>
      <c r="AA143" s="1492"/>
      <c r="AB143" s="1512" t="s">
        <v>732</v>
      </c>
      <c r="AC143" s="1492"/>
      <c r="AD143" s="1492"/>
      <c r="AE143" s="1492"/>
      <c r="AF143" s="1492"/>
      <c r="AG143" s="1512" t="s">
        <v>733</v>
      </c>
      <c r="AH143" s="1492"/>
      <c r="AI143" s="1492"/>
      <c r="AJ143" s="1513" t="s">
        <v>417</v>
      </c>
      <c r="AK143" s="1514" t="s">
        <v>734</v>
      </c>
      <c r="AL143" s="1492"/>
      <c r="AM143" s="1492"/>
      <c r="AN143" s="1492"/>
      <c r="AO143" s="1492"/>
      <c r="AP143" s="1492"/>
      <c r="AQ143" s="1515">
        <v>4295692</v>
      </c>
      <c r="AR143" s="1515">
        <v>4295692</v>
      </c>
      <c r="AS143" s="1516">
        <v>0</v>
      </c>
      <c r="AT143" s="1516">
        <v>0</v>
      </c>
      <c r="AU143" s="1515">
        <v>3950783</v>
      </c>
      <c r="AV143" s="1516">
        <v>344909</v>
      </c>
      <c r="AW143" s="1515">
        <v>3950783</v>
      </c>
      <c r="AX143" s="1516">
        <v>0</v>
      </c>
      <c r="AY143" s="1515">
        <v>3950783</v>
      </c>
      <c r="AZ143" s="1516">
        <v>0</v>
      </c>
      <c r="BA143" s="1516">
        <v>3950783</v>
      </c>
      <c r="BB143" s="1516">
        <v>0</v>
      </c>
      <c r="BC143" s="1516">
        <v>0</v>
      </c>
      <c r="BD143" s="1517">
        <f t="shared" si="10"/>
        <v>0.91970816343443618</v>
      </c>
    </row>
    <row r="144" spans="1:56" s="1490" customFormat="1" ht="18">
      <c r="A144" s="1490" t="str">
        <f t="shared" si="11"/>
        <v>A310</v>
      </c>
      <c r="B144" s="1501" t="s">
        <v>361</v>
      </c>
      <c r="C144" s="1502"/>
      <c r="D144" s="1501" t="s">
        <v>748</v>
      </c>
      <c r="E144" s="1502"/>
      <c r="F144" s="1501"/>
      <c r="G144" s="1502"/>
      <c r="H144" s="1501"/>
      <c r="I144" s="1502"/>
      <c r="J144" s="1501"/>
      <c r="K144" s="1502"/>
      <c r="L144" s="1502"/>
      <c r="M144" s="1501"/>
      <c r="N144" s="1502"/>
      <c r="O144" s="1502"/>
      <c r="P144" s="1501"/>
      <c r="Q144" s="1502"/>
      <c r="R144" s="1501"/>
      <c r="S144" s="1502"/>
      <c r="T144" s="1503" t="s">
        <v>60</v>
      </c>
      <c r="U144" s="1502"/>
      <c r="V144" s="1502"/>
      <c r="W144" s="1502"/>
      <c r="X144" s="1502"/>
      <c r="Y144" s="1502"/>
      <c r="Z144" s="1502"/>
      <c r="AA144" s="1502"/>
      <c r="AB144" s="1504" t="s">
        <v>732</v>
      </c>
      <c r="AC144" s="1502"/>
      <c r="AD144" s="1502"/>
      <c r="AE144" s="1502"/>
      <c r="AF144" s="1502"/>
      <c r="AG144" s="1504" t="s">
        <v>733</v>
      </c>
      <c r="AH144" s="1502"/>
      <c r="AI144" s="1502"/>
      <c r="AJ144" s="1505" t="s">
        <v>417</v>
      </c>
      <c r="AK144" s="1506" t="s">
        <v>734</v>
      </c>
      <c r="AL144" s="1502"/>
      <c r="AM144" s="1502"/>
      <c r="AN144" s="1502"/>
      <c r="AO144" s="1502"/>
      <c r="AP144" s="1502"/>
      <c r="AQ144" s="1507">
        <v>194456797449</v>
      </c>
      <c r="AR144" s="1507">
        <v>194446216666</v>
      </c>
      <c r="AS144" s="1508">
        <v>10580783</v>
      </c>
      <c r="AT144" s="1508">
        <v>0</v>
      </c>
      <c r="AU144" s="1507">
        <v>194036332175</v>
      </c>
      <c r="AV144" s="1508">
        <v>409884491</v>
      </c>
      <c r="AW144" s="1507">
        <v>193700705125</v>
      </c>
      <c r="AX144" s="1508">
        <v>335627050</v>
      </c>
      <c r="AY144" s="1507">
        <v>174843122065</v>
      </c>
      <c r="AZ144" s="1508">
        <v>18857583060</v>
      </c>
      <c r="BA144" s="1508">
        <v>174843122065</v>
      </c>
      <c r="BB144" s="1508">
        <v>0</v>
      </c>
      <c r="BC144" s="1508">
        <v>2133333</v>
      </c>
      <c r="BD144" s="1509">
        <f t="shared" si="10"/>
        <v>0.99783774452980856</v>
      </c>
    </row>
    <row r="145" spans="1:56" s="1490" customFormat="1" ht="18">
      <c r="A145" s="1490" t="str">
        <f t="shared" si="11"/>
        <v>A310</v>
      </c>
      <c r="B145" s="1501" t="s">
        <v>361</v>
      </c>
      <c r="C145" s="1502"/>
      <c r="D145" s="1501" t="s">
        <v>748</v>
      </c>
      <c r="E145" s="1502"/>
      <c r="F145" s="1501"/>
      <c r="G145" s="1502"/>
      <c r="H145" s="1501"/>
      <c r="I145" s="1502"/>
      <c r="J145" s="1501"/>
      <c r="K145" s="1502"/>
      <c r="L145" s="1502"/>
      <c r="M145" s="1501"/>
      <c r="N145" s="1502"/>
      <c r="O145" s="1502"/>
      <c r="P145" s="1501"/>
      <c r="Q145" s="1502"/>
      <c r="R145" s="1501"/>
      <c r="S145" s="1502"/>
      <c r="T145" s="1503" t="s">
        <v>60</v>
      </c>
      <c r="U145" s="1502"/>
      <c r="V145" s="1502"/>
      <c r="W145" s="1502"/>
      <c r="X145" s="1502"/>
      <c r="Y145" s="1502"/>
      <c r="Z145" s="1502"/>
      <c r="AA145" s="1502"/>
      <c r="AB145" s="1504" t="s">
        <v>732</v>
      </c>
      <c r="AC145" s="1502"/>
      <c r="AD145" s="1502"/>
      <c r="AE145" s="1502"/>
      <c r="AF145" s="1502"/>
      <c r="AG145" s="1504" t="s">
        <v>735</v>
      </c>
      <c r="AH145" s="1502"/>
      <c r="AI145" s="1502"/>
      <c r="AJ145" s="1505" t="s">
        <v>417</v>
      </c>
      <c r="AK145" s="1506" t="s">
        <v>734</v>
      </c>
      <c r="AL145" s="1502"/>
      <c r="AM145" s="1502"/>
      <c r="AN145" s="1502"/>
      <c r="AO145" s="1502"/>
      <c r="AP145" s="1502"/>
      <c r="AQ145" s="1507">
        <v>129817132</v>
      </c>
      <c r="AR145" s="1507">
        <v>129817132</v>
      </c>
      <c r="AS145" s="1508">
        <v>0</v>
      </c>
      <c r="AT145" s="1508">
        <v>0</v>
      </c>
      <c r="AU145" s="1507">
        <v>129817132</v>
      </c>
      <c r="AV145" s="1508">
        <v>0</v>
      </c>
      <c r="AW145" s="1507">
        <v>129817132</v>
      </c>
      <c r="AX145" s="1508">
        <v>0</v>
      </c>
      <c r="AY145" s="1507">
        <v>129817132</v>
      </c>
      <c r="AZ145" s="1508">
        <v>0</v>
      </c>
      <c r="BA145" s="1508">
        <v>129817132</v>
      </c>
      <c r="BB145" s="1508">
        <v>0</v>
      </c>
      <c r="BC145" s="1508">
        <v>0</v>
      </c>
      <c r="BD145" s="1509">
        <f t="shared" si="10"/>
        <v>1</v>
      </c>
    </row>
    <row r="146" spans="1:56" s="1490" customFormat="1" ht="18">
      <c r="A146" s="1490" t="str">
        <f t="shared" si="11"/>
        <v>A311</v>
      </c>
      <c r="B146" s="1501" t="s">
        <v>361</v>
      </c>
      <c r="C146" s="1502"/>
      <c r="D146" s="1501" t="s">
        <v>748</v>
      </c>
      <c r="E146" s="1502"/>
      <c r="F146" s="1501"/>
      <c r="G146" s="1502"/>
      <c r="H146" s="1501"/>
      <c r="I146" s="1502"/>
      <c r="J146" s="1501"/>
      <c r="K146" s="1502"/>
      <c r="L146" s="1502"/>
      <c r="M146" s="1501"/>
      <c r="N146" s="1502"/>
      <c r="O146" s="1502"/>
      <c r="P146" s="1501"/>
      <c r="Q146" s="1502"/>
      <c r="R146" s="1501"/>
      <c r="S146" s="1502"/>
      <c r="T146" s="1503" t="s">
        <v>60</v>
      </c>
      <c r="U146" s="1502"/>
      <c r="V146" s="1502"/>
      <c r="W146" s="1502"/>
      <c r="X146" s="1502"/>
      <c r="Y146" s="1502"/>
      <c r="Z146" s="1502"/>
      <c r="AA146" s="1502"/>
      <c r="AB146" s="1504" t="s">
        <v>732</v>
      </c>
      <c r="AC146" s="1502"/>
      <c r="AD146" s="1502"/>
      <c r="AE146" s="1502"/>
      <c r="AF146" s="1502"/>
      <c r="AG146" s="1504" t="s">
        <v>735</v>
      </c>
      <c r="AH146" s="1502"/>
      <c r="AI146" s="1502"/>
      <c r="AJ146" s="1505" t="s">
        <v>433</v>
      </c>
      <c r="AK146" s="1506" t="s">
        <v>736</v>
      </c>
      <c r="AL146" s="1502"/>
      <c r="AM146" s="1502"/>
      <c r="AN146" s="1502"/>
      <c r="AO146" s="1502"/>
      <c r="AP146" s="1502"/>
      <c r="AQ146" s="1507">
        <v>519000000</v>
      </c>
      <c r="AR146" s="1507">
        <v>519000000</v>
      </c>
      <c r="AS146" s="1508">
        <v>0</v>
      </c>
      <c r="AT146" s="1508">
        <v>0</v>
      </c>
      <c r="AU146" s="1507">
        <v>519000000</v>
      </c>
      <c r="AV146" s="1508">
        <v>0</v>
      </c>
      <c r="AW146" s="1507">
        <v>519000000</v>
      </c>
      <c r="AX146" s="1508">
        <v>0</v>
      </c>
      <c r="AY146" s="1507">
        <v>519000000</v>
      </c>
      <c r="AZ146" s="1508">
        <v>0</v>
      </c>
      <c r="BA146" s="1508">
        <v>519000000</v>
      </c>
      <c r="BB146" s="1508">
        <v>0</v>
      </c>
      <c r="BC146" s="1508">
        <v>0</v>
      </c>
      <c r="BD146" s="1509">
        <f t="shared" si="10"/>
        <v>1</v>
      </c>
    </row>
    <row r="147" spans="1:56" s="1490" customFormat="1" ht="18">
      <c r="A147" s="1490" t="str">
        <f t="shared" si="11"/>
        <v>A316</v>
      </c>
      <c r="B147" s="1501" t="s">
        <v>361</v>
      </c>
      <c r="C147" s="1502"/>
      <c r="D147" s="1501" t="s">
        <v>748</v>
      </c>
      <c r="E147" s="1502"/>
      <c r="F147" s="1501"/>
      <c r="G147" s="1502"/>
      <c r="H147" s="1501"/>
      <c r="I147" s="1502"/>
      <c r="J147" s="1501"/>
      <c r="K147" s="1502"/>
      <c r="L147" s="1502"/>
      <c r="M147" s="1501"/>
      <c r="N147" s="1502"/>
      <c r="O147" s="1502"/>
      <c r="P147" s="1501"/>
      <c r="Q147" s="1502"/>
      <c r="R147" s="1501"/>
      <c r="S147" s="1502"/>
      <c r="T147" s="1503" t="s">
        <v>60</v>
      </c>
      <c r="U147" s="1502"/>
      <c r="V147" s="1502"/>
      <c r="W147" s="1502"/>
      <c r="X147" s="1502"/>
      <c r="Y147" s="1502"/>
      <c r="Z147" s="1502"/>
      <c r="AA147" s="1502"/>
      <c r="AB147" s="1504" t="s">
        <v>732</v>
      </c>
      <c r="AC147" s="1502"/>
      <c r="AD147" s="1502"/>
      <c r="AE147" s="1502"/>
      <c r="AF147" s="1502"/>
      <c r="AG147" s="1504" t="s">
        <v>735</v>
      </c>
      <c r="AH147" s="1502"/>
      <c r="AI147" s="1502"/>
      <c r="AJ147" s="1505" t="s">
        <v>370</v>
      </c>
      <c r="AK147" s="1506" t="s">
        <v>737</v>
      </c>
      <c r="AL147" s="1502"/>
      <c r="AM147" s="1502"/>
      <c r="AN147" s="1502"/>
      <c r="AO147" s="1502"/>
      <c r="AP147" s="1502"/>
      <c r="AQ147" s="1507">
        <v>64477530000</v>
      </c>
      <c r="AR147" s="1507">
        <v>46786583021</v>
      </c>
      <c r="AS147" s="1508">
        <v>17690946979</v>
      </c>
      <c r="AT147" s="1508">
        <v>0</v>
      </c>
      <c r="AU147" s="1507">
        <v>45468599507</v>
      </c>
      <c r="AV147" s="1508">
        <v>1317983514</v>
      </c>
      <c r="AW147" s="1507">
        <v>44252339098</v>
      </c>
      <c r="AX147" s="1508">
        <v>1216260409</v>
      </c>
      <c r="AY147" s="1507">
        <v>43246990108</v>
      </c>
      <c r="AZ147" s="1508">
        <v>1005348990</v>
      </c>
      <c r="BA147" s="1508">
        <v>43246990108</v>
      </c>
      <c r="BB147" s="1508">
        <v>0</v>
      </c>
      <c r="BC147" s="1508">
        <v>0</v>
      </c>
      <c r="BD147" s="1509">
        <f t="shared" si="10"/>
        <v>0.70518519408234159</v>
      </c>
    </row>
    <row r="148" spans="1:56" s="1500" customFormat="1" ht="18">
      <c r="A148" s="1490" t="str">
        <f t="shared" si="11"/>
        <v>A3210</v>
      </c>
      <c r="B148" s="1491" t="s">
        <v>361</v>
      </c>
      <c r="C148" s="1492"/>
      <c r="D148" s="1491" t="s">
        <v>748</v>
      </c>
      <c r="E148" s="1492"/>
      <c r="F148" s="1491" t="s">
        <v>741</v>
      </c>
      <c r="G148" s="1492"/>
      <c r="H148" s="1491"/>
      <c r="I148" s="1492"/>
      <c r="J148" s="1491"/>
      <c r="K148" s="1492"/>
      <c r="L148" s="1492"/>
      <c r="M148" s="1491"/>
      <c r="N148" s="1492"/>
      <c r="O148" s="1492"/>
      <c r="P148" s="1491"/>
      <c r="Q148" s="1492"/>
      <c r="R148" s="1491"/>
      <c r="S148" s="1492"/>
      <c r="T148" s="1493" t="s">
        <v>772</v>
      </c>
      <c r="U148" s="1492"/>
      <c r="V148" s="1492"/>
      <c r="W148" s="1492"/>
      <c r="X148" s="1492"/>
      <c r="Y148" s="1492"/>
      <c r="Z148" s="1492"/>
      <c r="AA148" s="1492"/>
      <c r="AB148" s="1494" t="s">
        <v>732</v>
      </c>
      <c r="AC148" s="1492"/>
      <c r="AD148" s="1492"/>
      <c r="AE148" s="1492"/>
      <c r="AF148" s="1492"/>
      <c r="AG148" s="1494" t="s">
        <v>733</v>
      </c>
      <c r="AH148" s="1492"/>
      <c r="AI148" s="1492"/>
      <c r="AJ148" s="1495" t="s">
        <v>417</v>
      </c>
      <c r="AK148" s="1496" t="s">
        <v>734</v>
      </c>
      <c r="AL148" s="1492"/>
      <c r="AM148" s="1492"/>
      <c r="AN148" s="1492"/>
      <c r="AO148" s="1492"/>
      <c r="AP148" s="1492"/>
      <c r="AQ148" s="1497">
        <v>0</v>
      </c>
      <c r="AR148" s="1497">
        <v>0</v>
      </c>
      <c r="AS148" s="1498">
        <v>0</v>
      </c>
      <c r="AT148" s="1498">
        <v>0</v>
      </c>
      <c r="AU148" s="1497">
        <v>0</v>
      </c>
      <c r="AV148" s="1498">
        <v>0</v>
      </c>
      <c r="AW148" s="1497">
        <v>0</v>
      </c>
      <c r="AX148" s="1498">
        <v>0</v>
      </c>
      <c r="AY148" s="1497">
        <v>0</v>
      </c>
      <c r="AZ148" s="1498">
        <v>0</v>
      </c>
      <c r="BA148" s="1498">
        <v>0</v>
      </c>
      <c r="BB148" s="1498">
        <v>0</v>
      </c>
      <c r="BC148" s="1498">
        <v>0</v>
      </c>
      <c r="BD148" s="1499" t="e">
        <f t="shared" si="10"/>
        <v>#DIV/0!</v>
      </c>
    </row>
    <row r="149" spans="1:56" s="1500" customFormat="1" ht="18">
      <c r="A149" s="1490" t="str">
        <f t="shared" si="11"/>
        <v>A3210</v>
      </c>
      <c r="B149" s="1491" t="s">
        <v>361</v>
      </c>
      <c r="C149" s="1492"/>
      <c r="D149" s="1491" t="s">
        <v>748</v>
      </c>
      <c r="E149" s="1492"/>
      <c r="F149" s="1491" t="s">
        <v>741</v>
      </c>
      <c r="G149" s="1492"/>
      <c r="H149" s="1491"/>
      <c r="I149" s="1492"/>
      <c r="J149" s="1491"/>
      <c r="K149" s="1492"/>
      <c r="L149" s="1492"/>
      <c r="M149" s="1491"/>
      <c r="N149" s="1492"/>
      <c r="O149" s="1492"/>
      <c r="P149" s="1491"/>
      <c r="Q149" s="1492"/>
      <c r="R149" s="1491"/>
      <c r="S149" s="1492"/>
      <c r="T149" s="1493" t="s">
        <v>772</v>
      </c>
      <c r="U149" s="1492"/>
      <c r="V149" s="1492"/>
      <c r="W149" s="1492"/>
      <c r="X149" s="1492"/>
      <c r="Y149" s="1492"/>
      <c r="Z149" s="1492"/>
      <c r="AA149" s="1492"/>
      <c r="AB149" s="1494" t="s">
        <v>732</v>
      </c>
      <c r="AC149" s="1492"/>
      <c r="AD149" s="1492"/>
      <c r="AE149" s="1492"/>
      <c r="AF149" s="1492"/>
      <c r="AG149" s="1494" t="s">
        <v>735</v>
      </c>
      <c r="AH149" s="1492"/>
      <c r="AI149" s="1492"/>
      <c r="AJ149" s="1495" t="s">
        <v>417</v>
      </c>
      <c r="AK149" s="1496" t="s">
        <v>734</v>
      </c>
      <c r="AL149" s="1492"/>
      <c r="AM149" s="1492"/>
      <c r="AN149" s="1492"/>
      <c r="AO149" s="1492"/>
      <c r="AP149" s="1492"/>
      <c r="AQ149" s="1497">
        <v>129817132</v>
      </c>
      <c r="AR149" s="1497">
        <v>129817132</v>
      </c>
      <c r="AS149" s="1498">
        <v>0</v>
      </c>
      <c r="AT149" s="1498">
        <v>0</v>
      </c>
      <c r="AU149" s="1497">
        <v>129817132</v>
      </c>
      <c r="AV149" s="1498">
        <v>0</v>
      </c>
      <c r="AW149" s="1497">
        <v>129817132</v>
      </c>
      <c r="AX149" s="1498">
        <v>0</v>
      </c>
      <c r="AY149" s="1497">
        <v>129817132</v>
      </c>
      <c r="AZ149" s="1498">
        <v>0</v>
      </c>
      <c r="BA149" s="1498">
        <v>129817132</v>
      </c>
      <c r="BB149" s="1498">
        <v>0</v>
      </c>
      <c r="BC149" s="1498">
        <v>0</v>
      </c>
      <c r="BD149" s="1499">
        <f t="shared" si="10"/>
        <v>1</v>
      </c>
    </row>
    <row r="150" spans="1:56" s="1500" customFormat="1" ht="18">
      <c r="A150" s="1490" t="str">
        <f t="shared" si="11"/>
        <v>A3211</v>
      </c>
      <c r="B150" s="1491" t="s">
        <v>361</v>
      </c>
      <c r="C150" s="1492"/>
      <c r="D150" s="1491" t="s">
        <v>748</v>
      </c>
      <c r="E150" s="1492"/>
      <c r="F150" s="1491" t="s">
        <v>741</v>
      </c>
      <c r="G150" s="1492"/>
      <c r="H150" s="1491"/>
      <c r="I150" s="1492"/>
      <c r="J150" s="1491"/>
      <c r="K150" s="1492"/>
      <c r="L150" s="1492"/>
      <c r="M150" s="1491"/>
      <c r="N150" s="1492"/>
      <c r="O150" s="1492"/>
      <c r="P150" s="1491"/>
      <c r="Q150" s="1492"/>
      <c r="R150" s="1491"/>
      <c r="S150" s="1492"/>
      <c r="T150" s="1493" t="s">
        <v>772</v>
      </c>
      <c r="U150" s="1492"/>
      <c r="V150" s="1492"/>
      <c r="W150" s="1492"/>
      <c r="X150" s="1492"/>
      <c r="Y150" s="1492"/>
      <c r="Z150" s="1492"/>
      <c r="AA150" s="1492"/>
      <c r="AB150" s="1494" t="s">
        <v>732</v>
      </c>
      <c r="AC150" s="1492"/>
      <c r="AD150" s="1492"/>
      <c r="AE150" s="1492"/>
      <c r="AF150" s="1492"/>
      <c r="AG150" s="1494" t="s">
        <v>735</v>
      </c>
      <c r="AH150" s="1492"/>
      <c r="AI150" s="1492"/>
      <c r="AJ150" s="1495" t="s">
        <v>433</v>
      </c>
      <c r="AK150" s="1496" t="s">
        <v>736</v>
      </c>
      <c r="AL150" s="1492"/>
      <c r="AM150" s="1492"/>
      <c r="AN150" s="1492"/>
      <c r="AO150" s="1492"/>
      <c r="AP150" s="1492"/>
      <c r="AQ150" s="1497">
        <v>519000000</v>
      </c>
      <c r="AR150" s="1497">
        <v>519000000</v>
      </c>
      <c r="AS150" s="1498">
        <v>0</v>
      </c>
      <c r="AT150" s="1498">
        <v>0</v>
      </c>
      <c r="AU150" s="1497">
        <v>519000000</v>
      </c>
      <c r="AV150" s="1498">
        <v>0</v>
      </c>
      <c r="AW150" s="1497">
        <v>519000000</v>
      </c>
      <c r="AX150" s="1498">
        <v>0</v>
      </c>
      <c r="AY150" s="1497">
        <v>519000000</v>
      </c>
      <c r="AZ150" s="1498">
        <v>0</v>
      </c>
      <c r="BA150" s="1498">
        <v>519000000</v>
      </c>
      <c r="BB150" s="1498">
        <v>0</v>
      </c>
      <c r="BC150" s="1498">
        <v>0</v>
      </c>
      <c r="BD150" s="1499">
        <f t="shared" si="10"/>
        <v>1</v>
      </c>
    </row>
    <row r="151" spans="1:56" s="1536" customFormat="1" ht="18">
      <c r="A151" s="1528"/>
      <c r="B151" s="1529" t="s">
        <v>361</v>
      </c>
      <c r="C151" s="1530"/>
      <c r="D151" s="1529" t="s">
        <v>748</v>
      </c>
      <c r="E151" s="1530"/>
      <c r="F151" s="1529" t="s">
        <v>741</v>
      </c>
      <c r="G151" s="1530"/>
      <c r="H151" s="1529" t="s">
        <v>738</v>
      </c>
      <c r="I151" s="1530"/>
      <c r="J151" s="1529"/>
      <c r="K151" s="1530"/>
      <c r="L151" s="1530"/>
      <c r="M151" s="1529"/>
      <c r="N151" s="1530"/>
      <c r="O151" s="1530"/>
      <c r="P151" s="1529"/>
      <c r="Q151" s="1530"/>
      <c r="R151" s="1529"/>
      <c r="S151" s="1530"/>
      <c r="T151" s="1531" t="s">
        <v>773</v>
      </c>
      <c r="U151" s="1530"/>
      <c r="V151" s="1530"/>
      <c r="W151" s="1530"/>
      <c r="X151" s="1530"/>
      <c r="Y151" s="1530"/>
      <c r="Z151" s="1530"/>
      <c r="AA151" s="1530"/>
      <c r="AB151" s="1532" t="s">
        <v>732</v>
      </c>
      <c r="AC151" s="1530"/>
      <c r="AD151" s="1530"/>
      <c r="AE151" s="1530"/>
      <c r="AF151" s="1530"/>
      <c r="AG151" s="1532" t="s">
        <v>733</v>
      </c>
      <c r="AH151" s="1530"/>
      <c r="AI151" s="1530"/>
      <c r="AJ151" s="1533" t="s">
        <v>417</v>
      </c>
      <c r="AK151" s="1534" t="s">
        <v>734</v>
      </c>
      <c r="AL151" s="1530"/>
      <c r="AM151" s="1530"/>
      <c r="AN151" s="1530"/>
      <c r="AO151" s="1530"/>
      <c r="AP151" s="1530"/>
      <c r="AQ151" s="1497">
        <v>0</v>
      </c>
      <c r="AR151" s="1497">
        <v>0</v>
      </c>
      <c r="AS151" s="1497">
        <v>0</v>
      </c>
      <c r="AT151" s="1497">
        <v>0</v>
      </c>
      <c r="AU151" s="1497">
        <v>0</v>
      </c>
      <c r="AV151" s="1497">
        <v>0</v>
      </c>
      <c r="AW151" s="1497">
        <v>0</v>
      </c>
      <c r="AX151" s="1497">
        <v>0</v>
      </c>
      <c r="AY151" s="1497">
        <v>0</v>
      </c>
      <c r="AZ151" s="1497">
        <v>0</v>
      </c>
      <c r="BA151" s="1497">
        <v>0</v>
      </c>
      <c r="BB151" s="1497">
        <v>0</v>
      </c>
      <c r="BC151" s="1497">
        <v>0</v>
      </c>
      <c r="BD151" s="1535" t="e">
        <f t="shared" si="10"/>
        <v>#DIV/0!</v>
      </c>
    </row>
    <row r="152" spans="1:56" s="1536" customFormat="1" ht="18">
      <c r="A152" s="1528" t="str">
        <f t="shared" si="11"/>
        <v>A32110</v>
      </c>
      <c r="B152" s="1529" t="s">
        <v>361</v>
      </c>
      <c r="C152" s="1530"/>
      <c r="D152" s="1529" t="s">
        <v>748</v>
      </c>
      <c r="E152" s="1530"/>
      <c r="F152" s="1529" t="s">
        <v>741</v>
      </c>
      <c r="G152" s="1530"/>
      <c r="H152" s="1529" t="s">
        <v>738</v>
      </c>
      <c r="I152" s="1530"/>
      <c r="J152" s="1529"/>
      <c r="K152" s="1530"/>
      <c r="L152" s="1530"/>
      <c r="M152" s="1529"/>
      <c r="N152" s="1530"/>
      <c r="O152" s="1530"/>
      <c r="P152" s="1529"/>
      <c r="Q152" s="1530"/>
      <c r="R152" s="1529"/>
      <c r="S152" s="1530"/>
      <c r="T152" s="1531" t="s">
        <v>773</v>
      </c>
      <c r="U152" s="1530"/>
      <c r="V152" s="1530"/>
      <c r="W152" s="1530"/>
      <c r="X152" s="1530"/>
      <c r="Y152" s="1530"/>
      <c r="Z152" s="1530"/>
      <c r="AA152" s="1530"/>
      <c r="AB152" s="1532" t="s">
        <v>732</v>
      </c>
      <c r="AC152" s="1530"/>
      <c r="AD152" s="1530"/>
      <c r="AE152" s="1530"/>
      <c r="AF152" s="1530"/>
      <c r="AG152" s="1532" t="s">
        <v>735</v>
      </c>
      <c r="AH152" s="1530"/>
      <c r="AI152" s="1530"/>
      <c r="AJ152" s="1533" t="s">
        <v>417</v>
      </c>
      <c r="AK152" s="1534" t="s">
        <v>734</v>
      </c>
      <c r="AL152" s="1530"/>
      <c r="AM152" s="1530"/>
      <c r="AN152" s="1530"/>
      <c r="AO152" s="1530"/>
      <c r="AP152" s="1530"/>
      <c r="AQ152" s="1497">
        <v>129817132</v>
      </c>
      <c r="AR152" s="1497">
        <v>129817132</v>
      </c>
      <c r="AS152" s="1497">
        <v>0</v>
      </c>
      <c r="AT152" s="1497">
        <v>0</v>
      </c>
      <c r="AU152" s="1497">
        <v>129817132</v>
      </c>
      <c r="AV152" s="1497">
        <v>0</v>
      </c>
      <c r="AW152" s="1497">
        <v>129817132</v>
      </c>
      <c r="AX152" s="1497">
        <v>0</v>
      </c>
      <c r="AY152" s="1497">
        <v>129817132</v>
      </c>
      <c r="AZ152" s="1497">
        <v>0</v>
      </c>
      <c r="BA152" s="1497">
        <v>129817132</v>
      </c>
      <c r="BB152" s="1497">
        <v>0</v>
      </c>
      <c r="BC152" s="1497">
        <v>0</v>
      </c>
      <c r="BD152" s="1535">
        <f t="shared" si="10"/>
        <v>1</v>
      </c>
    </row>
    <row r="153" spans="1:56" s="1500" customFormat="1" ht="18">
      <c r="A153" s="1490" t="str">
        <f t="shared" si="11"/>
        <v>A32111</v>
      </c>
      <c r="B153" s="1491" t="s">
        <v>361</v>
      </c>
      <c r="C153" s="1492"/>
      <c r="D153" s="1491" t="s">
        <v>748</v>
      </c>
      <c r="E153" s="1492"/>
      <c r="F153" s="1491" t="s">
        <v>741</v>
      </c>
      <c r="G153" s="1492"/>
      <c r="H153" s="1491" t="s">
        <v>738</v>
      </c>
      <c r="I153" s="1492"/>
      <c r="J153" s="1491"/>
      <c r="K153" s="1492"/>
      <c r="L153" s="1492"/>
      <c r="M153" s="1491"/>
      <c r="N153" s="1492"/>
      <c r="O153" s="1492"/>
      <c r="P153" s="1491"/>
      <c r="Q153" s="1492"/>
      <c r="R153" s="1491"/>
      <c r="S153" s="1492"/>
      <c r="T153" s="1493" t="s">
        <v>773</v>
      </c>
      <c r="U153" s="1492"/>
      <c r="V153" s="1492"/>
      <c r="W153" s="1492"/>
      <c r="X153" s="1492"/>
      <c r="Y153" s="1492"/>
      <c r="Z153" s="1492"/>
      <c r="AA153" s="1492"/>
      <c r="AB153" s="1494" t="s">
        <v>732</v>
      </c>
      <c r="AC153" s="1492"/>
      <c r="AD153" s="1492"/>
      <c r="AE153" s="1492"/>
      <c r="AF153" s="1492"/>
      <c r="AG153" s="1494" t="s">
        <v>735</v>
      </c>
      <c r="AH153" s="1492"/>
      <c r="AI153" s="1492"/>
      <c r="AJ153" s="1495" t="s">
        <v>433</v>
      </c>
      <c r="AK153" s="1496" t="s">
        <v>736</v>
      </c>
      <c r="AL153" s="1492"/>
      <c r="AM153" s="1492"/>
      <c r="AN153" s="1492"/>
      <c r="AO153" s="1492"/>
      <c r="AP153" s="1492"/>
      <c r="AQ153" s="1497">
        <v>519000000</v>
      </c>
      <c r="AR153" s="1497">
        <v>519000000</v>
      </c>
      <c r="AS153" s="1498">
        <v>0</v>
      </c>
      <c r="AT153" s="1498">
        <v>0</v>
      </c>
      <c r="AU153" s="1497">
        <v>519000000</v>
      </c>
      <c r="AV153" s="1498">
        <v>0</v>
      </c>
      <c r="AW153" s="1497">
        <v>519000000</v>
      </c>
      <c r="AX153" s="1498">
        <v>0</v>
      </c>
      <c r="AY153" s="1497">
        <v>519000000</v>
      </c>
      <c r="AZ153" s="1498">
        <v>0</v>
      </c>
      <c r="BA153" s="1498">
        <v>519000000</v>
      </c>
      <c r="BB153" s="1498">
        <v>0</v>
      </c>
      <c r="BC153" s="1498">
        <v>0</v>
      </c>
      <c r="BD153" s="1499">
        <f t="shared" si="10"/>
        <v>1</v>
      </c>
    </row>
    <row r="154" spans="1:56" s="1500" customFormat="1" ht="18">
      <c r="A154" s="1490"/>
      <c r="B154" s="1510" t="s">
        <v>361</v>
      </c>
      <c r="C154" s="1492"/>
      <c r="D154" s="1510" t="s">
        <v>748</v>
      </c>
      <c r="E154" s="1492"/>
      <c r="F154" s="1510" t="s">
        <v>741</v>
      </c>
      <c r="G154" s="1492"/>
      <c r="H154" s="1510" t="s">
        <v>738</v>
      </c>
      <c r="I154" s="1492"/>
      <c r="J154" s="1510" t="s">
        <v>738</v>
      </c>
      <c r="K154" s="1492"/>
      <c r="L154" s="1492"/>
      <c r="M154" s="1510"/>
      <c r="N154" s="1492"/>
      <c r="O154" s="1492"/>
      <c r="P154" s="1510"/>
      <c r="Q154" s="1492"/>
      <c r="R154" s="1510"/>
      <c r="S154" s="1492"/>
      <c r="T154" s="1511" t="s">
        <v>445</v>
      </c>
      <c r="U154" s="1492"/>
      <c r="V154" s="1492"/>
      <c r="W154" s="1492"/>
      <c r="X154" s="1492"/>
      <c r="Y154" s="1492"/>
      <c r="Z154" s="1492"/>
      <c r="AA154" s="1492"/>
      <c r="AB154" s="1512" t="s">
        <v>732</v>
      </c>
      <c r="AC154" s="1492"/>
      <c r="AD154" s="1492"/>
      <c r="AE154" s="1492"/>
      <c r="AF154" s="1492"/>
      <c r="AG154" s="1512" t="s">
        <v>733</v>
      </c>
      <c r="AH154" s="1492"/>
      <c r="AI154" s="1492"/>
      <c r="AJ154" s="1513" t="s">
        <v>417</v>
      </c>
      <c r="AK154" s="1514" t="s">
        <v>734</v>
      </c>
      <c r="AL154" s="1492"/>
      <c r="AM154" s="1492"/>
      <c r="AN154" s="1492"/>
      <c r="AO154" s="1492"/>
      <c r="AP154" s="1492"/>
      <c r="AQ154" s="1515">
        <v>0</v>
      </c>
      <c r="AR154" s="1515">
        <v>0</v>
      </c>
      <c r="AS154" s="1516">
        <v>0</v>
      </c>
      <c r="AT154" s="1516">
        <v>0</v>
      </c>
      <c r="AU154" s="1515">
        <v>0</v>
      </c>
      <c r="AV154" s="1516">
        <v>0</v>
      </c>
      <c r="AW154" s="1515">
        <v>0</v>
      </c>
      <c r="AX154" s="1516">
        <v>0</v>
      </c>
      <c r="AY154" s="1515">
        <v>0</v>
      </c>
      <c r="AZ154" s="1516">
        <v>0</v>
      </c>
      <c r="BA154" s="1516">
        <v>0</v>
      </c>
      <c r="BB154" s="1516">
        <v>0</v>
      </c>
      <c r="BC154" s="1516">
        <v>0</v>
      </c>
      <c r="BD154" s="1517" t="e">
        <f t="shared" ref="BD154:BD217" si="12">+AU154/AQ154</f>
        <v>#DIV/0!</v>
      </c>
    </row>
    <row r="155" spans="1:56" s="1500" customFormat="1" ht="18">
      <c r="A155" s="1490" t="str">
        <f t="shared" si="11"/>
        <v>A321110</v>
      </c>
      <c r="B155" s="1510" t="s">
        <v>361</v>
      </c>
      <c r="C155" s="1492"/>
      <c r="D155" s="1510" t="s">
        <v>748</v>
      </c>
      <c r="E155" s="1492"/>
      <c r="F155" s="1510" t="s">
        <v>741</v>
      </c>
      <c r="G155" s="1492"/>
      <c r="H155" s="1510" t="s">
        <v>738</v>
      </c>
      <c r="I155" s="1492"/>
      <c r="J155" s="1510" t="s">
        <v>738</v>
      </c>
      <c r="K155" s="1492"/>
      <c r="L155" s="1492"/>
      <c r="M155" s="1510"/>
      <c r="N155" s="1492"/>
      <c r="O155" s="1492"/>
      <c r="P155" s="1510"/>
      <c r="Q155" s="1492"/>
      <c r="R155" s="1510"/>
      <c r="S155" s="1492"/>
      <c r="T155" s="1511" t="s">
        <v>445</v>
      </c>
      <c r="U155" s="1492"/>
      <c r="V155" s="1492"/>
      <c r="W155" s="1492"/>
      <c r="X155" s="1492"/>
      <c r="Y155" s="1492"/>
      <c r="Z155" s="1492"/>
      <c r="AA155" s="1492"/>
      <c r="AB155" s="1512" t="s">
        <v>732</v>
      </c>
      <c r="AC155" s="1492"/>
      <c r="AD155" s="1492"/>
      <c r="AE155" s="1492"/>
      <c r="AF155" s="1492"/>
      <c r="AG155" s="1512" t="s">
        <v>735</v>
      </c>
      <c r="AH155" s="1492"/>
      <c r="AI155" s="1492"/>
      <c r="AJ155" s="1513" t="s">
        <v>417</v>
      </c>
      <c r="AK155" s="1514" t="s">
        <v>734</v>
      </c>
      <c r="AL155" s="1492"/>
      <c r="AM155" s="1492"/>
      <c r="AN155" s="1492"/>
      <c r="AO155" s="1492"/>
      <c r="AP155" s="1492"/>
      <c r="AQ155" s="1515">
        <v>129817132</v>
      </c>
      <c r="AR155" s="1515">
        <v>129817132</v>
      </c>
      <c r="AS155" s="1516">
        <v>0</v>
      </c>
      <c r="AT155" s="1516">
        <v>0</v>
      </c>
      <c r="AU155" s="1515">
        <v>129817132</v>
      </c>
      <c r="AV155" s="1516">
        <v>0</v>
      </c>
      <c r="AW155" s="1515">
        <v>129817132</v>
      </c>
      <c r="AX155" s="1516">
        <v>0</v>
      </c>
      <c r="AY155" s="1515">
        <v>129817132</v>
      </c>
      <c r="AZ155" s="1516">
        <v>0</v>
      </c>
      <c r="BA155" s="1516">
        <v>129817132</v>
      </c>
      <c r="BB155" s="1516">
        <v>0</v>
      </c>
      <c r="BC155" s="1516">
        <v>0</v>
      </c>
      <c r="BD155" s="1517">
        <f t="shared" si="12"/>
        <v>1</v>
      </c>
    </row>
    <row r="156" spans="1:56" s="1500" customFormat="1" ht="18">
      <c r="A156" s="1490" t="str">
        <f t="shared" si="11"/>
        <v>A321111</v>
      </c>
      <c r="B156" s="1510" t="s">
        <v>361</v>
      </c>
      <c r="C156" s="1492"/>
      <c r="D156" s="1510" t="s">
        <v>748</v>
      </c>
      <c r="E156" s="1492"/>
      <c r="F156" s="1510" t="s">
        <v>741</v>
      </c>
      <c r="G156" s="1492"/>
      <c r="H156" s="1510" t="s">
        <v>738</v>
      </c>
      <c r="I156" s="1492"/>
      <c r="J156" s="1510" t="s">
        <v>738</v>
      </c>
      <c r="K156" s="1492"/>
      <c r="L156" s="1492"/>
      <c r="M156" s="1510"/>
      <c r="N156" s="1492"/>
      <c r="O156" s="1492"/>
      <c r="P156" s="1510"/>
      <c r="Q156" s="1492"/>
      <c r="R156" s="1510"/>
      <c r="S156" s="1492"/>
      <c r="T156" s="1511" t="s">
        <v>445</v>
      </c>
      <c r="U156" s="1492"/>
      <c r="V156" s="1492"/>
      <c r="W156" s="1492"/>
      <c r="X156" s="1492"/>
      <c r="Y156" s="1492"/>
      <c r="Z156" s="1492"/>
      <c r="AA156" s="1492"/>
      <c r="AB156" s="1512" t="s">
        <v>732</v>
      </c>
      <c r="AC156" s="1492"/>
      <c r="AD156" s="1492"/>
      <c r="AE156" s="1492"/>
      <c r="AF156" s="1492"/>
      <c r="AG156" s="1512" t="s">
        <v>735</v>
      </c>
      <c r="AH156" s="1492"/>
      <c r="AI156" s="1492"/>
      <c r="AJ156" s="1513" t="s">
        <v>433</v>
      </c>
      <c r="AK156" s="1514" t="s">
        <v>736</v>
      </c>
      <c r="AL156" s="1492"/>
      <c r="AM156" s="1492"/>
      <c r="AN156" s="1492"/>
      <c r="AO156" s="1492"/>
      <c r="AP156" s="1492"/>
      <c r="AQ156" s="1515">
        <v>519000000</v>
      </c>
      <c r="AR156" s="1515">
        <v>519000000</v>
      </c>
      <c r="AS156" s="1516">
        <v>0</v>
      </c>
      <c r="AT156" s="1516">
        <v>0</v>
      </c>
      <c r="AU156" s="1515">
        <v>519000000</v>
      </c>
      <c r="AV156" s="1516">
        <v>0</v>
      </c>
      <c r="AW156" s="1515">
        <v>519000000</v>
      </c>
      <c r="AX156" s="1516">
        <v>0</v>
      </c>
      <c r="AY156" s="1515">
        <v>519000000</v>
      </c>
      <c r="AZ156" s="1516">
        <v>0</v>
      </c>
      <c r="BA156" s="1516">
        <v>519000000</v>
      </c>
      <c r="BB156" s="1516">
        <v>0</v>
      </c>
      <c r="BC156" s="1516">
        <v>0</v>
      </c>
      <c r="BD156" s="1517">
        <f t="shared" si="12"/>
        <v>1</v>
      </c>
    </row>
    <row r="157" spans="1:56" s="1500" customFormat="1" ht="18">
      <c r="A157" s="1490" t="str">
        <f t="shared" si="11"/>
        <v>A3510</v>
      </c>
      <c r="B157" s="1491" t="s">
        <v>361</v>
      </c>
      <c r="C157" s="1492"/>
      <c r="D157" s="1491" t="s">
        <v>748</v>
      </c>
      <c r="E157" s="1492"/>
      <c r="F157" s="1491" t="s">
        <v>743</v>
      </c>
      <c r="G157" s="1492"/>
      <c r="H157" s="1491"/>
      <c r="I157" s="1492"/>
      <c r="J157" s="1491"/>
      <c r="K157" s="1492"/>
      <c r="L157" s="1492"/>
      <c r="M157" s="1491"/>
      <c r="N157" s="1492"/>
      <c r="O157" s="1492"/>
      <c r="P157" s="1491"/>
      <c r="Q157" s="1492"/>
      <c r="R157" s="1491"/>
      <c r="S157" s="1492"/>
      <c r="T157" s="1493" t="s">
        <v>774</v>
      </c>
      <c r="U157" s="1492"/>
      <c r="V157" s="1492"/>
      <c r="W157" s="1492"/>
      <c r="X157" s="1492"/>
      <c r="Y157" s="1492"/>
      <c r="Z157" s="1492"/>
      <c r="AA157" s="1492"/>
      <c r="AB157" s="1494" t="s">
        <v>732</v>
      </c>
      <c r="AC157" s="1492"/>
      <c r="AD157" s="1492"/>
      <c r="AE157" s="1492"/>
      <c r="AF157" s="1492"/>
      <c r="AG157" s="1494" t="s">
        <v>733</v>
      </c>
      <c r="AH157" s="1492"/>
      <c r="AI157" s="1492"/>
      <c r="AJ157" s="1495" t="s">
        <v>417</v>
      </c>
      <c r="AK157" s="1496" t="s">
        <v>734</v>
      </c>
      <c r="AL157" s="1492"/>
      <c r="AM157" s="1492"/>
      <c r="AN157" s="1492"/>
      <c r="AO157" s="1492"/>
      <c r="AP157" s="1492"/>
      <c r="AQ157" s="1497">
        <v>6200000</v>
      </c>
      <c r="AR157" s="1497">
        <v>0</v>
      </c>
      <c r="AS157" s="1498">
        <v>6200000</v>
      </c>
      <c r="AT157" s="1498">
        <v>0</v>
      </c>
      <c r="AU157" s="1497">
        <v>0</v>
      </c>
      <c r="AV157" s="1498">
        <v>0</v>
      </c>
      <c r="AW157" s="1497">
        <v>0</v>
      </c>
      <c r="AX157" s="1498">
        <v>0</v>
      </c>
      <c r="AY157" s="1497">
        <v>0</v>
      </c>
      <c r="AZ157" s="1498">
        <v>0</v>
      </c>
      <c r="BA157" s="1498">
        <v>0</v>
      </c>
      <c r="BB157" s="1498">
        <v>0</v>
      </c>
      <c r="BC157" s="1498">
        <v>0</v>
      </c>
      <c r="BD157" s="1499">
        <f t="shared" si="12"/>
        <v>0</v>
      </c>
    </row>
    <row r="158" spans="1:56" s="1500" customFormat="1" ht="18">
      <c r="A158" s="1490" t="str">
        <f t="shared" si="11"/>
        <v>A35310</v>
      </c>
      <c r="B158" s="1491" t="s">
        <v>361</v>
      </c>
      <c r="C158" s="1492"/>
      <c r="D158" s="1491" t="s">
        <v>748</v>
      </c>
      <c r="E158" s="1492"/>
      <c r="F158" s="1491" t="s">
        <v>743</v>
      </c>
      <c r="G158" s="1492"/>
      <c r="H158" s="1491" t="s">
        <v>748</v>
      </c>
      <c r="I158" s="1492"/>
      <c r="J158" s="1491"/>
      <c r="K158" s="1492"/>
      <c r="L158" s="1492"/>
      <c r="M158" s="1491"/>
      <c r="N158" s="1492"/>
      <c r="O158" s="1492"/>
      <c r="P158" s="1491"/>
      <c r="Q158" s="1492"/>
      <c r="R158" s="1491"/>
      <c r="S158" s="1492"/>
      <c r="T158" s="1493" t="s">
        <v>775</v>
      </c>
      <c r="U158" s="1492"/>
      <c r="V158" s="1492"/>
      <c r="W158" s="1492"/>
      <c r="X158" s="1492"/>
      <c r="Y158" s="1492"/>
      <c r="Z158" s="1492"/>
      <c r="AA158" s="1492"/>
      <c r="AB158" s="1494" t="s">
        <v>732</v>
      </c>
      <c r="AC158" s="1492"/>
      <c r="AD158" s="1492"/>
      <c r="AE158" s="1492"/>
      <c r="AF158" s="1492"/>
      <c r="AG158" s="1494" t="s">
        <v>733</v>
      </c>
      <c r="AH158" s="1492"/>
      <c r="AI158" s="1492"/>
      <c r="AJ158" s="1495" t="s">
        <v>417</v>
      </c>
      <c r="AK158" s="1496" t="s">
        <v>734</v>
      </c>
      <c r="AL158" s="1492"/>
      <c r="AM158" s="1492"/>
      <c r="AN158" s="1492"/>
      <c r="AO158" s="1492"/>
      <c r="AP158" s="1492"/>
      <c r="AQ158" s="1497">
        <v>6200000</v>
      </c>
      <c r="AR158" s="1497">
        <v>0</v>
      </c>
      <c r="AS158" s="1498">
        <v>6200000</v>
      </c>
      <c r="AT158" s="1498">
        <v>0</v>
      </c>
      <c r="AU158" s="1497">
        <v>0</v>
      </c>
      <c r="AV158" s="1498">
        <v>0</v>
      </c>
      <c r="AW158" s="1497">
        <v>0</v>
      </c>
      <c r="AX158" s="1498">
        <v>0</v>
      </c>
      <c r="AY158" s="1497">
        <v>0</v>
      </c>
      <c r="AZ158" s="1498">
        <v>0</v>
      </c>
      <c r="BA158" s="1498">
        <v>0</v>
      </c>
      <c r="BB158" s="1498">
        <v>0</v>
      </c>
      <c r="BC158" s="1498">
        <v>0</v>
      </c>
      <c r="BD158" s="1499">
        <f t="shared" si="12"/>
        <v>0</v>
      </c>
    </row>
    <row r="159" spans="1:56" s="1500" customFormat="1" ht="18">
      <c r="A159" s="1490" t="str">
        <f t="shared" si="11"/>
        <v>A3534410</v>
      </c>
      <c r="B159" s="1510" t="s">
        <v>361</v>
      </c>
      <c r="C159" s="1492"/>
      <c r="D159" s="1510" t="s">
        <v>748</v>
      </c>
      <c r="E159" s="1492"/>
      <c r="F159" s="1510" t="s">
        <v>743</v>
      </c>
      <c r="G159" s="1492"/>
      <c r="H159" s="1510" t="s">
        <v>748</v>
      </c>
      <c r="I159" s="1492"/>
      <c r="J159" s="1510" t="s">
        <v>776</v>
      </c>
      <c r="K159" s="1492"/>
      <c r="L159" s="1492"/>
      <c r="M159" s="1510"/>
      <c r="N159" s="1492"/>
      <c r="O159" s="1492"/>
      <c r="P159" s="1510"/>
      <c r="Q159" s="1492"/>
      <c r="R159" s="1510"/>
      <c r="S159" s="1492"/>
      <c r="T159" s="1511" t="s">
        <v>446</v>
      </c>
      <c r="U159" s="1492"/>
      <c r="V159" s="1492"/>
      <c r="W159" s="1492"/>
      <c r="X159" s="1492"/>
      <c r="Y159" s="1492"/>
      <c r="Z159" s="1492"/>
      <c r="AA159" s="1492"/>
      <c r="AB159" s="1512" t="s">
        <v>732</v>
      </c>
      <c r="AC159" s="1492"/>
      <c r="AD159" s="1492"/>
      <c r="AE159" s="1492"/>
      <c r="AF159" s="1492"/>
      <c r="AG159" s="1512" t="s">
        <v>733</v>
      </c>
      <c r="AH159" s="1492"/>
      <c r="AI159" s="1492"/>
      <c r="AJ159" s="1513" t="s">
        <v>417</v>
      </c>
      <c r="AK159" s="1514" t="s">
        <v>734</v>
      </c>
      <c r="AL159" s="1492"/>
      <c r="AM159" s="1492"/>
      <c r="AN159" s="1492"/>
      <c r="AO159" s="1492"/>
      <c r="AP159" s="1492"/>
      <c r="AQ159" s="1515">
        <v>6200000</v>
      </c>
      <c r="AR159" s="1515">
        <v>0</v>
      </c>
      <c r="AS159" s="1516">
        <v>6200000</v>
      </c>
      <c r="AT159" s="1516">
        <v>0</v>
      </c>
      <c r="AU159" s="1515">
        <v>0</v>
      </c>
      <c r="AV159" s="1516">
        <v>0</v>
      </c>
      <c r="AW159" s="1515">
        <v>0</v>
      </c>
      <c r="AX159" s="1516">
        <v>0</v>
      </c>
      <c r="AY159" s="1515">
        <v>0</v>
      </c>
      <c r="AZ159" s="1516">
        <v>0</v>
      </c>
      <c r="BA159" s="1516">
        <v>0</v>
      </c>
      <c r="BB159" s="1516">
        <v>0</v>
      </c>
      <c r="BC159" s="1516">
        <v>0</v>
      </c>
      <c r="BD159" s="1517">
        <f t="shared" si="12"/>
        <v>0</v>
      </c>
    </row>
    <row r="160" spans="1:56" s="1500" customFormat="1" ht="18">
      <c r="A160" s="1490" t="str">
        <f t="shared" si="11"/>
        <v>A3610</v>
      </c>
      <c r="B160" s="1491" t="s">
        <v>361</v>
      </c>
      <c r="C160" s="1492"/>
      <c r="D160" s="1491" t="s">
        <v>748</v>
      </c>
      <c r="E160" s="1492"/>
      <c r="F160" s="1491" t="s">
        <v>753</v>
      </c>
      <c r="G160" s="1492"/>
      <c r="H160" s="1491"/>
      <c r="I160" s="1492"/>
      <c r="J160" s="1491"/>
      <c r="K160" s="1492"/>
      <c r="L160" s="1492"/>
      <c r="M160" s="1491"/>
      <c r="N160" s="1492"/>
      <c r="O160" s="1492"/>
      <c r="P160" s="1491"/>
      <c r="Q160" s="1492"/>
      <c r="R160" s="1491"/>
      <c r="S160" s="1492"/>
      <c r="T160" s="1493" t="s">
        <v>777</v>
      </c>
      <c r="U160" s="1492"/>
      <c r="V160" s="1492"/>
      <c r="W160" s="1492"/>
      <c r="X160" s="1492"/>
      <c r="Y160" s="1492"/>
      <c r="Z160" s="1492"/>
      <c r="AA160" s="1492"/>
      <c r="AB160" s="1494" t="s">
        <v>732</v>
      </c>
      <c r="AC160" s="1492"/>
      <c r="AD160" s="1492"/>
      <c r="AE160" s="1492"/>
      <c r="AF160" s="1492"/>
      <c r="AG160" s="1494" t="s">
        <v>733</v>
      </c>
      <c r="AH160" s="1492"/>
      <c r="AI160" s="1492"/>
      <c r="AJ160" s="1495" t="s">
        <v>417</v>
      </c>
      <c r="AK160" s="1496" t="s">
        <v>734</v>
      </c>
      <c r="AL160" s="1492"/>
      <c r="AM160" s="1492"/>
      <c r="AN160" s="1492"/>
      <c r="AO160" s="1492"/>
      <c r="AP160" s="1492"/>
      <c r="AQ160" s="1497">
        <v>194450597449</v>
      </c>
      <c r="AR160" s="1497">
        <v>194446216666</v>
      </c>
      <c r="AS160" s="1498">
        <v>4380783</v>
      </c>
      <c r="AT160" s="1498">
        <v>0</v>
      </c>
      <c r="AU160" s="1497">
        <v>194036332175</v>
      </c>
      <c r="AV160" s="1498">
        <v>409884491</v>
      </c>
      <c r="AW160" s="1497">
        <v>193700705125</v>
      </c>
      <c r="AX160" s="1498">
        <v>335627050</v>
      </c>
      <c r="AY160" s="1497">
        <v>174843122065</v>
      </c>
      <c r="AZ160" s="1498">
        <v>18857583060</v>
      </c>
      <c r="BA160" s="1498">
        <v>174843122065</v>
      </c>
      <c r="BB160" s="1498">
        <v>0</v>
      </c>
      <c r="BC160" s="1498">
        <v>2133333</v>
      </c>
      <c r="BD160" s="1499">
        <f t="shared" si="12"/>
        <v>0.99786956029225549</v>
      </c>
    </row>
    <row r="161" spans="1:56" s="1500" customFormat="1" ht="18">
      <c r="A161" s="1490" t="str">
        <f t="shared" si="11"/>
        <v>A3616</v>
      </c>
      <c r="B161" s="1491" t="s">
        <v>361</v>
      </c>
      <c r="C161" s="1492"/>
      <c r="D161" s="1491" t="s">
        <v>748</v>
      </c>
      <c r="E161" s="1492"/>
      <c r="F161" s="1491" t="s">
        <v>753</v>
      </c>
      <c r="G161" s="1492"/>
      <c r="H161" s="1491"/>
      <c r="I161" s="1492"/>
      <c r="J161" s="1491"/>
      <c r="K161" s="1492"/>
      <c r="L161" s="1492"/>
      <c r="M161" s="1491"/>
      <c r="N161" s="1492"/>
      <c r="O161" s="1492"/>
      <c r="P161" s="1491"/>
      <c r="Q161" s="1492"/>
      <c r="R161" s="1491"/>
      <c r="S161" s="1492"/>
      <c r="T161" s="1493" t="s">
        <v>777</v>
      </c>
      <c r="U161" s="1492"/>
      <c r="V161" s="1492"/>
      <c r="W161" s="1492"/>
      <c r="X161" s="1492"/>
      <c r="Y161" s="1492"/>
      <c r="Z161" s="1492"/>
      <c r="AA161" s="1492"/>
      <c r="AB161" s="1494" t="s">
        <v>732</v>
      </c>
      <c r="AC161" s="1492"/>
      <c r="AD161" s="1492"/>
      <c r="AE161" s="1492"/>
      <c r="AF161" s="1492"/>
      <c r="AG161" s="1494" t="s">
        <v>735</v>
      </c>
      <c r="AH161" s="1492"/>
      <c r="AI161" s="1492"/>
      <c r="AJ161" s="1495" t="s">
        <v>370</v>
      </c>
      <c r="AK161" s="1496" t="s">
        <v>737</v>
      </c>
      <c r="AL161" s="1492"/>
      <c r="AM161" s="1492"/>
      <c r="AN161" s="1492"/>
      <c r="AO161" s="1492"/>
      <c r="AP161" s="1492"/>
      <c r="AQ161" s="1497">
        <v>64477530000</v>
      </c>
      <c r="AR161" s="1497">
        <v>46786583021</v>
      </c>
      <c r="AS161" s="1498">
        <v>17690946979</v>
      </c>
      <c r="AT161" s="1498">
        <v>0</v>
      </c>
      <c r="AU161" s="1497">
        <v>45468599507</v>
      </c>
      <c r="AV161" s="1498">
        <v>1317983514</v>
      </c>
      <c r="AW161" s="1497">
        <v>44252339098</v>
      </c>
      <c r="AX161" s="1498">
        <v>1216260409</v>
      </c>
      <c r="AY161" s="1497">
        <v>43246990108</v>
      </c>
      <c r="AZ161" s="1498">
        <v>1005348990</v>
      </c>
      <c r="BA161" s="1498">
        <v>43246990108</v>
      </c>
      <c r="BB161" s="1498">
        <v>0</v>
      </c>
      <c r="BC161" s="1498">
        <v>0</v>
      </c>
      <c r="BD161" s="1499">
        <f t="shared" si="12"/>
        <v>0.70518519408234159</v>
      </c>
    </row>
    <row r="162" spans="1:56" s="1500" customFormat="1" ht="18">
      <c r="A162" s="1490" t="str">
        <f t="shared" si="11"/>
        <v>A36110</v>
      </c>
      <c r="B162" s="1491" t="s">
        <v>361</v>
      </c>
      <c r="C162" s="1492"/>
      <c r="D162" s="1491" t="s">
        <v>748</v>
      </c>
      <c r="E162" s="1492"/>
      <c r="F162" s="1491" t="s">
        <v>753</v>
      </c>
      <c r="G162" s="1492"/>
      <c r="H162" s="1491" t="s">
        <v>738</v>
      </c>
      <c r="I162" s="1492"/>
      <c r="J162" s="1491"/>
      <c r="K162" s="1492"/>
      <c r="L162" s="1492"/>
      <c r="M162" s="1491"/>
      <c r="N162" s="1492"/>
      <c r="O162" s="1492"/>
      <c r="P162" s="1491"/>
      <c r="Q162" s="1492"/>
      <c r="R162" s="1491"/>
      <c r="S162" s="1492"/>
      <c r="T162" s="1493" t="s">
        <v>447</v>
      </c>
      <c r="U162" s="1492"/>
      <c r="V162" s="1492"/>
      <c r="W162" s="1492"/>
      <c r="X162" s="1492"/>
      <c r="Y162" s="1492"/>
      <c r="Z162" s="1492"/>
      <c r="AA162" s="1492"/>
      <c r="AB162" s="1494" t="s">
        <v>732</v>
      </c>
      <c r="AC162" s="1492"/>
      <c r="AD162" s="1492"/>
      <c r="AE162" s="1492"/>
      <c r="AF162" s="1492"/>
      <c r="AG162" s="1494" t="s">
        <v>733</v>
      </c>
      <c r="AH162" s="1492"/>
      <c r="AI162" s="1492"/>
      <c r="AJ162" s="1495" t="s">
        <v>417</v>
      </c>
      <c r="AK162" s="1496" t="s">
        <v>734</v>
      </c>
      <c r="AL162" s="1492"/>
      <c r="AM162" s="1492"/>
      <c r="AN162" s="1492"/>
      <c r="AO162" s="1492"/>
      <c r="AP162" s="1492"/>
      <c r="AQ162" s="1497">
        <v>764000000</v>
      </c>
      <c r="AR162" s="1497">
        <v>764000000</v>
      </c>
      <c r="AS162" s="1498">
        <v>0</v>
      </c>
      <c r="AT162" s="1498">
        <v>0</v>
      </c>
      <c r="AU162" s="1497">
        <v>762298475</v>
      </c>
      <c r="AV162" s="1498">
        <v>1701525</v>
      </c>
      <c r="AW162" s="1497">
        <v>762298475</v>
      </c>
      <c r="AX162" s="1498">
        <v>0</v>
      </c>
      <c r="AY162" s="1497">
        <v>762298475</v>
      </c>
      <c r="AZ162" s="1498">
        <v>0</v>
      </c>
      <c r="BA162" s="1498">
        <v>762298475</v>
      </c>
      <c r="BB162" s="1498">
        <v>0</v>
      </c>
      <c r="BC162" s="1498">
        <v>0</v>
      </c>
      <c r="BD162" s="1499">
        <f t="shared" si="12"/>
        <v>0.99777287303664919</v>
      </c>
    </row>
    <row r="163" spans="1:56" s="1500" customFormat="1" ht="18">
      <c r="A163" s="1490" t="str">
        <f t="shared" ref="A163:A208" si="13">+B163&amp;D163&amp;F163&amp;H163&amp;J163&amp;M163&amp;AJ163</f>
        <v>A361110</v>
      </c>
      <c r="B163" s="1510" t="s">
        <v>361</v>
      </c>
      <c r="C163" s="1492"/>
      <c r="D163" s="1510" t="s">
        <v>748</v>
      </c>
      <c r="E163" s="1492"/>
      <c r="F163" s="1510" t="s">
        <v>753</v>
      </c>
      <c r="G163" s="1492"/>
      <c r="H163" s="1510" t="s">
        <v>738</v>
      </c>
      <c r="I163" s="1492"/>
      <c r="J163" s="1510" t="s">
        <v>738</v>
      </c>
      <c r="K163" s="1492"/>
      <c r="L163" s="1492"/>
      <c r="M163" s="1510"/>
      <c r="N163" s="1492"/>
      <c r="O163" s="1492"/>
      <c r="P163" s="1510"/>
      <c r="Q163" s="1492"/>
      <c r="R163" s="1510"/>
      <c r="S163" s="1492"/>
      <c r="T163" s="1511" t="s">
        <v>447</v>
      </c>
      <c r="U163" s="1492"/>
      <c r="V163" s="1492"/>
      <c r="W163" s="1492"/>
      <c r="X163" s="1492"/>
      <c r="Y163" s="1492"/>
      <c r="Z163" s="1492"/>
      <c r="AA163" s="1492"/>
      <c r="AB163" s="1512" t="s">
        <v>732</v>
      </c>
      <c r="AC163" s="1492"/>
      <c r="AD163" s="1492"/>
      <c r="AE163" s="1492"/>
      <c r="AF163" s="1492"/>
      <c r="AG163" s="1512" t="s">
        <v>733</v>
      </c>
      <c r="AH163" s="1492"/>
      <c r="AI163" s="1492"/>
      <c r="AJ163" s="1513" t="s">
        <v>417</v>
      </c>
      <c r="AK163" s="1514" t="s">
        <v>734</v>
      </c>
      <c r="AL163" s="1492"/>
      <c r="AM163" s="1492"/>
      <c r="AN163" s="1492"/>
      <c r="AO163" s="1492"/>
      <c r="AP163" s="1492"/>
      <c r="AQ163" s="1515">
        <v>764000000</v>
      </c>
      <c r="AR163" s="1515">
        <v>764000000</v>
      </c>
      <c r="AS163" s="1516">
        <v>0</v>
      </c>
      <c r="AT163" s="1516">
        <v>0</v>
      </c>
      <c r="AU163" s="1515">
        <v>762298475</v>
      </c>
      <c r="AV163" s="1516">
        <v>1701525</v>
      </c>
      <c r="AW163" s="1515">
        <v>762298475</v>
      </c>
      <c r="AX163" s="1516">
        <v>0</v>
      </c>
      <c r="AY163" s="1515">
        <v>762298475</v>
      </c>
      <c r="AZ163" s="1516">
        <v>0</v>
      </c>
      <c r="BA163" s="1516">
        <v>762298475</v>
      </c>
      <c r="BB163" s="1516">
        <v>0</v>
      </c>
      <c r="BC163" s="1516">
        <v>0</v>
      </c>
      <c r="BD163" s="1517">
        <f t="shared" si="12"/>
        <v>0.99777287303664919</v>
      </c>
    </row>
    <row r="164" spans="1:56" s="1500" customFormat="1" ht="18">
      <c r="A164" s="1490" t="str">
        <f t="shared" si="13"/>
        <v>A3611210</v>
      </c>
      <c r="B164" s="1510" t="s">
        <v>361</v>
      </c>
      <c r="C164" s="1492"/>
      <c r="D164" s="1510" t="s">
        <v>748</v>
      </c>
      <c r="E164" s="1492"/>
      <c r="F164" s="1510" t="s">
        <v>753</v>
      </c>
      <c r="G164" s="1492"/>
      <c r="H164" s="1510" t="s">
        <v>738</v>
      </c>
      <c r="I164" s="1492"/>
      <c r="J164" s="1510" t="s">
        <v>738</v>
      </c>
      <c r="K164" s="1492"/>
      <c r="L164" s="1492"/>
      <c r="M164" s="1510" t="s">
        <v>741</v>
      </c>
      <c r="N164" s="1492"/>
      <c r="O164" s="1492"/>
      <c r="P164" s="1510"/>
      <c r="Q164" s="1492"/>
      <c r="R164" s="1510"/>
      <c r="S164" s="1492"/>
      <c r="T164" s="1511" t="s">
        <v>577</v>
      </c>
      <c r="U164" s="1492"/>
      <c r="V164" s="1492"/>
      <c r="W164" s="1492"/>
      <c r="X164" s="1492"/>
      <c r="Y164" s="1492"/>
      <c r="Z164" s="1492"/>
      <c r="AA164" s="1492"/>
      <c r="AB164" s="1512" t="s">
        <v>732</v>
      </c>
      <c r="AC164" s="1492"/>
      <c r="AD164" s="1492"/>
      <c r="AE164" s="1492"/>
      <c r="AF164" s="1492"/>
      <c r="AG164" s="1512" t="s">
        <v>733</v>
      </c>
      <c r="AH164" s="1492"/>
      <c r="AI164" s="1492"/>
      <c r="AJ164" s="1513" t="s">
        <v>417</v>
      </c>
      <c r="AK164" s="1514" t="s">
        <v>734</v>
      </c>
      <c r="AL164" s="1492"/>
      <c r="AM164" s="1492"/>
      <c r="AN164" s="1492"/>
      <c r="AO164" s="1492"/>
      <c r="AP164" s="1492"/>
      <c r="AQ164" s="1515">
        <v>764000000</v>
      </c>
      <c r="AR164" s="1515">
        <v>764000000</v>
      </c>
      <c r="AS164" s="1516">
        <v>0</v>
      </c>
      <c r="AT164" s="1516">
        <v>0</v>
      </c>
      <c r="AU164" s="1515">
        <v>762298475</v>
      </c>
      <c r="AV164" s="1516">
        <v>1701525</v>
      </c>
      <c r="AW164" s="1515">
        <v>762298475</v>
      </c>
      <c r="AX164" s="1516">
        <v>0</v>
      </c>
      <c r="AY164" s="1515">
        <v>762298475</v>
      </c>
      <c r="AZ164" s="1516">
        <v>0</v>
      </c>
      <c r="BA164" s="1516">
        <v>762298475</v>
      </c>
      <c r="BB164" s="1516">
        <v>0</v>
      </c>
      <c r="BC164" s="1516">
        <v>0</v>
      </c>
      <c r="BD164" s="1517">
        <f t="shared" si="12"/>
        <v>0.99777287303664919</v>
      </c>
    </row>
    <row r="165" spans="1:56" s="1500" customFormat="1" ht="18">
      <c r="A165" s="1490" t="str">
        <f t="shared" si="13"/>
        <v>A36310</v>
      </c>
      <c r="B165" s="1491" t="s">
        <v>361</v>
      </c>
      <c r="C165" s="1492"/>
      <c r="D165" s="1491" t="s">
        <v>748</v>
      </c>
      <c r="E165" s="1492"/>
      <c r="F165" s="1491" t="s">
        <v>753</v>
      </c>
      <c r="G165" s="1492"/>
      <c r="H165" s="1491" t="s">
        <v>748</v>
      </c>
      <c r="I165" s="1492"/>
      <c r="J165" s="1491"/>
      <c r="K165" s="1492"/>
      <c r="L165" s="1492"/>
      <c r="M165" s="1491"/>
      <c r="N165" s="1492"/>
      <c r="O165" s="1492"/>
      <c r="P165" s="1491"/>
      <c r="Q165" s="1492"/>
      <c r="R165" s="1491"/>
      <c r="S165" s="1492"/>
      <c r="T165" s="1493" t="s">
        <v>778</v>
      </c>
      <c r="U165" s="1492"/>
      <c r="V165" s="1492"/>
      <c r="W165" s="1492"/>
      <c r="X165" s="1492"/>
      <c r="Y165" s="1492"/>
      <c r="Z165" s="1492"/>
      <c r="AA165" s="1492"/>
      <c r="AB165" s="1494" t="s">
        <v>732</v>
      </c>
      <c r="AC165" s="1492"/>
      <c r="AD165" s="1492"/>
      <c r="AE165" s="1492"/>
      <c r="AF165" s="1492"/>
      <c r="AG165" s="1494" t="s">
        <v>733</v>
      </c>
      <c r="AH165" s="1492"/>
      <c r="AI165" s="1492"/>
      <c r="AJ165" s="1495" t="s">
        <v>417</v>
      </c>
      <c r="AK165" s="1496" t="s">
        <v>734</v>
      </c>
      <c r="AL165" s="1492"/>
      <c r="AM165" s="1492"/>
      <c r="AN165" s="1492"/>
      <c r="AO165" s="1492"/>
      <c r="AP165" s="1492"/>
      <c r="AQ165" s="1497">
        <v>193686597449</v>
      </c>
      <c r="AR165" s="1497">
        <v>193682216666</v>
      </c>
      <c r="AS165" s="1498">
        <v>4380783</v>
      </c>
      <c r="AT165" s="1498">
        <v>0</v>
      </c>
      <c r="AU165" s="1497">
        <v>193274033700</v>
      </c>
      <c r="AV165" s="1498">
        <v>408182966</v>
      </c>
      <c r="AW165" s="1497">
        <v>192938406650</v>
      </c>
      <c r="AX165" s="1498">
        <v>335627050</v>
      </c>
      <c r="AY165" s="1497">
        <v>174080823590</v>
      </c>
      <c r="AZ165" s="1498">
        <v>18857583060</v>
      </c>
      <c r="BA165" s="1498">
        <v>174080823590</v>
      </c>
      <c r="BB165" s="1498">
        <v>0</v>
      </c>
      <c r="BC165" s="1498">
        <v>2133333</v>
      </c>
      <c r="BD165" s="1499">
        <f t="shared" si="12"/>
        <v>0.99786994167674081</v>
      </c>
    </row>
    <row r="166" spans="1:56" s="1500" customFormat="1" ht="18">
      <c r="A166" s="1490" t="str">
        <f t="shared" si="13"/>
        <v>A36316</v>
      </c>
      <c r="B166" s="1491" t="s">
        <v>361</v>
      </c>
      <c r="C166" s="1492"/>
      <c r="D166" s="1491" t="s">
        <v>748</v>
      </c>
      <c r="E166" s="1492"/>
      <c r="F166" s="1491" t="s">
        <v>753</v>
      </c>
      <c r="G166" s="1492"/>
      <c r="H166" s="1491" t="s">
        <v>748</v>
      </c>
      <c r="I166" s="1492"/>
      <c r="J166" s="1491"/>
      <c r="K166" s="1492"/>
      <c r="L166" s="1492"/>
      <c r="M166" s="1491"/>
      <c r="N166" s="1492"/>
      <c r="O166" s="1492"/>
      <c r="P166" s="1491"/>
      <c r="Q166" s="1492"/>
      <c r="R166" s="1491"/>
      <c r="S166" s="1492"/>
      <c r="T166" s="1493" t="s">
        <v>778</v>
      </c>
      <c r="U166" s="1492"/>
      <c r="V166" s="1492"/>
      <c r="W166" s="1492"/>
      <c r="X166" s="1492"/>
      <c r="Y166" s="1492"/>
      <c r="Z166" s="1492"/>
      <c r="AA166" s="1492"/>
      <c r="AB166" s="1494" t="s">
        <v>732</v>
      </c>
      <c r="AC166" s="1492"/>
      <c r="AD166" s="1492"/>
      <c r="AE166" s="1492"/>
      <c r="AF166" s="1492"/>
      <c r="AG166" s="1494" t="s">
        <v>735</v>
      </c>
      <c r="AH166" s="1492"/>
      <c r="AI166" s="1492"/>
      <c r="AJ166" s="1495" t="s">
        <v>370</v>
      </c>
      <c r="AK166" s="1496" t="s">
        <v>737</v>
      </c>
      <c r="AL166" s="1492"/>
      <c r="AM166" s="1492"/>
      <c r="AN166" s="1492"/>
      <c r="AO166" s="1492"/>
      <c r="AP166" s="1492"/>
      <c r="AQ166" s="1497">
        <v>64477530000</v>
      </c>
      <c r="AR166" s="1497">
        <v>46786583021</v>
      </c>
      <c r="AS166" s="1498">
        <v>17690946979</v>
      </c>
      <c r="AT166" s="1498">
        <v>0</v>
      </c>
      <c r="AU166" s="1497">
        <v>45468599507</v>
      </c>
      <c r="AV166" s="1498">
        <v>1317983514</v>
      </c>
      <c r="AW166" s="1497">
        <v>44252339098</v>
      </c>
      <c r="AX166" s="1498">
        <v>1216260409</v>
      </c>
      <c r="AY166" s="1497">
        <v>43246990108</v>
      </c>
      <c r="AZ166" s="1498">
        <v>1005348990</v>
      </c>
      <c r="BA166" s="1498">
        <v>43246990108</v>
      </c>
      <c r="BB166" s="1498">
        <v>0</v>
      </c>
      <c r="BC166" s="1498">
        <v>0</v>
      </c>
      <c r="BD166" s="1499">
        <f t="shared" si="12"/>
        <v>0.70518519408234159</v>
      </c>
    </row>
    <row r="167" spans="1:56" s="1500" customFormat="1" ht="18">
      <c r="A167" s="1490" t="str">
        <f t="shared" si="13"/>
        <v>A363410</v>
      </c>
      <c r="B167" s="1510" t="s">
        <v>361</v>
      </c>
      <c r="C167" s="1492"/>
      <c r="D167" s="1510" t="s">
        <v>748</v>
      </c>
      <c r="E167" s="1492"/>
      <c r="F167" s="1510" t="s">
        <v>753</v>
      </c>
      <c r="G167" s="1492"/>
      <c r="H167" s="1510" t="s">
        <v>748</v>
      </c>
      <c r="I167" s="1492"/>
      <c r="J167" s="1510" t="s">
        <v>742</v>
      </c>
      <c r="K167" s="1492"/>
      <c r="L167" s="1492"/>
      <c r="M167" s="1510"/>
      <c r="N167" s="1492"/>
      <c r="O167" s="1492"/>
      <c r="P167" s="1510"/>
      <c r="Q167" s="1492"/>
      <c r="R167" s="1510"/>
      <c r="S167" s="1492"/>
      <c r="T167" s="1511" t="s">
        <v>448</v>
      </c>
      <c r="U167" s="1492"/>
      <c r="V167" s="1492"/>
      <c r="W167" s="1492"/>
      <c r="X167" s="1492"/>
      <c r="Y167" s="1492"/>
      <c r="Z167" s="1492"/>
      <c r="AA167" s="1492"/>
      <c r="AB167" s="1512" t="s">
        <v>732</v>
      </c>
      <c r="AC167" s="1492"/>
      <c r="AD167" s="1492"/>
      <c r="AE167" s="1492"/>
      <c r="AF167" s="1492"/>
      <c r="AG167" s="1512" t="s">
        <v>733</v>
      </c>
      <c r="AH167" s="1492"/>
      <c r="AI167" s="1492"/>
      <c r="AJ167" s="1513" t="s">
        <v>417</v>
      </c>
      <c r="AK167" s="1514" t="s">
        <v>734</v>
      </c>
      <c r="AL167" s="1492"/>
      <c r="AM167" s="1492"/>
      <c r="AN167" s="1492"/>
      <c r="AO167" s="1492"/>
      <c r="AP167" s="1492"/>
      <c r="AQ167" s="1515">
        <v>355500000</v>
      </c>
      <c r="AR167" s="1515">
        <v>355500000</v>
      </c>
      <c r="AS167" s="1516">
        <v>0</v>
      </c>
      <c r="AT167" s="1516">
        <v>0</v>
      </c>
      <c r="AU167" s="1515">
        <v>307125000</v>
      </c>
      <c r="AV167" s="1516">
        <v>48375000</v>
      </c>
      <c r="AW167" s="1515">
        <v>274390213</v>
      </c>
      <c r="AX167" s="1516">
        <v>32734787</v>
      </c>
      <c r="AY167" s="1515">
        <v>255890213</v>
      </c>
      <c r="AZ167" s="1516">
        <v>18500000</v>
      </c>
      <c r="BA167" s="1516">
        <v>255890213</v>
      </c>
      <c r="BB167" s="1516">
        <v>0</v>
      </c>
      <c r="BC167" s="1516">
        <v>0</v>
      </c>
      <c r="BD167" s="1517">
        <f t="shared" si="12"/>
        <v>0.86392405063291144</v>
      </c>
    </row>
    <row r="168" spans="1:56" s="1500" customFormat="1" ht="18">
      <c r="A168" s="1490" t="str">
        <f t="shared" si="13"/>
        <v>A363710</v>
      </c>
      <c r="B168" s="1510" t="s">
        <v>361</v>
      </c>
      <c r="C168" s="1492"/>
      <c r="D168" s="1510" t="s">
        <v>748</v>
      </c>
      <c r="E168" s="1492"/>
      <c r="F168" s="1510" t="s">
        <v>753</v>
      </c>
      <c r="G168" s="1492"/>
      <c r="H168" s="1510" t="s">
        <v>748</v>
      </c>
      <c r="I168" s="1492"/>
      <c r="J168" s="1510" t="s">
        <v>754</v>
      </c>
      <c r="K168" s="1492"/>
      <c r="L168" s="1492"/>
      <c r="M168" s="1510"/>
      <c r="N168" s="1492"/>
      <c r="O168" s="1492"/>
      <c r="P168" s="1510"/>
      <c r="Q168" s="1492"/>
      <c r="R168" s="1510"/>
      <c r="S168" s="1492"/>
      <c r="T168" s="1511" t="s">
        <v>449</v>
      </c>
      <c r="U168" s="1492"/>
      <c r="V168" s="1492"/>
      <c r="W168" s="1492"/>
      <c r="X168" s="1492"/>
      <c r="Y168" s="1492"/>
      <c r="Z168" s="1492"/>
      <c r="AA168" s="1492"/>
      <c r="AB168" s="1512" t="s">
        <v>732</v>
      </c>
      <c r="AC168" s="1492"/>
      <c r="AD168" s="1492"/>
      <c r="AE168" s="1492"/>
      <c r="AF168" s="1492"/>
      <c r="AG168" s="1512" t="s">
        <v>733</v>
      </c>
      <c r="AH168" s="1492"/>
      <c r="AI168" s="1492"/>
      <c r="AJ168" s="1513" t="s">
        <v>417</v>
      </c>
      <c r="AK168" s="1514" t="s">
        <v>734</v>
      </c>
      <c r="AL168" s="1492"/>
      <c r="AM168" s="1492"/>
      <c r="AN168" s="1492"/>
      <c r="AO168" s="1492"/>
      <c r="AP168" s="1492"/>
      <c r="AQ168" s="1515">
        <v>193327310782</v>
      </c>
      <c r="AR168" s="1515">
        <v>193322929999</v>
      </c>
      <c r="AS168" s="1516">
        <v>4380783</v>
      </c>
      <c r="AT168" s="1516">
        <v>0</v>
      </c>
      <c r="AU168" s="1515">
        <v>192963122033</v>
      </c>
      <c r="AV168" s="1516">
        <v>359807966</v>
      </c>
      <c r="AW168" s="1515">
        <v>192660229770</v>
      </c>
      <c r="AX168" s="1516">
        <v>302892263</v>
      </c>
      <c r="AY168" s="1515">
        <v>173821146710</v>
      </c>
      <c r="AZ168" s="1516">
        <v>18839083060</v>
      </c>
      <c r="BA168" s="1516">
        <v>173821146710</v>
      </c>
      <c r="BB168" s="1516">
        <v>0</v>
      </c>
      <c r="BC168" s="1516">
        <v>2133333</v>
      </c>
      <c r="BD168" s="1517">
        <f t="shared" si="12"/>
        <v>0.99811620640908483</v>
      </c>
    </row>
    <row r="169" spans="1:56" s="1490" customFormat="1" ht="18">
      <c r="A169" s="1490" t="str">
        <f t="shared" si="13"/>
        <v>A3631116</v>
      </c>
      <c r="B169" s="1501" t="s">
        <v>361</v>
      </c>
      <c r="C169" s="1502"/>
      <c r="D169" s="1501" t="s">
        <v>748</v>
      </c>
      <c r="E169" s="1502"/>
      <c r="F169" s="1501" t="s">
        <v>753</v>
      </c>
      <c r="G169" s="1502"/>
      <c r="H169" s="1501" t="s">
        <v>748</v>
      </c>
      <c r="I169" s="1502"/>
      <c r="J169" s="1501" t="s">
        <v>433</v>
      </c>
      <c r="K169" s="1502"/>
      <c r="L169" s="1502"/>
      <c r="M169" s="1501"/>
      <c r="N169" s="1502"/>
      <c r="O169" s="1502"/>
      <c r="P169" s="1501"/>
      <c r="Q169" s="1502"/>
      <c r="R169" s="1501"/>
      <c r="S169" s="1502"/>
      <c r="T169" s="1503" t="s">
        <v>578</v>
      </c>
      <c r="U169" s="1502"/>
      <c r="V169" s="1502"/>
      <c r="W169" s="1502"/>
      <c r="X169" s="1502"/>
      <c r="Y169" s="1502"/>
      <c r="Z169" s="1502"/>
      <c r="AA169" s="1502"/>
      <c r="AB169" s="1504" t="s">
        <v>732</v>
      </c>
      <c r="AC169" s="1502"/>
      <c r="AD169" s="1502"/>
      <c r="AE169" s="1502"/>
      <c r="AF169" s="1502"/>
      <c r="AG169" s="1504" t="s">
        <v>735</v>
      </c>
      <c r="AH169" s="1502"/>
      <c r="AI169" s="1502"/>
      <c r="AJ169" s="1505" t="s">
        <v>370</v>
      </c>
      <c r="AK169" s="1506" t="s">
        <v>737</v>
      </c>
      <c r="AL169" s="1502"/>
      <c r="AM169" s="1502"/>
      <c r="AN169" s="1502"/>
      <c r="AO169" s="1502"/>
      <c r="AP169" s="1502"/>
      <c r="AQ169" s="1507">
        <v>63972630000</v>
      </c>
      <c r="AR169" s="1507">
        <v>46786583021</v>
      </c>
      <c r="AS169" s="1508">
        <v>17186046979</v>
      </c>
      <c r="AT169" s="1508">
        <v>0</v>
      </c>
      <c r="AU169" s="1507">
        <v>45468599507</v>
      </c>
      <c r="AV169" s="1508">
        <v>1317983514</v>
      </c>
      <c r="AW169" s="1507">
        <v>44252339098</v>
      </c>
      <c r="AX169" s="1508">
        <v>1216260409</v>
      </c>
      <c r="AY169" s="1507">
        <v>43246990108</v>
      </c>
      <c r="AZ169" s="1508">
        <v>1005348990</v>
      </c>
      <c r="BA169" s="1508">
        <v>43246990108</v>
      </c>
      <c r="BB169" s="1508">
        <v>0</v>
      </c>
      <c r="BC169" s="1508">
        <v>0</v>
      </c>
      <c r="BD169" s="1509">
        <f t="shared" si="12"/>
        <v>0.71075082432909198</v>
      </c>
    </row>
    <row r="170" spans="1:56" s="1500" customFormat="1" ht="18">
      <c r="A170" s="1490" t="str">
        <f t="shared" si="13"/>
        <v>A36311116</v>
      </c>
      <c r="B170" s="1510" t="s">
        <v>361</v>
      </c>
      <c r="C170" s="1492"/>
      <c r="D170" s="1510" t="s">
        <v>748</v>
      </c>
      <c r="E170" s="1492"/>
      <c r="F170" s="1510" t="s">
        <v>753</v>
      </c>
      <c r="G170" s="1492"/>
      <c r="H170" s="1510" t="s">
        <v>748</v>
      </c>
      <c r="I170" s="1492"/>
      <c r="J170" s="1510" t="s">
        <v>433</v>
      </c>
      <c r="K170" s="1492"/>
      <c r="L170" s="1492"/>
      <c r="M170" s="1510" t="s">
        <v>738</v>
      </c>
      <c r="N170" s="1492"/>
      <c r="O170" s="1492"/>
      <c r="P170" s="1510" t="s">
        <v>685</v>
      </c>
      <c r="Q170" s="1492"/>
      <c r="R170" s="1510" t="s">
        <v>685</v>
      </c>
      <c r="S170" s="1492"/>
      <c r="T170" s="1511" t="s">
        <v>450</v>
      </c>
      <c r="U170" s="1492"/>
      <c r="V170" s="1492"/>
      <c r="W170" s="1492"/>
      <c r="X170" s="1492"/>
      <c r="Y170" s="1492"/>
      <c r="Z170" s="1492"/>
      <c r="AA170" s="1492"/>
      <c r="AB170" s="1512" t="s">
        <v>732</v>
      </c>
      <c r="AC170" s="1492"/>
      <c r="AD170" s="1492"/>
      <c r="AE170" s="1492"/>
      <c r="AF170" s="1492"/>
      <c r="AG170" s="1512" t="s">
        <v>735</v>
      </c>
      <c r="AH170" s="1492"/>
      <c r="AI170" s="1492"/>
      <c r="AJ170" s="1513" t="s">
        <v>370</v>
      </c>
      <c r="AK170" s="1514" t="s">
        <v>737</v>
      </c>
      <c r="AL170" s="1492"/>
      <c r="AM170" s="1492"/>
      <c r="AN170" s="1492"/>
      <c r="AO170" s="1492"/>
      <c r="AP170" s="1492"/>
      <c r="AQ170" s="1515">
        <v>55823130000</v>
      </c>
      <c r="AR170" s="1515">
        <v>38637083021</v>
      </c>
      <c r="AS170" s="1516">
        <v>17186046979</v>
      </c>
      <c r="AT170" s="1516">
        <v>0</v>
      </c>
      <c r="AU170" s="1515">
        <v>37461818373</v>
      </c>
      <c r="AV170" s="1516">
        <v>1175264648</v>
      </c>
      <c r="AW170" s="1515">
        <v>36311872369</v>
      </c>
      <c r="AX170" s="1516">
        <v>1149946004</v>
      </c>
      <c r="AY170" s="1515">
        <v>35306523379</v>
      </c>
      <c r="AZ170" s="1516">
        <v>1005348990</v>
      </c>
      <c r="BA170" s="1516">
        <v>35306523379</v>
      </c>
      <c r="BB170" s="1516">
        <v>0</v>
      </c>
      <c r="BC170" s="1516">
        <v>0</v>
      </c>
      <c r="BD170" s="1517">
        <f t="shared" si="12"/>
        <v>0.67108057848064051</v>
      </c>
    </row>
    <row r="171" spans="1:56" s="1500" customFormat="1" ht="18">
      <c r="A171" s="1490" t="str">
        <f>+B171&amp;D171&amp;F171&amp;H171&amp;J171&amp;M171&amp;AJ171</f>
        <v>A36311216</v>
      </c>
      <c r="B171" s="1510" t="s">
        <v>361</v>
      </c>
      <c r="C171" s="1492"/>
      <c r="D171" s="1510" t="s">
        <v>748</v>
      </c>
      <c r="E171" s="1492"/>
      <c r="F171" s="1510" t="s">
        <v>753</v>
      </c>
      <c r="G171" s="1492"/>
      <c r="H171" s="1510" t="s">
        <v>748</v>
      </c>
      <c r="I171" s="1492"/>
      <c r="J171" s="1510" t="s">
        <v>433</v>
      </c>
      <c r="K171" s="1492"/>
      <c r="L171" s="1492"/>
      <c r="M171" s="1510" t="s">
        <v>741</v>
      </c>
      <c r="N171" s="1492"/>
      <c r="O171" s="1492"/>
      <c r="P171" s="1510" t="s">
        <v>685</v>
      </c>
      <c r="Q171" s="1492"/>
      <c r="R171" s="1510" t="s">
        <v>685</v>
      </c>
      <c r="S171" s="1492"/>
      <c r="T171" s="1511" t="s">
        <v>451</v>
      </c>
      <c r="U171" s="1492"/>
      <c r="V171" s="1492"/>
      <c r="W171" s="1492"/>
      <c r="X171" s="1492"/>
      <c r="Y171" s="1492"/>
      <c r="Z171" s="1492"/>
      <c r="AA171" s="1492"/>
      <c r="AB171" s="1512" t="s">
        <v>732</v>
      </c>
      <c r="AC171" s="1492"/>
      <c r="AD171" s="1492"/>
      <c r="AE171" s="1492"/>
      <c r="AF171" s="1492"/>
      <c r="AG171" s="1512" t="s">
        <v>735</v>
      </c>
      <c r="AH171" s="1492"/>
      <c r="AI171" s="1492"/>
      <c r="AJ171" s="1513" t="s">
        <v>370</v>
      </c>
      <c r="AK171" s="1514" t="s">
        <v>737</v>
      </c>
      <c r="AL171" s="1492"/>
      <c r="AM171" s="1492"/>
      <c r="AN171" s="1492"/>
      <c r="AO171" s="1492"/>
      <c r="AP171" s="1492"/>
      <c r="AQ171" s="1515">
        <v>8149500000</v>
      </c>
      <c r="AR171" s="1515">
        <v>8149500000</v>
      </c>
      <c r="AS171" s="1516">
        <v>0</v>
      </c>
      <c r="AT171" s="1516">
        <v>0</v>
      </c>
      <c r="AU171" s="1515">
        <v>8006781134</v>
      </c>
      <c r="AV171" s="1516">
        <v>142718866</v>
      </c>
      <c r="AW171" s="1515">
        <v>7940466729</v>
      </c>
      <c r="AX171" s="1516">
        <v>66314405</v>
      </c>
      <c r="AY171" s="1515">
        <v>7940466729</v>
      </c>
      <c r="AZ171" s="1516">
        <v>0</v>
      </c>
      <c r="BA171" s="1516">
        <v>7940466729</v>
      </c>
      <c r="BB171" s="1516">
        <v>0</v>
      </c>
      <c r="BC171" s="1516">
        <v>0</v>
      </c>
      <c r="BD171" s="1517">
        <f t="shared" si="12"/>
        <v>0.98248740830725811</v>
      </c>
    </row>
    <row r="172" spans="1:56" s="1500" customFormat="1" ht="18">
      <c r="A172" s="1490" t="str">
        <f t="shared" si="13"/>
        <v>A3631910</v>
      </c>
      <c r="B172" s="1510" t="s">
        <v>361</v>
      </c>
      <c r="C172" s="1492"/>
      <c r="D172" s="1510" t="s">
        <v>748</v>
      </c>
      <c r="E172" s="1492"/>
      <c r="F172" s="1510" t="s">
        <v>753</v>
      </c>
      <c r="G172" s="1492"/>
      <c r="H172" s="1510" t="s">
        <v>748</v>
      </c>
      <c r="I172" s="1492"/>
      <c r="J172" s="1510" t="s">
        <v>823</v>
      </c>
      <c r="K172" s="1492"/>
      <c r="L172" s="1492"/>
      <c r="M172" s="1510"/>
      <c r="N172" s="1492"/>
      <c r="O172" s="1492"/>
      <c r="P172" s="1510"/>
      <c r="Q172" s="1492"/>
      <c r="R172" s="1510"/>
      <c r="S172" s="1492"/>
      <c r="T172" s="1511" t="s">
        <v>824</v>
      </c>
      <c r="U172" s="1492"/>
      <c r="V172" s="1492"/>
      <c r="W172" s="1492"/>
      <c r="X172" s="1492"/>
      <c r="Y172" s="1492"/>
      <c r="Z172" s="1492"/>
      <c r="AA172" s="1492"/>
      <c r="AB172" s="1512" t="s">
        <v>732</v>
      </c>
      <c r="AC172" s="1492"/>
      <c r="AD172" s="1492"/>
      <c r="AE172" s="1492"/>
      <c r="AF172" s="1492"/>
      <c r="AG172" s="1512" t="s">
        <v>733</v>
      </c>
      <c r="AH172" s="1492"/>
      <c r="AI172" s="1492"/>
      <c r="AJ172" s="1513" t="s">
        <v>417</v>
      </c>
      <c r="AK172" s="1514" t="s">
        <v>734</v>
      </c>
      <c r="AL172" s="1492"/>
      <c r="AM172" s="1492"/>
      <c r="AN172" s="1492"/>
      <c r="AO172" s="1492"/>
      <c r="AP172" s="1492"/>
      <c r="AQ172" s="1515">
        <v>0</v>
      </c>
      <c r="AR172" s="1515">
        <v>0</v>
      </c>
      <c r="AS172" s="1516">
        <v>0</v>
      </c>
      <c r="AT172" s="1516">
        <v>0</v>
      </c>
      <c r="AU172" s="1515">
        <v>0</v>
      </c>
      <c r="AV172" s="1516">
        <v>0</v>
      </c>
      <c r="AW172" s="1515">
        <v>0</v>
      </c>
      <c r="AX172" s="1516">
        <v>0</v>
      </c>
      <c r="AY172" s="1515">
        <v>0</v>
      </c>
      <c r="AZ172" s="1516">
        <v>0</v>
      </c>
      <c r="BA172" s="1516">
        <v>0</v>
      </c>
      <c r="BB172" s="1516">
        <v>0</v>
      </c>
      <c r="BC172" s="1516">
        <v>0</v>
      </c>
      <c r="BD172" s="1517" t="e">
        <f t="shared" si="12"/>
        <v>#DIV/0!</v>
      </c>
    </row>
    <row r="173" spans="1:56" s="1490" customFormat="1" ht="18">
      <c r="A173" s="1490" t="str">
        <f t="shared" si="13"/>
        <v>A3636616</v>
      </c>
      <c r="B173" s="1501" t="s">
        <v>361</v>
      </c>
      <c r="C173" s="1502"/>
      <c r="D173" s="1501" t="s">
        <v>748</v>
      </c>
      <c r="E173" s="1502"/>
      <c r="F173" s="1501" t="s">
        <v>753</v>
      </c>
      <c r="G173" s="1502"/>
      <c r="H173" s="1501" t="s">
        <v>748</v>
      </c>
      <c r="I173" s="1502"/>
      <c r="J173" s="1501" t="s">
        <v>779</v>
      </c>
      <c r="K173" s="1502"/>
      <c r="L173" s="1502"/>
      <c r="M173" s="1501"/>
      <c r="N173" s="1502"/>
      <c r="O173" s="1502"/>
      <c r="P173" s="1501"/>
      <c r="Q173" s="1502"/>
      <c r="R173" s="1501"/>
      <c r="S173" s="1502"/>
      <c r="T173" s="1503" t="s">
        <v>452</v>
      </c>
      <c r="U173" s="1502"/>
      <c r="V173" s="1502"/>
      <c r="W173" s="1502"/>
      <c r="X173" s="1502"/>
      <c r="Y173" s="1502"/>
      <c r="Z173" s="1502"/>
      <c r="AA173" s="1502"/>
      <c r="AB173" s="1504" t="s">
        <v>732</v>
      </c>
      <c r="AC173" s="1502"/>
      <c r="AD173" s="1502"/>
      <c r="AE173" s="1502"/>
      <c r="AF173" s="1502"/>
      <c r="AG173" s="1504" t="s">
        <v>735</v>
      </c>
      <c r="AH173" s="1502"/>
      <c r="AI173" s="1502"/>
      <c r="AJ173" s="1505" t="s">
        <v>370</v>
      </c>
      <c r="AK173" s="1506" t="s">
        <v>737</v>
      </c>
      <c r="AL173" s="1502"/>
      <c r="AM173" s="1502"/>
      <c r="AN173" s="1502"/>
      <c r="AO173" s="1502"/>
      <c r="AP173" s="1502"/>
      <c r="AQ173" s="1507">
        <v>504900000</v>
      </c>
      <c r="AR173" s="1507">
        <v>0</v>
      </c>
      <c r="AS173" s="1508">
        <v>504900000</v>
      </c>
      <c r="AT173" s="1508">
        <v>0</v>
      </c>
      <c r="AU173" s="1507">
        <v>0</v>
      </c>
      <c r="AV173" s="1508">
        <v>0</v>
      </c>
      <c r="AW173" s="1507">
        <v>0</v>
      </c>
      <c r="AX173" s="1508">
        <v>0</v>
      </c>
      <c r="AY173" s="1507">
        <v>0</v>
      </c>
      <c r="AZ173" s="1508">
        <v>0</v>
      </c>
      <c r="BA173" s="1508">
        <v>0</v>
      </c>
      <c r="BB173" s="1508">
        <v>0</v>
      </c>
      <c r="BC173" s="1508">
        <v>0</v>
      </c>
      <c r="BD173" s="1509">
        <f t="shared" si="12"/>
        <v>0</v>
      </c>
    </row>
    <row r="174" spans="1:56" s="1500" customFormat="1" ht="18">
      <c r="A174" s="1490" t="str">
        <f t="shared" si="13"/>
        <v>A36399910</v>
      </c>
      <c r="B174" s="1510" t="s">
        <v>361</v>
      </c>
      <c r="C174" s="1492"/>
      <c r="D174" s="1510" t="s">
        <v>748</v>
      </c>
      <c r="E174" s="1492"/>
      <c r="F174" s="1510" t="s">
        <v>753</v>
      </c>
      <c r="G174" s="1492"/>
      <c r="H174" s="1510" t="s">
        <v>748</v>
      </c>
      <c r="I174" s="1492"/>
      <c r="J174" s="1510" t="s">
        <v>749</v>
      </c>
      <c r="K174" s="1492"/>
      <c r="L174" s="1492"/>
      <c r="M174" s="1510"/>
      <c r="N174" s="1492"/>
      <c r="O174" s="1492"/>
      <c r="P174" s="1510"/>
      <c r="Q174" s="1492"/>
      <c r="R174" s="1510"/>
      <c r="S174" s="1492"/>
      <c r="T174" s="1511" t="s">
        <v>780</v>
      </c>
      <c r="U174" s="1492"/>
      <c r="V174" s="1492"/>
      <c r="W174" s="1492"/>
      <c r="X174" s="1492"/>
      <c r="Y174" s="1492"/>
      <c r="Z174" s="1492"/>
      <c r="AA174" s="1492"/>
      <c r="AB174" s="1512" t="s">
        <v>732</v>
      </c>
      <c r="AC174" s="1492"/>
      <c r="AD174" s="1492"/>
      <c r="AE174" s="1492"/>
      <c r="AF174" s="1492"/>
      <c r="AG174" s="1512" t="s">
        <v>733</v>
      </c>
      <c r="AH174" s="1492"/>
      <c r="AI174" s="1492"/>
      <c r="AJ174" s="1513" t="s">
        <v>417</v>
      </c>
      <c r="AK174" s="1514" t="s">
        <v>734</v>
      </c>
      <c r="AL174" s="1492"/>
      <c r="AM174" s="1492"/>
      <c r="AN174" s="1492"/>
      <c r="AO174" s="1492"/>
      <c r="AP174" s="1492"/>
      <c r="AQ174" s="1515">
        <v>3786667</v>
      </c>
      <c r="AR174" s="1515">
        <v>3786667</v>
      </c>
      <c r="AS174" s="1516">
        <v>0</v>
      </c>
      <c r="AT174" s="1516">
        <v>0</v>
      </c>
      <c r="AU174" s="1515">
        <v>3786667</v>
      </c>
      <c r="AV174" s="1516">
        <v>0</v>
      </c>
      <c r="AW174" s="1515">
        <v>3786667</v>
      </c>
      <c r="AX174" s="1516">
        <v>0</v>
      </c>
      <c r="AY174" s="1515">
        <v>3786667</v>
      </c>
      <c r="AZ174" s="1516">
        <v>0</v>
      </c>
      <c r="BA174" s="1516">
        <v>3786667</v>
      </c>
      <c r="BB174" s="1516">
        <v>0</v>
      </c>
      <c r="BC174" s="1516">
        <v>0</v>
      </c>
      <c r="BD174" s="1517">
        <f t="shared" si="12"/>
        <v>1</v>
      </c>
    </row>
    <row r="175" spans="1:56" s="1490" customFormat="1" ht="18">
      <c r="A175" s="1490" t="str">
        <f t="shared" si="13"/>
        <v>C10</v>
      </c>
      <c r="B175" s="1501" t="s">
        <v>453</v>
      </c>
      <c r="C175" s="1502"/>
      <c r="D175" s="1501"/>
      <c r="E175" s="1502"/>
      <c r="F175" s="1501"/>
      <c r="G175" s="1502"/>
      <c r="H175" s="1501"/>
      <c r="I175" s="1502"/>
      <c r="J175" s="1501"/>
      <c r="K175" s="1502"/>
      <c r="L175" s="1502"/>
      <c r="M175" s="1501"/>
      <c r="N175" s="1502"/>
      <c r="O175" s="1502"/>
      <c r="P175" s="1501"/>
      <c r="Q175" s="1502"/>
      <c r="R175" s="1501"/>
      <c r="S175" s="1502"/>
      <c r="T175" s="1503" t="s">
        <v>61</v>
      </c>
      <c r="U175" s="1502"/>
      <c r="V175" s="1502"/>
      <c r="W175" s="1502"/>
      <c r="X175" s="1502"/>
      <c r="Y175" s="1502"/>
      <c r="Z175" s="1502"/>
      <c r="AA175" s="1502"/>
      <c r="AB175" s="1504" t="s">
        <v>732</v>
      </c>
      <c r="AC175" s="1502"/>
      <c r="AD175" s="1502"/>
      <c r="AE175" s="1502"/>
      <c r="AF175" s="1502"/>
      <c r="AG175" s="1504" t="s">
        <v>733</v>
      </c>
      <c r="AH175" s="1502"/>
      <c r="AI175" s="1502"/>
      <c r="AJ175" s="1505" t="s">
        <v>417</v>
      </c>
      <c r="AK175" s="1506" t="s">
        <v>734</v>
      </c>
      <c r="AL175" s="1502"/>
      <c r="AM175" s="1502"/>
      <c r="AN175" s="1502"/>
      <c r="AO175" s="1502"/>
      <c r="AP175" s="1502"/>
      <c r="AQ175" s="1507">
        <v>34205984504</v>
      </c>
      <c r="AR175" s="1507">
        <v>33809151528</v>
      </c>
      <c r="AS175" s="1508">
        <v>396832976</v>
      </c>
      <c r="AT175" s="1508">
        <v>0</v>
      </c>
      <c r="AU175" s="1507">
        <v>33144491090</v>
      </c>
      <c r="AV175" s="1508">
        <v>664660438</v>
      </c>
      <c r="AW175" s="1507">
        <v>25150490053.470001</v>
      </c>
      <c r="AX175" s="1508">
        <v>7994001036.5299997</v>
      </c>
      <c r="AY175" s="1507">
        <v>15723860925</v>
      </c>
      <c r="AZ175" s="1508">
        <v>9426629128.4699993</v>
      </c>
      <c r="BA175" s="1508">
        <v>15723860925</v>
      </c>
      <c r="BB175" s="1508">
        <v>0</v>
      </c>
      <c r="BC175" s="1508">
        <v>178283074</v>
      </c>
      <c r="BD175" s="1509">
        <f t="shared" si="12"/>
        <v>0.96896761109519092</v>
      </c>
    </row>
    <row r="176" spans="1:56" s="1490" customFormat="1" ht="18">
      <c r="A176" s="1490" t="str">
        <f t="shared" si="13"/>
        <v>C15</v>
      </c>
      <c r="B176" s="1501" t="s">
        <v>453</v>
      </c>
      <c r="C176" s="1502"/>
      <c r="D176" s="1501"/>
      <c r="E176" s="1502"/>
      <c r="F176" s="1501"/>
      <c r="G176" s="1502"/>
      <c r="H176" s="1501"/>
      <c r="I176" s="1502"/>
      <c r="J176" s="1501"/>
      <c r="K176" s="1502"/>
      <c r="L176" s="1502"/>
      <c r="M176" s="1501"/>
      <c r="N176" s="1502"/>
      <c r="O176" s="1502"/>
      <c r="P176" s="1501"/>
      <c r="Q176" s="1502"/>
      <c r="R176" s="1501"/>
      <c r="S176" s="1502"/>
      <c r="T176" s="1503" t="s">
        <v>61</v>
      </c>
      <c r="U176" s="1502"/>
      <c r="V176" s="1502"/>
      <c r="W176" s="1502"/>
      <c r="X176" s="1502"/>
      <c r="Y176" s="1502"/>
      <c r="Z176" s="1502"/>
      <c r="AA176" s="1502"/>
      <c r="AB176" s="1504" t="s">
        <v>732</v>
      </c>
      <c r="AC176" s="1502"/>
      <c r="AD176" s="1502"/>
      <c r="AE176" s="1502"/>
      <c r="AF176" s="1502"/>
      <c r="AG176" s="1504" t="s">
        <v>733</v>
      </c>
      <c r="AH176" s="1502"/>
      <c r="AI176" s="1502"/>
      <c r="AJ176" s="1505" t="s">
        <v>745</v>
      </c>
      <c r="AK176" s="1506" t="s">
        <v>781</v>
      </c>
      <c r="AL176" s="1502"/>
      <c r="AM176" s="1502"/>
      <c r="AN176" s="1502"/>
      <c r="AO176" s="1502"/>
      <c r="AP176" s="1502"/>
      <c r="AQ176" s="1507">
        <v>1140000000</v>
      </c>
      <c r="AR176" s="1507">
        <v>0</v>
      </c>
      <c r="AS176" s="1508">
        <v>1140000000</v>
      </c>
      <c r="AT176" s="1508">
        <v>0</v>
      </c>
      <c r="AU176" s="1507">
        <v>0</v>
      </c>
      <c r="AV176" s="1508">
        <v>0</v>
      </c>
      <c r="AW176" s="1507">
        <v>0</v>
      </c>
      <c r="AX176" s="1508">
        <v>0</v>
      </c>
      <c r="AY176" s="1507">
        <v>0</v>
      </c>
      <c r="AZ176" s="1508">
        <v>0</v>
      </c>
      <c r="BA176" s="1508">
        <v>0</v>
      </c>
      <c r="BB176" s="1508">
        <v>0</v>
      </c>
      <c r="BC176" s="1508">
        <v>0</v>
      </c>
      <c r="BD176" s="1509">
        <f t="shared" si="12"/>
        <v>0</v>
      </c>
    </row>
    <row r="177" spans="1:56" s="1500" customFormat="1" ht="18">
      <c r="A177" s="1490" t="str">
        <f t="shared" si="13"/>
        <v>C12110</v>
      </c>
      <c r="B177" s="1491" t="s">
        <v>453</v>
      </c>
      <c r="C177" s="1492"/>
      <c r="D177" s="1491" t="s">
        <v>782</v>
      </c>
      <c r="E177" s="1492"/>
      <c r="F177" s="1491"/>
      <c r="G177" s="1492"/>
      <c r="H177" s="1491"/>
      <c r="I177" s="1492"/>
      <c r="J177" s="1491"/>
      <c r="K177" s="1492"/>
      <c r="L177" s="1492"/>
      <c r="M177" s="1491"/>
      <c r="N177" s="1492"/>
      <c r="O177" s="1492"/>
      <c r="P177" s="1491"/>
      <c r="Q177" s="1492"/>
      <c r="R177" s="1491"/>
      <c r="S177" s="1492"/>
      <c r="T177" s="1493" t="s">
        <v>783</v>
      </c>
      <c r="U177" s="1492"/>
      <c r="V177" s="1492"/>
      <c r="W177" s="1492"/>
      <c r="X177" s="1492"/>
      <c r="Y177" s="1492"/>
      <c r="Z177" s="1492"/>
      <c r="AA177" s="1492"/>
      <c r="AB177" s="1494" t="s">
        <v>732</v>
      </c>
      <c r="AC177" s="1492"/>
      <c r="AD177" s="1492"/>
      <c r="AE177" s="1492"/>
      <c r="AF177" s="1492"/>
      <c r="AG177" s="1494" t="s">
        <v>733</v>
      </c>
      <c r="AH177" s="1492"/>
      <c r="AI177" s="1492"/>
      <c r="AJ177" s="1495" t="s">
        <v>417</v>
      </c>
      <c r="AK177" s="1496" t="s">
        <v>734</v>
      </c>
      <c r="AL177" s="1492"/>
      <c r="AM177" s="1492"/>
      <c r="AN177" s="1492"/>
      <c r="AO177" s="1492"/>
      <c r="AP177" s="1492"/>
      <c r="AQ177" s="1497">
        <v>16000000000</v>
      </c>
      <c r="AR177" s="1497">
        <v>16000000000</v>
      </c>
      <c r="AS177" s="1498">
        <v>0</v>
      </c>
      <c r="AT177" s="1498">
        <v>0</v>
      </c>
      <c r="AU177" s="1497">
        <v>16000000000</v>
      </c>
      <c r="AV177" s="1498">
        <v>0</v>
      </c>
      <c r="AW177" s="1497">
        <v>9464694030.4699993</v>
      </c>
      <c r="AX177" s="1498">
        <v>6535305969.5299997</v>
      </c>
      <c r="AY177" s="1497">
        <v>1251266530</v>
      </c>
      <c r="AZ177" s="1498">
        <v>8213427500.4700003</v>
      </c>
      <c r="BA177" s="1498">
        <v>1251266530</v>
      </c>
      <c r="BB177" s="1498">
        <v>0</v>
      </c>
      <c r="BC177" s="1498">
        <v>0</v>
      </c>
      <c r="BD177" s="1499">
        <f t="shared" si="12"/>
        <v>1</v>
      </c>
    </row>
    <row r="178" spans="1:56" s="1500" customFormat="1" ht="18">
      <c r="A178" s="1490" t="str">
        <f t="shared" si="13"/>
        <v>C12180010</v>
      </c>
      <c r="B178" s="1491" t="s">
        <v>453</v>
      </c>
      <c r="C178" s="1492"/>
      <c r="D178" s="1491" t="s">
        <v>782</v>
      </c>
      <c r="E178" s="1492"/>
      <c r="F178" s="1491" t="s">
        <v>784</v>
      </c>
      <c r="G178" s="1492"/>
      <c r="H178" s="1491"/>
      <c r="I178" s="1492"/>
      <c r="J178" s="1491"/>
      <c r="K178" s="1492"/>
      <c r="L178" s="1492"/>
      <c r="M178" s="1491"/>
      <c r="N178" s="1492"/>
      <c r="O178" s="1492"/>
      <c r="P178" s="1491"/>
      <c r="Q178" s="1492"/>
      <c r="R178" s="1491"/>
      <c r="S178" s="1492"/>
      <c r="T178" s="1493" t="s">
        <v>785</v>
      </c>
      <c r="U178" s="1492"/>
      <c r="V178" s="1492"/>
      <c r="W178" s="1492"/>
      <c r="X178" s="1492"/>
      <c r="Y178" s="1492"/>
      <c r="Z178" s="1492"/>
      <c r="AA178" s="1492"/>
      <c r="AB178" s="1494" t="s">
        <v>732</v>
      </c>
      <c r="AC178" s="1492"/>
      <c r="AD178" s="1492"/>
      <c r="AE178" s="1492"/>
      <c r="AF178" s="1492"/>
      <c r="AG178" s="1494" t="s">
        <v>733</v>
      </c>
      <c r="AH178" s="1492"/>
      <c r="AI178" s="1492"/>
      <c r="AJ178" s="1495" t="s">
        <v>417</v>
      </c>
      <c r="AK178" s="1496" t="s">
        <v>734</v>
      </c>
      <c r="AL178" s="1492"/>
      <c r="AM178" s="1492"/>
      <c r="AN178" s="1492"/>
      <c r="AO178" s="1492"/>
      <c r="AP178" s="1492"/>
      <c r="AQ178" s="1497">
        <v>16000000000</v>
      </c>
      <c r="AR178" s="1497">
        <v>16000000000</v>
      </c>
      <c r="AS178" s="1498">
        <v>0</v>
      </c>
      <c r="AT178" s="1498">
        <v>0</v>
      </c>
      <c r="AU178" s="1497">
        <v>16000000000</v>
      </c>
      <c r="AV178" s="1498">
        <v>0</v>
      </c>
      <c r="AW178" s="1497">
        <v>9464694030.4699993</v>
      </c>
      <c r="AX178" s="1498">
        <v>6535305969.5299997</v>
      </c>
      <c r="AY178" s="1497">
        <v>1251266530</v>
      </c>
      <c r="AZ178" s="1498">
        <v>8213427500.4700003</v>
      </c>
      <c r="BA178" s="1498">
        <v>1251266530</v>
      </c>
      <c r="BB178" s="1498">
        <v>0</v>
      </c>
      <c r="BC178" s="1498">
        <v>0</v>
      </c>
      <c r="BD178" s="1499">
        <f t="shared" si="12"/>
        <v>1</v>
      </c>
    </row>
    <row r="179" spans="1:56" s="1500" customFormat="1" ht="18">
      <c r="A179" s="1490" t="str">
        <f t="shared" si="13"/>
        <v>C121800110</v>
      </c>
      <c r="B179" s="1510" t="s">
        <v>453</v>
      </c>
      <c r="C179" s="1492"/>
      <c r="D179" s="1510" t="s">
        <v>782</v>
      </c>
      <c r="E179" s="1492"/>
      <c r="F179" s="1510" t="s">
        <v>784</v>
      </c>
      <c r="G179" s="1492"/>
      <c r="H179" s="1510" t="s">
        <v>738</v>
      </c>
      <c r="I179" s="1492"/>
      <c r="J179" s="1510" t="s">
        <v>685</v>
      </c>
      <c r="K179" s="1492"/>
      <c r="L179" s="1492"/>
      <c r="M179" s="1510" t="s">
        <v>685</v>
      </c>
      <c r="N179" s="1492"/>
      <c r="O179" s="1492"/>
      <c r="P179" s="1510" t="s">
        <v>685</v>
      </c>
      <c r="Q179" s="1492"/>
      <c r="R179" s="1510" t="s">
        <v>685</v>
      </c>
      <c r="S179" s="1492"/>
      <c r="T179" s="1511" t="s">
        <v>579</v>
      </c>
      <c r="U179" s="1492"/>
      <c r="V179" s="1492"/>
      <c r="W179" s="1492"/>
      <c r="X179" s="1492"/>
      <c r="Y179" s="1492"/>
      <c r="Z179" s="1492"/>
      <c r="AA179" s="1492"/>
      <c r="AB179" s="1512" t="s">
        <v>732</v>
      </c>
      <c r="AC179" s="1492"/>
      <c r="AD179" s="1492"/>
      <c r="AE179" s="1492"/>
      <c r="AF179" s="1492"/>
      <c r="AG179" s="1512" t="s">
        <v>733</v>
      </c>
      <c r="AH179" s="1492"/>
      <c r="AI179" s="1492"/>
      <c r="AJ179" s="1513" t="s">
        <v>417</v>
      </c>
      <c r="AK179" s="1514" t="s">
        <v>734</v>
      </c>
      <c r="AL179" s="1492"/>
      <c r="AM179" s="1492"/>
      <c r="AN179" s="1492"/>
      <c r="AO179" s="1492"/>
      <c r="AP179" s="1492"/>
      <c r="AQ179" s="1515">
        <v>16000000000</v>
      </c>
      <c r="AR179" s="1515">
        <v>16000000000</v>
      </c>
      <c r="AS179" s="1516">
        <v>0</v>
      </c>
      <c r="AT179" s="1516">
        <v>0</v>
      </c>
      <c r="AU179" s="1515">
        <v>16000000000</v>
      </c>
      <c r="AV179" s="1516">
        <v>0</v>
      </c>
      <c r="AW179" s="1515">
        <v>9464694030.4699993</v>
      </c>
      <c r="AX179" s="1516">
        <v>6535305969.5299997</v>
      </c>
      <c r="AY179" s="1515">
        <v>1251266530</v>
      </c>
      <c r="AZ179" s="1516">
        <v>8213427500.4700003</v>
      </c>
      <c r="BA179" s="1516">
        <v>1251266530</v>
      </c>
      <c r="BB179" s="1516">
        <v>0</v>
      </c>
      <c r="BC179" s="1516">
        <v>0</v>
      </c>
      <c r="BD179" s="1517">
        <f t="shared" si="12"/>
        <v>1</v>
      </c>
    </row>
    <row r="180" spans="1:56" s="1500" customFormat="1" ht="18">
      <c r="A180" s="1490" t="str">
        <f t="shared" si="13"/>
        <v>C12210</v>
      </c>
      <c r="B180" s="1491" t="s">
        <v>453</v>
      </c>
      <c r="C180" s="1492"/>
      <c r="D180" s="1491" t="s">
        <v>786</v>
      </c>
      <c r="E180" s="1492"/>
      <c r="F180" s="1491"/>
      <c r="G180" s="1492"/>
      <c r="H180" s="1491"/>
      <c r="I180" s="1492"/>
      <c r="J180" s="1491"/>
      <c r="K180" s="1492"/>
      <c r="L180" s="1492"/>
      <c r="M180" s="1491"/>
      <c r="N180" s="1492"/>
      <c r="O180" s="1492"/>
      <c r="P180" s="1491"/>
      <c r="Q180" s="1492"/>
      <c r="R180" s="1491"/>
      <c r="S180" s="1492"/>
      <c r="T180" s="1493" t="s">
        <v>787</v>
      </c>
      <c r="U180" s="1492"/>
      <c r="V180" s="1492"/>
      <c r="W180" s="1492"/>
      <c r="X180" s="1492"/>
      <c r="Y180" s="1492"/>
      <c r="Z180" s="1492"/>
      <c r="AA180" s="1492"/>
      <c r="AB180" s="1494" t="s">
        <v>732</v>
      </c>
      <c r="AC180" s="1492"/>
      <c r="AD180" s="1492"/>
      <c r="AE180" s="1492"/>
      <c r="AF180" s="1492"/>
      <c r="AG180" s="1494" t="s">
        <v>733</v>
      </c>
      <c r="AH180" s="1492"/>
      <c r="AI180" s="1492"/>
      <c r="AJ180" s="1495" t="s">
        <v>417</v>
      </c>
      <c r="AK180" s="1496" t="s">
        <v>734</v>
      </c>
      <c r="AL180" s="1492"/>
      <c r="AM180" s="1492"/>
      <c r="AN180" s="1492"/>
      <c r="AO180" s="1492"/>
      <c r="AP180" s="1492"/>
      <c r="AQ180" s="1497">
        <v>800000000</v>
      </c>
      <c r="AR180" s="1497">
        <v>800000000</v>
      </c>
      <c r="AS180" s="1498">
        <v>0</v>
      </c>
      <c r="AT180" s="1498">
        <v>0</v>
      </c>
      <c r="AU180" s="1497">
        <v>793542739</v>
      </c>
      <c r="AV180" s="1498">
        <v>6457261</v>
      </c>
      <c r="AW180" s="1497">
        <v>745126700</v>
      </c>
      <c r="AX180" s="1498">
        <v>48416039</v>
      </c>
      <c r="AY180" s="1497">
        <v>745126700</v>
      </c>
      <c r="AZ180" s="1498">
        <v>0</v>
      </c>
      <c r="BA180" s="1498">
        <v>745126700</v>
      </c>
      <c r="BB180" s="1498">
        <v>0</v>
      </c>
      <c r="BC180" s="1498">
        <v>174477638</v>
      </c>
      <c r="BD180" s="1499">
        <f t="shared" si="12"/>
        <v>0.99192842375000001</v>
      </c>
    </row>
    <row r="181" spans="1:56" s="1500" customFormat="1" ht="18">
      <c r="A181" s="1490" t="str">
        <f t="shared" si="13"/>
        <v>C12280010</v>
      </c>
      <c r="B181" s="1491" t="s">
        <v>453</v>
      </c>
      <c r="C181" s="1492"/>
      <c r="D181" s="1491" t="s">
        <v>786</v>
      </c>
      <c r="E181" s="1492"/>
      <c r="F181" s="1491" t="s">
        <v>784</v>
      </c>
      <c r="G181" s="1492"/>
      <c r="H181" s="1491"/>
      <c r="I181" s="1492"/>
      <c r="J181" s="1491"/>
      <c r="K181" s="1492"/>
      <c r="L181" s="1492"/>
      <c r="M181" s="1491"/>
      <c r="N181" s="1492"/>
      <c r="O181" s="1492"/>
      <c r="P181" s="1491"/>
      <c r="Q181" s="1492"/>
      <c r="R181" s="1491"/>
      <c r="S181" s="1492"/>
      <c r="T181" s="1493" t="s">
        <v>785</v>
      </c>
      <c r="U181" s="1492"/>
      <c r="V181" s="1492"/>
      <c r="W181" s="1492"/>
      <c r="X181" s="1492"/>
      <c r="Y181" s="1492"/>
      <c r="Z181" s="1492"/>
      <c r="AA181" s="1492"/>
      <c r="AB181" s="1494" t="s">
        <v>732</v>
      </c>
      <c r="AC181" s="1492"/>
      <c r="AD181" s="1492"/>
      <c r="AE181" s="1492"/>
      <c r="AF181" s="1492"/>
      <c r="AG181" s="1494" t="s">
        <v>733</v>
      </c>
      <c r="AH181" s="1492"/>
      <c r="AI181" s="1492"/>
      <c r="AJ181" s="1495" t="s">
        <v>417</v>
      </c>
      <c r="AK181" s="1496" t="s">
        <v>734</v>
      </c>
      <c r="AL181" s="1492"/>
      <c r="AM181" s="1492"/>
      <c r="AN181" s="1492"/>
      <c r="AO181" s="1492"/>
      <c r="AP181" s="1492"/>
      <c r="AQ181" s="1497">
        <v>800000000</v>
      </c>
      <c r="AR181" s="1497">
        <v>800000000</v>
      </c>
      <c r="AS181" s="1498">
        <v>0</v>
      </c>
      <c r="AT181" s="1498">
        <v>0</v>
      </c>
      <c r="AU181" s="1497">
        <v>793542739</v>
      </c>
      <c r="AV181" s="1498">
        <v>6457261</v>
      </c>
      <c r="AW181" s="1497">
        <v>745126700</v>
      </c>
      <c r="AX181" s="1498">
        <v>48416039</v>
      </c>
      <c r="AY181" s="1497">
        <v>745126700</v>
      </c>
      <c r="AZ181" s="1498">
        <v>0</v>
      </c>
      <c r="BA181" s="1498">
        <v>745126700</v>
      </c>
      <c r="BB181" s="1498">
        <v>0</v>
      </c>
      <c r="BC181" s="1498">
        <v>174477638</v>
      </c>
      <c r="BD181" s="1499">
        <f t="shared" si="12"/>
        <v>0.99192842375000001</v>
      </c>
    </row>
    <row r="182" spans="1:56" s="1500" customFormat="1" ht="18">
      <c r="A182" s="1490" t="str">
        <f t="shared" si="13"/>
        <v>C122800210</v>
      </c>
      <c r="B182" s="1510" t="s">
        <v>453</v>
      </c>
      <c r="C182" s="1492"/>
      <c r="D182" s="1510" t="s">
        <v>786</v>
      </c>
      <c r="E182" s="1492"/>
      <c r="F182" s="1510" t="s">
        <v>784</v>
      </c>
      <c r="G182" s="1492"/>
      <c r="H182" s="1510" t="s">
        <v>741</v>
      </c>
      <c r="I182" s="1492"/>
      <c r="J182" s="1510"/>
      <c r="K182" s="1492"/>
      <c r="L182" s="1492"/>
      <c r="M182" s="1510"/>
      <c r="N182" s="1492"/>
      <c r="O182" s="1492"/>
      <c r="P182" s="1510"/>
      <c r="Q182" s="1492"/>
      <c r="R182" s="1510"/>
      <c r="S182" s="1492"/>
      <c r="T182" s="1511" t="s">
        <v>454</v>
      </c>
      <c r="U182" s="1492"/>
      <c r="V182" s="1492"/>
      <c r="W182" s="1492"/>
      <c r="X182" s="1492"/>
      <c r="Y182" s="1492"/>
      <c r="Z182" s="1492"/>
      <c r="AA182" s="1492"/>
      <c r="AB182" s="1512" t="s">
        <v>732</v>
      </c>
      <c r="AC182" s="1492"/>
      <c r="AD182" s="1492"/>
      <c r="AE182" s="1492"/>
      <c r="AF182" s="1492"/>
      <c r="AG182" s="1512" t="s">
        <v>733</v>
      </c>
      <c r="AH182" s="1492"/>
      <c r="AI182" s="1492"/>
      <c r="AJ182" s="1513" t="s">
        <v>417</v>
      </c>
      <c r="AK182" s="1514" t="s">
        <v>734</v>
      </c>
      <c r="AL182" s="1492"/>
      <c r="AM182" s="1492"/>
      <c r="AN182" s="1492"/>
      <c r="AO182" s="1492"/>
      <c r="AP182" s="1492"/>
      <c r="AQ182" s="1515">
        <v>708824959</v>
      </c>
      <c r="AR182" s="1515">
        <v>708824959</v>
      </c>
      <c r="AS182" s="1516">
        <v>0</v>
      </c>
      <c r="AT182" s="1516">
        <v>0</v>
      </c>
      <c r="AU182" s="1515">
        <v>702367698</v>
      </c>
      <c r="AV182" s="1516">
        <v>6457261</v>
      </c>
      <c r="AW182" s="1515">
        <v>653951659</v>
      </c>
      <c r="AX182" s="1516">
        <v>48416039</v>
      </c>
      <c r="AY182" s="1515">
        <v>653951659</v>
      </c>
      <c r="AZ182" s="1516">
        <v>0</v>
      </c>
      <c r="BA182" s="1516">
        <v>653951659</v>
      </c>
      <c r="BB182" s="1516">
        <v>0</v>
      </c>
      <c r="BC182" s="1516">
        <v>174477638</v>
      </c>
      <c r="BD182" s="1517">
        <f t="shared" si="12"/>
        <v>0.99089018957640851</v>
      </c>
    </row>
    <row r="183" spans="1:56" s="1500" customFormat="1" ht="18">
      <c r="A183" s="1490" t="str">
        <f t="shared" si="13"/>
        <v>C122800310</v>
      </c>
      <c r="B183" s="1510" t="s">
        <v>453</v>
      </c>
      <c r="C183" s="1492"/>
      <c r="D183" s="1510" t="s">
        <v>786</v>
      </c>
      <c r="E183" s="1492"/>
      <c r="F183" s="1510" t="s">
        <v>784</v>
      </c>
      <c r="G183" s="1492"/>
      <c r="H183" s="1510" t="s">
        <v>748</v>
      </c>
      <c r="I183" s="1492"/>
      <c r="J183" s="1510" t="s">
        <v>685</v>
      </c>
      <c r="K183" s="1492"/>
      <c r="L183" s="1492"/>
      <c r="M183" s="1510" t="s">
        <v>685</v>
      </c>
      <c r="N183" s="1492"/>
      <c r="O183" s="1492"/>
      <c r="P183" s="1510" t="s">
        <v>685</v>
      </c>
      <c r="Q183" s="1492"/>
      <c r="R183" s="1510" t="s">
        <v>685</v>
      </c>
      <c r="S183" s="1492"/>
      <c r="T183" s="1511" t="s">
        <v>788</v>
      </c>
      <c r="U183" s="1492"/>
      <c r="V183" s="1492"/>
      <c r="W183" s="1492"/>
      <c r="X183" s="1492"/>
      <c r="Y183" s="1492"/>
      <c r="Z183" s="1492"/>
      <c r="AA183" s="1492"/>
      <c r="AB183" s="1512" t="s">
        <v>732</v>
      </c>
      <c r="AC183" s="1492"/>
      <c r="AD183" s="1492"/>
      <c r="AE183" s="1492"/>
      <c r="AF183" s="1492"/>
      <c r="AG183" s="1512" t="s">
        <v>733</v>
      </c>
      <c r="AH183" s="1492"/>
      <c r="AI183" s="1492"/>
      <c r="AJ183" s="1513" t="s">
        <v>417</v>
      </c>
      <c r="AK183" s="1514" t="s">
        <v>734</v>
      </c>
      <c r="AL183" s="1492"/>
      <c r="AM183" s="1492"/>
      <c r="AN183" s="1492"/>
      <c r="AO183" s="1492"/>
      <c r="AP183" s="1492"/>
      <c r="AQ183" s="1515">
        <v>91175041</v>
      </c>
      <c r="AR183" s="1515">
        <v>91175041</v>
      </c>
      <c r="AS183" s="1516">
        <v>0</v>
      </c>
      <c r="AT183" s="1516">
        <v>0</v>
      </c>
      <c r="AU183" s="1515">
        <v>91175041</v>
      </c>
      <c r="AV183" s="1516">
        <v>0</v>
      </c>
      <c r="AW183" s="1515">
        <v>91175041</v>
      </c>
      <c r="AX183" s="1516">
        <v>0</v>
      </c>
      <c r="AY183" s="1515">
        <v>91175041</v>
      </c>
      <c r="AZ183" s="1516">
        <v>0</v>
      </c>
      <c r="BA183" s="1516">
        <v>91175041</v>
      </c>
      <c r="BB183" s="1516">
        <v>0</v>
      </c>
      <c r="BC183" s="1516">
        <v>0</v>
      </c>
      <c r="BD183" s="1517">
        <f t="shared" si="12"/>
        <v>1</v>
      </c>
    </row>
    <row r="184" spans="1:56" s="1500" customFormat="1" ht="18">
      <c r="A184" s="1490" t="str">
        <f t="shared" si="13"/>
        <v>C21310</v>
      </c>
      <c r="B184" s="1491" t="s">
        <v>453</v>
      </c>
      <c r="C184" s="1492"/>
      <c r="D184" s="1491" t="s">
        <v>789</v>
      </c>
      <c r="E184" s="1492"/>
      <c r="F184" s="1491"/>
      <c r="G184" s="1492"/>
      <c r="H184" s="1491"/>
      <c r="I184" s="1492"/>
      <c r="J184" s="1491"/>
      <c r="K184" s="1492"/>
      <c r="L184" s="1492"/>
      <c r="M184" s="1491"/>
      <c r="N184" s="1492"/>
      <c r="O184" s="1492"/>
      <c r="P184" s="1491"/>
      <c r="Q184" s="1492"/>
      <c r="R184" s="1491"/>
      <c r="S184" s="1492"/>
      <c r="T184" s="1493" t="s">
        <v>790</v>
      </c>
      <c r="U184" s="1492"/>
      <c r="V184" s="1492"/>
      <c r="W184" s="1492"/>
      <c r="X184" s="1492"/>
      <c r="Y184" s="1492"/>
      <c r="Z184" s="1492"/>
      <c r="AA184" s="1492"/>
      <c r="AB184" s="1494" t="s">
        <v>732</v>
      </c>
      <c r="AC184" s="1492"/>
      <c r="AD184" s="1492"/>
      <c r="AE184" s="1492"/>
      <c r="AF184" s="1492"/>
      <c r="AG184" s="1494" t="s">
        <v>733</v>
      </c>
      <c r="AH184" s="1492"/>
      <c r="AI184" s="1492"/>
      <c r="AJ184" s="1495" t="s">
        <v>417</v>
      </c>
      <c r="AK184" s="1496" t="s">
        <v>734</v>
      </c>
      <c r="AL184" s="1492"/>
      <c r="AM184" s="1492"/>
      <c r="AN184" s="1492"/>
      <c r="AO184" s="1492"/>
      <c r="AP184" s="1492"/>
      <c r="AQ184" s="1497">
        <v>540000000</v>
      </c>
      <c r="AR184" s="1497">
        <v>539200000</v>
      </c>
      <c r="AS184" s="1498">
        <v>800000</v>
      </c>
      <c r="AT184" s="1498">
        <v>0</v>
      </c>
      <c r="AU184" s="1497">
        <v>537189264</v>
      </c>
      <c r="AV184" s="1498">
        <v>2010736</v>
      </c>
      <c r="AW184" s="1497">
        <v>173189264</v>
      </c>
      <c r="AX184" s="1498">
        <v>364000000</v>
      </c>
      <c r="AY184" s="1497">
        <v>75101741</v>
      </c>
      <c r="AZ184" s="1498">
        <v>98087523</v>
      </c>
      <c r="BA184" s="1498">
        <v>75101741</v>
      </c>
      <c r="BB184" s="1498">
        <v>0</v>
      </c>
      <c r="BC184" s="1498">
        <v>0</v>
      </c>
      <c r="BD184" s="1499">
        <f t="shared" si="12"/>
        <v>0.99479493333333335</v>
      </c>
    </row>
    <row r="185" spans="1:56" s="1500" customFormat="1" ht="18">
      <c r="A185" s="1490" t="str">
        <f t="shared" si="13"/>
        <v>C21380010</v>
      </c>
      <c r="B185" s="1491" t="s">
        <v>453</v>
      </c>
      <c r="C185" s="1492"/>
      <c r="D185" s="1491" t="s">
        <v>789</v>
      </c>
      <c r="E185" s="1492"/>
      <c r="F185" s="1491" t="s">
        <v>784</v>
      </c>
      <c r="G185" s="1492"/>
      <c r="H185" s="1491"/>
      <c r="I185" s="1492"/>
      <c r="J185" s="1491"/>
      <c r="K185" s="1492"/>
      <c r="L185" s="1492"/>
      <c r="M185" s="1491"/>
      <c r="N185" s="1492"/>
      <c r="O185" s="1492"/>
      <c r="P185" s="1491"/>
      <c r="Q185" s="1492"/>
      <c r="R185" s="1491"/>
      <c r="S185" s="1492"/>
      <c r="T185" s="1493" t="s">
        <v>785</v>
      </c>
      <c r="U185" s="1492"/>
      <c r="V185" s="1492"/>
      <c r="W185" s="1492"/>
      <c r="X185" s="1492"/>
      <c r="Y185" s="1492"/>
      <c r="Z185" s="1492"/>
      <c r="AA185" s="1492"/>
      <c r="AB185" s="1494" t="s">
        <v>732</v>
      </c>
      <c r="AC185" s="1492"/>
      <c r="AD185" s="1492"/>
      <c r="AE185" s="1492"/>
      <c r="AF185" s="1492"/>
      <c r="AG185" s="1494" t="s">
        <v>733</v>
      </c>
      <c r="AH185" s="1492"/>
      <c r="AI185" s="1492"/>
      <c r="AJ185" s="1495" t="s">
        <v>417</v>
      </c>
      <c r="AK185" s="1496" t="s">
        <v>734</v>
      </c>
      <c r="AL185" s="1492"/>
      <c r="AM185" s="1492"/>
      <c r="AN185" s="1492"/>
      <c r="AO185" s="1492"/>
      <c r="AP185" s="1492"/>
      <c r="AQ185" s="1497">
        <v>540000000</v>
      </c>
      <c r="AR185" s="1497">
        <v>539200000</v>
      </c>
      <c r="AS185" s="1498">
        <v>800000</v>
      </c>
      <c r="AT185" s="1498">
        <v>0</v>
      </c>
      <c r="AU185" s="1497">
        <v>537189264</v>
      </c>
      <c r="AV185" s="1498">
        <v>2010736</v>
      </c>
      <c r="AW185" s="1497">
        <v>173189264</v>
      </c>
      <c r="AX185" s="1498">
        <v>364000000</v>
      </c>
      <c r="AY185" s="1497">
        <v>75101741</v>
      </c>
      <c r="AZ185" s="1498">
        <v>98087523</v>
      </c>
      <c r="BA185" s="1498">
        <v>75101741</v>
      </c>
      <c r="BB185" s="1498">
        <v>0</v>
      </c>
      <c r="BC185" s="1498">
        <v>0</v>
      </c>
      <c r="BD185" s="1499">
        <f t="shared" si="12"/>
        <v>0.99479493333333335</v>
      </c>
    </row>
    <row r="186" spans="1:56" s="1500" customFormat="1" ht="18">
      <c r="A186" s="1490" t="str">
        <f t="shared" si="13"/>
        <v>C213800110</v>
      </c>
      <c r="B186" s="1510" t="s">
        <v>453</v>
      </c>
      <c r="C186" s="1492"/>
      <c r="D186" s="1510" t="s">
        <v>789</v>
      </c>
      <c r="E186" s="1492"/>
      <c r="F186" s="1510" t="s">
        <v>784</v>
      </c>
      <c r="G186" s="1492"/>
      <c r="H186" s="1510" t="s">
        <v>738</v>
      </c>
      <c r="I186" s="1492"/>
      <c r="J186" s="1510" t="s">
        <v>685</v>
      </c>
      <c r="K186" s="1492"/>
      <c r="L186" s="1492"/>
      <c r="M186" s="1510" t="s">
        <v>685</v>
      </c>
      <c r="N186" s="1492"/>
      <c r="O186" s="1492"/>
      <c r="P186" s="1510" t="s">
        <v>685</v>
      </c>
      <c r="Q186" s="1492"/>
      <c r="R186" s="1510" t="s">
        <v>685</v>
      </c>
      <c r="S186" s="1492"/>
      <c r="T186" s="1511" t="s">
        <v>580</v>
      </c>
      <c r="U186" s="1492"/>
      <c r="V186" s="1492"/>
      <c r="W186" s="1492"/>
      <c r="X186" s="1492"/>
      <c r="Y186" s="1492"/>
      <c r="Z186" s="1492"/>
      <c r="AA186" s="1492"/>
      <c r="AB186" s="1512" t="s">
        <v>732</v>
      </c>
      <c r="AC186" s="1492"/>
      <c r="AD186" s="1492"/>
      <c r="AE186" s="1492"/>
      <c r="AF186" s="1492"/>
      <c r="AG186" s="1512" t="s">
        <v>733</v>
      </c>
      <c r="AH186" s="1492"/>
      <c r="AI186" s="1492"/>
      <c r="AJ186" s="1513" t="s">
        <v>417</v>
      </c>
      <c r="AK186" s="1514" t="s">
        <v>734</v>
      </c>
      <c r="AL186" s="1492"/>
      <c r="AM186" s="1492"/>
      <c r="AN186" s="1492"/>
      <c r="AO186" s="1492"/>
      <c r="AP186" s="1492"/>
      <c r="AQ186" s="1515">
        <v>540000000</v>
      </c>
      <c r="AR186" s="1515">
        <v>539200000</v>
      </c>
      <c r="AS186" s="1516">
        <v>800000</v>
      </c>
      <c r="AT186" s="1516">
        <v>0</v>
      </c>
      <c r="AU186" s="1515">
        <v>537189264</v>
      </c>
      <c r="AV186" s="1516">
        <v>2010736</v>
      </c>
      <c r="AW186" s="1515">
        <v>173189264</v>
      </c>
      <c r="AX186" s="1516">
        <v>364000000</v>
      </c>
      <c r="AY186" s="1515">
        <v>75101741</v>
      </c>
      <c r="AZ186" s="1516">
        <v>98087523</v>
      </c>
      <c r="BA186" s="1516">
        <v>75101741</v>
      </c>
      <c r="BB186" s="1516">
        <v>0</v>
      </c>
      <c r="BC186" s="1516">
        <v>0</v>
      </c>
      <c r="BD186" s="1517">
        <f t="shared" si="12"/>
        <v>0.99479493333333335</v>
      </c>
    </row>
    <row r="187" spans="1:56" s="1500" customFormat="1" ht="18">
      <c r="A187" s="1490" t="str">
        <f t="shared" si="13"/>
        <v>C31010</v>
      </c>
      <c r="B187" s="1491" t="s">
        <v>453</v>
      </c>
      <c r="C187" s="1492"/>
      <c r="D187" s="1491" t="s">
        <v>791</v>
      </c>
      <c r="E187" s="1492"/>
      <c r="F187" s="1491"/>
      <c r="G187" s="1492"/>
      <c r="H187" s="1491"/>
      <c r="I187" s="1492"/>
      <c r="J187" s="1491"/>
      <c r="K187" s="1492"/>
      <c r="L187" s="1492"/>
      <c r="M187" s="1491"/>
      <c r="N187" s="1492"/>
      <c r="O187" s="1492"/>
      <c r="P187" s="1491"/>
      <c r="Q187" s="1492"/>
      <c r="R187" s="1491"/>
      <c r="S187" s="1492"/>
      <c r="T187" s="1493" t="s">
        <v>792</v>
      </c>
      <c r="U187" s="1492"/>
      <c r="V187" s="1492"/>
      <c r="W187" s="1492"/>
      <c r="X187" s="1492"/>
      <c r="Y187" s="1492"/>
      <c r="Z187" s="1492"/>
      <c r="AA187" s="1492"/>
      <c r="AB187" s="1494" t="s">
        <v>732</v>
      </c>
      <c r="AC187" s="1492"/>
      <c r="AD187" s="1492"/>
      <c r="AE187" s="1492"/>
      <c r="AF187" s="1492"/>
      <c r="AG187" s="1494" t="s">
        <v>733</v>
      </c>
      <c r="AH187" s="1492"/>
      <c r="AI187" s="1492"/>
      <c r="AJ187" s="1495" t="s">
        <v>417</v>
      </c>
      <c r="AK187" s="1496" t="s">
        <v>734</v>
      </c>
      <c r="AL187" s="1492"/>
      <c r="AM187" s="1492"/>
      <c r="AN187" s="1492"/>
      <c r="AO187" s="1492"/>
      <c r="AP187" s="1492"/>
      <c r="AQ187" s="1497">
        <v>3394000000</v>
      </c>
      <c r="AR187" s="1497">
        <v>3354384438</v>
      </c>
      <c r="AS187" s="1498">
        <v>39615562</v>
      </c>
      <c r="AT187" s="1498">
        <v>0</v>
      </c>
      <c r="AU187" s="1497">
        <v>3069449429</v>
      </c>
      <c r="AV187" s="1498">
        <v>284935009</v>
      </c>
      <c r="AW187" s="1497">
        <v>2790021487</v>
      </c>
      <c r="AX187" s="1498">
        <v>279427942</v>
      </c>
      <c r="AY187" s="1497">
        <v>2533061418</v>
      </c>
      <c r="AZ187" s="1498">
        <v>256960069</v>
      </c>
      <c r="BA187" s="1498">
        <v>2533061418</v>
      </c>
      <c r="BB187" s="1498">
        <v>0</v>
      </c>
      <c r="BC187" s="1498">
        <v>542559</v>
      </c>
      <c r="BD187" s="1499">
        <f t="shared" si="12"/>
        <v>0.90437520005892746</v>
      </c>
    </row>
    <row r="188" spans="1:56" s="1500" customFormat="1" ht="18">
      <c r="A188" s="1490" t="str">
        <f t="shared" si="13"/>
        <v>C310150410</v>
      </c>
      <c r="B188" s="1491" t="s">
        <v>453</v>
      </c>
      <c r="C188" s="1492"/>
      <c r="D188" s="1491" t="s">
        <v>791</v>
      </c>
      <c r="E188" s="1492"/>
      <c r="F188" s="1491" t="s">
        <v>793</v>
      </c>
      <c r="G188" s="1492"/>
      <c r="H188" s="1491"/>
      <c r="I188" s="1492"/>
      <c r="J188" s="1491"/>
      <c r="K188" s="1492"/>
      <c r="L188" s="1492"/>
      <c r="M188" s="1491"/>
      <c r="N188" s="1492"/>
      <c r="O188" s="1492"/>
      <c r="P188" s="1491"/>
      <c r="Q188" s="1492"/>
      <c r="R188" s="1491"/>
      <c r="S188" s="1492"/>
      <c r="T188" s="1493" t="s">
        <v>794</v>
      </c>
      <c r="U188" s="1492"/>
      <c r="V188" s="1492"/>
      <c r="W188" s="1492"/>
      <c r="X188" s="1492"/>
      <c r="Y188" s="1492"/>
      <c r="Z188" s="1492"/>
      <c r="AA188" s="1492"/>
      <c r="AB188" s="1494" t="s">
        <v>732</v>
      </c>
      <c r="AC188" s="1492"/>
      <c r="AD188" s="1492"/>
      <c r="AE188" s="1492"/>
      <c r="AF188" s="1492"/>
      <c r="AG188" s="1494" t="s">
        <v>733</v>
      </c>
      <c r="AH188" s="1492"/>
      <c r="AI188" s="1492"/>
      <c r="AJ188" s="1495" t="s">
        <v>417</v>
      </c>
      <c r="AK188" s="1496" t="s">
        <v>734</v>
      </c>
      <c r="AL188" s="1492"/>
      <c r="AM188" s="1492"/>
      <c r="AN188" s="1492"/>
      <c r="AO188" s="1492"/>
      <c r="AP188" s="1492"/>
      <c r="AQ188" s="1497">
        <v>800000000</v>
      </c>
      <c r="AR188" s="1497">
        <v>769986467</v>
      </c>
      <c r="AS188" s="1498">
        <v>30013533</v>
      </c>
      <c r="AT188" s="1498">
        <v>0</v>
      </c>
      <c r="AU188" s="1497">
        <v>587622369</v>
      </c>
      <c r="AV188" s="1498">
        <v>182364098</v>
      </c>
      <c r="AW188" s="1497">
        <v>561394985</v>
      </c>
      <c r="AX188" s="1498">
        <v>26227384</v>
      </c>
      <c r="AY188" s="1497">
        <v>474870733</v>
      </c>
      <c r="AZ188" s="1498">
        <v>86524252</v>
      </c>
      <c r="BA188" s="1498">
        <v>474870733</v>
      </c>
      <c r="BB188" s="1498">
        <v>0</v>
      </c>
      <c r="BC188" s="1498">
        <v>0</v>
      </c>
      <c r="BD188" s="1499">
        <f t="shared" si="12"/>
        <v>0.73452796124999997</v>
      </c>
    </row>
    <row r="189" spans="1:56" s="1500" customFormat="1" ht="18">
      <c r="A189" s="1490" t="str">
        <f t="shared" si="13"/>
        <v>C3101504110</v>
      </c>
      <c r="B189" s="1510" t="s">
        <v>453</v>
      </c>
      <c r="C189" s="1492"/>
      <c r="D189" s="1510" t="s">
        <v>791</v>
      </c>
      <c r="E189" s="1492"/>
      <c r="F189" s="1510" t="s">
        <v>793</v>
      </c>
      <c r="G189" s="1492"/>
      <c r="H189" s="1510" t="s">
        <v>738</v>
      </c>
      <c r="I189" s="1492"/>
      <c r="J189" s="1510" t="s">
        <v>685</v>
      </c>
      <c r="K189" s="1492"/>
      <c r="L189" s="1492"/>
      <c r="M189" s="1510" t="s">
        <v>685</v>
      </c>
      <c r="N189" s="1492"/>
      <c r="O189" s="1492"/>
      <c r="P189" s="1510" t="s">
        <v>685</v>
      </c>
      <c r="Q189" s="1492"/>
      <c r="R189" s="1510" t="s">
        <v>685</v>
      </c>
      <c r="S189" s="1492"/>
      <c r="T189" s="1511" t="s">
        <v>581</v>
      </c>
      <c r="U189" s="1492"/>
      <c r="V189" s="1492"/>
      <c r="W189" s="1492"/>
      <c r="X189" s="1492"/>
      <c r="Y189" s="1492"/>
      <c r="Z189" s="1492"/>
      <c r="AA189" s="1492"/>
      <c r="AB189" s="1512" t="s">
        <v>732</v>
      </c>
      <c r="AC189" s="1492"/>
      <c r="AD189" s="1492"/>
      <c r="AE189" s="1492"/>
      <c r="AF189" s="1492"/>
      <c r="AG189" s="1512" t="s">
        <v>733</v>
      </c>
      <c r="AH189" s="1492"/>
      <c r="AI189" s="1492"/>
      <c r="AJ189" s="1513" t="s">
        <v>417</v>
      </c>
      <c r="AK189" s="1514" t="s">
        <v>734</v>
      </c>
      <c r="AL189" s="1492"/>
      <c r="AM189" s="1492"/>
      <c r="AN189" s="1492"/>
      <c r="AO189" s="1492"/>
      <c r="AP189" s="1492"/>
      <c r="AQ189" s="1515">
        <v>450000000</v>
      </c>
      <c r="AR189" s="1515">
        <v>420999800</v>
      </c>
      <c r="AS189" s="1516">
        <v>29000200</v>
      </c>
      <c r="AT189" s="1516">
        <v>0</v>
      </c>
      <c r="AU189" s="1515">
        <v>318936588</v>
      </c>
      <c r="AV189" s="1516">
        <v>102063212</v>
      </c>
      <c r="AW189" s="1515">
        <v>300604935</v>
      </c>
      <c r="AX189" s="1516">
        <v>18331653</v>
      </c>
      <c r="AY189" s="1515">
        <v>270514016</v>
      </c>
      <c r="AZ189" s="1516">
        <v>30090919</v>
      </c>
      <c r="BA189" s="1516">
        <v>270514016</v>
      </c>
      <c r="BB189" s="1516">
        <v>0</v>
      </c>
      <c r="BC189" s="1516">
        <v>0</v>
      </c>
      <c r="BD189" s="1517">
        <f t="shared" si="12"/>
        <v>0.70874797333333328</v>
      </c>
    </row>
    <row r="190" spans="1:56" s="1500" customFormat="1" ht="18">
      <c r="A190" s="1490" t="str">
        <f t="shared" si="13"/>
        <v>C3101504210</v>
      </c>
      <c r="B190" s="1510" t="s">
        <v>453</v>
      </c>
      <c r="C190" s="1492"/>
      <c r="D190" s="1510" t="s">
        <v>791</v>
      </c>
      <c r="E190" s="1492"/>
      <c r="F190" s="1510" t="s">
        <v>793</v>
      </c>
      <c r="G190" s="1492"/>
      <c r="H190" s="1510" t="s">
        <v>741</v>
      </c>
      <c r="I190" s="1492"/>
      <c r="J190" s="1510" t="s">
        <v>685</v>
      </c>
      <c r="K190" s="1492"/>
      <c r="L190" s="1492"/>
      <c r="M190" s="1510" t="s">
        <v>685</v>
      </c>
      <c r="N190" s="1492"/>
      <c r="O190" s="1492"/>
      <c r="P190" s="1510" t="s">
        <v>685</v>
      </c>
      <c r="Q190" s="1492"/>
      <c r="R190" s="1510" t="s">
        <v>685</v>
      </c>
      <c r="S190" s="1492"/>
      <c r="T190" s="1511" t="s">
        <v>582</v>
      </c>
      <c r="U190" s="1492"/>
      <c r="V190" s="1492"/>
      <c r="W190" s="1492"/>
      <c r="X190" s="1492"/>
      <c r="Y190" s="1492"/>
      <c r="Z190" s="1492"/>
      <c r="AA190" s="1492"/>
      <c r="AB190" s="1512" t="s">
        <v>732</v>
      </c>
      <c r="AC190" s="1492"/>
      <c r="AD190" s="1492"/>
      <c r="AE190" s="1492"/>
      <c r="AF190" s="1492"/>
      <c r="AG190" s="1512" t="s">
        <v>733</v>
      </c>
      <c r="AH190" s="1492"/>
      <c r="AI190" s="1492"/>
      <c r="AJ190" s="1513" t="s">
        <v>417</v>
      </c>
      <c r="AK190" s="1514" t="s">
        <v>734</v>
      </c>
      <c r="AL190" s="1492"/>
      <c r="AM190" s="1492"/>
      <c r="AN190" s="1492"/>
      <c r="AO190" s="1492"/>
      <c r="AP190" s="1492"/>
      <c r="AQ190" s="1515">
        <v>350000000</v>
      </c>
      <c r="AR190" s="1515">
        <v>348986667</v>
      </c>
      <c r="AS190" s="1516">
        <v>1013333</v>
      </c>
      <c r="AT190" s="1516">
        <v>0</v>
      </c>
      <c r="AU190" s="1515">
        <v>268685781</v>
      </c>
      <c r="AV190" s="1516">
        <v>80300886</v>
      </c>
      <c r="AW190" s="1515">
        <v>260790050</v>
      </c>
      <c r="AX190" s="1516">
        <v>7895731</v>
      </c>
      <c r="AY190" s="1515">
        <v>204356717</v>
      </c>
      <c r="AZ190" s="1516">
        <v>56433333</v>
      </c>
      <c r="BA190" s="1516">
        <v>204356717</v>
      </c>
      <c r="BB190" s="1516">
        <v>0</v>
      </c>
      <c r="BC190" s="1516">
        <v>0</v>
      </c>
      <c r="BD190" s="1517">
        <f t="shared" si="12"/>
        <v>0.76767366000000004</v>
      </c>
    </row>
    <row r="191" spans="1:56" s="1500" customFormat="1" ht="18">
      <c r="A191" s="1490" t="str">
        <f t="shared" si="13"/>
        <v>C310150710</v>
      </c>
      <c r="B191" s="1491" t="s">
        <v>453</v>
      </c>
      <c r="C191" s="1492"/>
      <c r="D191" s="1491" t="s">
        <v>791</v>
      </c>
      <c r="E191" s="1492"/>
      <c r="F191" s="1491" t="s">
        <v>795</v>
      </c>
      <c r="G191" s="1492"/>
      <c r="H191" s="1491"/>
      <c r="I191" s="1492"/>
      <c r="J191" s="1491"/>
      <c r="K191" s="1492"/>
      <c r="L191" s="1492"/>
      <c r="M191" s="1491"/>
      <c r="N191" s="1492"/>
      <c r="O191" s="1492"/>
      <c r="P191" s="1491"/>
      <c r="Q191" s="1492"/>
      <c r="R191" s="1491"/>
      <c r="S191" s="1492"/>
      <c r="T191" s="1493" t="s">
        <v>796</v>
      </c>
      <c r="U191" s="1492"/>
      <c r="V191" s="1492"/>
      <c r="W191" s="1492"/>
      <c r="X191" s="1492"/>
      <c r="Y191" s="1492"/>
      <c r="Z191" s="1492"/>
      <c r="AA191" s="1492"/>
      <c r="AB191" s="1494" t="s">
        <v>732</v>
      </c>
      <c r="AC191" s="1492"/>
      <c r="AD191" s="1492"/>
      <c r="AE191" s="1492"/>
      <c r="AF191" s="1492"/>
      <c r="AG191" s="1494" t="s">
        <v>733</v>
      </c>
      <c r="AH191" s="1492"/>
      <c r="AI191" s="1492"/>
      <c r="AJ191" s="1495" t="s">
        <v>417</v>
      </c>
      <c r="AK191" s="1496" t="s">
        <v>734</v>
      </c>
      <c r="AL191" s="1492"/>
      <c r="AM191" s="1492"/>
      <c r="AN191" s="1492"/>
      <c r="AO191" s="1492"/>
      <c r="AP191" s="1492"/>
      <c r="AQ191" s="1497">
        <v>2594000000</v>
      </c>
      <c r="AR191" s="1497">
        <v>2584397971</v>
      </c>
      <c r="AS191" s="1498">
        <v>9602029</v>
      </c>
      <c r="AT191" s="1498">
        <v>0</v>
      </c>
      <c r="AU191" s="1497">
        <v>2481827060</v>
      </c>
      <c r="AV191" s="1498">
        <v>102570911</v>
      </c>
      <c r="AW191" s="1497">
        <v>2228626502</v>
      </c>
      <c r="AX191" s="1498">
        <v>253200558</v>
      </c>
      <c r="AY191" s="1497">
        <v>2058190685</v>
      </c>
      <c r="AZ191" s="1498">
        <v>170435817</v>
      </c>
      <c r="BA191" s="1498">
        <v>2058190685</v>
      </c>
      <c r="BB191" s="1498">
        <v>0</v>
      </c>
      <c r="BC191" s="1498">
        <v>542559</v>
      </c>
      <c r="BD191" s="1499">
        <f t="shared" si="12"/>
        <v>0.95675676946800303</v>
      </c>
    </row>
    <row r="192" spans="1:56" s="1500" customFormat="1" ht="18">
      <c r="A192" s="1490" t="str">
        <f t="shared" si="13"/>
        <v>C3101507110</v>
      </c>
      <c r="B192" s="1510" t="s">
        <v>453</v>
      </c>
      <c r="C192" s="1492"/>
      <c r="D192" s="1510" t="s">
        <v>791</v>
      </c>
      <c r="E192" s="1492"/>
      <c r="F192" s="1510" t="s">
        <v>795</v>
      </c>
      <c r="G192" s="1492"/>
      <c r="H192" s="1510" t="s">
        <v>738</v>
      </c>
      <c r="I192" s="1492"/>
      <c r="J192" s="1510" t="s">
        <v>685</v>
      </c>
      <c r="K192" s="1492"/>
      <c r="L192" s="1492"/>
      <c r="M192" s="1510" t="s">
        <v>685</v>
      </c>
      <c r="N192" s="1492"/>
      <c r="O192" s="1492"/>
      <c r="P192" s="1510" t="s">
        <v>685</v>
      </c>
      <c r="Q192" s="1492"/>
      <c r="R192" s="1510" t="s">
        <v>685</v>
      </c>
      <c r="S192" s="1492"/>
      <c r="T192" s="1511" t="s">
        <v>583</v>
      </c>
      <c r="U192" s="1492"/>
      <c r="V192" s="1492"/>
      <c r="W192" s="1492"/>
      <c r="X192" s="1492"/>
      <c r="Y192" s="1492"/>
      <c r="Z192" s="1492"/>
      <c r="AA192" s="1492"/>
      <c r="AB192" s="1512" t="s">
        <v>732</v>
      </c>
      <c r="AC192" s="1492"/>
      <c r="AD192" s="1492"/>
      <c r="AE192" s="1492"/>
      <c r="AF192" s="1492"/>
      <c r="AG192" s="1512" t="s">
        <v>733</v>
      </c>
      <c r="AH192" s="1492"/>
      <c r="AI192" s="1492"/>
      <c r="AJ192" s="1513" t="s">
        <v>417</v>
      </c>
      <c r="AK192" s="1514" t="s">
        <v>734</v>
      </c>
      <c r="AL192" s="1492"/>
      <c r="AM192" s="1492"/>
      <c r="AN192" s="1492"/>
      <c r="AO192" s="1492"/>
      <c r="AP192" s="1492"/>
      <c r="AQ192" s="1515">
        <v>500000000</v>
      </c>
      <c r="AR192" s="1515">
        <v>500000000</v>
      </c>
      <c r="AS192" s="1516">
        <v>0</v>
      </c>
      <c r="AT192" s="1516">
        <v>0</v>
      </c>
      <c r="AU192" s="1515">
        <v>491380582</v>
      </c>
      <c r="AV192" s="1516">
        <v>8619418</v>
      </c>
      <c r="AW192" s="1515">
        <v>436707954</v>
      </c>
      <c r="AX192" s="1516">
        <v>54672628</v>
      </c>
      <c r="AY192" s="1515">
        <v>353278064</v>
      </c>
      <c r="AZ192" s="1516">
        <v>83429890</v>
      </c>
      <c r="BA192" s="1516">
        <v>353278064</v>
      </c>
      <c r="BB192" s="1516">
        <v>0</v>
      </c>
      <c r="BC192" s="1516">
        <v>108800</v>
      </c>
      <c r="BD192" s="1517">
        <f t="shared" si="12"/>
        <v>0.98276116400000002</v>
      </c>
    </row>
    <row r="193" spans="1:56" s="1500" customFormat="1" ht="18">
      <c r="A193" s="1490" t="str">
        <f t="shared" si="13"/>
        <v>C3101507310</v>
      </c>
      <c r="B193" s="1510" t="s">
        <v>453</v>
      </c>
      <c r="C193" s="1492"/>
      <c r="D193" s="1510" t="s">
        <v>791</v>
      </c>
      <c r="E193" s="1492"/>
      <c r="F193" s="1510" t="s">
        <v>795</v>
      </c>
      <c r="G193" s="1492"/>
      <c r="H193" s="1510" t="s">
        <v>748</v>
      </c>
      <c r="I193" s="1492"/>
      <c r="J193" s="1510" t="s">
        <v>685</v>
      </c>
      <c r="K193" s="1492"/>
      <c r="L193" s="1492"/>
      <c r="M193" s="1510" t="s">
        <v>685</v>
      </c>
      <c r="N193" s="1492"/>
      <c r="O193" s="1492"/>
      <c r="P193" s="1510" t="s">
        <v>685</v>
      </c>
      <c r="Q193" s="1492"/>
      <c r="R193" s="1510" t="s">
        <v>685</v>
      </c>
      <c r="S193" s="1492"/>
      <c r="T193" s="1511" t="s">
        <v>797</v>
      </c>
      <c r="U193" s="1492"/>
      <c r="V193" s="1492"/>
      <c r="W193" s="1492"/>
      <c r="X193" s="1492"/>
      <c r="Y193" s="1492"/>
      <c r="Z193" s="1492"/>
      <c r="AA193" s="1492"/>
      <c r="AB193" s="1512" t="s">
        <v>732</v>
      </c>
      <c r="AC193" s="1492"/>
      <c r="AD193" s="1492"/>
      <c r="AE193" s="1492"/>
      <c r="AF193" s="1492"/>
      <c r="AG193" s="1512" t="s">
        <v>733</v>
      </c>
      <c r="AH193" s="1492"/>
      <c r="AI193" s="1492"/>
      <c r="AJ193" s="1513" t="s">
        <v>417</v>
      </c>
      <c r="AK193" s="1514" t="s">
        <v>734</v>
      </c>
      <c r="AL193" s="1492"/>
      <c r="AM193" s="1492"/>
      <c r="AN193" s="1492"/>
      <c r="AO193" s="1492"/>
      <c r="AP193" s="1492"/>
      <c r="AQ193" s="1515">
        <v>1669122700</v>
      </c>
      <c r="AR193" s="1515">
        <v>1659520671</v>
      </c>
      <c r="AS193" s="1516">
        <v>9602029</v>
      </c>
      <c r="AT193" s="1516">
        <v>0</v>
      </c>
      <c r="AU193" s="1515">
        <v>1592584898</v>
      </c>
      <c r="AV193" s="1516">
        <v>66935773</v>
      </c>
      <c r="AW193" s="1515">
        <v>1431812946</v>
      </c>
      <c r="AX193" s="1516">
        <v>160771952</v>
      </c>
      <c r="AY193" s="1515">
        <v>1380599231</v>
      </c>
      <c r="AZ193" s="1516">
        <v>51213715</v>
      </c>
      <c r="BA193" s="1516">
        <v>1380599231</v>
      </c>
      <c r="BB193" s="1516">
        <v>0</v>
      </c>
      <c r="BC193" s="1516">
        <v>0</v>
      </c>
      <c r="BD193" s="1517">
        <f t="shared" si="12"/>
        <v>0.95414489180453899</v>
      </c>
    </row>
    <row r="194" spans="1:56" s="1500" customFormat="1" ht="18">
      <c r="A194" s="1490" t="str">
        <f t="shared" si="13"/>
        <v>C31015073010</v>
      </c>
      <c r="B194" s="1491" t="s">
        <v>453</v>
      </c>
      <c r="C194" s="1492"/>
      <c r="D194" s="1491" t="s">
        <v>791</v>
      </c>
      <c r="E194" s="1492"/>
      <c r="F194" s="1491" t="s">
        <v>795</v>
      </c>
      <c r="G194" s="1492"/>
      <c r="H194" s="1491" t="s">
        <v>748</v>
      </c>
      <c r="I194" s="1492"/>
      <c r="J194" s="1491" t="s">
        <v>739</v>
      </c>
      <c r="K194" s="1492"/>
      <c r="L194" s="1492"/>
      <c r="M194" s="1491" t="s">
        <v>685</v>
      </c>
      <c r="N194" s="1492"/>
      <c r="O194" s="1492"/>
      <c r="P194" s="1491" t="s">
        <v>685</v>
      </c>
      <c r="Q194" s="1492"/>
      <c r="R194" s="1491" t="s">
        <v>685</v>
      </c>
      <c r="S194" s="1492"/>
      <c r="T194" s="1493" t="s">
        <v>797</v>
      </c>
      <c r="U194" s="1492"/>
      <c r="V194" s="1492"/>
      <c r="W194" s="1492"/>
      <c r="X194" s="1492"/>
      <c r="Y194" s="1492"/>
      <c r="Z194" s="1492"/>
      <c r="AA194" s="1492"/>
      <c r="AB194" s="1494" t="s">
        <v>732</v>
      </c>
      <c r="AC194" s="1492"/>
      <c r="AD194" s="1492"/>
      <c r="AE194" s="1492"/>
      <c r="AF194" s="1492"/>
      <c r="AG194" s="1494" t="s">
        <v>733</v>
      </c>
      <c r="AH194" s="1492"/>
      <c r="AI194" s="1492"/>
      <c r="AJ194" s="1495" t="s">
        <v>417</v>
      </c>
      <c r="AK194" s="1496" t="s">
        <v>734</v>
      </c>
      <c r="AL194" s="1492"/>
      <c r="AM194" s="1492"/>
      <c r="AN194" s="1492"/>
      <c r="AO194" s="1492"/>
      <c r="AP194" s="1492"/>
      <c r="AQ194" s="1497">
        <v>1669122700</v>
      </c>
      <c r="AR194" s="1497">
        <v>1659520671</v>
      </c>
      <c r="AS194" s="1498">
        <v>9602029</v>
      </c>
      <c r="AT194" s="1498">
        <v>0</v>
      </c>
      <c r="AU194" s="1497">
        <v>1592584898</v>
      </c>
      <c r="AV194" s="1498">
        <v>66935773</v>
      </c>
      <c r="AW194" s="1497">
        <v>1431812946</v>
      </c>
      <c r="AX194" s="1498">
        <v>160771952</v>
      </c>
      <c r="AY194" s="1497">
        <v>1380599231</v>
      </c>
      <c r="AZ194" s="1498">
        <v>51213715</v>
      </c>
      <c r="BA194" s="1498">
        <v>1380599231</v>
      </c>
      <c r="BB194" s="1498">
        <v>0</v>
      </c>
      <c r="BC194" s="1498">
        <v>0</v>
      </c>
      <c r="BD194" s="1499">
        <f t="shared" si="12"/>
        <v>0.95414489180453899</v>
      </c>
    </row>
    <row r="195" spans="1:56" s="1500" customFormat="1" ht="18">
      <c r="A195" s="1490" t="str">
        <f t="shared" si="13"/>
        <v>C310150730210</v>
      </c>
      <c r="B195" s="1510" t="s">
        <v>453</v>
      </c>
      <c r="C195" s="1492"/>
      <c r="D195" s="1510" t="s">
        <v>791</v>
      </c>
      <c r="E195" s="1492"/>
      <c r="F195" s="1510" t="s">
        <v>795</v>
      </c>
      <c r="G195" s="1492"/>
      <c r="H195" s="1510" t="s">
        <v>748</v>
      </c>
      <c r="I195" s="1492"/>
      <c r="J195" s="1510" t="s">
        <v>739</v>
      </c>
      <c r="K195" s="1492"/>
      <c r="L195" s="1492"/>
      <c r="M195" s="1510" t="s">
        <v>741</v>
      </c>
      <c r="N195" s="1492"/>
      <c r="O195" s="1492"/>
      <c r="P195" s="1510" t="s">
        <v>685</v>
      </c>
      <c r="Q195" s="1492"/>
      <c r="R195" s="1510" t="s">
        <v>685</v>
      </c>
      <c r="S195" s="1492"/>
      <c r="T195" s="1511" t="s">
        <v>584</v>
      </c>
      <c r="U195" s="1492"/>
      <c r="V195" s="1492"/>
      <c r="W195" s="1492"/>
      <c r="X195" s="1492"/>
      <c r="Y195" s="1492"/>
      <c r="Z195" s="1492"/>
      <c r="AA195" s="1492"/>
      <c r="AB195" s="1512" t="s">
        <v>732</v>
      </c>
      <c r="AC195" s="1492"/>
      <c r="AD195" s="1492"/>
      <c r="AE195" s="1492"/>
      <c r="AF195" s="1492"/>
      <c r="AG195" s="1512" t="s">
        <v>733</v>
      </c>
      <c r="AH195" s="1492"/>
      <c r="AI195" s="1492"/>
      <c r="AJ195" s="1513" t="s">
        <v>417</v>
      </c>
      <c r="AK195" s="1514" t="s">
        <v>734</v>
      </c>
      <c r="AL195" s="1492"/>
      <c r="AM195" s="1492"/>
      <c r="AN195" s="1492"/>
      <c r="AO195" s="1492"/>
      <c r="AP195" s="1492"/>
      <c r="AQ195" s="1515">
        <v>682000000</v>
      </c>
      <c r="AR195" s="1515">
        <v>681707792</v>
      </c>
      <c r="AS195" s="1516">
        <v>292208</v>
      </c>
      <c r="AT195" s="1516">
        <v>0</v>
      </c>
      <c r="AU195" s="1515">
        <v>681707792</v>
      </c>
      <c r="AV195" s="1516">
        <v>0</v>
      </c>
      <c r="AW195" s="1515">
        <v>657498423</v>
      </c>
      <c r="AX195" s="1516">
        <v>24209369</v>
      </c>
      <c r="AY195" s="1515">
        <v>621219708</v>
      </c>
      <c r="AZ195" s="1516">
        <v>36278715</v>
      </c>
      <c r="BA195" s="1516">
        <v>621219708</v>
      </c>
      <c r="BB195" s="1516">
        <v>0</v>
      </c>
      <c r="BC195" s="1516">
        <v>0</v>
      </c>
      <c r="BD195" s="1517">
        <f t="shared" si="12"/>
        <v>0.99957154252199409</v>
      </c>
    </row>
    <row r="196" spans="1:56" s="1500" customFormat="1" ht="18">
      <c r="A196" s="1490" t="str">
        <f t="shared" si="13"/>
        <v>C310150730310</v>
      </c>
      <c r="B196" s="1510" t="s">
        <v>453</v>
      </c>
      <c r="C196" s="1492"/>
      <c r="D196" s="1510" t="s">
        <v>791</v>
      </c>
      <c r="E196" s="1492"/>
      <c r="F196" s="1510" t="s">
        <v>795</v>
      </c>
      <c r="G196" s="1492"/>
      <c r="H196" s="1510" t="s">
        <v>748</v>
      </c>
      <c r="I196" s="1492"/>
      <c r="J196" s="1510" t="s">
        <v>739</v>
      </c>
      <c r="K196" s="1492"/>
      <c r="L196" s="1492"/>
      <c r="M196" s="1510" t="s">
        <v>748</v>
      </c>
      <c r="N196" s="1492"/>
      <c r="O196" s="1492"/>
      <c r="P196" s="1510" t="s">
        <v>685</v>
      </c>
      <c r="Q196" s="1492"/>
      <c r="R196" s="1510" t="s">
        <v>685</v>
      </c>
      <c r="S196" s="1492"/>
      <c r="T196" s="1511" t="s">
        <v>585</v>
      </c>
      <c r="U196" s="1492"/>
      <c r="V196" s="1492"/>
      <c r="W196" s="1492"/>
      <c r="X196" s="1492"/>
      <c r="Y196" s="1492"/>
      <c r="Z196" s="1492"/>
      <c r="AA196" s="1492"/>
      <c r="AB196" s="1512" t="s">
        <v>732</v>
      </c>
      <c r="AC196" s="1492"/>
      <c r="AD196" s="1492"/>
      <c r="AE196" s="1492"/>
      <c r="AF196" s="1492"/>
      <c r="AG196" s="1512" t="s">
        <v>733</v>
      </c>
      <c r="AH196" s="1492"/>
      <c r="AI196" s="1492"/>
      <c r="AJ196" s="1513" t="s">
        <v>417</v>
      </c>
      <c r="AK196" s="1514" t="s">
        <v>734</v>
      </c>
      <c r="AL196" s="1492"/>
      <c r="AM196" s="1492"/>
      <c r="AN196" s="1492"/>
      <c r="AO196" s="1492"/>
      <c r="AP196" s="1492"/>
      <c r="AQ196" s="1515">
        <v>987122700</v>
      </c>
      <c r="AR196" s="1515">
        <v>977812879</v>
      </c>
      <c r="AS196" s="1516">
        <v>9309821</v>
      </c>
      <c r="AT196" s="1516">
        <v>0</v>
      </c>
      <c r="AU196" s="1515">
        <v>910877106</v>
      </c>
      <c r="AV196" s="1516">
        <v>66935773</v>
      </c>
      <c r="AW196" s="1515">
        <v>774314523</v>
      </c>
      <c r="AX196" s="1516">
        <v>136562583</v>
      </c>
      <c r="AY196" s="1515">
        <v>759379523</v>
      </c>
      <c r="AZ196" s="1516">
        <v>14935000</v>
      </c>
      <c r="BA196" s="1516">
        <v>759379523</v>
      </c>
      <c r="BB196" s="1516">
        <v>0</v>
      </c>
      <c r="BC196" s="1516">
        <v>0</v>
      </c>
      <c r="BD196" s="1517">
        <f t="shared" si="12"/>
        <v>0.92275976026080653</v>
      </c>
    </row>
    <row r="197" spans="1:56" s="1500" customFormat="1" ht="18">
      <c r="A197" s="1490" t="str">
        <f t="shared" si="13"/>
        <v>C3101507410</v>
      </c>
      <c r="B197" s="1510" t="s">
        <v>453</v>
      </c>
      <c r="C197" s="1492"/>
      <c r="D197" s="1510" t="s">
        <v>791</v>
      </c>
      <c r="E197" s="1492"/>
      <c r="F197" s="1510" t="s">
        <v>795</v>
      </c>
      <c r="G197" s="1492"/>
      <c r="H197" s="1510" t="s">
        <v>742</v>
      </c>
      <c r="I197" s="1492"/>
      <c r="J197" s="1510" t="s">
        <v>685</v>
      </c>
      <c r="K197" s="1492"/>
      <c r="L197" s="1492"/>
      <c r="M197" s="1510" t="s">
        <v>685</v>
      </c>
      <c r="N197" s="1492"/>
      <c r="O197" s="1492"/>
      <c r="P197" s="1510" t="s">
        <v>685</v>
      </c>
      <c r="Q197" s="1492"/>
      <c r="R197" s="1510" t="s">
        <v>685</v>
      </c>
      <c r="S197" s="1492"/>
      <c r="T197" s="1511" t="s">
        <v>586</v>
      </c>
      <c r="U197" s="1492"/>
      <c r="V197" s="1492"/>
      <c r="W197" s="1492"/>
      <c r="X197" s="1492"/>
      <c r="Y197" s="1492"/>
      <c r="Z197" s="1492"/>
      <c r="AA197" s="1492"/>
      <c r="AB197" s="1512" t="s">
        <v>732</v>
      </c>
      <c r="AC197" s="1492"/>
      <c r="AD197" s="1492"/>
      <c r="AE197" s="1492"/>
      <c r="AF197" s="1492"/>
      <c r="AG197" s="1512" t="s">
        <v>733</v>
      </c>
      <c r="AH197" s="1492"/>
      <c r="AI197" s="1492"/>
      <c r="AJ197" s="1513" t="s">
        <v>417</v>
      </c>
      <c r="AK197" s="1514" t="s">
        <v>734</v>
      </c>
      <c r="AL197" s="1492"/>
      <c r="AM197" s="1492"/>
      <c r="AN197" s="1492"/>
      <c r="AO197" s="1492"/>
      <c r="AP197" s="1492"/>
      <c r="AQ197" s="1515">
        <v>300000000</v>
      </c>
      <c r="AR197" s="1515">
        <v>300000000</v>
      </c>
      <c r="AS197" s="1516">
        <v>0</v>
      </c>
      <c r="AT197" s="1516">
        <v>0</v>
      </c>
      <c r="AU197" s="1515">
        <v>272984280</v>
      </c>
      <c r="AV197" s="1516">
        <v>27015720</v>
      </c>
      <c r="AW197" s="1515">
        <v>235228302</v>
      </c>
      <c r="AX197" s="1516">
        <v>37755978</v>
      </c>
      <c r="AY197" s="1515">
        <v>199436090</v>
      </c>
      <c r="AZ197" s="1516">
        <v>35792212</v>
      </c>
      <c r="BA197" s="1516">
        <v>199436090</v>
      </c>
      <c r="BB197" s="1516">
        <v>0</v>
      </c>
      <c r="BC197" s="1516">
        <v>433759</v>
      </c>
      <c r="BD197" s="1517">
        <f t="shared" si="12"/>
        <v>0.90994759999999997</v>
      </c>
    </row>
    <row r="198" spans="1:56" s="1500" customFormat="1" ht="18">
      <c r="A198" s="1490" t="str">
        <f t="shared" si="13"/>
        <v>C3101507510</v>
      </c>
      <c r="B198" s="1510" t="s">
        <v>453</v>
      </c>
      <c r="C198" s="1492"/>
      <c r="D198" s="1510" t="s">
        <v>791</v>
      </c>
      <c r="E198" s="1492"/>
      <c r="F198" s="1510" t="s">
        <v>795</v>
      </c>
      <c r="G198" s="1492"/>
      <c r="H198" s="1510" t="s">
        <v>743</v>
      </c>
      <c r="I198" s="1492"/>
      <c r="J198" s="1510" t="s">
        <v>685</v>
      </c>
      <c r="K198" s="1492"/>
      <c r="L198" s="1492"/>
      <c r="M198" s="1510" t="s">
        <v>685</v>
      </c>
      <c r="N198" s="1492"/>
      <c r="O198" s="1492"/>
      <c r="P198" s="1510" t="s">
        <v>685</v>
      </c>
      <c r="Q198" s="1492"/>
      <c r="R198" s="1510" t="s">
        <v>685</v>
      </c>
      <c r="S198" s="1492"/>
      <c r="T198" s="1511" t="s">
        <v>798</v>
      </c>
      <c r="U198" s="1492"/>
      <c r="V198" s="1492"/>
      <c r="W198" s="1492"/>
      <c r="X198" s="1492"/>
      <c r="Y198" s="1492"/>
      <c r="Z198" s="1492"/>
      <c r="AA198" s="1492"/>
      <c r="AB198" s="1512" t="s">
        <v>732</v>
      </c>
      <c r="AC198" s="1492"/>
      <c r="AD198" s="1492"/>
      <c r="AE198" s="1492"/>
      <c r="AF198" s="1492"/>
      <c r="AG198" s="1512" t="s">
        <v>733</v>
      </c>
      <c r="AH198" s="1492"/>
      <c r="AI198" s="1492"/>
      <c r="AJ198" s="1513" t="s">
        <v>417</v>
      </c>
      <c r="AK198" s="1514" t="s">
        <v>734</v>
      </c>
      <c r="AL198" s="1492"/>
      <c r="AM198" s="1492"/>
      <c r="AN198" s="1492"/>
      <c r="AO198" s="1492"/>
      <c r="AP198" s="1492"/>
      <c r="AQ198" s="1515">
        <v>124877300</v>
      </c>
      <c r="AR198" s="1515">
        <v>124877300</v>
      </c>
      <c r="AS198" s="1516">
        <v>0</v>
      </c>
      <c r="AT198" s="1516">
        <v>0</v>
      </c>
      <c r="AU198" s="1515">
        <v>124877300</v>
      </c>
      <c r="AV198" s="1516">
        <v>0</v>
      </c>
      <c r="AW198" s="1515">
        <v>124877300</v>
      </c>
      <c r="AX198" s="1516">
        <v>0</v>
      </c>
      <c r="AY198" s="1515">
        <v>124877300</v>
      </c>
      <c r="AZ198" s="1516">
        <v>0</v>
      </c>
      <c r="BA198" s="1516">
        <v>124877300</v>
      </c>
      <c r="BB198" s="1516">
        <v>0</v>
      </c>
      <c r="BC198" s="1516">
        <v>0</v>
      </c>
      <c r="BD198" s="1517">
        <f t="shared" si="12"/>
        <v>1</v>
      </c>
    </row>
    <row r="199" spans="1:56" s="1500" customFormat="1" ht="18">
      <c r="A199" s="1490" t="str">
        <f t="shared" si="13"/>
        <v>C32010</v>
      </c>
      <c r="B199" s="1491" t="s">
        <v>453</v>
      </c>
      <c r="C199" s="1492"/>
      <c r="D199" s="1491" t="s">
        <v>799</v>
      </c>
      <c r="E199" s="1492"/>
      <c r="F199" s="1491"/>
      <c r="G199" s="1492"/>
      <c r="H199" s="1491"/>
      <c r="I199" s="1492"/>
      <c r="J199" s="1491"/>
      <c r="K199" s="1492"/>
      <c r="L199" s="1492"/>
      <c r="M199" s="1491"/>
      <c r="N199" s="1492"/>
      <c r="O199" s="1492"/>
      <c r="P199" s="1491"/>
      <c r="Q199" s="1492"/>
      <c r="R199" s="1491"/>
      <c r="S199" s="1492"/>
      <c r="T199" s="1493" t="s">
        <v>800</v>
      </c>
      <c r="U199" s="1492"/>
      <c r="V199" s="1492"/>
      <c r="W199" s="1492"/>
      <c r="X199" s="1492"/>
      <c r="Y199" s="1492"/>
      <c r="Z199" s="1492"/>
      <c r="AA199" s="1492"/>
      <c r="AB199" s="1494" t="s">
        <v>732</v>
      </c>
      <c r="AC199" s="1492"/>
      <c r="AD199" s="1492"/>
      <c r="AE199" s="1492"/>
      <c r="AF199" s="1492"/>
      <c r="AG199" s="1494" t="s">
        <v>733</v>
      </c>
      <c r="AH199" s="1492"/>
      <c r="AI199" s="1492"/>
      <c r="AJ199" s="1495" t="s">
        <v>417</v>
      </c>
      <c r="AK199" s="1496" t="s">
        <v>734</v>
      </c>
      <c r="AL199" s="1492"/>
      <c r="AM199" s="1492"/>
      <c r="AN199" s="1492"/>
      <c r="AO199" s="1492"/>
      <c r="AP199" s="1492"/>
      <c r="AQ199" s="1497">
        <v>7793984504</v>
      </c>
      <c r="AR199" s="1497">
        <v>7537047579</v>
      </c>
      <c r="AS199" s="1498">
        <v>256936925</v>
      </c>
      <c r="AT199" s="1498">
        <v>0</v>
      </c>
      <c r="AU199" s="1497">
        <v>7415748652</v>
      </c>
      <c r="AV199" s="1498">
        <v>121298927</v>
      </c>
      <c r="AW199" s="1497">
        <v>7071406769</v>
      </c>
      <c r="AX199" s="1498">
        <v>344341883</v>
      </c>
      <c r="AY199" s="1497">
        <v>6449666507</v>
      </c>
      <c r="AZ199" s="1498">
        <v>621740262</v>
      </c>
      <c r="BA199" s="1498">
        <v>6449666507</v>
      </c>
      <c r="BB199" s="1498">
        <v>0</v>
      </c>
      <c r="BC199" s="1498">
        <v>455502</v>
      </c>
      <c r="BD199" s="1499">
        <f t="shared" si="12"/>
        <v>0.95147079753547326</v>
      </c>
    </row>
    <row r="200" spans="1:56" s="1500" customFormat="1" ht="18">
      <c r="A200" s="1490" t="str">
        <f t="shared" ref="A200:A207" si="14">+B200&amp;D200&amp;F200&amp;H200&amp;J200&amp;M200&amp;AJ200</f>
        <v>C32030710</v>
      </c>
      <c r="B200" s="1491" t="s">
        <v>453</v>
      </c>
      <c r="C200" s="1492"/>
      <c r="D200" s="1491" t="s">
        <v>799</v>
      </c>
      <c r="E200" s="1492"/>
      <c r="F200" s="1491" t="s">
        <v>801</v>
      </c>
      <c r="G200" s="1492"/>
      <c r="H200" s="1491"/>
      <c r="I200" s="1492"/>
      <c r="J200" s="1491"/>
      <c r="K200" s="1492"/>
      <c r="L200" s="1492"/>
      <c r="M200" s="1491"/>
      <c r="N200" s="1492"/>
      <c r="O200" s="1492"/>
      <c r="P200" s="1491"/>
      <c r="Q200" s="1492"/>
      <c r="R200" s="1491"/>
      <c r="S200" s="1492"/>
      <c r="T200" s="1493" t="s">
        <v>802</v>
      </c>
      <c r="U200" s="1492"/>
      <c r="V200" s="1492"/>
      <c r="W200" s="1492"/>
      <c r="X200" s="1492"/>
      <c r="Y200" s="1492"/>
      <c r="Z200" s="1492"/>
      <c r="AA200" s="1492"/>
      <c r="AB200" s="1494" t="s">
        <v>732</v>
      </c>
      <c r="AC200" s="1492"/>
      <c r="AD200" s="1492"/>
      <c r="AE200" s="1492"/>
      <c r="AF200" s="1492"/>
      <c r="AG200" s="1494" t="s">
        <v>733</v>
      </c>
      <c r="AH200" s="1492"/>
      <c r="AI200" s="1492"/>
      <c r="AJ200" s="1495" t="s">
        <v>417</v>
      </c>
      <c r="AK200" s="1496" t="s">
        <v>734</v>
      </c>
      <c r="AL200" s="1492"/>
      <c r="AM200" s="1492"/>
      <c r="AN200" s="1492"/>
      <c r="AO200" s="1492"/>
      <c r="AP200" s="1492"/>
      <c r="AQ200" s="1497">
        <v>350000000</v>
      </c>
      <c r="AR200" s="1497">
        <v>316484006</v>
      </c>
      <c r="AS200" s="1498">
        <v>33515994</v>
      </c>
      <c r="AT200" s="1498">
        <v>0</v>
      </c>
      <c r="AU200" s="1497">
        <v>316484006</v>
      </c>
      <c r="AV200" s="1498">
        <v>0</v>
      </c>
      <c r="AW200" s="1497">
        <v>316384000</v>
      </c>
      <c r="AX200" s="1498">
        <v>100006</v>
      </c>
      <c r="AY200" s="1497">
        <v>262184000</v>
      </c>
      <c r="AZ200" s="1498">
        <v>54200000</v>
      </c>
      <c r="BA200" s="1498">
        <v>262184000</v>
      </c>
      <c r="BB200" s="1498">
        <v>0</v>
      </c>
      <c r="BC200" s="1498">
        <v>0</v>
      </c>
      <c r="BD200" s="1499">
        <f t="shared" si="12"/>
        <v>0.90424001714285718</v>
      </c>
    </row>
    <row r="201" spans="1:56" s="1500" customFormat="1" ht="18">
      <c r="A201" s="1490" t="str">
        <f t="shared" si="14"/>
        <v>C320307110</v>
      </c>
      <c r="B201" s="1510" t="s">
        <v>453</v>
      </c>
      <c r="C201" s="1492"/>
      <c r="D201" s="1510" t="s">
        <v>799</v>
      </c>
      <c r="E201" s="1492"/>
      <c r="F201" s="1510" t="s">
        <v>801</v>
      </c>
      <c r="G201" s="1492"/>
      <c r="H201" s="1510" t="s">
        <v>738</v>
      </c>
      <c r="I201" s="1492"/>
      <c r="J201" s="1510" t="s">
        <v>685</v>
      </c>
      <c r="K201" s="1492"/>
      <c r="L201" s="1492"/>
      <c r="M201" s="1510" t="s">
        <v>685</v>
      </c>
      <c r="N201" s="1492"/>
      <c r="O201" s="1492"/>
      <c r="P201" s="1510" t="s">
        <v>685</v>
      </c>
      <c r="Q201" s="1492"/>
      <c r="R201" s="1510" t="s">
        <v>685</v>
      </c>
      <c r="S201" s="1492"/>
      <c r="T201" s="1511" t="s">
        <v>803</v>
      </c>
      <c r="U201" s="1492"/>
      <c r="V201" s="1492"/>
      <c r="W201" s="1492"/>
      <c r="X201" s="1492"/>
      <c r="Y201" s="1492"/>
      <c r="Z201" s="1492"/>
      <c r="AA201" s="1492"/>
      <c r="AB201" s="1512" t="s">
        <v>732</v>
      </c>
      <c r="AC201" s="1492"/>
      <c r="AD201" s="1492"/>
      <c r="AE201" s="1492"/>
      <c r="AF201" s="1492"/>
      <c r="AG201" s="1512" t="s">
        <v>733</v>
      </c>
      <c r="AH201" s="1492"/>
      <c r="AI201" s="1492"/>
      <c r="AJ201" s="1513" t="s">
        <v>417</v>
      </c>
      <c r="AK201" s="1514" t="s">
        <v>734</v>
      </c>
      <c r="AL201" s="1492"/>
      <c r="AM201" s="1492"/>
      <c r="AN201" s="1492"/>
      <c r="AO201" s="1492"/>
      <c r="AP201" s="1492"/>
      <c r="AQ201" s="1515">
        <v>350000000</v>
      </c>
      <c r="AR201" s="1515">
        <v>316484006</v>
      </c>
      <c r="AS201" s="1516">
        <v>33515994</v>
      </c>
      <c r="AT201" s="1516">
        <v>0</v>
      </c>
      <c r="AU201" s="1515">
        <v>316484006</v>
      </c>
      <c r="AV201" s="1516">
        <v>0</v>
      </c>
      <c r="AW201" s="1515">
        <v>316384000</v>
      </c>
      <c r="AX201" s="1516">
        <v>100006</v>
      </c>
      <c r="AY201" s="1515">
        <v>262184000</v>
      </c>
      <c r="AZ201" s="1516">
        <v>54200000</v>
      </c>
      <c r="BA201" s="1516">
        <v>262184000</v>
      </c>
      <c r="BB201" s="1516">
        <v>0</v>
      </c>
      <c r="BC201" s="1516">
        <v>0</v>
      </c>
      <c r="BD201" s="1517">
        <f t="shared" si="12"/>
        <v>0.90424001714285718</v>
      </c>
    </row>
    <row r="202" spans="1:56" s="1500" customFormat="1" ht="18">
      <c r="A202" s="1490" t="str">
        <f t="shared" si="14"/>
        <v>C320130410</v>
      </c>
      <c r="B202" s="1491" t="s">
        <v>453</v>
      </c>
      <c r="C202" s="1492"/>
      <c r="D202" s="1491" t="s">
        <v>799</v>
      </c>
      <c r="E202" s="1492"/>
      <c r="F202" s="1491" t="s">
        <v>804</v>
      </c>
      <c r="G202" s="1492"/>
      <c r="H202" s="1491"/>
      <c r="I202" s="1492"/>
      <c r="J202" s="1491"/>
      <c r="K202" s="1492"/>
      <c r="L202" s="1492"/>
      <c r="M202" s="1491"/>
      <c r="N202" s="1492"/>
      <c r="O202" s="1492"/>
      <c r="P202" s="1491"/>
      <c r="Q202" s="1492"/>
      <c r="R202" s="1491"/>
      <c r="S202" s="1492"/>
      <c r="T202" s="1493" t="s">
        <v>805</v>
      </c>
      <c r="U202" s="1492"/>
      <c r="V202" s="1492"/>
      <c r="W202" s="1492"/>
      <c r="X202" s="1492"/>
      <c r="Y202" s="1492"/>
      <c r="Z202" s="1492"/>
      <c r="AA202" s="1492"/>
      <c r="AB202" s="1494" t="s">
        <v>732</v>
      </c>
      <c r="AC202" s="1492"/>
      <c r="AD202" s="1492"/>
      <c r="AE202" s="1492"/>
      <c r="AF202" s="1492"/>
      <c r="AG202" s="1494" t="s">
        <v>733</v>
      </c>
      <c r="AH202" s="1492"/>
      <c r="AI202" s="1492"/>
      <c r="AJ202" s="1495" t="s">
        <v>417</v>
      </c>
      <c r="AK202" s="1496" t="s">
        <v>734</v>
      </c>
      <c r="AL202" s="1492"/>
      <c r="AM202" s="1492"/>
      <c r="AN202" s="1492"/>
      <c r="AO202" s="1492"/>
      <c r="AP202" s="1492"/>
      <c r="AQ202" s="1497">
        <v>538984504</v>
      </c>
      <c r="AR202" s="1497">
        <v>538967225</v>
      </c>
      <c r="AS202" s="1498">
        <v>17279</v>
      </c>
      <c r="AT202" s="1498">
        <v>0</v>
      </c>
      <c r="AU202" s="1497">
        <v>538967225</v>
      </c>
      <c r="AV202" s="1498">
        <v>0</v>
      </c>
      <c r="AW202" s="1497">
        <v>312543035</v>
      </c>
      <c r="AX202" s="1498">
        <v>226424190</v>
      </c>
      <c r="AY202" s="1497">
        <v>308352815</v>
      </c>
      <c r="AZ202" s="1498">
        <v>4190220</v>
      </c>
      <c r="BA202" s="1498">
        <v>308352815</v>
      </c>
      <c r="BB202" s="1498">
        <v>0</v>
      </c>
      <c r="BC202" s="1498">
        <v>0</v>
      </c>
      <c r="BD202" s="1499">
        <f t="shared" si="12"/>
        <v>0.99996794156442015</v>
      </c>
    </row>
    <row r="203" spans="1:56" s="1500" customFormat="1" ht="18">
      <c r="A203" s="1490" t="str">
        <f t="shared" si="14"/>
        <v>C3201304110</v>
      </c>
      <c r="B203" s="1510" t="s">
        <v>453</v>
      </c>
      <c r="C203" s="1492"/>
      <c r="D203" s="1510" t="s">
        <v>799</v>
      </c>
      <c r="E203" s="1492"/>
      <c r="F203" s="1510" t="s">
        <v>804</v>
      </c>
      <c r="G203" s="1492"/>
      <c r="H203" s="1510" t="s">
        <v>738</v>
      </c>
      <c r="I203" s="1492"/>
      <c r="J203" s="1510" t="s">
        <v>685</v>
      </c>
      <c r="K203" s="1492"/>
      <c r="L203" s="1492"/>
      <c r="M203" s="1510" t="s">
        <v>685</v>
      </c>
      <c r="N203" s="1492"/>
      <c r="O203" s="1492"/>
      <c r="P203" s="1510" t="s">
        <v>685</v>
      </c>
      <c r="Q203" s="1492"/>
      <c r="R203" s="1510" t="s">
        <v>685</v>
      </c>
      <c r="S203" s="1492"/>
      <c r="T203" s="1511" t="s">
        <v>587</v>
      </c>
      <c r="U203" s="1492"/>
      <c r="V203" s="1492"/>
      <c r="W203" s="1492"/>
      <c r="X203" s="1492"/>
      <c r="Y203" s="1492"/>
      <c r="Z203" s="1492"/>
      <c r="AA203" s="1492"/>
      <c r="AB203" s="1512" t="s">
        <v>732</v>
      </c>
      <c r="AC203" s="1492"/>
      <c r="AD203" s="1492"/>
      <c r="AE203" s="1492"/>
      <c r="AF203" s="1492"/>
      <c r="AG203" s="1512" t="s">
        <v>733</v>
      </c>
      <c r="AH203" s="1492"/>
      <c r="AI203" s="1492"/>
      <c r="AJ203" s="1513" t="s">
        <v>417</v>
      </c>
      <c r="AK203" s="1514" t="s">
        <v>734</v>
      </c>
      <c r="AL203" s="1492"/>
      <c r="AM203" s="1492"/>
      <c r="AN203" s="1492"/>
      <c r="AO203" s="1492"/>
      <c r="AP203" s="1492"/>
      <c r="AQ203" s="1515">
        <v>538984504</v>
      </c>
      <c r="AR203" s="1515">
        <v>538967225</v>
      </c>
      <c r="AS203" s="1516">
        <v>17279</v>
      </c>
      <c r="AT203" s="1516">
        <v>0</v>
      </c>
      <c r="AU203" s="1515">
        <v>538967225</v>
      </c>
      <c r="AV203" s="1516">
        <v>0</v>
      </c>
      <c r="AW203" s="1515">
        <v>312543035</v>
      </c>
      <c r="AX203" s="1516">
        <v>226424190</v>
      </c>
      <c r="AY203" s="1515">
        <v>308352815</v>
      </c>
      <c r="AZ203" s="1516">
        <v>4190220</v>
      </c>
      <c r="BA203" s="1516">
        <v>308352815</v>
      </c>
      <c r="BB203" s="1516">
        <v>0</v>
      </c>
      <c r="BC203" s="1516">
        <v>0</v>
      </c>
      <c r="BD203" s="1517">
        <f t="shared" si="12"/>
        <v>0.99996794156442015</v>
      </c>
    </row>
    <row r="204" spans="1:56" s="1500" customFormat="1" ht="18">
      <c r="A204" s="1490" t="str">
        <f t="shared" si="14"/>
        <v>C320150710</v>
      </c>
      <c r="B204" s="1491" t="s">
        <v>453</v>
      </c>
      <c r="C204" s="1492"/>
      <c r="D204" s="1491" t="s">
        <v>799</v>
      </c>
      <c r="E204" s="1492"/>
      <c r="F204" s="1491" t="s">
        <v>795</v>
      </c>
      <c r="G204" s="1492"/>
      <c r="H204" s="1491"/>
      <c r="I204" s="1492"/>
      <c r="J204" s="1491"/>
      <c r="K204" s="1492"/>
      <c r="L204" s="1492"/>
      <c r="M204" s="1491"/>
      <c r="N204" s="1492"/>
      <c r="O204" s="1492"/>
      <c r="P204" s="1491"/>
      <c r="Q204" s="1492"/>
      <c r="R204" s="1491"/>
      <c r="S204" s="1492"/>
      <c r="T204" s="1493" t="s">
        <v>796</v>
      </c>
      <c r="U204" s="1492"/>
      <c r="V204" s="1492"/>
      <c r="W204" s="1492"/>
      <c r="X204" s="1492"/>
      <c r="Y204" s="1492"/>
      <c r="Z204" s="1492"/>
      <c r="AA204" s="1492"/>
      <c r="AB204" s="1494" t="s">
        <v>732</v>
      </c>
      <c r="AC204" s="1492"/>
      <c r="AD204" s="1492"/>
      <c r="AE204" s="1492"/>
      <c r="AF204" s="1492"/>
      <c r="AG204" s="1494" t="s">
        <v>733</v>
      </c>
      <c r="AH204" s="1492"/>
      <c r="AI204" s="1492"/>
      <c r="AJ204" s="1495" t="s">
        <v>417</v>
      </c>
      <c r="AK204" s="1496" t="s">
        <v>734</v>
      </c>
      <c r="AL204" s="1492"/>
      <c r="AM204" s="1492"/>
      <c r="AN204" s="1492"/>
      <c r="AO204" s="1492"/>
      <c r="AP204" s="1492"/>
      <c r="AQ204" s="1497">
        <v>6905000000</v>
      </c>
      <c r="AR204" s="1497">
        <v>6681596348</v>
      </c>
      <c r="AS204" s="1498">
        <v>223403652</v>
      </c>
      <c r="AT204" s="1498">
        <v>0</v>
      </c>
      <c r="AU204" s="1497">
        <v>6560297421</v>
      </c>
      <c r="AV204" s="1498">
        <v>121298927</v>
      </c>
      <c r="AW204" s="1497">
        <v>6442479734</v>
      </c>
      <c r="AX204" s="1498">
        <v>117817687</v>
      </c>
      <c r="AY204" s="1497">
        <v>5879129692</v>
      </c>
      <c r="AZ204" s="1498">
        <v>563350042</v>
      </c>
      <c r="BA204" s="1498">
        <v>5879129692</v>
      </c>
      <c r="BB204" s="1498">
        <v>0</v>
      </c>
      <c r="BC204" s="1498">
        <v>455502</v>
      </c>
      <c r="BD204" s="1499">
        <f t="shared" si="12"/>
        <v>0.95007927892831279</v>
      </c>
    </row>
    <row r="205" spans="1:56" s="1500" customFormat="1" ht="18">
      <c r="A205" s="1490" t="str">
        <f t="shared" si="14"/>
        <v>C3201507110</v>
      </c>
      <c r="B205" s="1510" t="s">
        <v>453</v>
      </c>
      <c r="C205" s="1492"/>
      <c r="D205" s="1510" t="s">
        <v>799</v>
      </c>
      <c r="E205" s="1492"/>
      <c r="F205" s="1510" t="s">
        <v>795</v>
      </c>
      <c r="G205" s="1492"/>
      <c r="H205" s="1510" t="s">
        <v>738</v>
      </c>
      <c r="I205" s="1492"/>
      <c r="J205" s="1510" t="s">
        <v>685</v>
      </c>
      <c r="K205" s="1492"/>
      <c r="L205" s="1492"/>
      <c r="M205" s="1510" t="s">
        <v>685</v>
      </c>
      <c r="N205" s="1492"/>
      <c r="O205" s="1492"/>
      <c r="P205" s="1510" t="s">
        <v>685</v>
      </c>
      <c r="Q205" s="1492"/>
      <c r="R205" s="1510" t="s">
        <v>685</v>
      </c>
      <c r="S205" s="1492"/>
      <c r="T205" s="1511" t="s">
        <v>807</v>
      </c>
      <c r="U205" s="1492"/>
      <c r="V205" s="1492"/>
      <c r="W205" s="1492"/>
      <c r="X205" s="1492"/>
      <c r="Y205" s="1492"/>
      <c r="Z205" s="1492"/>
      <c r="AA205" s="1492"/>
      <c r="AB205" s="1512" t="s">
        <v>732</v>
      </c>
      <c r="AC205" s="1492"/>
      <c r="AD205" s="1492"/>
      <c r="AE205" s="1492"/>
      <c r="AF205" s="1492"/>
      <c r="AG205" s="1512" t="s">
        <v>733</v>
      </c>
      <c r="AH205" s="1492"/>
      <c r="AI205" s="1492"/>
      <c r="AJ205" s="1513" t="s">
        <v>417</v>
      </c>
      <c r="AK205" s="1514" t="s">
        <v>734</v>
      </c>
      <c r="AL205" s="1492"/>
      <c r="AM205" s="1492"/>
      <c r="AN205" s="1492"/>
      <c r="AO205" s="1492"/>
      <c r="AP205" s="1492"/>
      <c r="AQ205" s="1515">
        <v>600000000</v>
      </c>
      <c r="AR205" s="1515">
        <v>569000000</v>
      </c>
      <c r="AS205" s="1516">
        <v>31000000</v>
      </c>
      <c r="AT205" s="1516">
        <v>0</v>
      </c>
      <c r="AU205" s="1515">
        <v>552142776</v>
      </c>
      <c r="AV205" s="1516">
        <v>16857224</v>
      </c>
      <c r="AW205" s="1515">
        <v>551295446</v>
      </c>
      <c r="AX205" s="1516">
        <v>847330</v>
      </c>
      <c r="AY205" s="1515">
        <v>514822202</v>
      </c>
      <c r="AZ205" s="1516">
        <v>36473244</v>
      </c>
      <c r="BA205" s="1516">
        <v>514822202</v>
      </c>
      <c r="BB205" s="1516">
        <v>0</v>
      </c>
      <c r="BC205" s="1516">
        <v>295270</v>
      </c>
      <c r="BD205" s="1517">
        <f t="shared" si="12"/>
        <v>0.92023796000000002</v>
      </c>
    </row>
    <row r="206" spans="1:56" s="1500" customFormat="1" ht="18">
      <c r="A206" s="1490" t="str">
        <f t="shared" si="14"/>
        <v>C32015071010</v>
      </c>
      <c r="B206" s="1491" t="s">
        <v>453</v>
      </c>
      <c r="C206" s="1492"/>
      <c r="D206" s="1491" t="s">
        <v>799</v>
      </c>
      <c r="E206" s="1492"/>
      <c r="F206" s="1491" t="s">
        <v>795</v>
      </c>
      <c r="G206" s="1492"/>
      <c r="H206" s="1491" t="s">
        <v>738</v>
      </c>
      <c r="I206" s="1492"/>
      <c r="J206" s="1491" t="s">
        <v>739</v>
      </c>
      <c r="K206" s="1492"/>
      <c r="L206" s="1492"/>
      <c r="M206" s="1491" t="s">
        <v>685</v>
      </c>
      <c r="N206" s="1492"/>
      <c r="O206" s="1492"/>
      <c r="P206" s="1491" t="s">
        <v>685</v>
      </c>
      <c r="Q206" s="1492"/>
      <c r="R206" s="1491" t="s">
        <v>685</v>
      </c>
      <c r="S206" s="1492"/>
      <c r="T206" s="1493" t="s">
        <v>806</v>
      </c>
      <c r="U206" s="1492"/>
      <c r="V206" s="1492"/>
      <c r="W206" s="1492"/>
      <c r="X206" s="1492"/>
      <c r="Y206" s="1492"/>
      <c r="Z206" s="1492"/>
      <c r="AA206" s="1492"/>
      <c r="AB206" s="1494" t="s">
        <v>732</v>
      </c>
      <c r="AC206" s="1492"/>
      <c r="AD206" s="1492"/>
      <c r="AE206" s="1492"/>
      <c r="AF206" s="1492"/>
      <c r="AG206" s="1494" t="s">
        <v>733</v>
      </c>
      <c r="AH206" s="1492"/>
      <c r="AI206" s="1492"/>
      <c r="AJ206" s="1495" t="s">
        <v>417</v>
      </c>
      <c r="AK206" s="1496" t="s">
        <v>734</v>
      </c>
      <c r="AL206" s="1492"/>
      <c r="AM206" s="1492"/>
      <c r="AN206" s="1492"/>
      <c r="AO206" s="1492"/>
      <c r="AP206" s="1492"/>
      <c r="AQ206" s="1497">
        <v>600000000</v>
      </c>
      <c r="AR206" s="1497">
        <v>569000000</v>
      </c>
      <c r="AS206" s="1498">
        <v>31000000</v>
      </c>
      <c r="AT206" s="1498">
        <v>0</v>
      </c>
      <c r="AU206" s="1497">
        <v>552142776</v>
      </c>
      <c r="AV206" s="1498">
        <v>16857224</v>
      </c>
      <c r="AW206" s="1497">
        <v>551295446</v>
      </c>
      <c r="AX206" s="1498">
        <v>847330</v>
      </c>
      <c r="AY206" s="1497">
        <v>514822202</v>
      </c>
      <c r="AZ206" s="1498">
        <v>36473244</v>
      </c>
      <c r="BA206" s="1498">
        <v>514822202</v>
      </c>
      <c r="BB206" s="1498">
        <v>0</v>
      </c>
      <c r="BC206" s="1498">
        <v>295270</v>
      </c>
      <c r="BD206" s="1499">
        <f t="shared" si="12"/>
        <v>0.92023796000000002</v>
      </c>
    </row>
    <row r="207" spans="1:56" s="1500" customFormat="1" ht="18">
      <c r="A207" s="1490" t="str">
        <f t="shared" si="14"/>
        <v>C320150710210</v>
      </c>
      <c r="B207" s="1510" t="s">
        <v>453</v>
      </c>
      <c r="C207" s="1492"/>
      <c r="D207" s="1510" t="s">
        <v>799</v>
      </c>
      <c r="E207" s="1492"/>
      <c r="F207" s="1510" t="s">
        <v>795</v>
      </c>
      <c r="G207" s="1492"/>
      <c r="H207" s="1510" t="s">
        <v>738</v>
      </c>
      <c r="I207" s="1492"/>
      <c r="J207" s="1510" t="s">
        <v>739</v>
      </c>
      <c r="K207" s="1492"/>
      <c r="L207" s="1492"/>
      <c r="M207" s="1510" t="s">
        <v>741</v>
      </c>
      <c r="N207" s="1492"/>
      <c r="O207" s="1492"/>
      <c r="P207" s="1510" t="s">
        <v>685</v>
      </c>
      <c r="Q207" s="1492"/>
      <c r="R207" s="1510" t="s">
        <v>685</v>
      </c>
      <c r="S207" s="1492"/>
      <c r="T207" s="1511" t="s">
        <v>588</v>
      </c>
      <c r="U207" s="1492"/>
      <c r="V207" s="1492"/>
      <c r="W207" s="1492"/>
      <c r="X207" s="1492"/>
      <c r="Y207" s="1492"/>
      <c r="Z207" s="1492"/>
      <c r="AA207" s="1492"/>
      <c r="AB207" s="1512" t="s">
        <v>732</v>
      </c>
      <c r="AC207" s="1492"/>
      <c r="AD207" s="1492"/>
      <c r="AE207" s="1492"/>
      <c r="AF207" s="1492"/>
      <c r="AG207" s="1512" t="s">
        <v>733</v>
      </c>
      <c r="AH207" s="1492"/>
      <c r="AI207" s="1492"/>
      <c r="AJ207" s="1513" t="s">
        <v>417</v>
      </c>
      <c r="AK207" s="1514" t="s">
        <v>734</v>
      </c>
      <c r="AL207" s="1492"/>
      <c r="AM207" s="1492"/>
      <c r="AN207" s="1492"/>
      <c r="AO207" s="1492"/>
      <c r="AP207" s="1492"/>
      <c r="AQ207" s="1515">
        <v>600000000</v>
      </c>
      <c r="AR207" s="1515">
        <v>569000000</v>
      </c>
      <c r="AS207" s="1516">
        <v>31000000</v>
      </c>
      <c r="AT207" s="1516">
        <v>0</v>
      </c>
      <c r="AU207" s="1515">
        <v>552142776</v>
      </c>
      <c r="AV207" s="1516">
        <v>16857224</v>
      </c>
      <c r="AW207" s="1515">
        <v>551295446</v>
      </c>
      <c r="AX207" s="1516">
        <v>847330</v>
      </c>
      <c r="AY207" s="1515">
        <v>514822202</v>
      </c>
      <c r="AZ207" s="1516">
        <v>36473244</v>
      </c>
      <c r="BA207" s="1516">
        <v>514822202</v>
      </c>
      <c r="BB207" s="1516">
        <v>0</v>
      </c>
      <c r="BC207" s="1516">
        <v>295270</v>
      </c>
      <c r="BD207" s="1517">
        <f t="shared" si="12"/>
        <v>0.92023796000000002</v>
      </c>
    </row>
    <row r="208" spans="1:56" s="1500" customFormat="1" ht="18">
      <c r="A208" s="1490" t="str">
        <f t="shared" si="13"/>
        <v>C3201507210</v>
      </c>
      <c r="B208" s="1510" t="s">
        <v>453</v>
      </c>
      <c r="C208" s="1492"/>
      <c r="D208" s="1510" t="s">
        <v>799</v>
      </c>
      <c r="E208" s="1492"/>
      <c r="F208" s="1510" t="s">
        <v>795</v>
      </c>
      <c r="G208" s="1492"/>
      <c r="H208" s="1510" t="s">
        <v>741</v>
      </c>
      <c r="I208" s="1492"/>
      <c r="J208" s="1510" t="s">
        <v>685</v>
      </c>
      <c r="K208" s="1492"/>
      <c r="L208" s="1492"/>
      <c r="M208" s="1510" t="s">
        <v>685</v>
      </c>
      <c r="N208" s="1492"/>
      <c r="O208" s="1492"/>
      <c r="P208" s="1510" t="s">
        <v>685</v>
      </c>
      <c r="Q208" s="1492"/>
      <c r="R208" s="1510" t="s">
        <v>685</v>
      </c>
      <c r="S208" s="1492"/>
      <c r="T208" s="1511" t="s">
        <v>589</v>
      </c>
      <c r="U208" s="1492"/>
      <c r="V208" s="1492"/>
      <c r="W208" s="1492"/>
      <c r="X208" s="1492"/>
      <c r="Y208" s="1492"/>
      <c r="Z208" s="1492"/>
      <c r="AA208" s="1492"/>
      <c r="AB208" s="1512" t="s">
        <v>732</v>
      </c>
      <c r="AC208" s="1492"/>
      <c r="AD208" s="1492"/>
      <c r="AE208" s="1492"/>
      <c r="AF208" s="1492"/>
      <c r="AG208" s="1512" t="s">
        <v>733</v>
      </c>
      <c r="AH208" s="1492"/>
      <c r="AI208" s="1492"/>
      <c r="AJ208" s="1513" t="s">
        <v>417</v>
      </c>
      <c r="AK208" s="1514" t="s">
        <v>734</v>
      </c>
      <c r="AL208" s="1492"/>
      <c r="AM208" s="1492"/>
      <c r="AN208" s="1492"/>
      <c r="AO208" s="1492"/>
      <c r="AP208" s="1492"/>
      <c r="AQ208" s="1515">
        <v>2850000000</v>
      </c>
      <c r="AR208" s="1515">
        <v>2850000000</v>
      </c>
      <c r="AS208" s="1516">
        <v>0</v>
      </c>
      <c r="AT208" s="1516">
        <v>0</v>
      </c>
      <c r="AU208" s="1515">
        <v>2810343756</v>
      </c>
      <c r="AV208" s="1516">
        <v>39656244</v>
      </c>
      <c r="AW208" s="1515">
        <v>2707554222</v>
      </c>
      <c r="AX208" s="1516">
        <v>102789534</v>
      </c>
      <c r="AY208" s="1515">
        <v>2389244549</v>
      </c>
      <c r="AZ208" s="1516">
        <v>318309673</v>
      </c>
      <c r="BA208" s="1516">
        <v>2389244549</v>
      </c>
      <c r="BB208" s="1516">
        <v>0</v>
      </c>
      <c r="BC208" s="1516">
        <v>11723</v>
      </c>
      <c r="BD208" s="1517">
        <f t="shared" si="12"/>
        <v>0.98608552842105268</v>
      </c>
    </row>
    <row r="209" spans="1:56" s="1500" customFormat="1" ht="18">
      <c r="A209" s="1490" t="str">
        <f t="shared" ref="A209:A232" si="15">+B209&amp;D209&amp;F209&amp;H209&amp;J209&amp;M209&amp;AJ209</f>
        <v>C3201507310</v>
      </c>
      <c r="B209" s="1510" t="s">
        <v>453</v>
      </c>
      <c r="C209" s="1492"/>
      <c r="D209" s="1510" t="s">
        <v>799</v>
      </c>
      <c r="E209" s="1492"/>
      <c r="F209" s="1510" t="s">
        <v>795</v>
      </c>
      <c r="G209" s="1492"/>
      <c r="H209" s="1510" t="s">
        <v>748</v>
      </c>
      <c r="I209" s="1492"/>
      <c r="J209" s="1510" t="s">
        <v>685</v>
      </c>
      <c r="K209" s="1492"/>
      <c r="L209" s="1492"/>
      <c r="M209" s="1510" t="s">
        <v>685</v>
      </c>
      <c r="N209" s="1492"/>
      <c r="O209" s="1492"/>
      <c r="P209" s="1510" t="s">
        <v>685</v>
      </c>
      <c r="Q209" s="1492"/>
      <c r="R209" s="1510" t="s">
        <v>685</v>
      </c>
      <c r="S209" s="1492"/>
      <c r="T209" s="1511" t="s">
        <v>590</v>
      </c>
      <c r="U209" s="1492"/>
      <c r="V209" s="1492"/>
      <c r="W209" s="1492"/>
      <c r="X209" s="1492"/>
      <c r="Y209" s="1492"/>
      <c r="Z209" s="1492"/>
      <c r="AA209" s="1492"/>
      <c r="AB209" s="1512" t="s">
        <v>732</v>
      </c>
      <c r="AC209" s="1492"/>
      <c r="AD209" s="1492"/>
      <c r="AE209" s="1492"/>
      <c r="AF209" s="1492"/>
      <c r="AG209" s="1512" t="s">
        <v>733</v>
      </c>
      <c r="AH209" s="1492"/>
      <c r="AI209" s="1492"/>
      <c r="AJ209" s="1513" t="s">
        <v>417</v>
      </c>
      <c r="AK209" s="1514" t="s">
        <v>734</v>
      </c>
      <c r="AL209" s="1492"/>
      <c r="AM209" s="1492"/>
      <c r="AN209" s="1492"/>
      <c r="AO209" s="1492"/>
      <c r="AP209" s="1492"/>
      <c r="AQ209" s="1515">
        <v>3455000000</v>
      </c>
      <c r="AR209" s="1515">
        <v>3262596348</v>
      </c>
      <c r="AS209" s="1516">
        <v>192403652</v>
      </c>
      <c r="AT209" s="1516">
        <v>0</v>
      </c>
      <c r="AU209" s="1515">
        <v>3197810889</v>
      </c>
      <c r="AV209" s="1516">
        <v>64785459</v>
      </c>
      <c r="AW209" s="1515">
        <v>3183630066</v>
      </c>
      <c r="AX209" s="1516">
        <v>14180823</v>
      </c>
      <c r="AY209" s="1515">
        <v>2975062941</v>
      </c>
      <c r="AZ209" s="1516">
        <v>208567125</v>
      </c>
      <c r="BA209" s="1516">
        <v>2975062941</v>
      </c>
      <c r="BB209" s="1516">
        <v>0</v>
      </c>
      <c r="BC209" s="1516">
        <v>148509</v>
      </c>
      <c r="BD209" s="1517">
        <f t="shared" si="12"/>
        <v>0.92556031519536908</v>
      </c>
    </row>
    <row r="210" spans="1:56" s="1500" customFormat="1" ht="18">
      <c r="A210" s="1490" t="str">
        <f t="shared" si="15"/>
        <v>C51010</v>
      </c>
      <c r="B210" s="1491" t="s">
        <v>453</v>
      </c>
      <c r="C210" s="1492"/>
      <c r="D210" s="1491" t="s">
        <v>808</v>
      </c>
      <c r="E210" s="1492"/>
      <c r="F210" s="1491"/>
      <c r="G210" s="1492"/>
      <c r="H210" s="1491"/>
      <c r="I210" s="1492"/>
      <c r="J210" s="1491"/>
      <c r="K210" s="1492"/>
      <c r="L210" s="1492"/>
      <c r="M210" s="1491"/>
      <c r="N210" s="1492"/>
      <c r="O210" s="1492"/>
      <c r="P210" s="1491"/>
      <c r="Q210" s="1492"/>
      <c r="R210" s="1491"/>
      <c r="S210" s="1492"/>
      <c r="T210" s="1493" t="s">
        <v>809</v>
      </c>
      <c r="U210" s="1492"/>
      <c r="V210" s="1492"/>
      <c r="W210" s="1492"/>
      <c r="X210" s="1492"/>
      <c r="Y210" s="1492"/>
      <c r="Z210" s="1492"/>
      <c r="AA210" s="1492"/>
      <c r="AB210" s="1494" t="s">
        <v>732</v>
      </c>
      <c r="AC210" s="1492"/>
      <c r="AD210" s="1492"/>
      <c r="AE210" s="1492"/>
      <c r="AF210" s="1492"/>
      <c r="AG210" s="1494" t="s">
        <v>733</v>
      </c>
      <c r="AH210" s="1492"/>
      <c r="AI210" s="1492"/>
      <c r="AJ210" s="1495" t="s">
        <v>417</v>
      </c>
      <c r="AK210" s="1496" t="s">
        <v>734</v>
      </c>
      <c r="AL210" s="1492"/>
      <c r="AM210" s="1492"/>
      <c r="AN210" s="1492"/>
      <c r="AO210" s="1492"/>
      <c r="AP210" s="1492"/>
      <c r="AQ210" s="1497">
        <v>2078000000</v>
      </c>
      <c r="AR210" s="1497">
        <v>2069247612</v>
      </c>
      <c r="AS210" s="1498">
        <v>8752388</v>
      </c>
      <c r="AT210" s="1498">
        <v>0</v>
      </c>
      <c r="AU210" s="1497">
        <v>1915895884</v>
      </c>
      <c r="AV210" s="1498">
        <v>153351728</v>
      </c>
      <c r="AW210" s="1497">
        <v>1788935278</v>
      </c>
      <c r="AX210" s="1498">
        <v>126960606</v>
      </c>
      <c r="AY210" s="1497">
        <v>1682138674</v>
      </c>
      <c r="AZ210" s="1498">
        <v>106796604</v>
      </c>
      <c r="BA210" s="1498">
        <v>1682138674</v>
      </c>
      <c r="BB210" s="1498">
        <v>0</v>
      </c>
      <c r="BC210" s="1498">
        <v>0</v>
      </c>
      <c r="BD210" s="1499">
        <f t="shared" si="12"/>
        <v>0.92199031953801736</v>
      </c>
    </row>
    <row r="211" spans="1:56" s="1500" customFormat="1" ht="18">
      <c r="A211" s="1490" t="str">
        <f t="shared" si="15"/>
        <v>C51015</v>
      </c>
      <c r="B211" s="1491" t="s">
        <v>453</v>
      </c>
      <c r="C211" s="1492"/>
      <c r="D211" s="1491" t="s">
        <v>808</v>
      </c>
      <c r="E211" s="1492"/>
      <c r="F211" s="1491"/>
      <c r="G211" s="1492"/>
      <c r="H211" s="1491"/>
      <c r="I211" s="1492"/>
      <c r="J211" s="1491"/>
      <c r="K211" s="1492"/>
      <c r="L211" s="1492"/>
      <c r="M211" s="1491"/>
      <c r="N211" s="1492"/>
      <c r="O211" s="1492"/>
      <c r="P211" s="1491"/>
      <c r="Q211" s="1492"/>
      <c r="R211" s="1491"/>
      <c r="S211" s="1492"/>
      <c r="T211" s="1493" t="s">
        <v>809</v>
      </c>
      <c r="U211" s="1492"/>
      <c r="V211" s="1492"/>
      <c r="W211" s="1492"/>
      <c r="X211" s="1492"/>
      <c r="Y211" s="1492"/>
      <c r="Z211" s="1492"/>
      <c r="AA211" s="1492"/>
      <c r="AB211" s="1494" t="s">
        <v>732</v>
      </c>
      <c r="AC211" s="1492"/>
      <c r="AD211" s="1492"/>
      <c r="AE211" s="1492"/>
      <c r="AF211" s="1492"/>
      <c r="AG211" s="1494" t="s">
        <v>733</v>
      </c>
      <c r="AH211" s="1492"/>
      <c r="AI211" s="1492"/>
      <c r="AJ211" s="1495" t="s">
        <v>745</v>
      </c>
      <c r="AK211" s="1496" t="s">
        <v>781</v>
      </c>
      <c r="AL211" s="1492"/>
      <c r="AM211" s="1492"/>
      <c r="AN211" s="1492"/>
      <c r="AO211" s="1492"/>
      <c r="AP211" s="1492"/>
      <c r="AQ211" s="1497">
        <v>1140000000</v>
      </c>
      <c r="AR211" s="1497">
        <v>0</v>
      </c>
      <c r="AS211" s="1498">
        <v>1140000000</v>
      </c>
      <c r="AT211" s="1498">
        <v>0</v>
      </c>
      <c r="AU211" s="1497">
        <v>0</v>
      </c>
      <c r="AV211" s="1498">
        <v>0</v>
      </c>
      <c r="AW211" s="1497">
        <v>0</v>
      </c>
      <c r="AX211" s="1498">
        <v>0</v>
      </c>
      <c r="AY211" s="1497">
        <v>0</v>
      </c>
      <c r="AZ211" s="1498">
        <v>0</v>
      </c>
      <c r="BA211" s="1498">
        <v>0</v>
      </c>
      <c r="BB211" s="1498">
        <v>0</v>
      </c>
      <c r="BC211" s="1498">
        <v>0</v>
      </c>
      <c r="BD211" s="1499">
        <f t="shared" si="12"/>
        <v>0</v>
      </c>
    </row>
    <row r="212" spans="1:56" s="1500" customFormat="1" ht="18">
      <c r="A212" s="1490" t="str">
        <f t="shared" si="15"/>
        <v>C51070410</v>
      </c>
      <c r="B212" s="1491" t="s">
        <v>453</v>
      </c>
      <c r="C212" s="1492"/>
      <c r="D212" s="1491" t="s">
        <v>808</v>
      </c>
      <c r="E212" s="1492"/>
      <c r="F212" s="1491" t="s">
        <v>810</v>
      </c>
      <c r="G212" s="1492"/>
      <c r="H212" s="1491"/>
      <c r="I212" s="1492"/>
      <c r="J212" s="1491"/>
      <c r="K212" s="1492"/>
      <c r="L212" s="1492"/>
      <c r="M212" s="1491"/>
      <c r="N212" s="1492"/>
      <c r="O212" s="1492"/>
      <c r="P212" s="1491"/>
      <c r="Q212" s="1492"/>
      <c r="R212" s="1491"/>
      <c r="S212" s="1492"/>
      <c r="T212" s="1493" t="s">
        <v>811</v>
      </c>
      <c r="U212" s="1492"/>
      <c r="V212" s="1492"/>
      <c r="W212" s="1492"/>
      <c r="X212" s="1492"/>
      <c r="Y212" s="1492"/>
      <c r="Z212" s="1492"/>
      <c r="AA212" s="1492"/>
      <c r="AB212" s="1494" t="s">
        <v>732</v>
      </c>
      <c r="AC212" s="1492"/>
      <c r="AD212" s="1492"/>
      <c r="AE212" s="1492"/>
      <c r="AF212" s="1492"/>
      <c r="AG212" s="1494" t="s">
        <v>733</v>
      </c>
      <c r="AH212" s="1492"/>
      <c r="AI212" s="1492"/>
      <c r="AJ212" s="1495" t="s">
        <v>417</v>
      </c>
      <c r="AK212" s="1496" t="s">
        <v>734</v>
      </c>
      <c r="AL212" s="1492"/>
      <c r="AM212" s="1492"/>
      <c r="AN212" s="1492"/>
      <c r="AO212" s="1492"/>
      <c r="AP212" s="1492"/>
      <c r="AQ212" s="1497">
        <v>400000000</v>
      </c>
      <c r="AR212" s="1497">
        <v>391247612</v>
      </c>
      <c r="AS212" s="1498">
        <v>8752388</v>
      </c>
      <c r="AT212" s="1498">
        <v>0</v>
      </c>
      <c r="AU212" s="1497">
        <v>391247612</v>
      </c>
      <c r="AV212" s="1498">
        <v>0</v>
      </c>
      <c r="AW212" s="1497">
        <v>391247612</v>
      </c>
      <c r="AX212" s="1498">
        <v>0</v>
      </c>
      <c r="AY212" s="1497">
        <v>391247612</v>
      </c>
      <c r="AZ212" s="1498">
        <v>0</v>
      </c>
      <c r="BA212" s="1498">
        <v>391247612</v>
      </c>
      <c r="BB212" s="1498">
        <v>0</v>
      </c>
      <c r="BC212" s="1498">
        <v>0</v>
      </c>
      <c r="BD212" s="1499">
        <f t="shared" si="12"/>
        <v>0.97811903</v>
      </c>
    </row>
    <row r="213" spans="1:56" s="1500" customFormat="1" ht="18">
      <c r="A213" s="1490" t="str">
        <f t="shared" si="15"/>
        <v>C510704110</v>
      </c>
      <c r="B213" s="1510" t="s">
        <v>453</v>
      </c>
      <c r="C213" s="1492"/>
      <c r="D213" s="1510" t="s">
        <v>808</v>
      </c>
      <c r="E213" s="1492"/>
      <c r="F213" s="1510" t="s">
        <v>810</v>
      </c>
      <c r="G213" s="1492"/>
      <c r="H213" s="1510" t="s">
        <v>738</v>
      </c>
      <c r="I213" s="1492"/>
      <c r="J213" s="1510" t="s">
        <v>685</v>
      </c>
      <c r="K213" s="1492"/>
      <c r="L213" s="1492"/>
      <c r="M213" s="1510" t="s">
        <v>685</v>
      </c>
      <c r="N213" s="1492"/>
      <c r="O213" s="1492"/>
      <c r="P213" s="1510" t="s">
        <v>685</v>
      </c>
      <c r="Q213" s="1492"/>
      <c r="R213" s="1510" t="s">
        <v>685</v>
      </c>
      <c r="S213" s="1492"/>
      <c r="T213" s="1511" t="s">
        <v>591</v>
      </c>
      <c r="U213" s="1492"/>
      <c r="V213" s="1492"/>
      <c r="W213" s="1492"/>
      <c r="X213" s="1492"/>
      <c r="Y213" s="1492"/>
      <c r="Z213" s="1492"/>
      <c r="AA213" s="1492"/>
      <c r="AB213" s="1512" t="s">
        <v>732</v>
      </c>
      <c r="AC213" s="1492"/>
      <c r="AD213" s="1492"/>
      <c r="AE213" s="1492"/>
      <c r="AF213" s="1492"/>
      <c r="AG213" s="1512" t="s">
        <v>733</v>
      </c>
      <c r="AH213" s="1492"/>
      <c r="AI213" s="1492"/>
      <c r="AJ213" s="1513" t="s">
        <v>417</v>
      </c>
      <c r="AK213" s="1514" t="s">
        <v>734</v>
      </c>
      <c r="AL213" s="1492"/>
      <c r="AM213" s="1492"/>
      <c r="AN213" s="1492"/>
      <c r="AO213" s="1492"/>
      <c r="AP213" s="1492"/>
      <c r="AQ213" s="1515">
        <v>400000000</v>
      </c>
      <c r="AR213" s="1515">
        <v>391247612</v>
      </c>
      <c r="AS213" s="1516">
        <v>8752388</v>
      </c>
      <c r="AT213" s="1516">
        <v>0</v>
      </c>
      <c r="AU213" s="1515">
        <v>391247612</v>
      </c>
      <c r="AV213" s="1516">
        <v>0</v>
      </c>
      <c r="AW213" s="1515">
        <v>391247612</v>
      </c>
      <c r="AX213" s="1516">
        <v>0</v>
      </c>
      <c r="AY213" s="1515">
        <v>391247612</v>
      </c>
      <c r="AZ213" s="1516">
        <v>0</v>
      </c>
      <c r="BA213" s="1516">
        <v>391247612</v>
      </c>
      <c r="BB213" s="1516">
        <v>0</v>
      </c>
      <c r="BC213" s="1516">
        <v>0</v>
      </c>
      <c r="BD213" s="1517">
        <f t="shared" si="12"/>
        <v>0.97811903</v>
      </c>
    </row>
    <row r="214" spans="1:56" s="1500" customFormat="1" ht="18">
      <c r="A214" s="1490" t="str">
        <f t="shared" si="15"/>
        <v>C51080010</v>
      </c>
      <c r="B214" s="1491" t="s">
        <v>453</v>
      </c>
      <c r="C214" s="1492"/>
      <c r="D214" s="1491" t="s">
        <v>808</v>
      </c>
      <c r="E214" s="1492"/>
      <c r="F214" s="1491" t="s">
        <v>784</v>
      </c>
      <c r="G214" s="1492"/>
      <c r="H214" s="1491"/>
      <c r="I214" s="1492"/>
      <c r="J214" s="1491"/>
      <c r="K214" s="1492"/>
      <c r="L214" s="1492"/>
      <c r="M214" s="1491"/>
      <c r="N214" s="1492"/>
      <c r="O214" s="1492"/>
      <c r="P214" s="1491"/>
      <c r="Q214" s="1492"/>
      <c r="R214" s="1491"/>
      <c r="S214" s="1492"/>
      <c r="T214" s="1493" t="s">
        <v>785</v>
      </c>
      <c r="U214" s="1492"/>
      <c r="V214" s="1492"/>
      <c r="W214" s="1492"/>
      <c r="X214" s="1492"/>
      <c r="Y214" s="1492"/>
      <c r="Z214" s="1492"/>
      <c r="AA214" s="1492"/>
      <c r="AB214" s="1494" t="s">
        <v>732</v>
      </c>
      <c r="AC214" s="1492"/>
      <c r="AD214" s="1492"/>
      <c r="AE214" s="1492"/>
      <c r="AF214" s="1492"/>
      <c r="AG214" s="1494" t="s">
        <v>733</v>
      </c>
      <c r="AH214" s="1492"/>
      <c r="AI214" s="1492"/>
      <c r="AJ214" s="1495" t="s">
        <v>417</v>
      </c>
      <c r="AK214" s="1496" t="s">
        <v>734</v>
      </c>
      <c r="AL214" s="1492"/>
      <c r="AM214" s="1492"/>
      <c r="AN214" s="1492"/>
      <c r="AO214" s="1492"/>
      <c r="AP214" s="1492"/>
      <c r="AQ214" s="1497">
        <v>1678000000</v>
      </c>
      <c r="AR214" s="1497">
        <v>1678000000</v>
      </c>
      <c r="AS214" s="1498">
        <v>0</v>
      </c>
      <c r="AT214" s="1498">
        <v>0</v>
      </c>
      <c r="AU214" s="1497">
        <v>1524648272</v>
      </c>
      <c r="AV214" s="1498">
        <v>153351728</v>
      </c>
      <c r="AW214" s="1497">
        <v>1397687666</v>
      </c>
      <c r="AX214" s="1498">
        <v>126960606</v>
      </c>
      <c r="AY214" s="1497">
        <v>1290891062</v>
      </c>
      <c r="AZ214" s="1498">
        <v>106796604</v>
      </c>
      <c r="BA214" s="1498">
        <v>1290891062</v>
      </c>
      <c r="BB214" s="1498">
        <v>0</v>
      </c>
      <c r="BC214" s="1498">
        <v>0</v>
      </c>
      <c r="BD214" s="1499">
        <f t="shared" si="12"/>
        <v>0.90861041239570917</v>
      </c>
    </row>
    <row r="215" spans="1:56" s="1500" customFormat="1" ht="18">
      <c r="A215" s="1490" t="str">
        <f t="shared" si="15"/>
        <v>C51080015</v>
      </c>
      <c r="B215" s="1491" t="s">
        <v>453</v>
      </c>
      <c r="C215" s="1492"/>
      <c r="D215" s="1491" t="s">
        <v>808</v>
      </c>
      <c r="E215" s="1492"/>
      <c r="F215" s="1491" t="s">
        <v>784</v>
      </c>
      <c r="G215" s="1492"/>
      <c r="H215" s="1491"/>
      <c r="I215" s="1492"/>
      <c r="J215" s="1491"/>
      <c r="K215" s="1492"/>
      <c r="L215" s="1492"/>
      <c r="M215" s="1491"/>
      <c r="N215" s="1492"/>
      <c r="O215" s="1492"/>
      <c r="P215" s="1491"/>
      <c r="Q215" s="1492"/>
      <c r="R215" s="1491"/>
      <c r="S215" s="1492"/>
      <c r="T215" s="1493" t="s">
        <v>785</v>
      </c>
      <c r="U215" s="1492"/>
      <c r="V215" s="1492"/>
      <c r="W215" s="1492"/>
      <c r="X215" s="1492"/>
      <c r="Y215" s="1492"/>
      <c r="Z215" s="1492"/>
      <c r="AA215" s="1492"/>
      <c r="AB215" s="1494" t="s">
        <v>732</v>
      </c>
      <c r="AC215" s="1492"/>
      <c r="AD215" s="1492"/>
      <c r="AE215" s="1492"/>
      <c r="AF215" s="1492"/>
      <c r="AG215" s="1494" t="s">
        <v>733</v>
      </c>
      <c r="AH215" s="1492"/>
      <c r="AI215" s="1492"/>
      <c r="AJ215" s="1495" t="s">
        <v>745</v>
      </c>
      <c r="AK215" s="1496" t="s">
        <v>781</v>
      </c>
      <c r="AL215" s="1492"/>
      <c r="AM215" s="1492"/>
      <c r="AN215" s="1492"/>
      <c r="AO215" s="1492"/>
      <c r="AP215" s="1492"/>
      <c r="AQ215" s="1497">
        <v>1140000000</v>
      </c>
      <c r="AR215" s="1497">
        <v>0</v>
      </c>
      <c r="AS215" s="1498">
        <v>1140000000</v>
      </c>
      <c r="AT215" s="1498">
        <v>0</v>
      </c>
      <c r="AU215" s="1497">
        <v>0</v>
      </c>
      <c r="AV215" s="1498">
        <v>0</v>
      </c>
      <c r="AW215" s="1497">
        <v>0</v>
      </c>
      <c r="AX215" s="1498">
        <v>0</v>
      </c>
      <c r="AY215" s="1497">
        <v>0</v>
      </c>
      <c r="AZ215" s="1498">
        <v>0</v>
      </c>
      <c r="BA215" s="1498">
        <v>0</v>
      </c>
      <c r="BB215" s="1498">
        <v>0</v>
      </c>
      <c r="BC215" s="1498">
        <v>0</v>
      </c>
      <c r="BD215" s="1499">
        <f t="shared" si="12"/>
        <v>0</v>
      </c>
    </row>
    <row r="216" spans="1:56" s="1500" customFormat="1" ht="18">
      <c r="A216" s="1490" t="str">
        <f t="shared" si="15"/>
        <v>C5108002010</v>
      </c>
      <c r="B216" s="1491" t="s">
        <v>453</v>
      </c>
      <c r="C216" s="1492"/>
      <c r="D216" s="1491" t="s">
        <v>808</v>
      </c>
      <c r="E216" s="1492"/>
      <c r="F216" s="1491" t="s">
        <v>784</v>
      </c>
      <c r="G216" s="1492"/>
      <c r="H216" s="1491" t="s">
        <v>741</v>
      </c>
      <c r="I216" s="1492"/>
      <c r="J216" s="1491" t="s">
        <v>739</v>
      </c>
      <c r="K216" s="1492"/>
      <c r="L216" s="1492"/>
      <c r="M216" s="1491" t="s">
        <v>685</v>
      </c>
      <c r="N216" s="1492"/>
      <c r="O216" s="1492"/>
      <c r="P216" s="1491" t="s">
        <v>685</v>
      </c>
      <c r="Q216" s="1492"/>
      <c r="R216" s="1491" t="s">
        <v>685</v>
      </c>
      <c r="S216" s="1492"/>
      <c r="T216" s="1493" t="s">
        <v>687</v>
      </c>
      <c r="U216" s="1492"/>
      <c r="V216" s="1492"/>
      <c r="W216" s="1492"/>
      <c r="X216" s="1492"/>
      <c r="Y216" s="1492"/>
      <c r="Z216" s="1492"/>
      <c r="AA216" s="1492"/>
      <c r="AB216" s="1494" t="s">
        <v>732</v>
      </c>
      <c r="AC216" s="1492"/>
      <c r="AD216" s="1492"/>
      <c r="AE216" s="1492"/>
      <c r="AF216" s="1492"/>
      <c r="AG216" s="1494" t="s">
        <v>733</v>
      </c>
      <c r="AH216" s="1492"/>
      <c r="AI216" s="1492"/>
      <c r="AJ216" s="1495" t="s">
        <v>417</v>
      </c>
      <c r="AK216" s="1496" t="s">
        <v>734</v>
      </c>
      <c r="AL216" s="1492"/>
      <c r="AM216" s="1492"/>
      <c r="AN216" s="1492"/>
      <c r="AO216" s="1492"/>
      <c r="AP216" s="1492"/>
      <c r="AQ216" s="1497">
        <v>1678000000</v>
      </c>
      <c r="AR216" s="1497">
        <v>1678000000</v>
      </c>
      <c r="AS216" s="1498">
        <v>0</v>
      </c>
      <c r="AT216" s="1498">
        <v>0</v>
      </c>
      <c r="AU216" s="1497">
        <v>1524648272</v>
      </c>
      <c r="AV216" s="1498">
        <v>153351728</v>
      </c>
      <c r="AW216" s="1497">
        <v>1397687666</v>
      </c>
      <c r="AX216" s="1498">
        <v>126960606</v>
      </c>
      <c r="AY216" s="1497">
        <v>1290891062</v>
      </c>
      <c r="AZ216" s="1498">
        <v>106796604</v>
      </c>
      <c r="BA216" s="1498">
        <v>1290891062</v>
      </c>
      <c r="BB216" s="1498">
        <v>0</v>
      </c>
      <c r="BC216" s="1498">
        <v>0</v>
      </c>
      <c r="BD216" s="1499">
        <f t="shared" si="12"/>
        <v>0.90861041239570917</v>
      </c>
    </row>
    <row r="217" spans="1:56" s="1500" customFormat="1" ht="18">
      <c r="A217" s="1490" t="str">
        <f t="shared" si="15"/>
        <v>C510800210</v>
      </c>
      <c r="B217" s="1491" t="s">
        <v>453</v>
      </c>
      <c r="C217" s="1492"/>
      <c r="D217" s="1491" t="s">
        <v>808</v>
      </c>
      <c r="E217" s="1492"/>
      <c r="F217" s="1491" t="s">
        <v>784</v>
      </c>
      <c r="G217" s="1492"/>
      <c r="H217" s="1491" t="s">
        <v>741</v>
      </c>
      <c r="I217" s="1492"/>
      <c r="J217" s="1491" t="s">
        <v>685</v>
      </c>
      <c r="K217" s="1492"/>
      <c r="L217" s="1492"/>
      <c r="M217" s="1491" t="s">
        <v>685</v>
      </c>
      <c r="N217" s="1492"/>
      <c r="O217" s="1492"/>
      <c r="P217" s="1491" t="s">
        <v>685</v>
      </c>
      <c r="Q217" s="1492"/>
      <c r="R217" s="1491" t="s">
        <v>685</v>
      </c>
      <c r="S217" s="1492"/>
      <c r="T217" s="1493" t="s">
        <v>687</v>
      </c>
      <c r="U217" s="1492"/>
      <c r="V217" s="1492"/>
      <c r="W217" s="1492"/>
      <c r="X217" s="1492"/>
      <c r="Y217" s="1492"/>
      <c r="Z217" s="1492"/>
      <c r="AA217" s="1492"/>
      <c r="AB217" s="1494" t="s">
        <v>732</v>
      </c>
      <c r="AC217" s="1492"/>
      <c r="AD217" s="1492"/>
      <c r="AE217" s="1492"/>
      <c r="AF217" s="1492"/>
      <c r="AG217" s="1494" t="s">
        <v>733</v>
      </c>
      <c r="AH217" s="1492"/>
      <c r="AI217" s="1492"/>
      <c r="AJ217" s="1495" t="s">
        <v>417</v>
      </c>
      <c r="AK217" s="1496" t="s">
        <v>734</v>
      </c>
      <c r="AL217" s="1492"/>
      <c r="AM217" s="1492"/>
      <c r="AN217" s="1492"/>
      <c r="AO217" s="1492"/>
      <c r="AP217" s="1492"/>
      <c r="AQ217" s="1497">
        <v>1678000000</v>
      </c>
      <c r="AR217" s="1497">
        <v>1678000000</v>
      </c>
      <c r="AS217" s="1498">
        <v>0</v>
      </c>
      <c r="AT217" s="1498">
        <v>0</v>
      </c>
      <c r="AU217" s="1497">
        <v>1524648272</v>
      </c>
      <c r="AV217" s="1498">
        <v>153351728</v>
      </c>
      <c r="AW217" s="1497">
        <v>1397687666</v>
      </c>
      <c r="AX217" s="1498">
        <v>126960606</v>
      </c>
      <c r="AY217" s="1497">
        <v>1290891062</v>
      </c>
      <c r="AZ217" s="1498">
        <v>106796604</v>
      </c>
      <c r="BA217" s="1498">
        <v>1290891062</v>
      </c>
      <c r="BB217" s="1498">
        <v>0</v>
      </c>
      <c r="BC217" s="1498">
        <v>0</v>
      </c>
      <c r="BD217" s="1499">
        <f t="shared" si="12"/>
        <v>0.90861041239570917</v>
      </c>
    </row>
    <row r="218" spans="1:56" s="1500" customFormat="1" ht="18">
      <c r="A218" s="1490" t="str">
        <f t="shared" si="15"/>
        <v>C510800215</v>
      </c>
      <c r="B218" s="1510" t="s">
        <v>453</v>
      </c>
      <c r="C218" s="1492"/>
      <c r="D218" s="1510" t="s">
        <v>808</v>
      </c>
      <c r="E218" s="1492"/>
      <c r="F218" s="1510" t="s">
        <v>784</v>
      </c>
      <c r="G218" s="1492"/>
      <c r="H218" s="1510" t="s">
        <v>741</v>
      </c>
      <c r="I218" s="1492"/>
      <c r="J218" s="1510" t="s">
        <v>685</v>
      </c>
      <c r="K218" s="1492"/>
      <c r="L218" s="1492"/>
      <c r="M218" s="1510" t="s">
        <v>685</v>
      </c>
      <c r="N218" s="1492"/>
      <c r="O218" s="1492"/>
      <c r="P218" s="1510" t="s">
        <v>685</v>
      </c>
      <c r="Q218" s="1492"/>
      <c r="R218" s="1510" t="s">
        <v>685</v>
      </c>
      <c r="S218" s="1492"/>
      <c r="T218" s="1511" t="s">
        <v>687</v>
      </c>
      <c r="U218" s="1492"/>
      <c r="V218" s="1492"/>
      <c r="W218" s="1492"/>
      <c r="X218" s="1492"/>
      <c r="Y218" s="1492"/>
      <c r="Z218" s="1492"/>
      <c r="AA218" s="1492"/>
      <c r="AB218" s="1512" t="s">
        <v>732</v>
      </c>
      <c r="AC218" s="1492"/>
      <c r="AD218" s="1492"/>
      <c r="AE218" s="1492"/>
      <c r="AF218" s="1492"/>
      <c r="AG218" s="1512" t="s">
        <v>733</v>
      </c>
      <c r="AH218" s="1492"/>
      <c r="AI218" s="1492"/>
      <c r="AJ218" s="1513" t="s">
        <v>745</v>
      </c>
      <c r="AK218" s="1514" t="s">
        <v>781</v>
      </c>
      <c r="AL218" s="1492"/>
      <c r="AM218" s="1492"/>
      <c r="AN218" s="1492"/>
      <c r="AO218" s="1492"/>
      <c r="AP218" s="1492"/>
      <c r="AQ218" s="1515">
        <v>1140000000</v>
      </c>
      <c r="AR218" s="1515">
        <v>0</v>
      </c>
      <c r="AS218" s="1516">
        <v>1140000000</v>
      </c>
      <c r="AT218" s="1516">
        <v>0</v>
      </c>
      <c r="AU218" s="1515">
        <v>0</v>
      </c>
      <c r="AV218" s="1516">
        <v>0</v>
      </c>
      <c r="AW218" s="1515">
        <v>0</v>
      </c>
      <c r="AX218" s="1516">
        <v>0</v>
      </c>
      <c r="AY218" s="1515">
        <v>0</v>
      </c>
      <c r="AZ218" s="1516">
        <v>0</v>
      </c>
      <c r="BA218" s="1516">
        <v>0</v>
      </c>
      <c r="BB218" s="1516">
        <v>0</v>
      </c>
      <c r="BC218" s="1516">
        <v>0</v>
      </c>
      <c r="BD218" s="1517">
        <f t="shared" ref="BD218:BD231" si="16">+AU218/AQ218</f>
        <v>0</v>
      </c>
    </row>
    <row r="219" spans="1:56" s="1500" customFormat="1" ht="18">
      <c r="A219" s="1490" t="str">
        <f t="shared" si="15"/>
        <v>C51080020210</v>
      </c>
      <c r="B219" s="1510" t="s">
        <v>453</v>
      </c>
      <c r="C219" s="1492"/>
      <c r="D219" s="1510" t="s">
        <v>808</v>
      </c>
      <c r="E219" s="1492"/>
      <c r="F219" s="1510" t="s">
        <v>784</v>
      </c>
      <c r="G219" s="1492"/>
      <c r="H219" s="1510" t="s">
        <v>741</v>
      </c>
      <c r="I219" s="1492"/>
      <c r="J219" s="1510" t="s">
        <v>739</v>
      </c>
      <c r="K219" s="1492"/>
      <c r="L219" s="1492"/>
      <c r="M219" s="1510" t="s">
        <v>741</v>
      </c>
      <c r="N219" s="1492"/>
      <c r="O219" s="1492"/>
      <c r="P219" s="1510" t="s">
        <v>685</v>
      </c>
      <c r="Q219" s="1492"/>
      <c r="R219" s="1510" t="s">
        <v>685</v>
      </c>
      <c r="S219" s="1492"/>
      <c r="T219" s="1511" t="s">
        <v>592</v>
      </c>
      <c r="U219" s="1492"/>
      <c r="V219" s="1492"/>
      <c r="W219" s="1492"/>
      <c r="X219" s="1492"/>
      <c r="Y219" s="1492"/>
      <c r="Z219" s="1492"/>
      <c r="AA219" s="1492"/>
      <c r="AB219" s="1512" t="s">
        <v>732</v>
      </c>
      <c r="AC219" s="1492"/>
      <c r="AD219" s="1492"/>
      <c r="AE219" s="1492"/>
      <c r="AF219" s="1492"/>
      <c r="AG219" s="1512" t="s">
        <v>733</v>
      </c>
      <c r="AH219" s="1492"/>
      <c r="AI219" s="1492"/>
      <c r="AJ219" s="1513" t="s">
        <v>417</v>
      </c>
      <c r="AK219" s="1514" t="s">
        <v>734</v>
      </c>
      <c r="AL219" s="1492"/>
      <c r="AM219" s="1492"/>
      <c r="AN219" s="1492"/>
      <c r="AO219" s="1492"/>
      <c r="AP219" s="1492"/>
      <c r="AQ219" s="1515">
        <v>427828730</v>
      </c>
      <c r="AR219" s="1515">
        <v>427828730</v>
      </c>
      <c r="AS219" s="1516">
        <v>0</v>
      </c>
      <c r="AT219" s="1516">
        <v>0</v>
      </c>
      <c r="AU219" s="1515">
        <v>352404386</v>
      </c>
      <c r="AV219" s="1516">
        <v>75424344</v>
      </c>
      <c r="AW219" s="1515">
        <v>351502182</v>
      </c>
      <c r="AX219" s="1516">
        <v>902204</v>
      </c>
      <c r="AY219" s="1515">
        <v>349552380</v>
      </c>
      <c r="AZ219" s="1516">
        <v>1949802</v>
      </c>
      <c r="BA219" s="1516">
        <v>349552380</v>
      </c>
      <c r="BB219" s="1516">
        <v>0</v>
      </c>
      <c r="BC219" s="1516">
        <v>0</v>
      </c>
      <c r="BD219" s="1517">
        <f t="shared" si="16"/>
        <v>0.82370435010290211</v>
      </c>
    </row>
    <row r="220" spans="1:56" s="1500" customFormat="1" ht="18">
      <c r="A220" s="1490" t="str">
        <f t="shared" si="15"/>
        <v>C51080020310</v>
      </c>
      <c r="B220" s="1510" t="s">
        <v>453</v>
      </c>
      <c r="C220" s="1492"/>
      <c r="D220" s="1510" t="s">
        <v>808</v>
      </c>
      <c r="E220" s="1492"/>
      <c r="F220" s="1510" t="s">
        <v>784</v>
      </c>
      <c r="G220" s="1492"/>
      <c r="H220" s="1510" t="s">
        <v>741</v>
      </c>
      <c r="I220" s="1492"/>
      <c r="J220" s="1510" t="s">
        <v>739</v>
      </c>
      <c r="K220" s="1492"/>
      <c r="L220" s="1492"/>
      <c r="M220" s="1510" t="s">
        <v>748</v>
      </c>
      <c r="N220" s="1492"/>
      <c r="O220" s="1492"/>
      <c r="P220" s="1510" t="s">
        <v>685</v>
      </c>
      <c r="Q220" s="1492"/>
      <c r="R220" s="1510" t="s">
        <v>685</v>
      </c>
      <c r="S220" s="1492"/>
      <c r="T220" s="1511" t="s">
        <v>593</v>
      </c>
      <c r="U220" s="1492"/>
      <c r="V220" s="1492"/>
      <c r="W220" s="1492"/>
      <c r="X220" s="1492"/>
      <c r="Y220" s="1492"/>
      <c r="Z220" s="1492"/>
      <c r="AA220" s="1492"/>
      <c r="AB220" s="1512" t="s">
        <v>732</v>
      </c>
      <c r="AC220" s="1492"/>
      <c r="AD220" s="1492"/>
      <c r="AE220" s="1492"/>
      <c r="AF220" s="1492"/>
      <c r="AG220" s="1512" t="s">
        <v>733</v>
      </c>
      <c r="AH220" s="1492"/>
      <c r="AI220" s="1492"/>
      <c r="AJ220" s="1513" t="s">
        <v>417</v>
      </c>
      <c r="AK220" s="1514" t="s">
        <v>734</v>
      </c>
      <c r="AL220" s="1492"/>
      <c r="AM220" s="1492"/>
      <c r="AN220" s="1492"/>
      <c r="AO220" s="1492"/>
      <c r="AP220" s="1492"/>
      <c r="AQ220" s="1515">
        <v>1250171270</v>
      </c>
      <c r="AR220" s="1515">
        <v>1250171270</v>
      </c>
      <c r="AS220" s="1516">
        <v>0</v>
      </c>
      <c r="AT220" s="1516">
        <v>0</v>
      </c>
      <c r="AU220" s="1515">
        <v>1172243886</v>
      </c>
      <c r="AV220" s="1516">
        <v>77927384</v>
      </c>
      <c r="AW220" s="1515">
        <v>1046185484</v>
      </c>
      <c r="AX220" s="1516">
        <v>126058402</v>
      </c>
      <c r="AY220" s="1515">
        <v>941338682</v>
      </c>
      <c r="AZ220" s="1516">
        <v>104846802</v>
      </c>
      <c r="BA220" s="1516">
        <v>941338682</v>
      </c>
      <c r="BB220" s="1516">
        <v>0</v>
      </c>
      <c r="BC220" s="1516">
        <v>0</v>
      </c>
      <c r="BD220" s="1517">
        <f t="shared" si="16"/>
        <v>0.93766663346854873</v>
      </c>
    </row>
    <row r="221" spans="1:56" s="1500" customFormat="1" ht="18">
      <c r="A221" s="1490" t="str">
        <f t="shared" si="15"/>
        <v>C52010</v>
      </c>
      <c r="B221" s="1491" t="s">
        <v>453</v>
      </c>
      <c r="C221" s="1492"/>
      <c r="D221" s="1491" t="s">
        <v>812</v>
      </c>
      <c r="E221" s="1492"/>
      <c r="F221" s="1491"/>
      <c r="G221" s="1492"/>
      <c r="H221" s="1491"/>
      <c r="I221" s="1492"/>
      <c r="J221" s="1491"/>
      <c r="K221" s="1492"/>
      <c r="L221" s="1492"/>
      <c r="M221" s="1491"/>
      <c r="N221" s="1492"/>
      <c r="O221" s="1492"/>
      <c r="P221" s="1491"/>
      <c r="Q221" s="1492"/>
      <c r="R221" s="1491"/>
      <c r="S221" s="1492"/>
      <c r="T221" s="1493" t="s">
        <v>813</v>
      </c>
      <c r="U221" s="1492"/>
      <c r="V221" s="1492"/>
      <c r="W221" s="1492"/>
      <c r="X221" s="1492"/>
      <c r="Y221" s="1492"/>
      <c r="Z221" s="1492"/>
      <c r="AA221" s="1492"/>
      <c r="AB221" s="1494" t="s">
        <v>732</v>
      </c>
      <c r="AC221" s="1492"/>
      <c r="AD221" s="1492"/>
      <c r="AE221" s="1492"/>
      <c r="AF221" s="1492"/>
      <c r="AG221" s="1494" t="s">
        <v>733</v>
      </c>
      <c r="AH221" s="1492"/>
      <c r="AI221" s="1492"/>
      <c r="AJ221" s="1495" t="s">
        <v>417</v>
      </c>
      <c r="AK221" s="1496" t="s">
        <v>734</v>
      </c>
      <c r="AL221" s="1492"/>
      <c r="AM221" s="1492"/>
      <c r="AN221" s="1492"/>
      <c r="AO221" s="1492"/>
      <c r="AP221" s="1492"/>
      <c r="AQ221" s="1497">
        <v>450000000</v>
      </c>
      <c r="AR221" s="1497">
        <v>449271899</v>
      </c>
      <c r="AS221" s="1498">
        <v>728101</v>
      </c>
      <c r="AT221" s="1498">
        <v>0</v>
      </c>
      <c r="AU221" s="1497">
        <v>442499567</v>
      </c>
      <c r="AV221" s="1498">
        <v>6772332</v>
      </c>
      <c r="AW221" s="1497">
        <v>323899568</v>
      </c>
      <c r="AX221" s="1498">
        <v>118599999</v>
      </c>
      <c r="AY221" s="1497">
        <v>323899568</v>
      </c>
      <c r="AZ221" s="1498">
        <v>0</v>
      </c>
      <c r="BA221" s="1498">
        <v>323899568</v>
      </c>
      <c r="BB221" s="1498">
        <v>0</v>
      </c>
      <c r="BC221" s="1498">
        <v>0</v>
      </c>
      <c r="BD221" s="1499">
        <f t="shared" si="16"/>
        <v>0.98333237111111116</v>
      </c>
    </row>
    <row r="222" spans="1:56" s="1500" customFormat="1" ht="18">
      <c r="A222" s="1490" t="str">
        <f t="shared" si="15"/>
        <v>C52080010</v>
      </c>
      <c r="B222" s="1491" t="s">
        <v>453</v>
      </c>
      <c r="C222" s="1492"/>
      <c r="D222" s="1491" t="s">
        <v>812</v>
      </c>
      <c r="E222" s="1492"/>
      <c r="F222" s="1491" t="s">
        <v>784</v>
      </c>
      <c r="G222" s="1492"/>
      <c r="H222" s="1491"/>
      <c r="I222" s="1492"/>
      <c r="J222" s="1491"/>
      <c r="K222" s="1492"/>
      <c r="L222" s="1492"/>
      <c r="M222" s="1491"/>
      <c r="N222" s="1492"/>
      <c r="O222" s="1492"/>
      <c r="P222" s="1491"/>
      <c r="Q222" s="1492"/>
      <c r="R222" s="1491"/>
      <c r="S222" s="1492"/>
      <c r="T222" s="1493" t="s">
        <v>785</v>
      </c>
      <c r="U222" s="1492"/>
      <c r="V222" s="1492"/>
      <c r="W222" s="1492"/>
      <c r="X222" s="1492"/>
      <c r="Y222" s="1492"/>
      <c r="Z222" s="1492"/>
      <c r="AA222" s="1492"/>
      <c r="AB222" s="1494" t="s">
        <v>732</v>
      </c>
      <c r="AC222" s="1492"/>
      <c r="AD222" s="1492"/>
      <c r="AE222" s="1492"/>
      <c r="AF222" s="1492"/>
      <c r="AG222" s="1494" t="s">
        <v>733</v>
      </c>
      <c r="AH222" s="1492"/>
      <c r="AI222" s="1492"/>
      <c r="AJ222" s="1495" t="s">
        <v>417</v>
      </c>
      <c r="AK222" s="1496" t="s">
        <v>734</v>
      </c>
      <c r="AL222" s="1492"/>
      <c r="AM222" s="1492"/>
      <c r="AN222" s="1492"/>
      <c r="AO222" s="1492"/>
      <c r="AP222" s="1492"/>
      <c r="AQ222" s="1497">
        <v>450000000</v>
      </c>
      <c r="AR222" s="1497">
        <v>449271899</v>
      </c>
      <c r="AS222" s="1498">
        <v>728101</v>
      </c>
      <c r="AT222" s="1498">
        <v>0</v>
      </c>
      <c r="AU222" s="1497">
        <v>442499567</v>
      </c>
      <c r="AV222" s="1498">
        <v>6772332</v>
      </c>
      <c r="AW222" s="1497">
        <v>323899568</v>
      </c>
      <c r="AX222" s="1498">
        <v>118599999</v>
      </c>
      <c r="AY222" s="1497">
        <v>323899568</v>
      </c>
      <c r="AZ222" s="1498">
        <v>0</v>
      </c>
      <c r="BA222" s="1498">
        <v>323899568</v>
      </c>
      <c r="BB222" s="1498">
        <v>0</v>
      </c>
      <c r="BC222" s="1498">
        <v>0</v>
      </c>
      <c r="BD222" s="1499">
        <f t="shared" si="16"/>
        <v>0.98333237111111116</v>
      </c>
    </row>
    <row r="223" spans="1:56" s="1500" customFormat="1" ht="18">
      <c r="A223" s="1490" t="str">
        <f t="shared" si="15"/>
        <v>C520800310</v>
      </c>
      <c r="B223" s="1510" t="s">
        <v>453</v>
      </c>
      <c r="C223" s="1492"/>
      <c r="D223" s="1510" t="s">
        <v>812</v>
      </c>
      <c r="E223" s="1492"/>
      <c r="F223" s="1510" t="s">
        <v>784</v>
      </c>
      <c r="G223" s="1492"/>
      <c r="H223" s="1510" t="s">
        <v>748</v>
      </c>
      <c r="I223" s="1492"/>
      <c r="J223" s="1510"/>
      <c r="K223" s="1492"/>
      <c r="L223" s="1492"/>
      <c r="M223" s="1510"/>
      <c r="N223" s="1492"/>
      <c r="O223" s="1492"/>
      <c r="P223" s="1510"/>
      <c r="Q223" s="1492"/>
      <c r="R223" s="1510"/>
      <c r="S223" s="1492"/>
      <c r="T223" s="1511" t="s">
        <v>594</v>
      </c>
      <c r="U223" s="1492"/>
      <c r="V223" s="1492"/>
      <c r="W223" s="1492"/>
      <c r="X223" s="1492"/>
      <c r="Y223" s="1492"/>
      <c r="Z223" s="1492"/>
      <c r="AA223" s="1492"/>
      <c r="AB223" s="1512" t="s">
        <v>732</v>
      </c>
      <c r="AC223" s="1492"/>
      <c r="AD223" s="1492"/>
      <c r="AE223" s="1492"/>
      <c r="AF223" s="1492"/>
      <c r="AG223" s="1512" t="s">
        <v>733</v>
      </c>
      <c r="AH223" s="1492"/>
      <c r="AI223" s="1492"/>
      <c r="AJ223" s="1513" t="s">
        <v>417</v>
      </c>
      <c r="AK223" s="1514" t="s">
        <v>734</v>
      </c>
      <c r="AL223" s="1492"/>
      <c r="AM223" s="1492"/>
      <c r="AN223" s="1492"/>
      <c r="AO223" s="1492"/>
      <c r="AP223" s="1492"/>
      <c r="AQ223" s="1515">
        <v>450000000</v>
      </c>
      <c r="AR223" s="1515">
        <v>449271899</v>
      </c>
      <c r="AS223" s="1516">
        <v>728101</v>
      </c>
      <c r="AT223" s="1516">
        <v>0</v>
      </c>
      <c r="AU223" s="1515">
        <v>442499567</v>
      </c>
      <c r="AV223" s="1516">
        <v>6772332</v>
      </c>
      <c r="AW223" s="1515">
        <v>323899568</v>
      </c>
      <c r="AX223" s="1516">
        <v>118599999</v>
      </c>
      <c r="AY223" s="1515">
        <v>323899568</v>
      </c>
      <c r="AZ223" s="1516">
        <v>0</v>
      </c>
      <c r="BA223" s="1516">
        <v>323899568</v>
      </c>
      <c r="BB223" s="1516">
        <v>0</v>
      </c>
      <c r="BC223" s="1516">
        <v>0</v>
      </c>
      <c r="BD223" s="1517">
        <f t="shared" si="16"/>
        <v>0.98333237111111116</v>
      </c>
    </row>
    <row r="224" spans="1:56" s="1500" customFormat="1" ht="18">
      <c r="A224" s="1490" t="str">
        <f t="shared" si="15"/>
        <v>C67010</v>
      </c>
      <c r="B224" s="1491" t="s">
        <v>453</v>
      </c>
      <c r="C224" s="1492"/>
      <c r="D224" s="1491" t="s">
        <v>814</v>
      </c>
      <c r="E224" s="1492"/>
      <c r="F224" s="1491"/>
      <c r="G224" s="1492"/>
      <c r="H224" s="1491"/>
      <c r="I224" s="1492"/>
      <c r="J224" s="1491"/>
      <c r="K224" s="1492"/>
      <c r="L224" s="1492"/>
      <c r="M224" s="1491"/>
      <c r="N224" s="1492"/>
      <c r="O224" s="1492"/>
      <c r="P224" s="1491"/>
      <c r="Q224" s="1492"/>
      <c r="R224" s="1491"/>
      <c r="S224" s="1492"/>
      <c r="T224" s="1493" t="s">
        <v>815</v>
      </c>
      <c r="U224" s="1492"/>
      <c r="V224" s="1492"/>
      <c r="W224" s="1492"/>
      <c r="X224" s="1492"/>
      <c r="Y224" s="1492"/>
      <c r="Z224" s="1492"/>
      <c r="AA224" s="1492"/>
      <c r="AB224" s="1494" t="s">
        <v>732</v>
      </c>
      <c r="AC224" s="1492"/>
      <c r="AD224" s="1492"/>
      <c r="AE224" s="1492"/>
      <c r="AF224" s="1492"/>
      <c r="AG224" s="1494" t="s">
        <v>733</v>
      </c>
      <c r="AH224" s="1492"/>
      <c r="AI224" s="1492"/>
      <c r="AJ224" s="1495" t="s">
        <v>417</v>
      </c>
      <c r="AK224" s="1496" t="s">
        <v>734</v>
      </c>
      <c r="AL224" s="1492"/>
      <c r="AM224" s="1492"/>
      <c r="AN224" s="1492"/>
      <c r="AO224" s="1492"/>
      <c r="AP224" s="1492"/>
      <c r="AQ224" s="1497">
        <v>3150000000</v>
      </c>
      <c r="AR224" s="1497">
        <v>3060000000</v>
      </c>
      <c r="AS224" s="1498">
        <v>90000000</v>
      </c>
      <c r="AT224" s="1498">
        <v>0</v>
      </c>
      <c r="AU224" s="1497">
        <v>2970165555</v>
      </c>
      <c r="AV224" s="1498">
        <v>89834445</v>
      </c>
      <c r="AW224" s="1497">
        <v>2793216957</v>
      </c>
      <c r="AX224" s="1498">
        <v>176948598</v>
      </c>
      <c r="AY224" s="1497">
        <v>2663599787</v>
      </c>
      <c r="AZ224" s="1498">
        <v>129617170</v>
      </c>
      <c r="BA224" s="1498">
        <v>2663599787</v>
      </c>
      <c r="BB224" s="1498">
        <v>0</v>
      </c>
      <c r="BC224" s="1498">
        <v>2807375</v>
      </c>
      <c r="BD224" s="1499">
        <f t="shared" si="16"/>
        <v>0.94290969999999996</v>
      </c>
    </row>
    <row r="225" spans="1:56" s="1500" customFormat="1" ht="18">
      <c r="A225" s="1490" t="str">
        <f t="shared" si="15"/>
        <v>C670150710</v>
      </c>
      <c r="B225" s="1491" t="s">
        <v>453</v>
      </c>
      <c r="C225" s="1492"/>
      <c r="D225" s="1491" t="s">
        <v>814</v>
      </c>
      <c r="E225" s="1492"/>
      <c r="F225" s="1491" t="s">
        <v>795</v>
      </c>
      <c r="G225" s="1492"/>
      <c r="H225" s="1491"/>
      <c r="I225" s="1492"/>
      <c r="J225" s="1491"/>
      <c r="K225" s="1492"/>
      <c r="L225" s="1492"/>
      <c r="M225" s="1491"/>
      <c r="N225" s="1492"/>
      <c r="O225" s="1492"/>
      <c r="P225" s="1491"/>
      <c r="Q225" s="1492"/>
      <c r="R225" s="1491"/>
      <c r="S225" s="1492"/>
      <c r="T225" s="1493" t="s">
        <v>796</v>
      </c>
      <c r="U225" s="1492"/>
      <c r="V225" s="1492"/>
      <c r="W225" s="1492"/>
      <c r="X225" s="1492"/>
      <c r="Y225" s="1492"/>
      <c r="Z225" s="1492"/>
      <c r="AA225" s="1492"/>
      <c r="AB225" s="1494" t="s">
        <v>732</v>
      </c>
      <c r="AC225" s="1492"/>
      <c r="AD225" s="1492"/>
      <c r="AE225" s="1492"/>
      <c r="AF225" s="1492"/>
      <c r="AG225" s="1494" t="s">
        <v>733</v>
      </c>
      <c r="AH225" s="1492"/>
      <c r="AI225" s="1492"/>
      <c r="AJ225" s="1495" t="s">
        <v>417</v>
      </c>
      <c r="AK225" s="1496" t="s">
        <v>734</v>
      </c>
      <c r="AL225" s="1492"/>
      <c r="AM225" s="1492"/>
      <c r="AN225" s="1492"/>
      <c r="AO225" s="1492"/>
      <c r="AP225" s="1492"/>
      <c r="AQ225" s="1497">
        <v>2300000000</v>
      </c>
      <c r="AR225" s="1497">
        <v>2300000000</v>
      </c>
      <c r="AS225" s="1498">
        <v>0</v>
      </c>
      <c r="AT225" s="1498">
        <v>0</v>
      </c>
      <c r="AU225" s="1497">
        <v>2286422697</v>
      </c>
      <c r="AV225" s="1498">
        <v>13577303</v>
      </c>
      <c r="AW225" s="1497">
        <v>2122542444</v>
      </c>
      <c r="AX225" s="1498">
        <v>163880253</v>
      </c>
      <c r="AY225" s="1497">
        <v>2027305291</v>
      </c>
      <c r="AZ225" s="1498">
        <v>95237153</v>
      </c>
      <c r="BA225" s="1498">
        <v>2027305291</v>
      </c>
      <c r="BB225" s="1498">
        <v>0</v>
      </c>
      <c r="BC225" s="1498">
        <v>2677686</v>
      </c>
      <c r="BD225" s="1499">
        <f t="shared" si="16"/>
        <v>0.99409682478260875</v>
      </c>
    </row>
    <row r="226" spans="1:56" s="1500" customFormat="1" ht="18">
      <c r="A226" s="1490" t="str">
        <f t="shared" si="15"/>
        <v>C6701507310</v>
      </c>
      <c r="B226" s="1491" t="s">
        <v>453</v>
      </c>
      <c r="C226" s="1492"/>
      <c r="D226" s="1491" t="s">
        <v>814</v>
      </c>
      <c r="E226" s="1492"/>
      <c r="F226" s="1491" t="s">
        <v>795</v>
      </c>
      <c r="G226" s="1492"/>
      <c r="H226" s="1491" t="s">
        <v>748</v>
      </c>
      <c r="I226" s="1492"/>
      <c r="J226" s="1491" t="s">
        <v>685</v>
      </c>
      <c r="K226" s="1492"/>
      <c r="L226" s="1492"/>
      <c r="M226" s="1491" t="s">
        <v>685</v>
      </c>
      <c r="N226" s="1492"/>
      <c r="O226" s="1492"/>
      <c r="P226" s="1491" t="s">
        <v>685</v>
      </c>
      <c r="Q226" s="1492"/>
      <c r="R226" s="1491" t="s">
        <v>685</v>
      </c>
      <c r="S226" s="1492"/>
      <c r="T226" s="1493" t="s">
        <v>816</v>
      </c>
      <c r="U226" s="1492"/>
      <c r="V226" s="1492"/>
      <c r="W226" s="1492"/>
      <c r="X226" s="1492"/>
      <c r="Y226" s="1492"/>
      <c r="Z226" s="1492"/>
      <c r="AA226" s="1492"/>
      <c r="AB226" s="1494" t="s">
        <v>732</v>
      </c>
      <c r="AC226" s="1492"/>
      <c r="AD226" s="1492"/>
      <c r="AE226" s="1492"/>
      <c r="AF226" s="1492"/>
      <c r="AG226" s="1494" t="s">
        <v>733</v>
      </c>
      <c r="AH226" s="1492"/>
      <c r="AI226" s="1492"/>
      <c r="AJ226" s="1495" t="s">
        <v>417</v>
      </c>
      <c r="AK226" s="1496" t="s">
        <v>734</v>
      </c>
      <c r="AL226" s="1492"/>
      <c r="AM226" s="1492"/>
      <c r="AN226" s="1492"/>
      <c r="AO226" s="1492"/>
      <c r="AP226" s="1492"/>
      <c r="AQ226" s="1497">
        <v>2300000000</v>
      </c>
      <c r="AR226" s="1497">
        <v>2300000000</v>
      </c>
      <c r="AS226" s="1498">
        <v>0</v>
      </c>
      <c r="AT226" s="1498">
        <v>0</v>
      </c>
      <c r="AU226" s="1497">
        <v>2286422697</v>
      </c>
      <c r="AV226" s="1498">
        <v>13577303</v>
      </c>
      <c r="AW226" s="1497">
        <v>2122542444</v>
      </c>
      <c r="AX226" s="1498">
        <v>163880253</v>
      </c>
      <c r="AY226" s="1497">
        <v>2027305291</v>
      </c>
      <c r="AZ226" s="1498">
        <v>95237153</v>
      </c>
      <c r="BA226" s="1498">
        <v>2027305291</v>
      </c>
      <c r="BB226" s="1498">
        <v>0</v>
      </c>
      <c r="BC226" s="1498">
        <v>2677686</v>
      </c>
      <c r="BD226" s="1499">
        <f t="shared" si="16"/>
        <v>0.99409682478260875</v>
      </c>
    </row>
    <row r="227" spans="1:56" s="1500" customFormat="1" ht="18">
      <c r="A227" s="1490" t="str">
        <f t="shared" si="15"/>
        <v>C67015073010</v>
      </c>
      <c r="B227" s="1491" t="s">
        <v>453</v>
      </c>
      <c r="C227" s="1492"/>
      <c r="D227" s="1491" t="s">
        <v>814</v>
      </c>
      <c r="E227" s="1492"/>
      <c r="F227" s="1491" t="s">
        <v>795</v>
      </c>
      <c r="G227" s="1492"/>
      <c r="H227" s="1491" t="s">
        <v>748</v>
      </c>
      <c r="I227" s="1492"/>
      <c r="J227" s="1491" t="s">
        <v>739</v>
      </c>
      <c r="K227" s="1492"/>
      <c r="L227" s="1492"/>
      <c r="M227" s="1491" t="s">
        <v>685</v>
      </c>
      <c r="N227" s="1492"/>
      <c r="O227" s="1492"/>
      <c r="P227" s="1491" t="s">
        <v>685</v>
      </c>
      <c r="Q227" s="1492"/>
      <c r="R227" s="1491" t="s">
        <v>685</v>
      </c>
      <c r="S227" s="1492"/>
      <c r="T227" s="1493" t="s">
        <v>816</v>
      </c>
      <c r="U227" s="1492"/>
      <c r="V227" s="1492"/>
      <c r="W227" s="1492"/>
      <c r="X227" s="1492"/>
      <c r="Y227" s="1492"/>
      <c r="Z227" s="1492"/>
      <c r="AA227" s="1492"/>
      <c r="AB227" s="1494" t="s">
        <v>732</v>
      </c>
      <c r="AC227" s="1492"/>
      <c r="AD227" s="1492"/>
      <c r="AE227" s="1492"/>
      <c r="AF227" s="1492"/>
      <c r="AG227" s="1494" t="s">
        <v>733</v>
      </c>
      <c r="AH227" s="1492"/>
      <c r="AI227" s="1492"/>
      <c r="AJ227" s="1495" t="s">
        <v>417</v>
      </c>
      <c r="AK227" s="1496" t="s">
        <v>734</v>
      </c>
      <c r="AL227" s="1492"/>
      <c r="AM227" s="1492"/>
      <c r="AN227" s="1492"/>
      <c r="AO227" s="1492"/>
      <c r="AP227" s="1492"/>
      <c r="AQ227" s="1497">
        <v>2300000000</v>
      </c>
      <c r="AR227" s="1497">
        <v>2300000000</v>
      </c>
      <c r="AS227" s="1498">
        <v>0</v>
      </c>
      <c r="AT227" s="1498">
        <v>0</v>
      </c>
      <c r="AU227" s="1497">
        <v>2286422697</v>
      </c>
      <c r="AV227" s="1498">
        <v>13577303</v>
      </c>
      <c r="AW227" s="1497">
        <v>2122542444</v>
      </c>
      <c r="AX227" s="1498">
        <v>163880253</v>
      </c>
      <c r="AY227" s="1497">
        <v>2027305291</v>
      </c>
      <c r="AZ227" s="1498">
        <v>95237153</v>
      </c>
      <c r="BA227" s="1498">
        <v>2027305291</v>
      </c>
      <c r="BB227" s="1498">
        <v>0</v>
      </c>
      <c r="BC227" s="1498">
        <v>2677686</v>
      </c>
      <c r="BD227" s="1499">
        <f t="shared" si="16"/>
        <v>0.99409682478260875</v>
      </c>
    </row>
    <row r="228" spans="1:56" s="1500" customFormat="1" ht="18">
      <c r="A228" s="1490" t="str">
        <f t="shared" si="15"/>
        <v>C670150730210</v>
      </c>
      <c r="B228" s="1510" t="s">
        <v>453</v>
      </c>
      <c r="C228" s="1492"/>
      <c r="D228" s="1510" t="s">
        <v>814</v>
      </c>
      <c r="E228" s="1492"/>
      <c r="F228" s="1510" t="s">
        <v>795</v>
      </c>
      <c r="G228" s="1492"/>
      <c r="H228" s="1510" t="s">
        <v>748</v>
      </c>
      <c r="I228" s="1492"/>
      <c r="J228" s="1510" t="s">
        <v>739</v>
      </c>
      <c r="K228" s="1492"/>
      <c r="L228" s="1492"/>
      <c r="M228" s="1510" t="s">
        <v>741</v>
      </c>
      <c r="N228" s="1492"/>
      <c r="O228" s="1492"/>
      <c r="P228" s="1510" t="s">
        <v>685</v>
      </c>
      <c r="Q228" s="1492"/>
      <c r="R228" s="1510" t="s">
        <v>685</v>
      </c>
      <c r="S228" s="1492"/>
      <c r="T228" s="1511" t="s">
        <v>595</v>
      </c>
      <c r="U228" s="1492"/>
      <c r="V228" s="1492"/>
      <c r="W228" s="1492"/>
      <c r="X228" s="1492"/>
      <c r="Y228" s="1492"/>
      <c r="Z228" s="1492"/>
      <c r="AA228" s="1492"/>
      <c r="AB228" s="1512" t="s">
        <v>732</v>
      </c>
      <c r="AC228" s="1492"/>
      <c r="AD228" s="1492"/>
      <c r="AE228" s="1492"/>
      <c r="AF228" s="1492"/>
      <c r="AG228" s="1512" t="s">
        <v>733</v>
      </c>
      <c r="AH228" s="1492"/>
      <c r="AI228" s="1492"/>
      <c r="AJ228" s="1513" t="s">
        <v>417</v>
      </c>
      <c r="AK228" s="1514" t="s">
        <v>734</v>
      </c>
      <c r="AL228" s="1492"/>
      <c r="AM228" s="1492"/>
      <c r="AN228" s="1492"/>
      <c r="AO228" s="1492"/>
      <c r="AP228" s="1492"/>
      <c r="AQ228" s="1515">
        <v>1500000000</v>
      </c>
      <c r="AR228" s="1515">
        <v>1500000000</v>
      </c>
      <c r="AS228" s="1516">
        <v>0</v>
      </c>
      <c r="AT228" s="1516">
        <v>0</v>
      </c>
      <c r="AU228" s="1515">
        <v>1499404532</v>
      </c>
      <c r="AV228" s="1516">
        <v>595468</v>
      </c>
      <c r="AW228" s="1515">
        <v>1489205256</v>
      </c>
      <c r="AX228" s="1516">
        <v>10199276</v>
      </c>
      <c r="AY228" s="1515">
        <v>1393968103</v>
      </c>
      <c r="AZ228" s="1516">
        <v>95237153</v>
      </c>
      <c r="BA228" s="1516">
        <v>1393968103</v>
      </c>
      <c r="BB228" s="1516">
        <v>0</v>
      </c>
      <c r="BC228" s="1516">
        <v>0</v>
      </c>
      <c r="BD228" s="1517">
        <f t="shared" si="16"/>
        <v>0.99960302133333334</v>
      </c>
    </row>
    <row r="229" spans="1:56" s="1500" customFormat="1" ht="18">
      <c r="A229" s="1490" t="str">
        <f t="shared" si="15"/>
        <v>C670150730310</v>
      </c>
      <c r="B229" s="1510" t="s">
        <v>453</v>
      </c>
      <c r="C229" s="1492"/>
      <c r="D229" s="1510" t="s">
        <v>814</v>
      </c>
      <c r="E229" s="1492"/>
      <c r="F229" s="1510" t="s">
        <v>795</v>
      </c>
      <c r="G229" s="1492"/>
      <c r="H229" s="1510" t="s">
        <v>748</v>
      </c>
      <c r="I229" s="1492"/>
      <c r="J229" s="1510" t="s">
        <v>739</v>
      </c>
      <c r="K229" s="1492"/>
      <c r="L229" s="1492"/>
      <c r="M229" s="1510" t="s">
        <v>748</v>
      </c>
      <c r="N229" s="1492"/>
      <c r="O229" s="1492"/>
      <c r="P229" s="1510" t="s">
        <v>685</v>
      </c>
      <c r="Q229" s="1492"/>
      <c r="R229" s="1510" t="s">
        <v>685</v>
      </c>
      <c r="S229" s="1492"/>
      <c r="T229" s="1511" t="s">
        <v>596</v>
      </c>
      <c r="U229" s="1492"/>
      <c r="V229" s="1492"/>
      <c r="W229" s="1492"/>
      <c r="X229" s="1492"/>
      <c r="Y229" s="1492"/>
      <c r="Z229" s="1492"/>
      <c r="AA229" s="1492"/>
      <c r="AB229" s="1512" t="s">
        <v>732</v>
      </c>
      <c r="AC229" s="1492"/>
      <c r="AD229" s="1492"/>
      <c r="AE229" s="1492"/>
      <c r="AF229" s="1492"/>
      <c r="AG229" s="1512" t="s">
        <v>733</v>
      </c>
      <c r="AH229" s="1492"/>
      <c r="AI229" s="1492"/>
      <c r="AJ229" s="1513" t="s">
        <v>417</v>
      </c>
      <c r="AK229" s="1514" t="s">
        <v>734</v>
      </c>
      <c r="AL229" s="1492"/>
      <c r="AM229" s="1492"/>
      <c r="AN229" s="1492"/>
      <c r="AO229" s="1492"/>
      <c r="AP229" s="1492"/>
      <c r="AQ229" s="1515">
        <v>800000000</v>
      </c>
      <c r="AR229" s="1515">
        <v>800000000</v>
      </c>
      <c r="AS229" s="1516">
        <v>0</v>
      </c>
      <c r="AT229" s="1516">
        <v>0</v>
      </c>
      <c r="AU229" s="1515">
        <v>787018165</v>
      </c>
      <c r="AV229" s="1516">
        <v>12981835</v>
      </c>
      <c r="AW229" s="1515">
        <v>633337188</v>
      </c>
      <c r="AX229" s="1516">
        <v>153680977</v>
      </c>
      <c r="AY229" s="1515">
        <v>633337188</v>
      </c>
      <c r="AZ229" s="1516">
        <v>0</v>
      </c>
      <c r="BA229" s="1516">
        <v>633337188</v>
      </c>
      <c r="BB229" s="1516">
        <v>0</v>
      </c>
      <c r="BC229" s="1516">
        <v>2677686</v>
      </c>
      <c r="BD229" s="1517">
        <f t="shared" si="16"/>
        <v>0.98377270625000002</v>
      </c>
    </row>
    <row r="230" spans="1:56" s="1500" customFormat="1" ht="18">
      <c r="A230" s="1490" t="str">
        <f t="shared" si="15"/>
        <v>C670150810</v>
      </c>
      <c r="B230" s="1491" t="s">
        <v>453</v>
      </c>
      <c r="C230" s="1492"/>
      <c r="D230" s="1491" t="s">
        <v>814</v>
      </c>
      <c r="E230" s="1492"/>
      <c r="F230" s="1491" t="s">
        <v>817</v>
      </c>
      <c r="G230" s="1492"/>
      <c r="H230" s="1491"/>
      <c r="I230" s="1492"/>
      <c r="J230" s="1491"/>
      <c r="K230" s="1492"/>
      <c r="L230" s="1492"/>
      <c r="M230" s="1491"/>
      <c r="N230" s="1492"/>
      <c r="O230" s="1492"/>
      <c r="P230" s="1491"/>
      <c r="Q230" s="1492"/>
      <c r="R230" s="1491"/>
      <c r="S230" s="1492"/>
      <c r="T230" s="1493" t="s">
        <v>818</v>
      </c>
      <c r="U230" s="1492"/>
      <c r="V230" s="1492"/>
      <c r="W230" s="1492"/>
      <c r="X230" s="1492"/>
      <c r="Y230" s="1492"/>
      <c r="Z230" s="1492"/>
      <c r="AA230" s="1492"/>
      <c r="AB230" s="1494" t="s">
        <v>732</v>
      </c>
      <c r="AC230" s="1492"/>
      <c r="AD230" s="1492"/>
      <c r="AE230" s="1492"/>
      <c r="AF230" s="1492"/>
      <c r="AG230" s="1494" t="s">
        <v>733</v>
      </c>
      <c r="AH230" s="1492"/>
      <c r="AI230" s="1492"/>
      <c r="AJ230" s="1495" t="s">
        <v>417</v>
      </c>
      <c r="AK230" s="1496" t="s">
        <v>734</v>
      </c>
      <c r="AL230" s="1492"/>
      <c r="AM230" s="1492"/>
      <c r="AN230" s="1492"/>
      <c r="AO230" s="1492"/>
      <c r="AP230" s="1492"/>
      <c r="AQ230" s="1497">
        <v>850000000</v>
      </c>
      <c r="AR230" s="1497">
        <v>760000000</v>
      </c>
      <c r="AS230" s="1498">
        <v>90000000</v>
      </c>
      <c r="AT230" s="1498">
        <v>0</v>
      </c>
      <c r="AU230" s="1497">
        <v>683742858</v>
      </c>
      <c r="AV230" s="1498">
        <v>76257142</v>
      </c>
      <c r="AW230" s="1497">
        <v>670674513</v>
      </c>
      <c r="AX230" s="1498">
        <v>13068345</v>
      </c>
      <c r="AY230" s="1497">
        <v>636294496</v>
      </c>
      <c r="AZ230" s="1498">
        <v>34380017</v>
      </c>
      <c r="BA230" s="1498">
        <v>636294496</v>
      </c>
      <c r="BB230" s="1498">
        <v>0</v>
      </c>
      <c r="BC230" s="1498">
        <v>129689</v>
      </c>
      <c r="BD230" s="1499">
        <f t="shared" si="16"/>
        <v>0.80440336235294119</v>
      </c>
    </row>
    <row r="231" spans="1:56" s="1500" customFormat="1" ht="18">
      <c r="A231" s="1490" t="str">
        <f t="shared" si="15"/>
        <v>C6701508110</v>
      </c>
      <c r="B231" s="1510" t="s">
        <v>453</v>
      </c>
      <c r="C231" s="1492"/>
      <c r="D231" s="1510" t="s">
        <v>814</v>
      </c>
      <c r="E231" s="1492"/>
      <c r="F231" s="1510" t="s">
        <v>817</v>
      </c>
      <c r="G231" s="1492"/>
      <c r="H231" s="1510" t="s">
        <v>738</v>
      </c>
      <c r="I231" s="1492"/>
      <c r="J231" s="1510" t="s">
        <v>685</v>
      </c>
      <c r="K231" s="1492"/>
      <c r="L231" s="1492"/>
      <c r="M231" s="1510" t="s">
        <v>685</v>
      </c>
      <c r="N231" s="1492"/>
      <c r="O231" s="1492"/>
      <c r="P231" s="1510" t="s">
        <v>685</v>
      </c>
      <c r="Q231" s="1492"/>
      <c r="R231" s="1510" t="s">
        <v>685</v>
      </c>
      <c r="S231" s="1492"/>
      <c r="T231" s="1511" t="s">
        <v>597</v>
      </c>
      <c r="U231" s="1492"/>
      <c r="V231" s="1492"/>
      <c r="W231" s="1492"/>
      <c r="X231" s="1492"/>
      <c r="Y231" s="1492"/>
      <c r="Z231" s="1492"/>
      <c r="AA231" s="1492"/>
      <c r="AB231" s="1512" t="s">
        <v>732</v>
      </c>
      <c r="AC231" s="1492"/>
      <c r="AD231" s="1492"/>
      <c r="AE231" s="1492"/>
      <c r="AF231" s="1492"/>
      <c r="AG231" s="1512" t="s">
        <v>733</v>
      </c>
      <c r="AH231" s="1492"/>
      <c r="AI231" s="1492"/>
      <c r="AJ231" s="1513" t="s">
        <v>417</v>
      </c>
      <c r="AK231" s="1514" t="s">
        <v>734</v>
      </c>
      <c r="AL231" s="1492"/>
      <c r="AM231" s="1492"/>
      <c r="AN231" s="1492"/>
      <c r="AO231" s="1492"/>
      <c r="AP231" s="1492"/>
      <c r="AQ231" s="1515">
        <v>850000000</v>
      </c>
      <c r="AR231" s="1515">
        <v>760000000</v>
      </c>
      <c r="AS231" s="1516">
        <v>90000000</v>
      </c>
      <c r="AT231" s="1516">
        <v>0</v>
      </c>
      <c r="AU231" s="1515">
        <v>683742858</v>
      </c>
      <c r="AV231" s="1516">
        <v>76257142</v>
      </c>
      <c r="AW231" s="1515">
        <v>670674513</v>
      </c>
      <c r="AX231" s="1516">
        <v>13068345</v>
      </c>
      <c r="AY231" s="1515">
        <v>636294496</v>
      </c>
      <c r="AZ231" s="1516">
        <v>34380017</v>
      </c>
      <c r="BA231" s="1516">
        <v>636294496</v>
      </c>
      <c r="BB231" s="1516">
        <v>0</v>
      </c>
      <c r="BC231" s="1516">
        <v>129689</v>
      </c>
      <c r="BD231" s="1517">
        <f t="shared" si="16"/>
        <v>0.80440336235294119</v>
      </c>
    </row>
    <row r="232" spans="1:56" s="1500" customFormat="1" ht="18">
      <c r="A232" s="1490" t="str">
        <f t="shared" si="15"/>
        <v/>
      </c>
      <c r="B232" s="1537" t="s">
        <v>685</v>
      </c>
      <c r="C232" s="1537" t="s">
        <v>685</v>
      </c>
      <c r="D232" s="1537" t="s">
        <v>685</v>
      </c>
      <c r="E232" s="1537" t="s">
        <v>685</v>
      </c>
      <c r="F232" s="1537" t="s">
        <v>685</v>
      </c>
      <c r="G232" s="1537" t="s">
        <v>685</v>
      </c>
      <c r="H232" s="1537" t="s">
        <v>685</v>
      </c>
      <c r="I232" s="1537" t="s">
        <v>685</v>
      </c>
      <c r="J232" s="1537" t="s">
        <v>685</v>
      </c>
      <c r="K232" s="1538" t="s">
        <v>685</v>
      </c>
      <c r="L232" s="1539"/>
      <c r="M232" s="1538" t="s">
        <v>685</v>
      </c>
      <c r="N232" s="1539"/>
      <c r="O232" s="1537" t="s">
        <v>685</v>
      </c>
      <c r="P232" s="1537" t="s">
        <v>685</v>
      </c>
      <c r="Q232" s="1537" t="s">
        <v>685</v>
      </c>
      <c r="R232" s="1537" t="s">
        <v>685</v>
      </c>
      <c r="S232" s="1537" t="s">
        <v>685</v>
      </c>
      <c r="T232" s="1537" t="s">
        <v>685</v>
      </c>
      <c r="U232" s="1537" t="s">
        <v>685</v>
      </c>
      <c r="V232" s="1537" t="s">
        <v>685</v>
      </c>
      <c r="W232" s="1537" t="s">
        <v>685</v>
      </c>
      <c r="X232" s="1537" t="s">
        <v>685</v>
      </c>
      <c r="Y232" s="1537" t="s">
        <v>685</v>
      </c>
      <c r="Z232" s="1537" t="s">
        <v>685</v>
      </c>
      <c r="AA232" s="1537" t="s">
        <v>685</v>
      </c>
      <c r="AB232" s="1538" t="s">
        <v>685</v>
      </c>
      <c r="AC232" s="1539"/>
      <c r="AD232" s="1538" t="s">
        <v>685</v>
      </c>
      <c r="AE232" s="1539"/>
      <c r="AF232" s="1537" t="s">
        <v>685</v>
      </c>
      <c r="AG232" s="1537" t="s">
        <v>685</v>
      </c>
      <c r="AH232" s="1537" t="s">
        <v>685</v>
      </c>
      <c r="AI232" s="1537" t="s">
        <v>685</v>
      </c>
      <c r="AJ232" s="1537" t="s">
        <v>685</v>
      </c>
      <c r="AK232" s="1537" t="s">
        <v>685</v>
      </c>
      <c r="AL232" s="1537" t="s">
        <v>685</v>
      </c>
      <c r="AM232" s="1537" t="s">
        <v>685</v>
      </c>
      <c r="AN232" s="1538" t="s">
        <v>685</v>
      </c>
      <c r="AO232" s="1539"/>
      <c r="AP232" s="1539"/>
      <c r="AQ232" s="1540" t="s">
        <v>685</v>
      </c>
      <c r="AR232" s="1540" t="s">
        <v>685</v>
      </c>
      <c r="AS232" s="1541" t="s">
        <v>685</v>
      </c>
      <c r="AT232" s="1541" t="s">
        <v>685</v>
      </c>
      <c r="AU232" s="1540" t="s">
        <v>685</v>
      </c>
      <c r="AV232" s="1541" t="s">
        <v>685</v>
      </c>
      <c r="AW232" s="1540" t="s">
        <v>685</v>
      </c>
      <c r="AX232" s="1541" t="s">
        <v>685</v>
      </c>
      <c r="AY232" s="1540" t="s">
        <v>685</v>
      </c>
      <c r="AZ232" s="1541" t="s">
        <v>685</v>
      </c>
      <c r="BA232" s="1541" t="s">
        <v>685</v>
      </c>
      <c r="BB232" s="1541" t="s">
        <v>685</v>
      </c>
      <c r="BC232" s="1541" t="s">
        <v>685</v>
      </c>
      <c r="BD232" s="1542" t="s">
        <v>685</v>
      </c>
    </row>
  </sheetData>
  <autoFilter ref="A25:BD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79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AK20:AP20"/>
    <mergeCell ref="B21:C21"/>
    <mergeCell ref="D21:E21"/>
    <mergeCell ref="F21:G21"/>
    <mergeCell ref="H21:I21"/>
    <mergeCell ref="J21:AP21"/>
    <mergeCell ref="M20:O20"/>
    <mergeCell ref="P20:Q20"/>
    <mergeCell ref="R20:S20"/>
    <mergeCell ref="T20:AA20"/>
    <mergeCell ref="AB20:AF20"/>
    <mergeCell ref="AG20:AI20"/>
    <mergeCell ref="AK25:AP25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M25:O25"/>
    <mergeCell ref="P25:Q25"/>
    <mergeCell ref="R25:S25"/>
    <mergeCell ref="T25:AA25"/>
    <mergeCell ref="AB25:AF25"/>
    <mergeCell ref="AG25:AI25"/>
    <mergeCell ref="B23:C23"/>
    <mergeCell ref="D23:E23"/>
    <mergeCell ref="F23:G23"/>
    <mergeCell ref="H23:I23"/>
    <mergeCell ref="J23:AP23"/>
    <mergeCell ref="B25:C25"/>
    <mergeCell ref="D25:E25"/>
    <mergeCell ref="F25:G25"/>
    <mergeCell ref="H25:I25"/>
    <mergeCell ref="J25:L25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R231:S231"/>
    <mergeCell ref="T231:AA231"/>
    <mergeCell ref="AB231:AF231"/>
    <mergeCell ref="AG231:AI231"/>
    <mergeCell ref="AK231:AP231"/>
    <mergeCell ref="K232:L232"/>
    <mergeCell ref="M232:N232"/>
    <mergeCell ref="AB232:AC232"/>
    <mergeCell ref="AD232:AE232"/>
    <mergeCell ref="AN232:AP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</mergeCells>
  <printOptions horizontalCentered="1" verticalCentered="1"/>
  <pageMargins left="0.78740157480314965" right="0.78740157480314965" top="0.39370078740157483" bottom="0.70866141732283472" header="0.39370078740157483" footer="0.39370078740157483"/>
  <pageSetup paperSize="5" scale="36" fitToHeight="3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A1:BD224"/>
  <sheetViews>
    <sheetView showGridLines="0" topLeftCell="E1" workbookViewId="0">
      <selection activeCell="AX84" sqref="AX84"/>
    </sheetView>
  </sheetViews>
  <sheetFormatPr baseColWidth="10" defaultRowHeight="15"/>
  <cols>
    <col min="1" max="1" width="16.42578125" style="1157" customWidth="1"/>
    <col min="2" max="2" width="2.85546875" style="1147" customWidth="1"/>
    <col min="3" max="6" width="2.7109375" style="1147" customWidth="1"/>
    <col min="7" max="7" width="2.85546875" style="1147" customWidth="1"/>
    <col min="8" max="10" width="2.7109375" style="1147" customWidth="1"/>
    <col min="11" max="11" width="2.42578125" style="1147" customWidth="1"/>
    <col min="12" max="12" width="0.28515625" style="1147" customWidth="1"/>
    <col min="13" max="13" width="1" style="1147" customWidth="1"/>
    <col min="14" max="14" width="1.5703125" style="1147" customWidth="1"/>
    <col min="15" max="27" width="2.7109375" style="1147" customWidth="1"/>
    <col min="28" max="28" width="2.42578125" style="1147" customWidth="1"/>
    <col min="29" max="29" width="0.28515625" style="1147" customWidth="1"/>
    <col min="30" max="30" width="1.85546875" style="1147" customWidth="1"/>
    <col min="31" max="31" width="0.85546875" style="1147" customWidth="1"/>
    <col min="32" max="35" width="2.7109375" style="1147" customWidth="1"/>
    <col min="36" max="36" width="3.28515625" style="1147" customWidth="1"/>
    <col min="37" max="37" width="3.140625" style="1147" customWidth="1"/>
    <col min="38" max="39" width="2.7109375" style="1147" customWidth="1"/>
    <col min="40" max="41" width="0.85546875" style="1147" customWidth="1"/>
    <col min="42" max="42" width="1" style="1147" customWidth="1"/>
    <col min="43" max="43" width="14.28515625" style="1147" bestFit="1" customWidth="1"/>
    <col min="44" max="44" width="13.7109375" style="1158" customWidth="1"/>
    <col min="45" max="45" width="13.28515625" style="1147" customWidth="1"/>
    <col min="46" max="46" width="3.85546875" style="1147" customWidth="1"/>
    <col min="47" max="47" width="9.42578125" style="1147" customWidth="1"/>
    <col min="48" max="48" width="13.140625" style="1158" bestFit="1" customWidth="1"/>
    <col min="49" max="49" width="14.28515625" style="1147" customWidth="1"/>
    <col min="50" max="50" width="13.85546875" style="1158" customWidth="1"/>
    <col min="51" max="51" width="15.5703125" style="1147" customWidth="1"/>
    <col min="52" max="52" width="14" style="1158" customWidth="1"/>
    <col min="53" max="53" width="14.140625" style="1147" customWidth="1"/>
    <col min="54" max="54" width="13.7109375" style="1147" customWidth="1"/>
    <col min="55" max="55" width="10.85546875" style="1147" customWidth="1"/>
    <col min="56" max="56" width="13.5703125" style="1147" customWidth="1"/>
    <col min="57" max="57" width="0.5703125" style="1147" customWidth="1"/>
    <col min="58" max="16384" width="11.42578125" style="1147"/>
  </cols>
  <sheetData>
    <row r="1" spans="2:56" ht="4.3499999999999996" customHeight="1"/>
    <row r="2" spans="2:56" ht="4.3499999999999996" customHeight="1">
      <c r="B2" s="1287"/>
      <c r="C2" s="1287"/>
      <c r="D2" s="1287"/>
      <c r="E2" s="1287"/>
      <c r="F2" s="1287"/>
      <c r="G2" s="1287"/>
      <c r="H2" s="1287"/>
      <c r="I2" s="1287"/>
      <c r="J2" s="1287"/>
      <c r="K2" s="1287"/>
    </row>
    <row r="3" spans="2:56" ht="14.1" customHeight="1">
      <c r="B3" s="1287"/>
      <c r="C3" s="1287"/>
      <c r="D3" s="1287"/>
      <c r="E3" s="1287"/>
      <c r="F3" s="1287"/>
      <c r="G3" s="1287"/>
      <c r="H3" s="1287"/>
      <c r="I3" s="1287"/>
      <c r="J3" s="1287"/>
      <c r="K3" s="1287"/>
      <c r="N3" s="1311" t="s">
        <v>693</v>
      </c>
      <c r="O3" s="1287"/>
      <c r="P3" s="1287"/>
      <c r="Q3" s="1287"/>
      <c r="R3" s="1287"/>
      <c r="S3" s="1287"/>
      <c r="T3" s="1287"/>
      <c r="U3" s="1287"/>
      <c r="V3" s="1287"/>
      <c r="W3" s="1287"/>
      <c r="X3" s="1287"/>
      <c r="Y3" s="1287"/>
      <c r="Z3" s="1287"/>
      <c r="AA3" s="1287"/>
      <c r="AB3" s="1287"/>
      <c r="AE3" s="1312" t="s">
        <v>694</v>
      </c>
      <c r="AF3" s="1287"/>
      <c r="AG3" s="1287"/>
      <c r="AH3" s="1287"/>
      <c r="AI3" s="1287"/>
      <c r="AJ3" s="1287"/>
      <c r="AK3" s="1287"/>
      <c r="AL3" s="1287"/>
      <c r="AM3" s="1287"/>
      <c r="AN3" s="1287"/>
      <c r="AP3" s="1313" t="s">
        <v>951</v>
      </c>
      <c r="AQ3" s="1287"/>
      <c r="AR3" s="1287"/>
      <c r="AS3" s="1287"/>
      <c r="AT3" s="1287"/>
    </row>
    <row r="4" spans="2:56" ht="7.15" customHeight="1">
      <c r="B4" s="1287"/>
      <c r="C4" s="1287"/>
      <c r="D4" s="1287"/>
      <c r="E4" s="1287"/>
      <c r="F4" s="1287"/>
      <c r="G4" s="1287"/>
      <c r="H4" s="1287"/>
      <c r="I4" s="1287"/>
      <c r="J4" s="1287"/>
      <c r="K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</row>
    <row r="5" spans="2:56" ht="28.35" customHeight="1"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E5" s="1314" t="s">
        <v>695</v>
      </c>
      <c r="AF5" s="1287"/>
      <c r="AG5" s="1287"/>
      <c r="AH5" s="1287"/>
      <c r="AI5" s="1287"/>
      <c r="AJ5" s="1287"/>
      <c r="AK5" s="1287"/>
      <c r="AL5" s="1287"/>
      <c r="AM5" s="1287"/>
      <c r="AN5" s="1287"/>
      <c r="AP5" s="1315" t="s">
        <v>696</v>
      </c>
      <c r="AQ5" s="1287"/>
      <c r="AR5" s="1287"/>
      <c r="AS5" s="1287"/>
      <c r="AT5" s="1287"/>
    </row>
    <row r="6" spans="2:56" ht="2.85" customHeight="1">
      <c r="B6" s="1287"/>
      <c r="C6" s="1287"/>
      <c r="D6" s="1287"/>
      <c r="E6" s="1287"/>
      <c r="F6" s="1287"/>
      <c r="G6" s="1287"/>
      <c r="H6" s="1287"/>
      <c r="I6" s="1287"/>
      <c r="J6" s="1287"/>
      <c r="K6" s="1287"/>
      <c r="AE6" s="1287"/>
      <c r="AF6" s="1287"/>
      <c r="AG6" s="1287"/>
      <c r="AH6" s="1287"/>
      <c r="AI6" s="1287"/>
      <c r="AJ6" s="1287"/>
      <c r="AK6" s="1287"/>
      <c r="AL6" s="1287"/>
      <c r="AM6" s="1287"/>
      <c r="AN6" s="1287"/>
      <c r="AP6" s="1287"/>
      <c r="AQ6" s="1287"/>
      <c r="AR6" s="1287"/>
      <c r="AS6" s="1287"/>
      <c r="AT6" s="1287"/>
    </row>
    <row r="7" spans="2:56">
      <c r="AE7" s="1287"/>
      <c r="AF7" s="1287"/>
      <c r="AG7" s="1287"/>
      <c r="AH7" s="1287"/>
      <c r="AI7" s="1287"/>
      <c r="AJ7" s="1287"/>
      <c r="AK7" s="1287"/>
      <c r="AL7" s="1287"/>
      <c r="AM7" s="1287"/>
      <c r="AN7" s="1287"/>
      <c r="AP7" s="1287"/>
      <c r="AQ7" s="1287"/>
      <c r="AR7" s="1287"/>
      <c r="AS7" s="1287"/>
      <c r="AT7" s="1287"/>
    </row>
    <row r="8" spans="2:56" ht="7.15" customHeight="1"/>
    <row r="9" spans="2:56" ht="14.1" customHeight="1">
      <c r="AE9" s="1314" t="s">
        <v>697</v>
      </c>
      <c r="AF9" s="1287"/>
      <c r="AG9" s="1287"/>
      <c r="AH9" s="1287"/>
      <c r="AI9" s="1287"/>
      <c r="AJ9" s="1287"/>
      <c r="AK9" s="1287"/>
      <c r="AL9" s="1287"/>
      <c r="AM9" s="1287"/>
      <c r="AN9" s="1287"/>
      <c r="AP9" s="1315" t="s">
        <v>957</v>
      </c>
      <c r="AQ9" s="1287"/>
      <c r="AR9" s="1287"/>
      <c r="AS9" s="1287"/>
      <c r="AT9" s="1287"/>
    </row>
    <row r="10" spans="2:56" ht="0" hidden="1" customHeight="1"/>
    <row r="11" spans="2:56" ht="19.899999999999999" customHeight="1"/>
    <row r="12" spans="2:56" ht="0" hidden="1" customHeight="1"/>
    <row r="13" spans="2:56" ht="8.4499999999999993" customHeight="1"/>
    <row r="14" spans="2:56" ht="18.75" customHeight="1">
      <c r="B14" s="1321" t="s">
        <v>698</v>
      </c>
      <c r="C14" s="1310"/>
      <c r="D14" s="1310"/>
      <c r="E14" s="1310"/>
      <c r="F14" s="1309"/>
      <c r="G14" s="1322" t="s">
        <v>699</v>
      </c>
      <c r="H14" s="1310"/>
      <c r="I14" s="1309"/>
      <c r="J14" s="1321" t="s">
        <v>700</v>
      </c>
      <c r="K14" s="1310"/>
      <c r="L14" s="1310"/>
      <c r="M14" s="1310"/>
      <c r="N14" s="1310"/>
      <c r="O14" s="1310"/>
      <c r="P14" s="1310"/>
      <c r="Q14" s="1309"/>
      <c r="R14" s="1323" t="s">
        <v>701</v>
      </c>
      <c r="S14" s="1310"/>
      <c r="T14" s="1310"/>
      <c r="U14" s="1310"/>
      <c r="V14" s="1310"/>
      <c r="W14" s="1310"/>
      <c r="X14" s="1309"/>
      <c r="Y14" s="1321" t="s">
        <v>702</v>
      </c>
      <c r="Z14" s="1310"/>
      <c r="AA14" s="1310"/>
      <c r="AB14" s="1310"/>
      <c r="AC14" s="1310"/>
      <c r="AD14" s="1310"/>
      <c r="AE14" s="1309"/>
      <c r="AF14" s="1323" t="s">
        <v>958</v>
      </c>
      <c r="AG14" s="1310"/>
      <c r="AH14" s="1310"/>
      <c r="AI14" s="1310"/>
      <c r="AJ14" s="1310"/>
      <c r="AK14" s="1309"/>
      <c r="AL14" s="1148" t="s">
        <v>685</v>
      </c>
      <c r="AM14" s="1148" t="s">
        <v>685</v>
      </c>
      <c r="AN14" s="1288" t="s">
        <v>685</v>
      </c>
      <c r="AO14" s="1287"/>
      <c r="AP14" s="1287"/>
      <c r="AQ14" s="1148" t="s">
        <v>685</v>
      </c>
      <c r="AR14" s="1159" t="s">
        <v>685</v>
      </c>
      <c r="AS14" s="1148" t="s">
        <v>685</v>
      </c>
      <c r="AT14" s="1288" t="s">
        <v>685</v>
      </c>
      <c r="AU14" s="1287"/>
      <c r="AV14" s="1159" t="s">
        <v>685</v>
      </c>
      <c r="AW14" s="1148" t="s">
        <v>685</v>
      </c>
      <c r="AX14" s="1159" t="s">
        <v>685</v>
      </c>
      <c r="AY14" s="1148" t="s">
        <v>685</v>
      </c>
      <c r="AZ14" s="1159" t="s">
        <v>685</v>
      </c>
      <c r="BA14" s="1148" t="s">
        <v>685</v>
      </c>
      <c r="BB14" s="1148" t="s">
        <v>685</v>
      </c>
      <c r="BC14" s="1148" t="s">
        <v>685</v>
      </c>
      <c r="BD14" s="1148" t="s">
        <v>685</v>
      </c>
    </row>
    <row r="15" spans="2:56">
      <c r="B15" s="1316" t="s">
        <v>703</v>
      </c>
      <c r="C15" s="1310"/>
      <c r="D15" s="1310"/>
      <c r="E15" s="1310"/>
      <c r="F15" s="1310"/>
      <c r="G15" s="1309"/>
      <c r="H15" s="1317" t="s">
        <v>696</v>
      </c>
      <c r="I15" s="1310"/>
      <c r="J15" s="1310"/>
      <c r="K15" s="1310"/>
      <c r="L15" s="1310"/>
      <c r="M15" s="1310"/>
      <c r="N15" s="1310"/>
      <c r="O15" s="1310"/>
      <c r="P15" s="1310"/>
      <c r="Q15" s="1310"/>
      <c r="R15" s="1310"/>
      <c r="S15" s="1310"/>
      <c r="T15" s="1310"/>
      <c r="U15" s="1310"/>
      <c r="V15" s="1310"/>
      <c r="W15" s="1310"/>
      <c r="X15" s="1310"/>
      <c r="Y15" s="1310"/>
      <c r="Z15" s="1310"/>
      <c r="AA15" s="1310"/>
      <c r="AB15" s="1310"/>
      <c r="AC15" s="1310"/>
      <c r="AD15" s="1310"/>
      <c r="AE15" s="1310"/>
      <c r="AF15" s="1310"/>
      <c r="AG15" s="1310"/>
      <c r="AH15" s="1309"/>
      <c r="AI15" s="1149" t="s">
        <v>685</v>
      </c>
      <c r="AJ15" s="1149" t="s">
        <v>685</v>
      </c>
      <c r="AK15" s="1149" t="s">
        <v>685</v>
      </c>
      <c r="AL15" s="1149" t="s">
        <v>685</v>
      </c>
      <c r="AM15" s="1149" t="s">
        <v>685</v>
      </c>
      <c r="AN15" s="1319" t="s">
        <v>685</v>
      </c>
      <c r="AO15" s="1320"/>
      <c r="AP15" s="1320"/>
      <c r="AQ15" s="1148" t="s">
        <v>685</v>
      </c>
      <c r="AR15" s="1159" t="s">
        <v>685</v>
      </c>
      <c r="AS15" s="1148" t="s">
        <v>685</v>
      </c>
      <c r="AT15" s="1288" t="s">
        <v>685</v>
      </c>
      <c r="AU15" s="1287"/>
      <c r="AV15" s="1159" t="s">
        <v>685</v>
      </c>
      <c r="AW15" s="1148" t="s">
        <v>685</v>
      </c>
      <c r="AX15" s="1159" t="s">
        <v>685</v>
      </c>
      <c r="AY15" s="1148" t="s">
        <v>685</v>
      </c>
      <c r="AZ15" s="1159" t="s">
        <v>685</v>
      </c>
      <c r="BA15" s="1148" t="s">
        <v>685</v>
      </c>
      <c r="BB15" s="1148" t="s">
        <v>685</v>
      </c>
      <c r="BC15" s="1148" t="s">
        <v>685</v>
      </c>
      <c r="BD15" s="1148" t="s">
        <v>685</v>
      </c>
    </row>
    <row r="16" spans="2:56">
      <c r="B16" s="1316" t="s">
        <v>704</v>
      </c>
      <c r="C16" s="1310"/>
      <c r="D16" s="1310"/>
      <c r="E16" s="1310"/>
      <c r="F16" s="1310"/>
      <c r="G16" s="1310"/>
      <c r="H16" s="1309"/>
      <c r="I16" s="1317" t="s">
        <v>705</v>
      </c>
      <c r="J16" s="1310"/>
      <c r="K16" s="1310"/>
      <c r="L16" s="1310"/>
      <c r="M16" s="1310"/>
      <c r="N16" s="1310"/>
      <c r="O16" s="1310"/>
      <c r="P16" s="1310"/>
      <c r="Q16" s="1310"/>
      <c r="R16" s="1310"/>
      <c r="S16" s="1310"/>
      <c r="T16" s="1310"/>
      <c r="U16" s="1310"/>
      <c r="V16" s="1310"/>
      <c r="W16" s="1310"/>
      <c r="X16" s="1310"/>
      <c r="Y16" s="1310"/>
      <c r="Z16" s="1310"/>
      <c r="AA16" s="1310"/>
      <c r="AB16" s="1310"/>
      <c r="AC16" s="1310"/>
      <c r="AD16" s="1310"/>
      <c r="AE16" s="1310"/>
      <c r="AF16" s="1310"/>
      <c r="AG16" s="1310"/>
      <c r="AH16" s="1310"/>
      <c r="AI16" s="1310"/>
      <c r="AJ16" s="1310"/>
      <c r="AK16" s="1310"/>
      <c r="AL16" s="1310"/>
      <c r="AM16" s="1310"/>
      <c r="AN16" s="1310"/>
      <c r="AO16" s="1310"/>
      <c r="AP16" s="1309"/>
      <c r="AQ16" s="1148" t="s">
        <v>685</v>
      </c>
      <c r="AR16" s="1159" t="s">
        <v>685</v>
      </c>
      <c r="AS16" s="1148" t="s">
        <v>685</v>
      </c>
      <c r="AT16" s="1288" t="s">
        <v>685</v>
      </c>
      <c r="AU16" s="1287"/>
      <c r="AV16" s="1165" t="s">
        <v>685</v>
      </c>
      <c r="AW16" s="1148" t="s">
        <v>685</v>
      </c>
      <c r="AX16" s="1159" t="s">
        <v>685</v>
      </c>
      <c r="AY16" s="1148" t="s">
        <v>685</v>
      </c>
      <c r="AZ16" s="1159" t="s">
        <v>685</v>
      </c>
      <c r="BA16" s="1148" t="s">
        <v>685</v>
      </c>
      <c r="BB16" s="1148" t="s">
        <v>685</v>
      </c>
      <c r="BC16" s="1148" t="s">
        <v>685</v>
      </c>
      <c r="BD16" s="1148" t="s">
        <v>685</v>
      </c>
    </row>
    <row r="17" spans="1:56" ht="36" customHeight="1">
      <c r="B17" s="1308" t="s">
        <v>706</v>
      </c>
      <c r="C17" s="1309"/>
      <c r="D17" s="1318" t="s">
        <v>707</v>
      </c>
      <c r="E17" s="1309"/>
      <c r="F17" s="1308" t="s">
        <v>708</v>
      </c>
      <c r="G17" s="1309"/>
      <c r="H17" s="1308" t="s">
        <v>709</v>
      </c>
      <c r="I17" s="1309"/>
      <c r="J17" s="1308" t="s">
        <v>710</v>
      </c>
      <c r="K17" s="1310"/>
      <c r="L17" s="1309"/>
      <c r="M17" s="1308" t="s">
        <v>711</v>
      </c>
      <c r="N17" s="1310"/>
      <c r="O17" s="1309"/>
      <c r="P17" s="1308" t="s">
        <v>712</v>
      </c>
      <c r="Q17" s="1309"/>
      <c r="R17" s="1308" t="s">
        <v>713</v>
      </c>
      <c r="S17" s="1309"/>
      <c r="T17" s="1308" t="s">
        <v>714</v>
      </c>
      <c r="U17" s="1310"/>
      <c r="V17" s="1310"/>
      <c r="W17" s="1310"/>
      <c r="X17" s="1310"/>
      <c r="Y17" s="1310"/>
      <c r="Z17" s="1310"/>
      <c r="AA17" s="1309"/>
      <c r="AB17" s="1308" t="s">
        <v>715</v>
      </c>
      <c r="AC17" s="1310"/>
      <c r="AD17" s="1310"/>
      <c r="AE17" s="1310"/>
      <c r="AF17" s="1309"/>
      <c r="AG17" s="1308" t="s">
        <v>716</v>
      </c>
      <c r="AH17" s="1310"/>
      <c r="AI17" s="1309"/>
      <c r="AJ17" s="1150" t="s">
        <v>717</v>
      </c>
      <c r="AK17" s="1308" t="s">
        <v>718</v>
      </c>
      <c r="AL17" s="1310"/>
      <c r="AM17" s="1310"/>
      <c r="AN17" s="1310"/>
      <c r="AO17" s="1310"/>
      <c r="AP17" s="1309"/>
      <c r="AQ17" s="1150" t="s">
        <v>719</v>
      </c>
      <c r="AR17" s="1160" t="s">
        <v>720</v>
      </c>
      <c r="AS17" s="1150" t="s">
        <v>721</v>
      </c>
      <c r="AT17" s="1308" t="s">
        <v>722</v>
      </c>
      <c r="AU17" s="1309"/>
      <c r="AV17" s="1166" t="s">
        <v>723</v>
      </c>
      <c r="AW17" s="1150" t="s">
        <v>724</v>
      </c>
      <c r="AX17" s="1160" t="s">
        <v>725</v>
      </c>
      <c r="AY17" s="1150" t="s">
        <v>726</v>
      </c>
      <c r="AZ17" s="1160" t="s">
        <v>727</v>
      </c>
      <c r="BA17" s="1150" t="s">
        <v>728</v>
      </c>
      <c r="BB17" s="1150" t="s">
        <v>729</v>
      </c>
      <c r="BC17" s="1150" t="s">
        <v>730</v>
      </c>
      <c r="BD17" s="1150" t="s">
        <v>731</v>
      </c>
    </row>
    <row r="18" spans="1:56" hidden="1">
      <c r="B18" s="1293" t="s">
        <v>361</v>
      </c>
      <c r="C18" s="1287"/>
      <c r="D18" s="1293"/>
      <c r="E18" s="1287"/>
      <c r="F18" s="1293"/>
      <c r="G18" s="1287"/>
      <c r="H18" s="1293"/>
      <c r="I18" s="1287"/>
      <c r="J18" s="1293"/>
      <c r="K18" s="1287"/>
      <c r="L18" s="1287"/>
      <c r="M18" s="1293"/>
      <c r="N18" s="1287"/>
      <c r="O18" s="1287"/>
      <c r="P18" s="1293"/>
      <c r="Q18" s="1287"/>
      <c r="R18" s="1293"/>
      <c r="S18" s="1287"/>
      <c r="T18" s="1292" t="s">
        <v>58</v>
      </c>
      <c r="U18" s="1287"/>
      <c r="V18" s="1287"/>
      <c r="W18" s="1287"/>
      <c r="X18" s="1287"/>
      <c r="Y18" s="1287"/>
      <c r="Z18" s="1287"/>
      <c r="AA18" s="1287"/>
      <c r="AB18" s="1293" t="s">
        <v>732</v>
      </c>
      <c r="AC18" s="1287"/>
      <c r="AD18" s="1287"/>
      <c r="AE18" s="1287"/>
      <c r="AF18" s="1287"/>
      <c r="AG18" s="1293" t="s">
        <v>733</v>
      </c>
      <c r="AH18" s="1287"/>
      <c r="AI18" s="1287"/>
      <c r="AJ18" s="1151" t="s">
        <v>417</v>
      </c>
      <c r="AK18" s="1294" t="s">
        <v>734</v>
      </c>
      <c r="AL18" s="1287"/>
      <c r="AM18" s="1287"/>
      <c r="AN18" s="1287"/>
      <c r="AO18" s="1287"/>
      <c r="AP18" s="1287"/>
      <c r="AQ18" s="1152">
        <v>412402367610</v>
      </c>
      <c r="AR18" s="1161">
        <v>1282493264.77</v>
      </c>
      <c r="AS18" s="1152">
        <v>277454737.44</v>
      </c>
      <c r="AT18" s="1297">
        <v>-40981840293</v>
      </c>
      <c r="AU18" s="1287"/>
      <c r="AV18" s="1167">
        <v>37736200107.099998</v>
      </c>
      <c r="AW18" s="1152">
        <v>-36453706842.330002</v>
      </c>
      <c r="AX18" s="1161">
        <v>61897893440.32</v>
      </c>
      <c r="AY18" s="1152">
        <v>-24161693333.220001</v>
      </c>
      <c r="AZ18" s="1161">
        <v>42420034636.32</v>
      </c>
      <c r="BA18" s="1152">
        <v>19477858804</v>
      </c>
      <c r="BB18" s="1152">
        <v>42420034636.32</v>
      </c>
      <c r="BC18" s="1153">
        <v>0</v>
      </c>
      <c r="BD18" s="1152">
        <v>184349747</v>
      </c>
    </row>
    <row r="19" spans="1:56" hidden="1">
      <c r="B19" s="1293" t="s">
        <v>361</v>
      </c>
      <c r="C19" s="1287"/>
      <c r="D19" s="1293"/>
      <c r="E19" s="1287"/>
      <c r="F19" s="1293"/>
      <c r="G19" s="1287"/>
      <c r="H19" s="1293"/>
      <c r="I19" s="1287"/>
      <c r="J19" s="1293"/>
      <c r="K19" s="1287"/>
      <c r="L19" s="1287"/>
      <c r="M19" s="1293"/>
      <c r="N19" s="1287"/>
      <c r="O19" s="1287"/>
      <c r="P19" s="1293"/>
      <c r="Q19" s="1287"/>
      <c r="R19" s="1293"/>
      <c r="S19" s="1287"/>
      <c r="T19" s="1292" t="s">
        <v>58</v>
      </c>
      <c r="U19" s="1287"/>
      <c r="V19" s="1287"/>
      <c r="W19" s="1287"/>
      <c r="X19" s="1287"/>
      <c r="Y19" s="1287"/>
      <c r="Z19" s="1287"/>
      <c r="AA19" s="1287"/>
      <c r="AB19" s="1293" t="s">
        <v>732</v>
      </c>
      <c r="AC19" s="1287"/>
      <c r="AD19" s="1287"/>
      <c r="AE19" s="1287"/>
      <c r="AF19" s="1287"/>
      <c r="AG19" s="1293" t="s">
        <v>735</v>
      </c>
      <c r="AH19" s="1287"/>
      <c r="AI19" s="1287"/>
      <c r="AJ19" s="1151" t="s">
        <v>417</v>
      </c>
      <c r="AK19" s="1294" t="s">
        <v>734</v>
      </c>
      <c r="AL19" s="1287"/>
      <c r="AM19" s="1287"/>
      <c r="AN19" s="1287"/>
      <c r="AO19" s="1287"/>
      <c r="AP19" s="1287"/>
      <c r="AQ19" s="1152">
        <v>129817132</v>
      </c>
      <c r="AR19" s="1162">
        <v>0</v>
      </c>
      <c r="AS19" s="1153">
        <v>0</v>
      </c>
      <c r="AT19" s="1295">
        <v>0</v>
      </c>
      <c r="AU19" s="1287"/>
      <c r="AV19" s="1162">
        <v>0</v>
      </c>
      <c r="AW19" s="1153">
        <v>0</v>
      </c>
      <c r="AX19" s="1162">
        <v>0</v>
      </c>
      <c r="AY19" s="1153">
        <v>0</v>
      </c>
      <c r="AZ19" s="1162">
        <v>0</v>
      </c>
      <c r="BA19" s="1153">
        <v>0</v>
      </c>
      <c r="BB19" s="1153">
        <v>0</v>
      </c>
      <c r="BC19" s="1153">
        <v>0</v>
      </c>
      <c r="BD19" s="1153">
        <v>0</v>
      </c>
    </row>
    <row r="20" spans="1:56" hidden="1">
      <c r="B20" s="1293" t="s">
        <v>361</v>
      </c>
      <c r="C20" s="1287"/>
      <c r="D20" s="1293"/>
      <c r="E20" s="1287"/>
      <c r="F20" s="1293"/>
      <c r="G20" s="1287"/>
      <c r="H20" s="1293"/>
      <c r="I20" s="1287"/>
      <c r="J20" s="1293"/>
      <c r="K20" s="1287"/>
      <c r="L20" s="1287"/>
      <c r="M20" s="1293"/>
      <c r="N20" s="1287"/>
      <c r="O20" s="1287"/>
      <c r="P20" s="1293"/>
      <c r="Q20" s="1287"/>
      <c r="R20" s="1293"/>
      <c r="S20" s="1287"/>
      <c r="T20" s="1292" t="s">
        <v>58</v>
      </c>
      <c r="U20" s="1287"/>
      <c r="V20" s="1287"/>
      <c r="W20" s="1287"/>
      <c r="X20" s="1287"/>
      <c r="Y20" s="1287"/>
      <c r="Z20" s="1287"/>
      <c r="AA20" s="1287"/>
      <c r="AB20" s="1293" t="s">
        <v>732</v>
      </c>
      <c r="AC20" s="1287"/>
      <c r="AD20" s="1287"/>
      <c r="AE20" s="1287"/>
      <c r="AF20" s="1287"/>
      <c r="AG20" s="1293" t="s">
        <v>735</v>
      </c>
      <c r="AH20" s="1287"/>
      <c r="AI20" s="1287"/>
      <c r="AJ20" s="1151" t="s">
        <v>433</v>
      </c>
      <c r="AK20" s="1294" t="s">
        <v>736</v>
      </c>
      <c r="AL20" s="1287"/>
      <c r="AM20" s="1287"/>
      <c r="AN20" s="1287"/>
      <c r="AO20" s="1287"/>
      <c r="AP20" s="1287"/>
      <c r="AQ20" s="1152">
        <v>519000000</v>
      </c>
      <c r="AR20" s="1162">
        <v>0</v>
      </c>
      <c r="AS20" s="1153">
        <v>0</v>
      </c>
      <c r="AT20" s="1295">
        <v>0</v>
      </c>
      <c r="AU20" s="1287"/>
      <c r="AV20" s="1162">
        <v>0</v>
      </c>
      <c r="AW20" s="1153">
        <v>0</v>
      </c>
      <c r="AX20" s="1162">
        <v>0</v>
      </c>
      <c r="AY20" s="1153">
        <v>0</v>
      </c>
      <c r="AZ20" s="1162">
        <v>0</v>
      </c>
      <c r="BA20" s="1153">
        <v>0</v>
      </c>
      <c r="BB20" s="1153">
        <v>0</v>
      </c>
      <c r="BC20" s="1153">
        <v>0</v>
      </c>
      <c r="BD20" s="1153">
        <v>0</v>
      </c>
    </row>
    <row r="21" spans="1:56" hidden="1">
      <c r="B21" s="1293" t="s">
        <v>361</v>
      </c>
      <c r="C21" s="1287"/>
      <c r="D21" s="1293"/>
      <c r="E21" s="1287"/>
      <c r="F21" s="1293"/>
      <c r="G21" s="1287"/>
      <c r="H21" s="1293"/>
      <c r="I21" s="1287"/>
      <c r="J21" s="1293"/>
      <c r="K21" s="1287"/>
      <c r="L21" s="1287"/>
      <c r="M21" s="1293"/>
      <c r="N21" s="1287"/>
      <c r="O21" s="1287"/>
      <c r="P21" s="1293"/>
      <c r="Q21" s="1287"/>
      <c r="R21" s="1293"/>
      <c r="S21" s="1287"/>
      <c r="T21" s="1292" t="s">
        <v>58</v>
      </c>
      <c r="U21" s="1287"/>
      <c r="V21" s="1287"/>
      <c r="W21" s="1287"/>
      <c r="X21" s="1287"/>
      <c r="Y21" s="1287"/>
      <c r="Z21" s="1287"/>
      <c r="AA21" s="1287"/>
      <c r="AB21" s="1293" t="s">
        <v>732</v>
      </c>
      <c r="AC21" s="1287"/>
      <c r="AD21" s="1287"/>
      <c r="AE21" s="1287"/>
      <c r="AF21" s="1287"/>
      <c r="AG21" s="1293" t="s">
        <v>735</v>
      </c>
      <c r="AH21" s="1287"/>
      <c r="AI21" s="1287"/>
      <c r="AJ21" s="1151" t="s">
        <v>370</v>
      </c>
      <c r="AK21" s="1294" t="s">
        <v>737</v>
      </c>
      <c r="AL21" s="1287"/>
      <c r="AM21" s="1287"/>
      <c r="AN21" s="1287"/>
      <c r="AO21" s="1287"/>
      <c r="AP21" s="1287"/>
      <c r="AQ21" s="1152">
        <v>64477530000</v>
      </c>
      <c r="AR21" s="1161">
        <v>4606399059</v>
      </c>
      <c r="AS21" s="1152">
        <v>17690946979</v>
      </c>
      <c r="AT21" s="1295">
        <v>0</v>
      </c>
      <c r="AU21" s="1287"/>
      <c r="AV21" s="1161">
        <v>8158342242</v>
      </c>
      <c r="AW21" s="1152">
        <v>-3551943183</v>
      </c>
      <c r="AX21" s="1161">
        <v>16206130318</v>
      </c>
      <c r="AY21" s="1152">
        <v>-8047788076</v>
      </c>
      <c r="AZ21" s="1161">
        <v>15719511873</v>
      </c>
      <c r="BA21" s="1152">
        <v>486618445</v>
      </c>
      <c r="BB21" s="1152">
        <v>15719511873</v>
      </c>
      <c r="BC21" s="1153">
        <v>0</v>
      </c>
      <c r="BD21" s="1153">
        <v>0</v>
      </c>
    </row>
    <row r="22" spans="1:56" hidden="1">
      <c r="B22" s="1293" t="s">
        <v>361</v>
      </c>
      <c r="C22" s="1287"/>
      <c r="D22" s="1293" t="s">
        <v>738</v>
      </c>
      <c r="E22" s="1287"/>
      <c r="F22" s="1293"/>
      <c r="G22" s="1287"/>
      <c r="H22" s="1293"/>
      <c r="I22" s="1287"/>
      <c r="J22" s="1293"/>
      <c r="K22" s="1287"/>
      <c r="L22" s="1287"/>
      <c r="M22" s="1293"/>
      <c r="N22" s="1287"/>
      <c r="O22" s="1287"/>
      <c r="P22" s="1293"/>
      <c r="Q22" s="1287"/>
      <c r="R22" s="1293"/>
      <c r="S22" s="1287"/>
      <c r="T22" s="1292" t="s">
        <v>57</v>
      </c>
      <c r="U22" s="1287"/>
      <c r="V22" s="1287"/>
      <c r="W22" s="1287"/>
      <c r="X22" s="1287"/>
      <c r="Y22" s="1287"/>
      <c r="Z22" s="1287"/>
      <c r="AA22" s="1287"/>
      <c r="AB22" s="1293" t="s">
        <v>732</v>
      </c>
      <c r="AC22" s="1287"/>
      <c r="AD22" s="1287"/>
      <c r="AE22" s="1287"/>
      <c r="AF22" s="1287"/>
      <c r="AG22" s="1293" t="s">
        <v>733</v>
      </c>
      <c r="AH22" s="1287"/>
      <c r="AI22" s="1287"/>
      <c r="AJ22" s="1151" t="s">
        <v>417</v>
      </c>
      <c r="AK22" s="1294" t="s">
        <v>734</v>
      </c>
      <c r="AL22" s="1287"/>
      <c r="AM22" s="1287"/>
      <c r="AN22" s="1287"/>
      <c r="AO22" s="1287"/>
      <c r="AP22" s="1287"/>
      <c r="AQ22" s="1152">
        <v>169113990302</v>
      </c>
      <c r="AR22" s="1162">
        <v>0</v>
      </c>
      <c r="AS22" s="1152">
        <v>130960770</v>
      </c>
      <c r="AT22" s="1297">
        <v>-7337757934</v>
      </c>
      <c r="AU22" s="1287"/>
      <c r="AV22" s="1161">
        <v>24655225833</v>
      </c>
      <c r="AW22" s="1152">
        <v>-24655225833</v>
      </c>
      <c r="AX22" s="1161">
        <v>25272394713</v>
      </c>
      <c r="AY22" s="1152">
        <v>-617168880</v>
      </c>
      <c r="AZ22" s="1161">
        <v>25131654889</v>
      </c>
      <c r="BA22" s="1152">
        <v>140739824</v>
      </c>
      <c r="BB22" s="1152">
        <v>25131654889</v>
      </c>
      <c r="BC22" s="1153">
        <v>0</v>
      </c>
      <c r="BD22" s="1152">
        <v>162663958</v>
      </c>
    </row>
    <row r="23" spans="1:56" hidden="1">
      <c r="B23" s="1293" t="s">
        <v>361</v>
      </c>
      <c r="C23" s="1287"/>
      <c r="D23" s="1293" t="s">
        <v>738</v>
      </c>
      <c r="E23" s="1287"/>
      <c r="F23" s="1293" t="s">
        <v>739</v>
      </c>
      <c r="G23" s="1287"/>
      <c r="H23" s="1293"/>
      <c r="I23" s="1287"/>
      <c r="J23" s="1293"/>
      <c r="K23" s="1287"/>
      <c r="L23" s="1287"/>
      <c r="M23" s="1293"/>
      <c r="N23" s="1287"/>
      <c r="O23" s="1287"/>
      <c r="P23" s="1293"/>
      <c r="Q23" s="1287"/>
      <c r="R23" s="1293"/>
      <c r="S23" s="1287"/>
      <c r="T23" s="1292" t="s">
        <v>57</v>
      </c>
      <c r="U23" s="1287"/>
      <c r="V23" s="1287"/>
      <c r="W23" s="1287"/>
      <c r="X23" s="1287"/>
      <c r="Y23" s="1287"/>
      <c r="Z23" s="1287"/>
      <c r="AA23" s="1287"/>
      <c r="AB23" s="1293" t="s">
        <v>732</v>
      </c>
      <c r="AC23" s="1287"/>
      <c r="AD23" s="1287"/>
      <c r="AE23" s="1287"/>
      <c r="AF23" s="1287"/>
      <c r="AG23" s="1293" t="s">
        <v>733</v>
      </c>
      <c r="AH23" s="1287"/>
      <c r="AI23" s="1287"/>
      <c r="AJ23" s="1151" t="s">
        <v>417</v>
      </c>
      <c r="AK23" s="1294" t="s">
        <v>734</v>
      </c>
      <c r="AL23" s="1287"/>
      <c r="AM23" s="1287"/>
      <c r="AN23" s="1287"/>
      <c r="AO23" s="1287"/>
      <c r="AP23" s="1287"/>
      <c r="AQ23" s="1152">
        <v>169113990302</v>
      </c>
      <c r="AR23" s="1162">
        <v>0</v>
      </c>
      <c r="AS23" s="1152">
        <v>130960770</v>
      </c>
      <c r="AT23" s="1297">
        <v>-7337757934</v>
      </c>
      <c r="AU23" s="1287"/>
      <c r="AV23" s="1161">
        <v>24655225833</v>
      </c>
      <c r="AW23" s="1152">
        <v>-24655225833</v>
      </c>
      <c r="AX23" s="1161">
        <v>25272394713</v>
      </c>
      <c r="AY23" s="1152">
        <v>-617168880</v>
      </c>
      <c r="AZ23" s="1161">
        <v>25131654889</v>
      </c>
      <c r="BA23" s="1152">
        <v>140739824</v>
      </c>
      <c r="BB23" s="1152">
        <v>25131654889</v>
      </c>
      <c r="BC23" s="1153">
        <v>0</v>
      </c>
      <c r="BD23" s="1152">
        <v>162663958</v>
      </c>
    </row>
    <row r="24" spans="1:56" hidden="1">
      <c r="B24" s="1293" t="s">
        <v>361</v>
      </c>
      <c r="C24" s="1287"/>
      <c r="D24" s="1293" t="s">
        <v>738</v>
      </c>
      <c r="E24" s="1287"/>
      <c r="F24" s="1293" t="s">
        <v>739</v>
      </c>
      <c r="G24" s="1287"/>
      <c r="H24" s="1293" t="s">
        <v>738</v>
      </c>
      <c r="I24" s="1287"/>
      <c r="J24" s="1293"/>
      <c r="K24" s="1287"/>
      <c r="L24" s="1287"/>
      <c r="M24" s="1293"/>
      <c r="N24" s="1287"/>
      <c r="O24" s="1287"/>
      <c r="P24" s="1293"/>
      <c r="Q24" s="1287"/>
      <c r="R24" s="1293"/>
      <c r="S24" s="1287"/>
      <c r="T24" s="1292" t="s">
        <v>740</v>
      </c>
      <c r="U24" s="1287"/>
      <c r="V24" s="1287"/>
      <c r="W24" s="1287"/>
      <c r="X24" s="1287"/>
      <c r="Y24" s="1287"/>
      <c r="Z24" s="1287"/>
      <c r="AA24" s="1287"/>
      <c r="AB24" s="1293" t="s">
        <v>732</v>
      </c>
      <c r="AC24" s="1287"/>
      <c r="AD24" s="1287"/>
      <c r="AE24" s="1287"/>
      <c r="AF24" s="1287"/>
      <c r="AG24" s="1293" t="s">
        <v>733</v>
      </c>
      <c r="AH24" s="1287"/>
      <c r="AI24" s="1287"/>
      <c r="AJ24" s="1151" t="s">
        <v>417</v>
      </c>
      <c r="AK24" s="1294" t="s">
        <v>734</v>
      </c>
      <c r="AL24" s="1287"/>
      <c r="AM24" s="1287"/>
      <c r="AN24" s="1287"/>
      <c r="AO24" s="1287"/>
      <c r="AP24" s="1287"/>
      <c r="AQ24" s="1152">
        <v>124041940802</v>
      </c>
      <c r="AR24" s="1162">
        <v>0</v>
      </c>
      <c r="AS24" s="1152">
        <v>19654000</v>
      </c>
      <c r="AT24" s="1297">
        <v>-5852012334</v>
      </c>
      <c r="AU24" s="1287"/>
      <c r="AV24" s="1161">
        <v>17846891045</v>
      </c>
      <c r="AW24" s="1152">
        <v>-17846891045</v>
      </c>
      <c r="AX24" s="1161">
        <v>17846891045</v>
      </c>
      <c r="AY24" s="1153">
        <v>0</v>
      </c>
      <c r="AZ24" s="1161">
        <v>17857844169</v>
      </c>
      <c r="BA24" s="1152">
        <v>-10953124</v>
      </c>
      <c r="BB24" s="1152">
        <v>17857844169</v>
      </c>
      <c r="BC24" s="1153">
        <v>0</v>
      </c>
      <c r="BD24" s="1152">
        <v>110084347</v>
      </c>
    </row>
    <row r="25" spans="1:56" hidden="1">
      <c r="B25" s="1289" t="s">
        <v>361</v>
      </c>
      <c r="C25" s="1287"/>
      <c r="D25" s="1289" t="s">
        <v>738</v>
      </c>
      <c r="E25" s="1287"/>
      <c r="F25" s="1289" t="s">
        <v>739</v>
      </c>
      <c r="G25" s="1287"/>
      <c r="H25" s="1289" t="s">
        <v>738</v>
      </c>
      <c r="I25" s="1287"/>
      <c r="J25" s="1289" t="s">
        <v>738</v>
      </c>
      <c r="K25" s="1287"/>
      <c r="L25" s="1287"/>
      <c r="M25" s="1289"/>
      <c r="N25" s="1287"/>
      <c r="O25" s="1287"/>
      <c r="P25" s="1289"/>
      <c r="Q25" s="1287"/>
      <c r="R25" s="1289"/>
      <c r="S25" s="1287"/>
      <c r="T25" s="1290" t="s">
        <v>608</v>
      </c>
      <c r="U25" s="1287"/>
      <c r="V25" s="1287"/>
      <c r="W25" s="1287"/>
      <c r="X25" s="1287"/>
      <c r="Y25" s="1287"/>
      <c r="Z25" s="1287"/>
      <c r="AA25" s="1287"/>
      <c r="AB25" s="1289" t="s">
        <v>732</v>
      </c>
      <c r="AC25" s="1287"/>
      <c r="AD25" s="1287"/>
      <c r="AE25" s="1287"/>
      <c r="AF25" s="1287"/>
      <c r="AG25" s="1289" t="s">
        <v>733</v>
      </c>
      <c r="AH25" s="1287"/>
      <c r="AI25" s="1287"/>
      <c r="AJ25" s="1154" t="s">
        <v>417</v>
      </c>
      <c r="AK25" s="1291" t="s">
        <v>734</v>
      </c>
      <c r="AL25" s="1287"/>
      <c r="AM25" s="1287"/>
      <c r="AN25" s="1287"/>
      <c r="AO25" s="1287"/>
      <c r="AP25" s="1287"/>
      <c r="AQ25" s="1155">
        <v>95112000000</v>
      </c>
      <c r="AR25" s="1163">
        <v>0</v>
      </c>
      <c r="AS25" s="1156">
        <v>0</v>
      </c>
      <c r="AT25" s="1296">
        <v>-4539817132</v>
      </c>
      <c r="AU25" s="1287"/>
      <c r="AV25" s="1164">
        <v>8201665803</v>
      </c>
      <c r="AW25" s="1155">
        <v>-8201665803</v>
      </c>
      <c r="AX25" s="1164">
        <v>8201665803</v>
      </c>
      <c r="AY25" s="1156">
        <v>0</v>
      </c>
      <c r="AZ25" s="1164">
        <v>8207389796</v>
      </c>
      <c r="BA25" s="1155">
        <v>-5723993</v>
      </c>
      <c r="BB25" s="1155">
        <v>8207389796</v>
      </c>
      <c r="BC25" s="1156">
        <v>0</v>
      </c>
      <c r="BD25" s="1155">
        <v>110084347</v>
      </c>
    </row>
    <row r="26" spans="1:56" s="1179" customFormat="1" hidden="1">
      <c r="A26" s="1175" t="str">
        <f>+B26&amp;D26&amp;F26&amp;H26&amp;J26&amp;M26&amp;AJ26</f>
        <v>A1011110</v>
      </c>
      <c r="B26" s="1305" t="s">
        <v>361</v>
      </c>
      <c r="C26" s="1304"/>
      <c r="D26" s="1305" t="s">
        <v>738</v>
      </c>
      <c r="E26" s="1304"/>
      <c r="F26" s="1305" t="s">
        <v>739</v>
      </c>
      <c r="G26" s="1304"/>
      <c r="H26" s="1305" t="s">
        <v>738</v>
      </c>
      <c r="I26" s="1304"/>
      <c r="J26" s="1305" t="s">
        <v>738</v>
      </c>
      <c r="K26" s="1304"/>
      <c r="L26" s="1304"/>
      <c r="M26" s="1305" t="s">
        <v>738</v>
      </c>
      <c r="N26" s="1304"/>
      <c r="O26" s="1304"/>
      <c r="P26" s="1305"/>
      <c r="Q26" s="1304"/>
      <c r="R26" s="1305"/>
      <c r="S26" s="1304"/>
      <c r="T26" s="1303" t="s">
        <v>362</v>
      </c>
      <c r="U26" s="1304"/>
      <c r="V26" s="1304"/>
      <c r="W26" s="1304"/>
      <c r="X26" s="1304"/>
      <c r="Y26" s="1304"/>
      <c r="Z26" s="1304"/>
      <c r="AA26" s="1304"/>
      <c r="AB26" s="1305" t="s">
        <v>732</v>
      </c>
      <c r="AC26" s="1304"/>
      <c r="AD26" s="1304"/>
      <c r="AE26" s="1304"/>
      <c r="AF26" s="1304"/>
      <c r="AG26" s="1305" t="s">
        <v>733</v>
      </c>
      <c r="AH26" s="1304"/>
      <c r="AI26" s="1304"/>
      <c r="AJ26" s="1176" t="s">
        <v>417</v>
      </c>
      <c r="AK26" s="1306" t="s">
        <v>734</v>
      </c>
      <c r="AL26" s="1304"/>
      <c r="AM26" s="1304"/>
      <c r="AN26" s="1304"/>
      <c r="AO26" s="1304"/>
      <c r="AP26" s="1304"/>
      <c r="AQ26" s="1177">
        <v>83798251029</v>
      </c>
      <c r="AR26" s="1178">
        <v>0</v>
      </c>
      <c r="AS26" s="1178">
        <v>0</v>
      </c>
      <c r="AT26" s="1307">
        <v>0</v>
      </c>
      <c r="AU26" s="1304"/>
      <c r="AV26" s="1177">
        <v>7215347217</v>
      </c>
      <c r="AW26" s="1177">
        <v>-7215347217</v>
      </c>
      <c r="AX26" s="1177">
        <v>7215347217</v>
      </c>
      <c r="AY26" s="1178">
        <v>0</v>
      </c>
      <c r="AZ26" s="1177">
        <v>7218579334</v>
      </c>
      <c r="BA26" s="1177">
        <v>-3232117</v>
      </c>
      <c r="BB26" s="1177">
        <v>7218579334</v>
      </c>
      <c r="BC26" s="1178">
        <v>0</v>
      </c>
      <c r="BD26" s="1178">
        <v>0</v>
      </c>
    </row>
    <row r="27" spans="1:56" hidden="1">
      <c r="A27" s="1157" t="str">
        <f t="shared" ref="A27:A90" si="0">+B27&amp;D27&amp;F27&amp;H27&amp;J27&amp;M27&amp;AJ27</f>
        <v>A1011210</v>
      </c>
      <c r="B27" s="1289" t="s">
        <v>361</v>
      </c>
      <c r="C27" s="1287"/>
      <c r="D27" s="1289" t="s">
        <v>738</v>
      </c>
      <c r="E27" s="1287"/>
      <c r="F27" s="1289" t="s">
        <v>739</v>
      </c>
      <c r="G27" s="1287"/>
      <c r="H27" s="1289" t="s">
        <v>738</v>
      </c>
      <c r="I27" s="1287"/>
      <c r="J27" s="1289" t="s">
        <v>738</v>
      </c>
      <c r="K27" s="1287"/>
      <c r="L27" s="1287"/>
      <c r="M27" s="1289" t="s">
        <v>741</v>
      </c>
      <c r="N27" s="1287"/>
      <c r="O27" s="1287"/>
      <c r="P27" s="1289"/>
      <c r="Q27" s="1287"/>
      <c r="R27" s="1289"/>
      <c r="S27" s="1287"/>
      <c r="T27" s="1290" t="s">
        <v>363</v>
      </c>
      <c r="U27" s="1287"/>
      <c r="V27" s="1287"/>
      <c r="W27" s="1287"/>
      <c r="X27" s="1287"/>
      <c r="Y27" s="1287"/>
      <c r="Z27" s="1287"/>
      <c r="AA27" s="1287"/>
      <c r="AB27" s="1289" t="s">
        <v>732</v>
      </c>
      <c r="AC27" s="1287"/>
      <c r="AD27" s="1287"/>
      <c r="AE27" s="1287"/>
      <c r="AF27" s="1287"/>
      <c r="AG27" s="1289" t="s">
        <v>733</v>
      </c>
      <c r="AH27" s="1287"/>
      <c r="AI27" s="1287"/>
      <c r="AJ27" s="1154" t="s">
        <v>417</v>
      </c>
      <c r="AK27" s="1291" t="s">
        <v>734</v>
      </c>
      <c r="AL27" s="1287"/>
      <c r="AM27" s="1287"/>
      <c r="AN27" s="1287"/>
      <c r="AO27" s="1287"/>
      <c r="AP27" s="1287"/>
      <c r="AQ27" s="1155">
        <v>5687370614</v>
      </c>
      <c r="AR27" s="1163">
        <v>0</v>
      </c>
      <c r="AS27" s="1156">
        <v>0</v>
      </c>
      <c r="AT27" s="1286">
        <v>0</v>
      </c>
      <c r="AU27" s="1287"/>
      <c r="AV27" s="1164">
        <v>925641453</v>
      </c>
      <c r="AW27" s="1155">
        <v>-925641453</v>
      </c>
      <c r="AX27" s="1164">
        <v>925641453</v>
      </c>
      <c r="AY27" s="1156">
        <v>0</v>
      </c>
      <c r="AZ27" s="1164">
        <v>928133329</v>
      </c>
      <c r="BA27" s="1155">
        <v>-2491876</v>
      </c>
      <c r="BB27" s="1155">
        <v>928133329</v>
      </c>
      <c r="BC27" s="1156">
        <v>0</v>
      </c>
      <c r="BD27" s="1156">
        <v>0</v>
      </c>
    </row>
    <row r="28" spans="1:56" hidden="1">
      <c r="A28" s="1157" t="str">
        <f t="shared" si="0"/>
        <v>A1011410</v>
      </c>
      <c r="B28" s="1289" t="s">
        <v>361</v>
      </c>
      <c r="C28" s="1287"/>
      <c r="D28" s="1289" t="s">
        <v>738</v>
      </c>
      <c r="E28" s="1287"/>
      <c r="F28" s="1289" t="s">
        <v>739</v>
      </c>
      <c r="G28" s="1287"/>
      <c r="H28" s="1289" t="s">
        <v>738</v>
      </c>
      <c r="I28" s="1287"/>
      <c r="J28" s="1289" t="s">
        <v>738</v>
      </c>
      <c r="K28" s="1287"/>
      <c r="L28" s="1287"/>
      <c r="M28" s="1289" t="s">
        <v>742</v>
      </c>
      <c r="N28" s="1287"/>
      <c r="O28" s="1287"/>
      <c r="P28" s="1289"/>
      <c r="Q28" s="1287"/>
      <c r="R28" s="1289"/>
      <c r="S28" s="1287"/>
      <c r="T28" s="1290" t="s">
        <v>364</v>
      </c>
      <c r="U28" s="1287"/>
      <c r="V28" s="1287"/>
      <c r="W28" s="1287"/>
      <c r="X28" s="1287"/>
      <c r="Y28" s="1287"/>
      <c r="Z28" s="1287"/>
      <c r="AA28" s="1287"/>
      <c r="AB28" s="1289" t="s">
        <v>732</v>
      </c>
      <c r="AC28" s="1287"/>
      <c r="AD28" s="1287"/>
      <c r="AE28" s="1287"/>
      <c r="AF28" s="1287"/>
      <c r="AG28" s="1289" t="s">
        <v>733</v>
      </c>
      <c r="AH28" s="1287"/>
      <c r="AI28" s="1287"/>
      <c r="AJ28" s="1154" t="s">
        <v>417</v>
      </c>
      <c r="AK28" s="1291" t="s">
        <v>734</v>
      </c>
      <c r="AL28" s="1287"/>
      <c r="AM28" s="1287"/>
      <c r="AN28" s="1287"/>
      <c r="AO28" s="1287"/>
      <c r="AP28" s="1287"/>
      <c r="AQ28" s="1155">
        <v>1086561225</v>
      </c>
      <c r="AR28" s="1163">
        <v>0</v>
      </c>
      <c r="AS28" s="1156">
        <v>0</v>
      </c>
      <c r="AT28" s="1286">
        <v>0</v>
      </c>
      <c r="AU28" s="1287"/>
      <c r="AV28" s="1164">
        <v>60677133</v>
      </c>
      <c r="AW28" s="1155">
        <v>-60677133</v>
      </c>
      <c r="AX28" s="1164">
        <v>60677133</v>
      </c>
      <c r="AY28" s="1156">
        <v>0</v>
      </c>
      <c r="AZ28" s="1164">
        <v>60677133</v>
      </c>
      <c r="BA28" s="1156">
        <v>0</v>
      </c>
      <c r="BB28" s="1155">
        <v>60677133</v>
      </c>
      <c r="BC28" s="1156">
        <v>0</v>
      </c>
      <c r="BD28" s="1155">
        <v>110084347</v>
      </c>
    </row>
    <row r="29" spans="1:56" hidden="1">
      <c r="A29" s="1157" t="str">
        <f t="shared" si="0"/>
        <v>A101410</v>
      </c>
      <c r="B29" s="1289" t="s">
        <v>361</v>
      </c>
      <c r="C29" s="1287"/>
      <c r="D29" s="1289" t="s">
        <v>738</v>
      </c>
      <c r="E29" s="1287"/>
      <c r="F29" s="1289" t="s">
        <v>739</v>
      </c>
      <c r="G29" s="1287"/>
      <c r="H29" s="1289" t="s">
        <v>738</v>
      </c>
      <c r="I29" s="1287"/>
      <c r="J29" s="1289" t="s">
        <v>742</v>
      </c>
      <c r="K29" s="1287"/>
      <c r="L29" s="1287"/>
      <c r="M29" s="1289"/>
      <c r="N29" s="1287"/>
      <c r="O29" s="1287"/>
      <c r="P29" s="1289"/>
      <c r="Q29" s="1287"/>
      <c r="R29" s="1289"/>
      <c r="S29" s="1287"/>
      <c r="T29" s="1290" t="s">
        <v>609</v>
      </c>
      <c r="U29" s="1287"/>
      <c r="V29" s="1287"/>
      <c r="W29" s="1287"/>
      <c r="X29" s="1287"/>
      <c r="Y29" s="1287"/>
      <c r="Z29" s="1287"/>
      <c r="AA29" s="1287"/>
      <c r="AB29" s="1289" t="s">
        <v>732</v>
      </c>
      <c r="AC29" s="1287"/>
      <c r="AD29" s="1287"/>
      <c r="AE29" s="1287"/>
      <c r="AF29" s="1287"/>
      <c r="AG29" s="1289" t="s">
        <v>733</v>
      </c>
      <c r="AH29" s="1287"/>
      <c r="AI29" s="1287"/>
      <c r="AJ29" s="1154" t="s">
        <v>417</v>
      </c>
      <c r="AK29" s="1291" t="s">
        <v>734</v>
      </c>
      <c r="AL29" s="1287"/>
      <c r="AM29" s="1287"/>
      <c r="AN29" s="1287"/>
      <c r="AO29" s="1287"/>
      <c r="AP29" s="1287"/>
      <c r="AQ29" s="1155">
        <v>1629000000</v>
      </c>
      <c r="AR29" s="1163">
        <v>0</v>
      </c>
      <c r="AS29" s="1155">
        <v>15290000</v>
      </c>
      <c r="AT29" s="1296">
        <v>-2831202</v>
      </c>
      <c r="AU29" s="1287"/>
      <c r="AV29" s="1164">
        <v>135261166</v>
      </c>
      <c r="AW29" s="1155">
        <v>-135261166</v>
      </c>
      <c r="AX29" s="1164">
        <v>135261166</v>
      </c>
      <c r="AY29" s="1156">
        <v>0</v>
      </c>
      <c r="AZ29" s="1164">
        <v>135261166</v>
      </c>
      <c r="BA29" s="1156">
        <v>0</v>
      </c>
      <c r="BB29" s="1155">
        <v>135261166</v>
      </c>
      <c r="BC29" s="1156">
        <v>0</v>
      </c>
      <c r="BD29" s="1156">
        <v>0</v>
      </c>
    </row>
    <row r="30" spans="1:56" hidden="1">
      <c r="A30" s="1157" t="str">
        <f t="shared" si="0"/>
        <v>A1014210</v>
      </c>
      <c r="B30" s="1289" t="s">
        <v>361</v>
      </c>
      <c r="C30" s="1287"/>
      <c r="D30" s="1289" t="s">
        <v>738</v>
      </c>
      <c r="E30" s="1287"/>
      <c r="F30" s="1289" t="s">
        <v>739</v>
      </c>
      <c r="G30" s="1287"/>
      <c r="H30" s="1289" t="s">
        <v>738</v>
      </c>
      <c r="I30" s="1287"/>
      <c r="J30" s="1289" t="s">
        <v>742</v>
      </c>
      <c r="K30" s="1287"/>
      <c r="L30" s="1287"/>
      <c r="M30" s="1289" t="s">
        <v>741</v>
      </c>
      <c r="N30" s="1287"/>
      <c r="O30" s="1287"/>
      <c r="P30" s="1289"/>
      <c r="Q30" s="1287"/>
      <c r="R30" s="1289"/>
      <c r="S30" s="1287"/>
      <c r="T30" s="1290" t="s">
        <v>365</v>
      </c>
      <c r="U30" s="1287"/>
      <c r="V30" s="1287"/>
      <c r="W30" s="1287"/>
      <c r="X30" s="1287"/>
      <c r="Y30" s="1287"/>
      <c r="Z30" s="1287"/>
      <c r="AA30" s="1287"/>
      <c r="AB30" s="1289" t="s">
        <v>732</v>
      </c>
      <c r="AC30" s="1287"/>
      <c r="AD30" s="1287"/>
      <c r="AE30" s="1287"/>
      <c r="AF30" s="1287"/>
      <c r="AG30" s="1289" t="s">
        <v>733</v>
      </c>
      <c r="AH30" s="1287"/>
      <c r="AI30" s="1287"/>
      <c r="AJ30" s="1154" t="s">
        <v>417</v>
      </c>
      <c r="AK30" s="1291" t="s">
        <v>734</v>
      </c>
      <c r="AL30" s="1287"/>
      <c r="AM30" s="1287"/>
      <c r="AN30" s="1287"/>
      <c r="AO30" s="1287"/>
      <c r="AP30" s="1287"/>
      <c r="AQ30" s="1155">
        <v>1626168798</v>
      </c>
      <c r="AR30" s="1163">
        <v>0</v>
      </c>
      <c r="AS30" s="1155">
        <v>15290000</v>
      </c>
      <c r="AT30" s="1286">
        <v>0</v>
      </c>
      <c r="AU30" s="1287"/>
      <c r="AV30" s="1164">
        <v>135261166</v>
      </c>
      <c r="AW30" s="1155">
        <v>-135261166</v>
      </c>
      <c r="AX30" s="1164">
        <v>135261166</v>
      </c>
      <c r="AY30" s="1156">
        <v>0</v>
      </c>
      <c r="AZ30" s="1164">
        <v>135261166</v>
      </c>
      <c r="BA30" s="1156">
        <v>0</v>
      </c>
      <c r="BB30" s="1155">
        <v>135261166</v>
      </c>
      <c r="BC30" s="1156">
        <v>0</v>
      </c>
      <c r="BD30" s="1156">
        <v>0</v>
      </c>
    </row>
    <row r="31" spans="1:56" hidden="1">
      <c r="A31" s="1157" t="str">
        <f t="shared" si="0"/>
        <v>A101510</v>
      </c>
      <c r="B31" s="1289" t="s">
        <v>361</v>
      </c>
      <c r="C31" s="1287"/>
      <c r="D31" s="1289" t="s">
        <v>738</v>
      </c>
      <c r="E31" s="1287"/>
      <c r="F31" s="1289" t="s">
        <v>739</v>
      </c>
      <c r="G31" s="1287"/>
      <c r="H31" s="1289" t="s">
        <v>738</v>
      </c>
      <c r="I31" s="1287"/>
      <c r="J31" s="1289" t="s">
        <v>743</v>
      </c>
      <c r="K31" s="1287"/>
      <c r="L31" s="1287"/>
      <c r="M31" s="1289"/>
      <c r="N31" s="1287"/>
      <c r="O31" s="1287"/>
      <c r="P31" s="1289"/>
      <c r="Q31" s="1287"/>
      <c r="R31" s="1289"/>
      <c r="S31" s="1287"/>
      <c r="T31" s="1290" t="s">
        <v>611</v>
      </c>
      <c r="U31" s="1287"/>
      <c r="V31" s="1287"/>
      <c r="W31" s="1287"/>
      <c r="X31" s="1287"/>
      <c r="Y31" s="1287"/>
      <c r="Z31" s="1287"/>
      <c r="AA31" s="1287"/>
      <c r="AB31" s="1289" t="s">
        <v>732</v>
      </c>
      <c r="AC31" s="1287"/>
      <c r="AD31" s="1287"/>
      <c r="AE31" s="1287"/>
      <c r="AF31" s="1287"/>
      <c r="AG31" s="1289" t="s">
        <v>733</v>
      </c>
      <c r="AH31" s="1287"/>
      <c r="AI31" s="1287"/>
      <c r="AJ31" s="1154" t="s">
        <v>417</v>
      </c>
      <c r="AK31" s="1291" t="s">
        <v>734</v>
      </c>
      <c r="AL31" s="1287"/>
      <c r="AM31" s="1287"/>
      <c r="AN31" s="1287"/>
      <c r="AO31" s="1287"/>
      <c r="AP31" s="1287"/>
      <c r="AQ31" s="1155">
        <v>25971000000</v>
      </c>
      <c r="AR31" s="1163">
        <v>0</v>
      </c>
      <c r="AS31" s="1156">
        <v>0</v>
      </c>
      <c r="AT31" s="1296">
        <v>-1214364000</v>
      </c>
      <c r="AU31" s="1287"/>
      <c r="AV31" s="1164">
        <v>9427668455</v>
      </c>
      <c r="AW31" s="1155">
        <v>-9427668455</v>
      </c>
      <c r="AX31" s="1164">
        <v>9427668455</v>
      </c>
      <c r="AY31" s="1156">
        <v>0</v>
      </c>
      <c r="AZ31" s="1164">
        <v>9429367462</v>
      </c>
      <c r="BA31" s="1155">
        <v>-1699007</v>
      </c>
      <c r="BB31" s="1155">
        <v>9429367462</v>
      </c>
      <c r="BC31" s="1156">
        <v>0</v>
      </c>
      <c r="BD31" s="1156">
        <v>0</v>
      </c>
    </row>
    <row r="32" spans="1:56" hidden="1">
      <c r="A32" s="1157" t="str">
        <f t="shared" si="0"/>
        <v>A1015110</v>
      </c>
      <c r="B32" s="1289" t="s">
        <v>361</v>
      </c>
      <c r="C32" s="1287"/>
      <c r="D32" s="1289" t="s">
        <v>738</v>
      </c>
      <c r="E32" s="1287"/>
      <c r="F32" s="1289" t="s">
        <v>739</v>
      </c>
      <c r="G32" s="1287"/>
      <c r="H32" s="1289" t="s">
        <v>738</v>
      </c>
      <c r="I32" s="1287"/>
      <c r="J32" s="1289" t="s">
        <v>743</v>
      </c>
      <c r="K32" s="1287"/>
      <c r="L32" s="1287"/>
      <c r="M32" s="1289" t="s">
        <v>738</v>
      </c>
      <c r="N32" s="1287"/>
      <c r="O32" s="1287"/>
      <c r="P32" s="1289"/>
      <c r="Q32" s="1287"/>
      <c r="R32" s="1289"/>
      <c r="S32" s="1287"/>
      <c r="T32" s="1290" t="s">
        <v>366</v>
      </c>
      <c r="U32" s="1287"/>
      <c r="V32" s="1287"/>
      <c r="W32" s="1287"/>
      <c r="X32" s="1287"/>
      <c r="Y32" s="1287"/>
      <c r="Z32" s="1287"/>
      <c r="AA32" s="1287"/>
      <c r="AB32" s="1289" t="s">
        <v>732</v>
      </c>
      <c r="AC32" s="1287"/>
      <c r="AD32" s="1287"/>
      <c r="AE32" s="1287"/>
      <c r="AF32" s="1287"/>
      <c r="AG32" s="1289" t="s">
        <v>733</v>
      </c>
      <c r="AH32" s="1287"/>
      <c r="AI32" s="1287"/>
      <c r="AJ32" s="1154" t="s">
        <v>417</v>
      </c>
      <c r="AK32" s="1291" t="s">
        <v>734</v>
      </c>
      <c r="AL32" s="1287"/>
      <c r="AM32" s="1287"/>
      <c r="AN32" s="1287"/>
      <c r="AO32" s="1287"/>
      <c r="AP32" s="1287"/>
      <c r="AQ32" s="1155">
        <v>3192140445</v>
      </c>
      <c r="AR32" s="1163">
        <v>0</v>
      </c>
      <c r="AS32" s="1156">
        <v>0</v>
      </c>
      <c r="AT32" s="1286">
        <v>0</v>
      </c>
      <c r="AU32" s="1287"/>
      <c r="AV32" s="1164">
        <v>267035866</v>
      </c>
      <c r="AW32" s="1155">
        <v>-267035866</v>
      </c>
      <c r="AX32" s="1164">
        <v>267035866</v>
      </c>
      <c r="AY32" s="1156">
        <v>0</v>
      </c>
      <c r="AZ32" s="1164">
        <v>267035866</v>
      </c>
      <c r="BA32" s="1156">
        <v>0</v>
      </c>
      <c r="BB32" s="1155">
        <v>267035866</v>
      </c>
      <c r="BC32" s="1156">
        <v>0</v>
      </c>
      <c r="BD32" s="1156">
        <v>0</v>
      </c>
    </row>
    <row r="33" spans="1:56" s="1174" customFormat="1" hidden="1">
      <c r="A33" s="1170" t="str">
        <f t="shared" si="0"/>
        <v>A1015210</v>
      </c>
      <c r="B33" s="1300" t="s">
        <v>361</v>
      </c>
      <c r="C33" s="1299"/>
      <c r="D33" s="1300" t="s">
        <v>738</v>
      </c>
      <c r="E33" s="1299"/>
      <c r="F33" s="1300" t="s">
        <v>739</v>
      </c>
      <c r="G33" s="1299"/>
      <c r="H33" s="1300" t="s">
        <v>738</v>
      </c>
      <c r="I33" s="1299"/>
      <c r="J33" s="1300" t="s">
        <v>743</v>
      </c>
      <c r="K33" s="1299"/>
      <c r="L33" s="1299"/>
      <c r="M33" s="1300" t="s">
        <v>741</v>
      </c>
      <c r="N33" s="1299"/>
      <c r="O33" s="1299"/>
      <c r="P33" s="1300"/>
      <c r="Q33" s="1299"/>
      <c r="R33" s="1300"/>
      <c r="S33" s="1299"/>
      <c r="T33" s="1301" t="s">
        <v>367</v>
      </c>
      <c r="U33" s="1299"/>
      <c r="V33" s="1299"/>
      <c r="W33" s="1299"/>
      <c r="X33" s="1299"/>
      <c r="Y33" s="1299"/>
      <c r="Z33" s="1299"/>
      <c r="AA33" s="1299"/>
      <c r="AB33" s="1300" t="s">
        <v>732</v>
      </c>
      <c r="AC33" s="1299"/>
      <c r="AD33" s="1299"/>
      <c r="AE33" s="1299"/>
      <c r="AF33" s="1299"/>
      <c r="AG33" s="1300" t="s">
        <v>733</v>
      </c>
      <c r="AH33" s="1299"/>
      <c r="AI33" s="1299"/>
      <c r="AJ33" s="1171" t="s">
        <v>417</v>
      </c>
      <c r="AK33" s="1302" t="s">
        <v>734</v>
      </c>
      <c r="AL33" s="1299"/>
      <c r="AM33" s="1299"/>
      <c r="AN33" s="1299"/>
      <c r="AO33" s="1299"/>
      <c r="AP33" s="1299"/>
      <c r="AQ33" s="1172">
        <v>2852786777</v>
      </c>
      <c r="AR33" s="1173">
        <v>0</v>
      </c>
      <c r="AS33" s="1173">
        <v>0</v>
      </c>
      <c r="AT33" s="1298">
        <v>0</v>
      </c>
      <c r="AU33" s="1299"/>
      <c r="AV33" s="1172">
        <v>221489352</v>
      </c>
      <c r="AW33" s="1172">
        <v>-221489352</v>
      </c>
      <c r="AX33" s="1172">
        <v>221489352</v>
      </c>
      <c r="AY33" s="1173">
        <v>0</v>
      </c>
      <c r="AZ33" s="1172">
        <v>221489352</v>
      </c>
      <c r="BA33" s="1173">
        <v>0</v>
      </c>
      <c r="BB33" s="1172">
        <v>221489352</v>
      </c>
      <c r="BC33" s="1173">
        <v>0</v>
      </c>
      <c r="BD33" s="1173">
        <v>0</v>
      </c>
    </row>
    <row r="34" spans="1:56" hidden="1">
      <c r="A34" s="1157" t="str">
        <f t="shared" si="0"/>
        <v>A10151410</v>
      </c>
      <c r="B34" s="1289" t="s">
        <v>361</v>
      </c>
      <c r="C34" s="1287"/>
      <c r="D34" s="1289" t="s">
        <v>738</v>
      </c>
      <c r="E34" s="1287"/>
      <c r="F34" s="1289" t="s">
        <v>739</v>
      </c>
      <c r="G34" s="1287"/>
      <c r="H34" s="1289" t="s">
        <v>738</v>
      </c>
      <c r="I34" s="1287"/>
      <c r="J34" s="1289" t="s">
        <v>743</v>
      </c>
      <c r="K34" s="1287"/>
      <c r="L34" s="1287"/>
      <c r="M34" s="1289" t="s">
        <v>744</v>
      </c>
      <c r="N34" s="1287"/>
      <c r="O34" s="1287"/>
      <c r="P34" s="1289"/>
      <c r="Q34" s="1287"/>
      <c r="R34" s="1289"/>
      <c r="S34" s="1287"/>
      <c r="T34" s="1290" t="s">
        <v>368</v>
      </c>
      <c r="U34" s="1287"/>
      <c r="V34" s="1287"/>
      <c r="W34" s="1287"/>
      <c r="X34" s="1287"/>
      <c r="Y34" s="1287"/>
      <c r="Z34" s="1287"/>
      <c r="AA34" s="1287"/>
      <c r="AB34" s="1289" t="s">
        <v>732</v>
      </c>
      <c r="AC34" s="1287"/>
      <c r="AD34" s="1287"/>
      <c r="AE34" s="1287"/>
      <c r="AF34" s="1287"/>
      <c r="AG34" s="1289" t="s">
        <v>733</v>
      </c>
      <c r="AH34" s="1287"/>
      <c r="AI34" s="1287"/>
      <c r="AJ34" s="1154" t="s">
        <v>417</v>
      </c>
      <c r="AK34" s="1291" t="s">
        <v>734</v>
      </c>
      <c r="AL34" s="1287"/>
      <c r="AM34" s="1287"/>
      <c r="AN34" s="1287"/>
      <c r="AO34" s="1287"/>
      <c r="AP34" s="1287"/>
      <c r="AQ34" s="1155">
        <v>3777972785</v>
      </c>
      <c r="AR34" s="1163">
        <v>0</v>
      </c>
      <c r="AS34" s="1156">
        <v>0</v>
      </c>
      <c r="AT34" s="1286">
        <v>0</v>
      </c>
      <c r="AU34" s="1287"/>
      <c r="AV34" s="1164">
        <v>156184</v>
      </c>
      <c r="AW34" s="1155">
        <v>-156184</v>
      </c>
      <c r="AX34" s="1164">
        <v>156184</v>
      </c>
      <c r="AY34" s="1156">
        <v>0</v>
      </c>
      <c r="AZ34" s="1164">
        <v>156184</v>
      </c>
      <c r="BA34" s="1156">
        <v>0</v>
      </c>
      <c r="BB34" s="1155">
        <v>156184</v>
      </c>
      <c r="BC34" s="1156">
        <v>0</v>
      </c>
      <c r="BD34" s="1156">
        <v>0</v>
      </c>
    </row>
    <row r="35" spans="1:56" hidden="1">
      <c r="A35" s="1157" t="str">
        <f t="shared" si="0"/>
        <v>A10151510</v>
      </c>
      <c r="B35" s="1289" t="s">
        <v>361</v>
      </c>
      <c r="C35" s="1287"/>
      <c r="D35" s="1289" t="s">
        <v>738</v>
      </c>
      <c r="E35" s="1287"/>
      <c r="F35" s="1289" t="s">
        <v>739</v>
      </c>
      <c r="G35" s="1287"/>
      <c r="H35" s="1289" t="s">
        <v>738</v>
      </c>
      <c r="I35" s="1287"/>
      <c r="J35" s="1289" t="s">
        <v>743</v>
      </c>
      <c r="K35" s="1287"/>
      <c r="L35" s="1287"/>
      <c r="M35" s="1289" t="s">
        <v>745</v>
      </c>
      <c r="N35" s="1287"/>
      <c r="O35" s="1287"/>
      <c r="P35" s="1289"/>
      <c r="Q35" s="1287"/>
      <c r="R35" s="1289"/>
      <c r="S35" s="1287"/>
      <c r="T35" s="1290" t="s">
        <v>369</v>
      </c>
      <c r="U35" s="1287"/>
      <c r="V35" s="1287"/>
      <c r="W35" s="1287"/>
      <c r="X35" s="1287"/>
      <c r="Y35" s="1287"/>
      <c r="Z35" s="1287"/>
      <c r="AA35" s="1287"/>
      <c r="AB35" s="1289" t="s">
        <v>732</v>
      </c>
      <c r="AC35" s="1287"/>
      <c r="AD35" s="1287"/>
      <c r="AE35" s="1287"/>
      <c r="AF35" s="1287"/>
      <c r="AG35" s="1289" t="s">
        <v>733</v>
      </c>
      <c r="AH35" s="1287"/>
      <c r="AI35" s="1287"/>
      <c r="AJ35" s="1154" t="s">
        <v>417</v>
      </c>
      <c r="AK35" s="1291" t="s">
        <v>734</v>
      </c>
      <c r="AL35" s="1287"/>
      <c r="AM35" s="1287"/>
      <c r="AN35" s="1287"/>
      <c r="AO35" s="1287"/>
      <c r="AP35" s="1287"/>
      <c r="AQ35" s="1155">
        <v>4162865456</v>
      </c>
      <c r="AR35" s="1163">
        <v>0</v>
      </c>
      <c r="AS35" s="1156">
        <v>0</v>
      </c>
      <c r="AT35" s="1286">
        <v>0</v>
      </c>
      <c r="AU35" s="1287"/>
      <c r="AV35" s="1164">
        <v>649381657</v>
      </c>
      <c r="AW35" s="1155">
        <v>-649381657</v>
      </c>
      <c r="AX35" s="1164">
        <v>649381657</v>
      </c>
      <c r="AY35" s="1156">
        <v>0</v>
      </c>
      <c r="AZ35" s="1164">
        <v>651080664</v>
      </c>
      <c r="BA35" s="1155">
        <v>-1699007</v>
      </c>
      <c r="BB35" s="1155">
        <v>651080664</v>
      </c>
      <c r="BC35" s="1156">
        <v>0</v>
      </c>
      <c r="BD35" s="1156">
        <v>0</v>
      </c>
    </row>
    <row r="36" spans="1:56" hidden="1">
      <c r="A36" s="1157" t="str">
        <f t="shared" si="0"/>
        <v>A10151610</v>
      </c>
      <c r="B36" s="1289" t="s">
        <v>361</v>
      </c>
      <c r="C36" s="1287"/>
      <c r="D36" s="1289" t="s">
        <v>738</v>
      </c>
      <c r="E36" s="1287"/>
      <c r="F36" s="1289" t="s">
        <v>739</v>
      </c>
      <c r="G36" s="1287"/>
      <c r="H36" s="1289" t="s">
        <v>738</v>
      </c>
      <c r="I36" s="1287"/>
      <c r="J36" s="1289" t="s">
        <v>743</v>
      </c>
      <c r="K36" s="1287"/>
      <c r="L36" s="1287"/>
      <c r="M36" s="1289" t="s">
        <v>370</v>
      </c>
      <c r="N36" s="1287"/>
      <c r="O36" s="1287"/>
      <c r="P36" s="1289"/>
      <c r="Q36" s="1287"/>
      <c r="R36" s="1289"/>
      <c r="S36" s="1287"/>
      <c r="T36" s="1290" t="s">
        <v>371</v>
      </c>
      <c r="U36" s="1287"/>
      <c r="V36" s="1287"/>
      <c r="W36" s="1287"/>
      <c r="X36" s="1287"/>
      <c r="Y36" s="1287"/>
      <c r="Z36" s="1287"/>
      <c r="AA36" s="1287"/>
      <c r="AB36" s="1289" t="s">
        <v>732</v>
      </c>
      <c r="AC36" s="1287"/>
      <c r="AD36" s="1287"/>
      <c r="AE36" s="1287"/>
      <c r="AF36" s="1287"/>
      <c r="AG36" s="1289" t="s">
        <v>733</v>
      </c>
      <c r="AH36" s="1287"/>
      <c r="AI36" s="1287"/>
      <c r="AJ36" s="1154" t="s">
        <v>417</v>
      </c>
      <c r="AK36" s="1291" t="s">
        <v>734</v>
      </c>
      <c r="AL36" s="1287"/>
      <c r="AM36" s="1287"/>
      <c r="AN36" s="1287"/>
      <c r="AO36" s="1287"/>
      <c r="AP36" s="1287"/>
      <c r="AQ36" s="1155">
        <v>8737627022</v>
      </c>
      <c r="AR36" s="1163">
        <v>0</v>
      </c>
      <c r="AS36" s="1156">
        <v>0</v>
      </c>
      <c r="AT36" s="1286">
        <v>0</v>
      </c>
      <c r="AU36" s="1287"/>
      <c r="AV36" s="1164">
        <v>8118219774</v>
      </c>
      <c r="AW36" s="1155">
        <v>-8118219774</v>
      </c>
      <c r="AX36" s="1164">
        <v>8118219774</v>
      </c>
      <c r="AY36" s="1156">
        <v>0</v>
      </c>
      <c r="AZ36" s="1164">
        <v>8118219774</v>
      </c>
      <c r="BA36" s="1156">
        <v>0</v>
      </c>
      <c r="BB36" s="1155">
        <v>8118219774</v>
      </c>
      <c r="BC36" s="1156">
        <v>0</v>
      </c>
      <c r="BD36" s="1156">
        <v>0</v>
      </c>
    </row>
    <row r="37" spans="1:56" hidden="1">
      <c r="A37" s="1157" t="str">
        <f t="shared" si="0"/>
        <v>A10152210</v>
      </c>
      <c r="B37" s="1289" t="s">
        <v>361</v>
      </c>
      <c r="C37" s="1287"/>
      <c r="D37" s="1289" t="s">
        <v>738</v>
      </c>
      <c r="E37" s="1287"/>
      <c r="F37" s="1289" t="s">
        <v>739</v>
      </c>
      <c r="G37" s="1287"/>
      <c r="H37" s="1289" t="s">
        <v>738</v>
      </c>
      <c r="I37" s="1287"/>
      <c r="J37" s="1289" t="s">
        <v>743</v>
      </c>
      <c r="K37" s="1287"/>
      <c r="L37" s="1287"/>
      <c r="M37" s="1289" t="s">
        <v>746</v>
      </c>
      <c r="N37" s="1287"/>
      <c r="O37" s="1287"/>
      <c r="P37" s="1289"/>
      <c r="Q37" s="1287"/>
      <c r="R37" s="1289"/>
      <c r="S37" s="1287"/>
      <c r="T37" s="1290" t="s">
        <v>372</v>
      </c>
      <c r="U37" s="1287"/>
      <c r="V37" s="1287"/>
      <c r="W37" s="1287"/>
      <c r="X37" s="1287"/>
      <c r="Y37" s="1287"/>
      <c r="Z37" s="1287"/>
      <c r="AA37" s="1287"/>
      <c r="AB37" s="1289" t="s">
        <v>732</v>
      </c>
      <c r="AC37" s="1287"/>
      <c r="AD37" s="1287"/>
      <c r="AE37" s="1287"/>
      <c r="AF37" s="1287"/>
      <c r="AG37" s="1289" t="s">
        <v>733</v>
      </c>
      <c r="AH37" s="1287"/>
      <c r="AI37" s="1287"/>
      <c r="AJ37" s="1154" t="s">
        <v>417</v>
      </c>
      <c r="AK37" s="1291" t="s">
        <v>734</v>
      </c>
      <c r="AL37" s="1287"/>
      <c r="AM37" s="1287"/>
      <c r="AN37" s="1287"/>
      <c r="AO37" s="1287"/>
      <c r="AP37" s="1287"/>
      <c r="AQ37" s="1155">
        <v>2033243515</v>
      </c>
      <c r="AR37" s="1163">
        <v>0</v>
      </c>
      <c r="AS37" s="1156">
        <v>0</v>
      </c>
      <c r="AT37" s="1286">
        <v>0</v>
      </c>
      <c r="AU37" s="1287"/>
      <c r="AV37" s="1164">
        <v>171385622</v>
      </c>
      <c r="AW37" s="1155">
        <v>-171385622</v>
      </c>
      <c r="AX37" s="1164">
        <v>171385622</v>
      </c>
      <c r="AY37" s="1156">
        <v>0</v>
      </c>
      <c r="AZ37" s="1164">
        <v>171385622</v>
      </c>
      <c r="BA37" s="1156">
        <v>0</v>
      </c>
      <c r="BB37" s="1155">
        <v>171385622</v>
      </c>
      <c r="BC37" s="1156">
        <v>0</v>
      </c>
      <c r="BD37" s="1156">
        <v>0</v>
      </c>
    </row>
    <row r="38" spans="1:56" hidden="1">
      <c r="A38" s="1157" t="str">
        <f t="shared" si="0"/>
        <v>A101910</v>
      </c>
      <c r="B38" s="1289" t="s">
        <v>361</v>
      </c>
      <c r="C38" s="1287"/>
      <c r="D38" s="1289" t="s">
        <v>738</v>
      </c>
      <c r="E38" s="1287"/>
      <c r="F38" s="1289" t="s">
        <v>739</v>
      </c>
      <c r="G38" s="1287"/>
      <c r="H38" s="1289" t="s">
        <v>738</v>
      </c>
      <c r="I38" s="1287"/>
      <c r="J38" s="1289" t="s">
        <v>747</v>
      </c>
      <c r="K38" s="1287"/>
      <c r="L38" s="1287"/>
      <c r="M38" s="1289"/>
      <c r="N38" s="1287"/>
      <c r="O38" s="1287"/>
      <c r="P38" s="1289"/>
      <c r="Q38" s="1287"/>
      <c r="R38" s="1289"/>
      <c r="S38" s="1287"/>
      <c r="T38" s="1290" t="s">
        <v>613</v>
      </c>
      <c r="U38" s="1287"/>
      <c r="V38" s="1287"/>
      <c r="W38" s="1287"/>
      <c r="X38" s="1287"/>
      <c r="Y38" s="1287"/>
      <c r="Z38" s="1287"/>
      <c r="AA38" s="1287"/>
      <c r="AB38" s="1289" t="s">
        <v>732</v>
      </c>
      <c r="AC38" s="1287"/>
      <c r="AD38" s="1287"/>
      <c r="AE38" s="1287"/>
      <c r="AF38" s="1287"/>
      <c r="AG38" s="1289" t="s">
        <v>733</v>
      </c>
      <c r="AH38" s="1287"/>
      <c r="AI38" s="1287"/>
      <c r="AJ38" s="1154" t="s">
        <v>417</v>
      </c>
      <c r="AK38" s="1291" t="s">
        <v>734</v>
      </c>
      <c r="AL38" s="1287"/>
      <c r="AM38" s="1287"/>
      <c r="AN38" s="1287"/>
      <c r="AO38" s="1287"/>
      <c r="AP38" s="1287"/>
      <c r="AQ38" s="1155">
        <v>1322000000</v>
      </c>
      <c r="AR38" s="1163">
        <v>0</v>
      </c>
      <c r="AS38" s="1156">
        <v>0</v>
      </c>
      <c r="AT38" s="1296">
        <v>-95000000</v>
      </c>
      <c r="AU38" s="1287"/>
      <c r="AV38" s="1164">
        <v>82295621</v>
      </c>
      <c r="AW38" s="1155">
        <v>-82295621</v>
      </c>
      <c r="AX38" s="1164">
        <v>82295621</v>
      </c>
      <c r="AY38" s="1156">
        <v>0</v>
      </c>
      <c r="AZ38" s="1164">
        <v>82994543</v>
      </c>
      <c r="BA38" s="1155">
        <v>-698922</v>
      </c>
      <c r="BB38" s="1155">
        <v>82994543</v>
      </c>
      <c r="BC38" s="1156">
        <v>0</v>
      </c>
      <c r="BD38" s="1156">
        <v>0</v>
      </c>
    </row>
    <row r="39" spans="1:56" hidden="1">
      <c r="A39" s="1157" t="str">
        <f t="shared" si="0"/>
        <v>A1019110</v>
      </c>
      <c r="B39" s="1289" t="s">
        <v>361</v>
      </c>
      <c r="C39" s="1287"/>
      <c r="D39" s="1289" t="s">
        <v>738</v>
      </c>
      <c r="E39" s="1287"/>
      <c r="F39" s="1289" t="s">
        <v>739</v>
      </c>
      <c r="G39" s="1287"/>
      <c r="H39" s="1289" t="s">
        <v>738</v>
      </c>
      <c r="I39" s="1287"/>
      <c r="J39" s="1289" t="s">
        <v>747</v>
      </c>
      <c r="K39" s="1287"/>
      <c r="L39" s="1287"/>
      <c r="M39" s="1289" t="s">
        <v>738</v>
      </c>
      <c r="N39" s="1287"/>
      <c r="O39" s="1287"/>
      <c r="P39" s="1289"/>
      <c r="Q39" s="1287"/>
      <c r="R39" s="1289"/>
      <c r="S39" s="1287"/>
      <c r="T39" s="1290" t="s">
        <v>373</v>
      </c>
      <c r="U39" s="1287"/>
      <c r="V39" s="1287"/>
      <c r="W39" s="1287"/>
      <c r="X39" s="1287"/>
      <c r="Y39" s="1287"/>
      <c r="Z39" s="1287"/>
      <c r="AA39" s="1287"/>
      <c r="AB39" s="1289" t="s">
        <v>732</v>
      </c>
      <c r="AC39" s="1287"/>
      <c r="AD39" s="1287"/>
      <c r="AE39" s="1287"/>
      <c r="AF39" s="1287"/>
      <c r="AG39" s="1289" t="s">
        <v>733</v>
      </c>
      <c r="AH39" s="1287"/>
      <c r="AI39" s="1287"/>
      <c r="AJ39" s="1154" t="s">
        <v>417</v>
      </c>
      <c r="AK39" s="1291" t="s">
        <v>734</v>
      </c>
      <c r="AL39" s="1287"/>
      <c r="AM39" s="1287"/>
      <c r="AN39" s="1287"/>
      <c r="AO39" s="1287"/>
      <c r="AP39" s="1287"/>
      <c r="AQ39" s="1155">
        <v>321334427</v>
      </c>
      <c r="AR39" s="1163">
        <v>0</v>
      </c>
      <c r="AS39" s="1156">
        <v>0</v>
      </c>
      <c r="AT39" s="1286">
        <v>0</v>
      </c>
      <c r="AU39" s="1287"/>
      <c r="AV39" s="1164">
        <v>50408361</v>
      </c>
      <c r="AW39" s="1155">
        <v>-50408361</v>
      </c>
      <c r="AX39" s="1164">
        <v>50408361</v>
      </c>
      <c r="AY39" s="1156">
        <v>0</v>
      </c>
      <c r="AZ39" s="1164">
        <v>51107283</v>
      </c>
      <c r="BA39" s="1155">
        <v>-698922</v>
      </c>
      <c r="BB39" s="1155">
        <v>51107283</v>
      </c>
      <c r="BC39" s="1156">
        <v>0</v>
      </c>
      <c r="BD39" s="1156">
        <v>0</v>
      </c>
    </row>
    <row r="40" spans="1:56" hidden="1">
      <c r="A40" s="1157" t="str">
        <f t="shared" si="0"/>
        <v>A1019310</v>
      </c>
      <c r="B40" s="1289" t="s">
        <v>361</v>
      </c>
      <c r="C40" s="1287"/>
      <c r="D40" s="1289" t="s">
        <v>738</v>
      </c>
      <c r="E40" s="1287"/>
      <c r="F40" s="1289" t="s">
        <v>739</v>
      </c>
      <c r="G40" s="1287"/>
      <c r="H40" s="1289" t="s">
        <v>738</v>
      </c>
      <c r="I40" s="1287"/>
      <c r="J40" s="1289" t="s">
        <v>747</v>
      </c>
      <c r="K40" s="1287"/>
      <c r="L40" s="1287"/>
      <c r="M40" s="1289" t="s">
        <v>748</v>
      </c>
      <c r="N40" s="1287"/>
      <c r="O40" s="1287"/>
      <c r="P40" s="1289"/>
      <c r="Q40" s="1287"/>
      <c r="R40" s="1289"/>
      <c r="S40" s="1287"/>
      <c r="T40" s="1290" t="s">
        <v>374</v>
      </c>
      <c r="U40" s="1287"/>
      <c r="V40" s="1287"/>
      <c r="W40" s="1287"/>
      <c r="X40" s="1287"/>
      <c r="Y40" s="1287"/>
      <c r="Z40" s="1287"/>
      <c r="AA40" s="1287"/>
      <c r="AB40" s="1289" t="s">
        <v>732</v>
      </c>
      <c r="AC40" s="1287"/>
      <c r="AD40" s="1287"/>
      <c r="AE40" s="1287"/>
      <c r="AF40" s="1287"/>
      <c r="AG40" s="1289" t="s">
        <v>733</v>
      </c>
      <c r="AH40" s="1287"/>
      <c r="AI40" s="1287"/>
      <c r="AJ40" s="1154" t="s">
        <v>417</v>
      </c>
      <c r="AK40" s="1291" t="s">
        <v>734</v>
      </c>
      <c r="AL40" s="1287"/>
      <c r="AM40" s="1287"/>
      <c r="AN40" s="1287"/>
      <c r="AO40" s="1287"/>
      <c r="AP40" s="1287"/>
      <c r="AQ40" s="1155">
        <v>905665573</v>
      </c>
      <c r="AR40" s="1163">
        <v>0</v>
      </c>
      <c r="AS40" s="1156">
        <v>0</v>
      </c>
      <c r="AT40" s="1286">
        <v>0</v>
      </c>
      <c r="AU40" s="1287"/>
      <c r="AV40" s="1164">
        <v>31887260</v>
      </c>
      <c r="AW40" s="1155">
        <v>-31887260</v>
      </c>
      <c r="AX40" s="1164">
        <v>31887260</v>
      </c>
      <c r="AY40" s="1156">
        <v>0</v>
      </c>
      <c r="AZ40" s="1164">
        <v>31887260</v>
      </c>
      <c r="BA40" s="1156">
        <v>0</v>
      </c>
      <c r="BB40" s="1155">
        <v>31887260</v>
      </c>
      <c r="BC40" s="1156">
        <v>0</v>
      </c>
      <c r="BD40" s="1156">
        <v>0</v>
      </c>
    </row>
    <row r="41" spans="1:56" hidden="1">
      <c r="A41" s="1157" t="str">
        <f t="shared" si="0"/>
        <v>A10199910</v>
      </c>
      <c r="B41" s="1289" t="s">
        <v>361</v>
      </c>
      <c r="C41" s="1287"/>
      <c r="D41" s="1289" t="s">
        <v>738</v>
      </c>
      <c r="E41" s="1287"/>
      <c r="F41" s="1289" t="s">
        <v>739</v>
      </c>
      <c r="G41" s="1287"/>
      <c r="H41" s="1289" t="s">
        <v>738</v>
      </c>
      <c r="I41" s="1287"/>
      <c r="J41" s="1289" t="s">
        <v>749</v>
      </c>
      <c r="K41" s="1287"/>
      <c r="L41" s="1287"/>
      <c r="M41" s="1289"/>
      <c r="N41" s="1287"/>
      <c r="O41" s="1287"/>
      <c r="P41" s="1289"/>
      <c r="Q41" s="1287"/>
      <c r="R41" s="1289"/>
      <c r="S41" s="1287"/>
      <c r="T41" s="1290" t="s">
        <v>750</v>
      </c>
      <c r="U41" s="1287"/>
      <c r="V41" s="1287"/>
      <c r="W41" s="1287"/>
      <c r="X41" s="1287"/>
      <c r="Y41" s="1287"/>
      <c r="Z41" s="1287"/>
      <c r="AA41" s="1287"/>
      <c r="AB41" s="1289" t="s">
        <v>732</v>
      </c>
      <c r="AC41" s="1287"/>
      <c r="AD41" s="1287"/>
      <c r="AE41" s="1287"/>
      <c r="AF41" s="1287"/>
      <c r="AG41" s="1289" t="s">
        <v>733</v>
      </c>
      <c r="AH41" s="1287"/>
      <c r="AI41" s="1287"/>
      <c r="AJ41" s="1154" t="s">
        <v>417</v>
      </c>
      <c r="AK41" s="1291" t="s">
        <v>734</v>
      </c>
      <c r="AL41" s="1287"/>
      <c r="AM41" s="1287"/>
      <c r="AN41" s="1287"/>
      <c r="AO41" s="1287"/>
      <c r="AP41" s="1287"/>
      <c r="AQ41" s="1155">
        <v>7940802</v>
      </c>
      <c r="AR41" s="1163">
        <v>0</v>
      </c>
      <c r="AS41" s="1155">
        <v>4364000</v>
      </c>
      <c r="AT41" s="1286">
        <v>0</v>
      </c>
      <c r="AU41" s="1287"/>
      <c r="AV41" s="1163">
        <v>0</v>
      </c>
      <c r="AW41" s="1156">
        <v>0</v>
      </c>
      <c r="AX41" s="1163">
        <v>0</v>
      </c>
      <c r="AY41" s="1156">
        <v>0</v>
      </c>
      <c r="AZ41" s="1164">
        <v>2831202</v>
      </c>
      <c r="BA41" s="1155">
        <v>-2831202</v>
      </c>
      <c r="BB41" s="1155">
        <v>2831202</v>
      </c>
      <c r="BC41" s="1156">
        <v>0</v>
      </c>
      <c r="BD41" s="1156">
        <v>0</v>
      </c>
    </row>
    <row r="42" spans="1:56" hidden="1">
      <c r="A42" s="1157" t="str">
        <f t="shared" si="0"/>
        <v>A10210</v>
      </c>
      <c r="B42" s="1293" t="s">
        <v>361</v>
      </c>
      <c r="C42" s="1287"/>
      <c r="D42" s="1293" t="s">
        <v>738</v>
      </c>
      <c r="E42" s="1287"/>
      <c r="F42" s="1293" t="s">
        <v>739</v>
      </c>
      <c r="G42" s="1287"/>
      <c r="H42" s="1293" t="s">
        <v>741</v>
      </c>
      <c r="I42" s="1287"/>
      <c r="J42" s="1293"/>
      <c r="K42" s="1287"/>
      <c r="L42" s="1287"/>
      <c r="M42" s="1293"/>
      <c r="N42" s="1287"/>
      <c r="O42" s="1287"/>
      <c r="P42" s="1293"/>
      <c r="Q42" s="1287"/>
      <c r="R42" s="1293"/>
      <c r="S42" s="1287"/>
      <c r="T42" s="1292" t="s">
        <v>616</v>
      </c>
      <c r="U42" s="1287"/>
      <c r="V42" s="1287"/>
      <c r="W42" s="1287"/>
      <c r="X42" s="1287"/>
      <c r="Y42" s="1287"/>
      <c r="Z42" s="1287"/>
      <c r="AA42" s="1287"/>
      <c r="AB42" s="1293" t="s">
        <v>732</v>
      </c>
      <c r="AC42" s="1287"/>
      <c r="AD42" s="1287"/>
      <c r="AE42" s="1287"/>
      <c r="AF42" s="1287"/>
      <c r="AG42" s="1293" t="s">
        <v>733</v>
      </c>
      <c r="AH42" s="1287"/>
      <c r="AI42" s="1287"/>
      <c r="AJ42" s="1151" t="s">
        <v>417</v>
      </c>
      <c r="AK42" s="1294" t="s">
        <v>734</v>
      </c>
      <c r="AL42" s="1287"/>
      <c r="AM42" s="1287"/>
      <c r="AN42" s="1287"/>
      <c r="AO42" s="1287"/>
      <c r="AP42" s="1287"/>
      <c r="AQ42" s="1152">
        <v>2758049500</v>
      </c>
      <c r="AR42" s="1162">
        <v>0</v>
      </c>
      <c r="AS42" s="1152">
        <v>101634738</v>
      </c>
      <c r="AT42" s="1295">
        <v>0</v>
      </c>
      <c r="AU42" s="1287"/>
      <c r="AV42" s="1161">
        <v>67706227</v>
      </c>
      <c r="AW42" s="1152">
        <v>-67706227</v>
      </c>
      <c r="AX42" s="1161">
        <v>684875107</v>
      </c>
      <c r="AY42" s="1152">
        <v>-617168880</v>
      </c>
      <c r="AZ42" s="1161">
        <v>533182159</v>
      </c>
      <c r="BA42" s="1152">
        <v>151692948</v>
      </c>
      <c r="BB42" s="1152">
        <v>533182159</v>
      </c>
      <c r="BC42" s="1153">
        <v>0</v>
      </c>
      <c r="BD42" s="1153">
        <v>0</v>
      </c>
    </row>
    <row r="43" spans="1:56" hidden="1">
      <c r="A43" s="1157" t="str">
        <f t="shared" si="0"/>
        <v>A1021210</v>
      </c>
      <c r="B43" s="1289" t="s">
        <v>361</v>
      </c>
      <c r="C43" s="1287"/>
      <c r="D43" s="1289" t="s">
        <v>738</v>
      </c>
      <c r="E43" s="1287"/>
      <c r="F43" s="1289" t="s">
        <v>739</v>
      </c>
      <c r="G43" s="1287"/>
      <c r="H43" s="1289" t="s">
        <v>741</v>
      </c>
      <c r="I43" s="1287"/>
      <c r="J43" s="1289" t="s">
        <v>751</v>
      </c>
      <c r="K43" s="1287"/>
      <c r="L43" s="1287"/>
      <c r="M43" s="1289"/>
      <c r="N43" s="1287"/>
      <c r="O43" s="1287"/>
      <c r="P43" s="1289"/>
      <c r="Q43" s="1287"/>
      <c r="R43" s="1289"/>
      <c r="S43" s="1287"/>
      <c r="T43" s="1290" t="s">
        <v>375</v>
      </c>
      <c r="U43" s="1287"/>
      <c r="V43" s="1287"/>
      <c r="W43" s="1287"/>
      <c r="X43" s="1287"/>
      <c r="Y43" s="1287"/>
      <c r="Z43" s="1287"/>
      <c r="AA43" s="1287"/>
      <c r="AB43" s="1289" t="s">
        <v>732</v>
      </c>
      <c r="AC43" s="1287"/>
      <c r="AD43" s="1287"/>
      <c r="AE43" s="1287"/>
      <c r="AF43" s="1287"/>
      <c r="AG43" s="1289" t="s">
        <v>733</v>
      </c>
      <c r="AH43" s="1287"/>
      <c r="AI43" s="1287"/>
      <c r="AJ43" s="1154" t="s">
        <v>417</v>
      </c>
      <c r="AK43" s="1291" t="s">
        <v>734</v>
      </c>
      <c r="AL43" s="1287"/>
      <c r="AM43" s="1287"/>
      <c r="AN43" s="1287"/>
      <c r="AO43" s="1287"/>
      <c r="AP43" s="1287"/>
      <c r="AQ43" s="1155">
        <v>2758049500</v>
      </c>
      <c r="AR43" s="1163">
        <v>0</v>
      </c>
      <c r="AS43" s="1155">
        <v>101634738</v>
      </c>
      <c r="AT43" s="1286">
        <v>0</v>
      </c>
      <c r="AU43" s="1287"/>
      <c r="AV43" s="1164">
        <v>67706227</v>
      </c>
      <c r="AW43" s="1155">
        <v>-67706227</v>
      </c>
      <c r="AX43" s="1164">
        <v>684875107</v>
      </c>
      <c r="AY43" s="1155">
        <v>-617168880</v>
      </c>
      <c r="AZ43" s="1164">
        <v>533182159</v>
      </c>
      <c r="BA43" s="1155">
        <v>151692948</v>
      </c>
      <c r="BB43" s="1155">
        <v>533182159</v>
      </c>
      <c r="BC43" s="1156">
        <v>0</v>
      </c>
      <c r="BD43" s="1156">
        <v>0</v>
      </c>
    </row>
    <row r="44" spans="1:56" hidden="1">
      <c r="A44" s="1157" t="str">
        <f t="shared" si="0"/>
        <v>A10510</v>
      </c>
      <c r="B44" s="1289" t="s">
        <v>361</v>
      </c>
      <c r="C44" s="1287"/>
      <c r="D44" s="1289" t="s">
        <v>738</v>
      </c>
      <c r="E44" s="1287"/>
      <c r="F44" s="1289" t="s">
        <v>739</v>
      </c>
      <c r="G44" s="1287"/>
      <c r="H44" s="1289" t="s">
        <v>743</v>
      </c>
      <c r="I44" s="1287"/>
      <c r="J44" s="1289"/>
      <c r="K44" s="1287"/>
      <c r="L44" s="1287"/>
      <c r="M44" s="1289"/>
      <c r="N44" s="1287"/>
      <c r="O44" s="1287"/>
      <c r="P44" s="1289"/>
      <c r="Q44" s="1287"/>
      <c r="R44" s="1289"/>
      <c r="S44" s="1287"/>
      <c r="T44" s="1290" t="s">
        <v>618</v>
      </c>
      <c r="U44" s="1287"/>
      <c r="V44" s="1287"/>
      <c r="W44" s="1287"/>
      <c r="X44" s="1287"/>
      <c r="Y44" s="1287"/>
      <c r="Z44" s="1287"/>
      <c r="AA44" s="1287"/>
      <c r="AB44" s="1289" t="s">
        <v>732</v>
      </c>
      <c r="AC44" s="1287"/>
      <c r="AD44" s="1287"/>
      <c r="AE44" s="1287"/>
      <c r="AF44" s="1287"/>
      <c r="AG44" s="1289" t="s">
        <v>733</v>
      </c>
      <c r="AH44" s="1287"/>
      <c r="AI44" s="1287"/>
      <c r="AJ44" s="1154" t="s">
        <v>417</v>
      </c>
      <c r="AK44" s="1291" t="s">
        <v>734</v>
      </c>
      <c r="AL44" s="1287"/>
      <c r="AM44" s="1287"/>
      <c r="AN44" s="1287"/>
      <c r="AO44" s="1287"/>
      <c r="AP44" s="1287"/>
      <c r="AQ44" s="1155">
        <v>42314000000</v>
      </c>
      <c r="AR44" s="1163">
        <v>0</v>
      </c>
      <c r="AS44" s="1155">
        <v>9672032</v>
      </c>
      <c r="AT44" s="1296">
        <v>-1485745600</v>
      </c>
      <c r="AU44" s="1287"/>
      <c r="AV44" s="1164">
        <v>6740628561</v>
      </c>
      <c r="AW44" s="1155">
        <v>-6740628561</v>
      </c>
      <c r="AX44" s="1164">
        <v>6740628561</v>
      </c>
      <c r="AY44" s="1156">
        <v>0</v>
      </c>
      <c r="AZ44" s="1164">
        <v>6740628561</v>
      </c>
      <c r="BA44" s="1156">
        <v>0</v>
      </c>
      <c r="BB44" s="1155">
        <v>6740628561</v>
      </c>
      <c r="BC44" s="1156">
        <v>0</v>
      </c>
      <c r="BD44" s="1155">
        <v>52579611</v>
      </c>
    </row>
    <row r="45" spans="1:56" hidden="1">
      <c r="A45" s="1157" t="str">
        <f t="shared" si="0"/>
        <v>A105110</v>
      </c>
      <c r="B45" s="1293" t="s">
        <v>361</v>
      </c>
      <c r="C45" s="1287"/>
      <c r="D45" s="1293" t="s">
        <v>738</v>
      </c>
      <c r="E45" s="1287"/>
      <c r="F45" s="1293" t="s">
        <v>739</v>
      </c>
      <c r="G45" s="1287"/>
      <c r="H45" s="1293" t="s">
        <v>743</v>
      </c>
      <c r="I45" s="1287"/>
      <c r="J45" s="1293" t="s">
        <v>738</v>
      </c>
      <c r="K45" s="1287"/>
      <c r="L45" s="1287"/>
      <c r="M45" s="1293"/>
      <c r="N45" s="1287"/>
      <c r="O45" s="1287"/>
      <c r="P45" s="1293"/>
      <c r="Q45" s="1287"/>
      <c r="R45" s="1293"/>
      <c r="S45" s="1287"/>
      <c r="T45" s="1292" t="s">
        <v>620</v>
      </c>
      <c r="U45" s="1287"/>
      <c r="V45" s="1287"/>
      <c r="W45" s="1287"/>
      <c r="X45" s="1287"/>
      <c r="Y45" s="1287"/>
      <c r="Z45" s="1287"/>
      <c r="AA45" s="1287"/>
      <c r="AB45" s="1293" t="s">
        <v>732</v>
      </c>
      <c r="AC45" s="1287"/>
      <c r="AD45" s="1287"/>
      <c r="AE45" s="1287"/>
      <c r="AF45" s="1287"/>
      <c r="AG45" s="1293" t="s">
        <v>733</v>
      </c>
      <c r="AH45" s="1287"/>
      <c r="AI45" s="1287"/>
      <c r="AJ45" s="1151" t="s">
        <v>417</v>
      </c>
      <c r="AK45" s="1294" t="s">
        <v>734</v>
      </c>
      <c r="AL45" s="1287"/>
      <c r="AM45" s="1287"/>
      <c r="AN45" s="1287"/>
      <c r="AO45" s="1287"/>
      <c r="AP45" s="1287"/>
      <c r="AQ45" s="1152">
        <v>21973224000</v>
      </c>
      <c r="AR45" s="1162">
        <v>0</v>
      </c>
      <c r="AS45" s="1152">
        <v>9672032</v>
      </c>
      <c r="AT45" s="1295">
        <v>0</v>
      </c>
      <c r="AU45" s="1287"/>
      <c r="AV45" s="1161">
        <v>4332617541</v>
      </c>
      <c r="AW45" s="1152">
        <v>-4332617541</v>
      </c>
      <c r="AX45" s="1161">
        <v>4332617541</v>
      </c>
      <c r="AY45" s="1153">
        <v>0</v>
      </c>
      <c r="AZ45" s="1161">
        <v>4332617541</v>
      </c>
      <c r="BA45" s="1153">
        <v>0</v>
      </c>
      <c r="BB45" s="1152">
        <v>4332617541</v>
      </c>
      <c r="BC45" s="1153">
        <v>0</v>
      </c>
      <c r="BD45" s="1152">
        <v>49611714</v>
      </c>
    </row>
    <row r="46" spans="1:56" hidden="1">
      <c r="A46" s="1157" t="str">
        <f t="shared" si="0"/>
        <v>A1051110</v>
      </c>
      <c r="B46" s="1289" t="s">
        <v>361</v>
      </c>
      <c r="C46" s="1287"/>
      <c r="D46" s="1289" t="s">
        <v>738</v>
      </c>
      <c r="E46" s="1287"/>
      <c r="F46" s="1289" t="s">
        <v>739</v>
      </c>
      <c r="G46" s="1287"/>
      <c r="H46" s="1289" t="s">
        <v>743</v>
      </c>
      <c r="I46" s="1287"/>
      <c r="J46" s="1289" t="s">
        <v>738</v>
      </c>
      <c r="K46" s="1287"/>
      <c r="L46" s="1287"/>
      <c r="M46" s="1289" t="s">
        <v>738</v>
      </c>
      <c r="N46" s="1287"/>
      <c r="O46" s="1287"/>
      <c r="P46" s="1289"/>
      <c r="Q46" s="1287"/>
      <c r="R46" s="1289"/>
      <c r="S46" s="1287"/>
      <c r="T46" s="1290" t="s">
        <v>376</v>
      </c>
      <c r="U46" s="1287"/>
      <c r="V46" s="1287"/>
      <c r="W46" s="1287"/>
      <c r="X46" s="1287"/>
      <c r="Y46" s="1287"/>
      <c r="Z46" s="1287"/>
      <c r="AA46" s="1287"/>
      <c r="AB46" s="1289" t="s">
        <v>732</v>
      </c>
      <c r="AC46" s="1287"/>
      <c r="AD46" s="1287"/>
      <c r="AE46" s="1287"/>
      <c r="AF46" s="1287"/>
      <c r="AG46" s="1289" t="s">
        <v>733</v>
      </c>
      <c r="AH46" s="1287"/>
      <c r="AI46" s="1287"/>
      <c r="AJ46" s="1154" t="s">
        <v>417</v>
      </c>
      <c r="AK46" s="1291" t="s">
        <v>734</v>
      </c>
      <c r="AL46" s="1287"/>
      <c r="AM46" s="1287"/>
      <c r="AN46" s="1287"/>
      <c r="AO46" s="1287"/>
      <c r="AP46" s="1287"/>
      <c r="AQ46" s="1155">
        <v>4247370203</v>
      </c>
      <c r="AR46" s="1163">
        <v>0</v>
      </c>
      <c r="AS46" s="1156">
        <v>0</v>
      </c>
      <c r="AT46" s="1286">
        <v>0</v>
      </c>
      <c r="AU46" s="1287"/>
      <c r="AV46" s="1164">
        <v>363929700</v>
      </c>
      <c r="AW46" s="1155">
        <v>-363929700</v>
      </c>
      <c r="AX46" s="1164">
        <v>363929700</v>
      </c>
      <c r="AY46" s="1156">
        <v>0</v>
      </c>
      <c r="AZ46" s="1164">
        <v>363929700</v>
      </c>
      <c r="BA46" s="1156">
        <v>0</v>
      </c>
      <c r="BB46" s="1155">
        <v>363929700</v>
      </c>
      <c r="BC46" s="1156">
        <v>0</v>
      </c>
      <c r="BD46" s="1156">
        <v>0</v>
      </c>
    </row>
    <row r="47" spans="1:56" hidden="1">
      <c r="A47" s="1157" t="str">
        <f t="shared" si="0"/>
        <v>A1051210</v>
      </c>
      <c r="B47" s="1289" t="s">
        <v>361</v>
      </c>
      <c r="C47" s="1287"/>
      <c r="D47" s="1289" t="s">
        <v>738</v>
      </c>
      <c r="E47" s="1287"/>
      <c r="F47" s="1289" t="s">
        <v>739</v>
      </c>
      <c r="G47" s="1287"/>
      <c r="H47" s="1289" t="s">
        <v>743</v>
      </c>
      <c r="I47" s="1287"/>
      <c r="J47" s="1289" t="s">
        <v>738</v>
      </c>
      <c r="K47" s="1287"/>
      <c r="L47" s="1287"/>
      <c r="M47" s="1289" t="s">
        <v>741</v>
      </c>
      <c r="N47" s="1287"/>
      <c r="O47" s="1287"/>
      <c r="P47" s="1289"/>
      <c r="Q47" s="1287"/>
      <c r="R47" s="1289"/>
      <c r="S47" s="1287"/>
      <c r="T47" s="1290" t="s">
        <v>377</v>
      </c>
      <c r="U47" s="1287"/>
      <c r="V47" s="1287"/>
      <c r="W47" s="1287"/>
      <c r="X47" s="1287"/>
      <c r="Y47" s="1287"/>
      <c r="Z47" s="1287"/>
      <c r="AA47" s="1287"/>
      <c r="AB47" s="1289" t="s">
        <v>732</v>
      </c>
      <c r="AC47" s="1287"/>
      <c r="AD47" s="1287"/>
      <c r="AE47" s="1287"/>
      <c r="AF47" s="1287"/>
      <c r="AG47" s="1289" t="s">
        <v>733</v>
      </c>
      <c r="AH47" s="1287"/>
      <c r="AI47" s="1287"/>
      <c r="AJ47" s="1154" t="s">
        <v>417</v>
      </c>
      <c r="AK47" s="1291" t="s">
        <v>734</v>
      </c>
      <c r="AL47" s="1287"/>
      <c r="AM47" s="1287"/>
      <c r="AN47" s="1287"/>
      <c r="AO47" s="1287"/>
      <c r="AP47" s="1287"/>
      <c r="AQ47" s="1155">
        <v>3397203153</v>
      </c>
      <c r="AR47" s="1163">
        <v>0</v>
      </c>
      <c r="AS47" s="1155">
        <v>9672032</v>
      </c>
      <c r="AT47" s="1286">
        <v>0</v>
      </c>
      <c r="AU47" s="1287"/>
      <c r="AV47" s="1164">
        <v>2792460069</v>
      </c>
      <c r="AW47" s="1155">
        <v>-2792460069</v>
      </c>
      <c r="AX47" s="1164">
        <v>2792460069</v>
      </c>
      <c r="AY47" s="1156">
        <v>0</v>
      </c>
      <c r="AZ47" s="1164">
        <v>2792460069</v>
      </c>
      <c r="BA47" s="1156">
        <v>0</v>
      </c>
      <c r="BB47" s="1155">
        <v>2792460069</v>
      </c>
      <c r="BC47" s="1156">
        <v>0</v>
      </c>
      <c r="BD47" s="1156">
        <v>0</v>
      </c>
    </row>
    <row r="48" spans="1:56" hidden="1">
      <c r="A48" s="1157" t="str">
        <f t="shared" si="0"/>
        <v>A1051310</v>
      </c>
      <c r="B48" s="1289" t="s">
        <v>361</v>
      </c>
      <c r="C48" s="1287"/>
      <c r="D48" s="1289" t="s">
        <v>738</v>
      </c>
      <c r="E48" s="1287"/>
      <c r="F48" s="1289" t="s">
        <v>739</v>
      </c>
      <c r="G48" s="1287"/>
      <c r="H48" s="1289" t="s">
        <v>743</v>
      </c>
      <c r="I48" s="1287"/>
      <c r="J48" s="1289" t="s">
        <v>738</v>
      </c>
      <c r="K48" s="1287"/>
      <c r="L48" s="1287"/>
      <c r="M48" s="1289" t="s">
        <v>748</v>
      </c>
      <c r="N48" s="1287"/>
      <c r="O48" s="1287"/>
      <c r="P48" s="1289"/>
      <c r="Q48" s="1287"/>
      <c r="R48" s="1289"/>
      <c r="S48" s="1287"/>
      <c r="T48" s="1290" t="s">
        <v>378</v>
      </c>
      <c r="U48" s="1287"/>
      <c r="V48" s="1287"/>
      <c r="W48" s="1287"/>
      <c r="X48" s="1287"/>
      <c r="Y48" s="1287"/>
      <c r="Z48" s="1287"/>
      <c r="AA48" s="1287"/>
      <c r="AB48" s="1289" t="s">
        <v>732</v>
      </c>
      <c r="AC48" s="1287"/>
      <c r="AD48" s="1287"/>
      <c r="AE48" s="1287"/>
      <c r="AF48" s="1287"/>
      <c r="AG48" s="1289" t="s">
        <v>733</v>
      </c>
      <c r="AH48" s="1287"/>
      <c r="AI48" s="1287"/>
      <c r="AJ48" s="1154" t="s">
        <v>417</v>
      </c>
      <c r="AK48" s="1291" t="s">
        <v>734</v>
      </c>
      <c r="AL48" s="1287"/>
      <c r="AM48" s="1287"/>
      <c r="AN48" s="1287"/>
      <c r="AO48" s="1287"/>
      <c r="AP48" s="1287"/>
      <c r="AQ48" s="1155">
        <v>5118480408</v>
      </c>
      <c r="AR48" s="1163">
        <v>0</v>
      </c>
      <c r="AS48" s="1156">
        <v>0</v>
      </c>
      <c r="AT48" s="1286">
        <v>0</v>
      </c>
      <c r="AU48" s="1287"/>
      <c r="AV48" s="1164">
        <v>410085300</v>
      </c>
      <c r="AW48" s="1155">
        <v>-410085300</v>
      </c>
      <c r="AX48" s="1164">
        <v>410085300</v>
      </c>
      <c r="AY48" s="1156">
        <v>0</v>
      </c>
      <c r="AZ48" s="1164">
        <v>410085300</v>
      </c>
      <c r="BA48" s="1156">
        <v>0</v>
      </c>
      <c r="BB48" s="1155">
        <v>410085300</v>
      </c>
      <c r="BC48" s="1156">
        <v>0</v>
      </c>
      <c r="BD48" s="1155">
        <v>1630429</v>
      </c>
    </row>
    <row r="49" spans="1:56" hidden="1">
      <c r="A49" s="1157" t="str">
        <f t="shared" si="0"/>
        <v>A1051410</v>
      </c>
      <c r="B49" s="1289" t="s">
        <v>361</v>
      </c>
      <c r="C49" s="1287"/>
      <c r="D49" s="1289" t="s">
        <v>738</v>
      </c>
      <c r="E49" s="1287"/>
      <c r="F49" s="1289" t="s">
        <v>739</v>
      </c>
      <c r="G49" s="1287"/>
      <c r="H49" s="1289" t="s">
        <v>743</v>
      </c>
      <c r="I49" s="1287"/>
      <c r="J49" s="1289" t="s">
        <v>738</v>
      </c>
      <c r="K49" s="1287"/>
      <c r="L49" s="1287"/>
      <c r="M49" s="1289" t="s">
        <v>742</v>
      </c>
      <c r="N49" s="1287"/>
      <c r="O49" s="1287"/>
      <c r="P49" s="1289"/>
      <c r="Q49" s="1287"/>
      <c r="R49" s="1289"/>
      <c r="S49" s="1287"/>
      <c r="T49" s="1290" t="s">
        <v>379</v>
      </c>
      <c r="U49" s="1287"/>
      <c r="V49" s="1287"/>
      <c r="W49" s="1287"/>
      <c r="X49" s="1287"/>
      <c r="Y49" s="1287"/>
      <c r="Z49" s="1287"/>
      <c r="AA49" s="1287"/>
      <c r="AB49" s="1289" t="s">
        <v>732</v>
      </c>
      <c r="AC49" s="1287"/>
      <c r="AD49" s="1287"/>
      <c r="AE49" s="1287"/>
      <c r="AF49" s="1287"/>
      <c r="AG49" s="1289" t="s">
        <v>733</v>
      </c>
      <c r="AH49" s="1287"/>
      <c r="AI49" s="1287"/>
      <c r="AJ49" s="1154" t="s">
        <v>417</v>
      </c>
      <c r="AK49" s="1291" t="s">
        <v>734</v>
      </c>
      <c r="AL49" s="1287"/>
      <c r="AM49" s="1287"/>
      <c r="AN49" s="1287"/>
      <c r="AO49" s="1287"/>
      <c r="AP49" s="1287"/>
      <c r="AQ49" s="1155">
        <v>8151842568</v>
      </c>
      <c r="AR49" s="1163">
        <v>0</v>
      </c>
      <c r="AS49" s="1156">
        <v>0</v>
      </c>
      <c r="AT49" s="1286">
        <v>0</v>
      </c>
      <c r="AU49" s="1287"/>
      <c r="AV49" s="1164">
        <v>675251000</v>
      </c>
      <c r="AW49" s="1155">
        <v>-675251000</v>
      </c>
      <c r="AX49" s="1164">
        <v>675251000</v>
      </c>
      <c r="AY49" s="1156">
        <v>0</v>
      </c>
      <c r="AZ49" s="1164">
        <v>675251000</v>
      </c>
      <c r="BA49" s="1156">
        <v>0</v>
      </c>
      <c r="BB49" s="1155">
        <v>675251000</v>
      </c>
      <c r="BC49" s="1156">
        <v>0</v>
      </c>
      <c r="BD49" s="1155">
        <v>47981285</v>
      </c>
    </row>
    <row r="50" spans="1:56" hidden="1">
      <c r="A50" s="1157" t="str">
        <f t="shared" si="0"/>
        <v>A1051510</v>
      </c>
      <c r="B50" s="1289" t="s">
        <v>361</v>
      </c>
      <c r="C50" s="1287"/>
      <c r="D50" s="1289" t="s">
        <v>738</v>
      </c>
      <c r="E50" s="1287"/>
      <c r="F50" s="1289" t="s">
        <v>739</v>
      </c>
      <c r="G50" s="1287"/>
      <c r="H50" s="1289" t="s">
        <v>743</v>
      </c>
      <c r="I50" s="1287"/>
      <c r="J50" s="1289" t="s">
        <v>738</v>
      </c>
      <c r="K50" s="1287"/>
      <c r="L50" s="1287"/>
      <c r="M50" s="1289" t="s">
        <v>743</v>
      </c>
      <c r="N50" s="1287"/>
      <c r="O50" s="1287"/>
      <c r="P50" s="1289"/>
      <c r="Q50" s="1287"/>
      <c r="R50" s="1289"/>
      <c r="S50" s="1287"/>
      <c r="T50" s="1290" t="s">
        <v>380</v>
      </c>
      <c r="U50" s="1287"/>
      <c r="V50" s="1287"/>
      <c r="W50" s="1287"/>
      <c r="X50" s="1287"/>
      <c r="Y50" s="1287"/>
      <c r="Z50" s="1287"/>
      <c r="AA50" s="1287"/>
      <c r="AB50" s="1289" t="s">
        <v>732</v>
      </c>
      <c r="AC50" s="1287"/>
      <c r="AD50" s="1287"/>
      <c r="AE50" s="1287"/>
      <c r="AF50" s="1287"/>
      <c r="AG50" s="1289" t="s">
        <v>733</v>
      </c>
      <c r="AH50" s="1287"/>
      <c r="AI50" s="1287"/>
      <c r="AJ50" s="1154" t="s">
        <v>417</v>
      </c>
      <c r="AK50" s="1291" t="s">
        <v>734</v>
      </c>
      <c r="AL50" s="1287"/>
      <c r="AM50" s="1287"/>
      <c r="AN50" s="1287"/>
      <c r="AO50" s="1287"/>
      <c r="AP50" s="1287"/>
      <c r="AQ50" s="1155">
        <v>1058327668</v>
      </c>
      <c r="AR50" s="1163">
        <v>0</v>
      </c>
      <c r="AS50" s="1156">
        <v>0</v>
      </c>
      <c r="AT50" s="1286">
        <v>0</v>
      </c>
      <c r="AU50" s="1287"/>
      <c r="AV50" s="1164">
        <v>90891472</v>
      </c>
      <c r="AW50" s="1155">
        <v>-90891472</v>
      </c>
      <c r="AX50" s="1164">
        <v>90891472</v>
      </c>
      <c r="AY50" s="1156">
        <v>0</v>
      </c>
      <c r="AZ50" s="1164">
        <v>90891472</v>
      </c>
      <c r="BA50" s="1156">
        <v>0</v>
      </c>
      <c r="BB50" s="1155">
        <v>90891472</v>
      </c>
      <c r="BC50" s="1156">
        <v>0</v>
      </c>
      <c r="BD50" s="1156">
        <v>0</v>
      </c>
    </row>
    <row r="51" spans="1:56" hidden="1">
      <c r="A51" s="1157" t="str">
        <f t="shared" si="0"/>
        <v>A105210</v>
      </c>
      <c r="B51" s="1293" t="s">
        <v>361</v>
      </c>
      <c r="C51" s="1287"/>
      <c r="D51" s="1293" t="s">
        <v>738</v>
      </c>
      <c r="E51" s="1287"/>
      <c r="F51" s="1293" t="s">
        <v>739</v>
      </c>
      <c r="G51" s="1287"/>
      <c r="H51" s="1293" t="s">
        <v>743</v>
      </c>
      <c r="I51" s="1287"/>
      <c r="J51" s="1293" t="s">
        <v>741</v>
      </c>
      <c r="K51" s="1287"/>
      <c r="L51" s="1287"/>
      <c r="M51" s="1293"/>
      <c r="N51" s="1287"/>
      <c r="O51" s="1287"/>
      <c r="P51" s="1293"/>
      <c r="Q51" s="1287"/>
      <c r="R51" s="1293"/>
      <c r="S51" s="1287"/>
      <c r="T51" s="1292" t="s">
        <v>752</v>
      </c>
      <c r="U51" s="1287"/>
      <c r="V51" s="1287"/>
      <c r="W51" s="1287"/>
      <c r="X51" s="1287"/>
      <c r="Y51" s="1287"/>
      <c r="Z51" s="1287"/>
      <c r="AA51" s="1287"/>
      <c r="AB51" s="1293" t="s">
        <v>732</v>
      </c>
      <c r="AC51" s="1287"/>
      <c r="AD51" s="1287"/>
      <c r="AE51" s="1287"/>
      <c r="AF51" s="1287"/>
      <c r="AG51" s="1293" t="s">
        <v>733</v>
      </c>
      <c r="AH51" s="1287"/>
      <c r="AI51" s="1287"/>
      <c r="AJ51" s="1151" t="s">
        <v>417</v>
      </c>
      <c r="AK51" s="1294" t="s">
        <v>734</v>
      </c>
      <c r="AL51" s="1287"/>
      <c r="AM51" s="1287"/>
      <c r="AN51" s="1287"/>
      <c r="AO51" s="1287"/>
      <c r="AP51" s="1287"/>
      <c r="AQ51" s="1152">
        <v>13539872539</v>
      </c>
      <c r="AR51" s="1162">
        <v>0</v>
      </c>
      <c r="AS51" s="1153">
        <v>0</v>
      </c>
      <c r="AT51" s="1295">
        <v>0</v>
      </c>
      <c r="AU51" s="1287"/>
      <c r="AV51" s="1161">
        <v>1939040720</v>
      </c>
      <c r="AW51" s="1152">
        <v>-1939040720</v>
      </c>
      <c r="AX51" s="1161">
        <v>1939040720</v>
      </c>
      <c r="AY51" s="1153">
        <v>0</v>
      </c>
      <c r="AZ51" s="1161">
        <v>1939040720</v>
      </c>
      <c r="BA51" s="1153">
        <v>0</v>
      </c>
      <c r="BB51" s="1152">
        <v>1939040720</v>
      </c>
      <c r="BC51" s="1153">
        <v>0</v>
      </c>
      <c r="BD51" s="1152">
        <v>2967897</v>
      </c>
    </row>
    <row r="52" spans="1:56" hidden="1">
      <c r="A52" s="1157" t="str">
        <f t="shared" si="0"/>
        <v>A1052110</v>
      </c>
      <c r="B52" s="1289" t="s">
        <v>361</v>
      </c>
      <c r="C52" s="1287"/>
      <c r="D52" s="1289" t="s">
        <v>738</v>
      </c>
      <c r="E52" s="1287"/>
      <c r="F52" s="1289" t="s">
        <v>739</v>
      </c>
      <c r="G52" s="1287"/>
      <c r="H52" s="1289" t="s">
        <v>743</v>
      </c>
      <c r="I52" s="1287"/>
      <c r="J52" s="1289" t="s">
        <v>741</v>
      </c>
      <c r="K52" s="1287"/>
      <c r="L52" s="1287"/>
      <c r="M52" s="1289" t="s">
        <v>738</v>
      </c>
      <c r="N52" s="1287"/>
      <c r="O52" s="1287"/>
      <c r="P52" s="1289"/>
      <c r="Q52" s="1287"/>
      <c r="R52" s="1289"/>
      <c r="S52" s="1287"/>
      <c r="T52" s="1290" t="s">
        <v>381</v>
      </c>
      <c r="U52" s="1287"/>
      <c r="V52" s="1287"/>
      <c r="W52" s="1287"/>
      <c r="X52" s="1287"/>
      <c r="Y52" s="1287"/>
      <c r="Z52" s="1287"/>
      <c r="AA52" s="1287"/>
      <c r="AB52" s="1289" t="s">
        <v>732</v>
      </c>
      <c r="AC52" s="1287"/>
      <c r="AD52" s="1287"/>
      <c r="AE52" s="1287"/>
      <c r="AF52" s="1287"/>
      <c r="AG52" s="1289" t="s">
        <v>733</v>
      </c>
      <c r="AH52" s="1287"/>
      <c r="AI52" s="1287"/>
      <c r="AJ52" s="1154" t="s">
        <v>417</v>
      </c>
      <c r="AK52" s="1291" t="s">
        <v>734</v>
      </c>
      <c r="AL52" s="1287"/>
      <c r="AM52" s="1287"/>
      <c r="AN52" s="1287"/>
      <c r="AO52" s="1287"/>
      <c r="AP52" s="1287"/>
      <c r="AQ52" s="1155">
        <v>148627109</v>
      </c>
      <c r="AR52" s="1163">
        <v>0</v>
      </c>
      <c r="AS52" s="1156">
        <v>0</v>
      </c>
      <c r="AT52" s="1286">
        <v>0</v>
      </c>
      <c r="AU52" s="1287"/>
      <c r="AV52" s="1164">
        <v>11277900</v>
      </c>
      <c r="AW52" s="1155">
        <v>-11277900</v>
      </c>
      <c r="AX52" s="1164">
        <v>11277900</v>
      </c>
      <c r="AY52" s="1156">
        <v>0</v>
      </c>
      <c r="AZ52" s="1164">
        <v>11277900</v>
      </c>
      <c r="BA52" s="1156">
        <v>0</v>
      </c>
      <c r="BB52" s="1155">
        <v>11277900</v>
      </c>
      <c r="BC52" s="1156">
        <v>0</v>
      </c>
      <c r="BD52" s="1156">
        <v>0</v>
      </c>
    </row>
    <row r="53" spans="1:56" hidden="1">
      <c r="A53" s="1157" t="str">
        <f t="shared" si="0"/>
        <v>A1052210</v>
      </c>
      <c r="B53" s="1289" t="s">
        <v>361</v>
      </c>
      <c r="C53" s="1287"/>
      <c r="D53" s="1289" t="s">
        <v>738</v>
      </c>
      <c r="E53" s="1287"/>
      <c r="F53" s="1289" t="s">
        <v>739</v>
      </c>
      <c r="G53" s="1287"/>
      <c r="H53" s="1289" t="s">
        <v>743</v>
      </c>
      <c r="I53" s="1287"/>
      <c r="J53" s="1289" t="s">
        <v>741</v>
      </c>
      <c r="K53" s="1287"/>
      <c r="L53" s="1287"/>
      <c r="M53" s="1289" t="s">
        <v>741</v>
      </c>
      <c r="N53" s="1287"/>
      <c r="O53" s="1287"/>
      <c r="P53" s="1289"/>
      <c r="Q53" s="1287"/>
      <c r="R53" s="1289"/>
      <c r="S53" s="1287"/>
      <c r="T53" s="1290" t="s">
        <v>382</v>
      </c>
      <c r="U53" s="1287"/>
      <c r="V53" s="1287"/>
      <c r="W53" s="1287"/>
      <c r="X53" s="1287"/>
      <c r="Y53" s="1287"/>
      <c r="Z53" s="1287"/>
      <c r="AA53" s="1287"/>
      <c r="AB53" s="1289" t="s">
        <v>732</v>
      </c>
      <c r="AC53" s="1287"/>
      <c r="AD53" s="1287"/>
      <c r="AE53" s="1287"/>
      <c r="AF53" s="1287"/>
      <c r="AG53" s="1289" t="s">
        <v>733</v>
      </c>
      <c r="AH53" s="1287"/>
      <c r="AI53" s="1287"/>
      <c r="AJ53" s="1154" t="s">
        <v>417</v>
      </c>
      <c r="AK53" s="1291" t="s">
        <v>734</v>
      </c>
      <c r="AL53" s="1287"/>
      <c r="AM53" s="1287"/>
      <c r="AN53" s="1287"/>
      <c r="AO53" s="1287"/>
      <c r="AP53" s="1287"/>
      <c r="AQ53" s="1155">
        <v>6703597377</v>
      </c>
      <c r="AR53" s="1163">
        <v>0</v>
      </c>
      <c r="AS53" s="1156">
        <v>0</v>
      </c>
      <c r="AT53" s="1286">
        <v>0</v>
      </c>
      <c r="AU53" s="1287"/>
      <c r="AV53" s="1164">
        <v>1367446640</v>
      </c>
      <c r="AW53" s="1155">
        <v>-1367446640</v>
      </c>
      <c r="AX53" s="1164">
        <v>1367446640</v>
      </c>
      <c r="AY53" s="1156">
        <v>0</v>
      </c>
      <c r="AZ53" s="1164">
        <v>1367446640</v>
      </c>
      <c r="BA53" s="1156">
        <v>0</v>
      </c>
      <c r="BB53" s="1155">
        <v>1367446640</v>
      </c>
      <c r="BC53" s="1156">
        <v>0</v>
      </c>
      <c r="BD53" s="1156">
        <v>0</v>
      </c>
    </row>
    <row r="54" spans="1:56" hidden="1">
      <c r="A54" s="1157" t="str">
        <f t="shared" si="0"/>
        <v>A1052310</v>
      </c>
      <c r="B54" s="1289" t="s">
        <v>361</v>
      </c>
      <c r="C54" s="1287"/>
      <c r="D54" s="1289" t="s">
        <v>738</v>
      </c>
      <c r="E54" s="1287"/>
      <c r="F54" s="1289" t="s">
        <v>739</v>
      </c>
      <c r="G54" s="1287"/>
      <c r="H54" s="1289" t="s">
        <v>743</v>
      </c>
      <c r="I54" s="1287"/>
      <c r="J54" s="1289" t="s">
        <v>741</v>
      </c>
      <c r="K54" s="1287"/>
      <c r="L54" s="1287"/>
      <c r="M54" s="1289" t="s">
        <v>748</v>
      </c>
      <c r="N54" s="1287"/>
      <c r="O54" s="1287"/>
      <c r="P54" s="1289"/>
      <c r="Q54" s="1287"/>
      <c r="R54" s="1289"/>
      <c r="S54" s="1287"/>
      <c r="T54" s="1290" t="s">
        <v>383</v>
      </c>
      <c r="U54" s="1287"/>
      <c r="V54" s="1287"/>
      <c r="W54" s="1287"/>
      <c r="X54" s="1287"/>
      <c r="Y54" s="1287"/>
      <c r="Z54" s="1287"/>
      <c r="AA54" s="1287"/>
      <c r="AB54" s="1289" t="s">
        <v>732</v>
      </c>
      <c r="AC54" s="1287"/>
      <c r="AD54" s="1287"/>
      <c r="AE54" s="1287"/>
      <c r="AF54" s="1287"/>
      <c r="AG54" s="1289" t="s">
        <v>733</v>
      </c>
      <c r="AH54" s="1287"/>
      <c r="AI54" s="1287"/>
      <c r="AJ54" s="1154" t="s">
        <v>417</v>
      </c>
      <c r="AK54" s="1291" t="s">
        <v>734</v>
      </c>
      <c r="AL54" s="1287"/>
      <c r="AM54" s="1287"/>
      <c r="AN54" s="1287"/>
      <c r="AO54" s="1287"/>
      <c r="AP54" s="1287"/>
      <c r="AQ54" s="1155">
        <v>6598291834</v>
      </c>
      <c r="AR54" s="1163">
        <v>0</v>
      </c>
      <c r="AS54" s="1156">
        <v>0</v>
      </c>
      <c r="AT54" s="1286">
        <v>0</v>
      </c>
      <c r="AU54" s="1287"/>
      <c r="AV54" s="1164">
        <v>554149080</v>
      </c>
      <c r="AW54" s="1155">
        <v>-554149080</v>
      </c>
      <c r="AX54" s="1164">
        <v>554149080</v>
      </c>
      <c r="AY54" s="1156">
        <v>0</v>
      </c>
      <c r="AZ54" s="1164">
        <v>554149080</v>
      </c>
      <c r="BA54" s="1156">
        <v>0</v>
      </c>
      <c r="BB54" s="1155">
        <v>554149080</v>
      </c>
      <c r="BC54" s="1156">
        <v>0</v>
      </c>
      <c r="BD54" s="1155">
        <v>2967897</v>
      </c>
    </row>
    <row r="55" spans="1:56" hidden="1">
      <c r="A55" s="1157" t="str">
        <f t="shared" si="0"/>
        <v>A1052610</v>
      </c>
      <c r="B55" s="1289" t="s">
        <v>361</v>
      </c>
      <c r="C55" s="1287"/>
      <c r="D55" s="1289" t="s">
        <v>738</v>
      </c>
      <c r="E55" s="1287"/>
      <c r="F55" s="1289" t="s">
        <v>739</v>
      </c>
      <c r="G55" s="1287"/>
      <c r="H55" s="1289" t="s">
        <v>743</v>
      </c>
      <c r="I55" s="1287"/>
      <c r="J55" s="1289" t="s">
        <v>741</v>
      </c>
      <c r="K55" s="1287"/>
      <c r="L55" s="1287"/>
      <c r="M55" s="1289" t="s">
        <v>753</v>
      </c>
      <c r="N55" s="1287"/>
      <c r="O55" s="1287"/>
      <c r="P55" s="1289"/>
      <c r="Q55" s="1287"/>
      <c r="R55" s="1289"/>
      <c r="S55" s="1287"/>
      <c r="T55" s="1290" t="s">
        <v>384</v>
      </c>
      <c r="U55" s="1287"/>
      <c r="V55" s="1287"/>
      <c r="W55" s="1287"/>
      <c r="X55" s="1287"/>
      <c r="Y55" s="1287"/>
      <c r="Z55" s="1287"/>
      <c r="AA55" s="1287"/>
      <c r="AB55" s="1289" t="s">
        <v>732</v>
      </c>
      <c r="AC55" s="1287"/>
      <c r="AD55" s="1287"/>
      <c r="AE55" s="1287"/>
      <c r="AF55" s="1287"/>
      <c r="AG55" s="1289" t="s">
        <v>733</v>
      </c>
      <c r="AH55" s="1287"/>
      <c r="AI55" s="1287"/>
      <c r="AJ55" s="1154" t="s">
        <v>417</v>
      </c>
      <c r="AK55" s="1291" t="s">
        <v>734</v>
      </c>
      <c r="AL55" s="1287"/>
      <c r="AM55" s="1287"/>
      <c r="AN55" s="1287"/>
      <c r="AO55" s="1287"/>
      <c r="AP55" s="1287"/>
      <c r="AQ55" s="1155">
        <v>89356219</v>
      </c>
      <c r="AR55" s="1163">
        <v>0</v>
      </c>
      <c r="AS55" s="1156">
        <v>0</v>
      </c>
      <c r="AT55" s="1286">
        <v>0</v>
      </c>
      <c r="AU55" s="1287"/>
      <c r="AV55" s="1164">
        <v>6167100</v>
      </c>
      <c r="AW55" s="1155">
        <v>-6167100</v>
      </c>
      <c r="AX55" s="1164">
        <v>6167100</v>
      </c>
      <c r="AY55" s="1156">
        <v>0</v>
      </c>
      <c r="AZ55" s="1164">
        <v>6167100</v>
      </c>
      <c r="BA55" s="1156">
        <v>0</v>
      </c>
      <c r="BB55" s="1155">
        <v>6167100</v>
      </c>
      <c r="BC55" s="1156">
        <v>0</v>
      </c>
      <c r="BD55" s="1156">
        <v>0</v>
      </c>
    </row>
    <row r="56" spans="1:56" hidden="1">
      <c r="A56" s="1157" t="str">
        <f t="shared" si="0"/>
        <v>A105610</v>
      </c>
      <c r="B56" s="1289" t="s">
        <v>361</v>
      </c>
      <c r="C56" s="1287"/>
      <c r="D56" s="1289" t="s">
        <v>738</v>
      </c>
      <c r="E56" s="1287"/>
      <c r="F56" s="1289" t="s">
        <v>739</v>
      </c>
      <c r="G56" s="1287"/>
      <c r="H56" s="1289" t="s">
        <v>743</v>
      </c>
      <c r="I56" s="1287"/>
      <c r="J56" s="1289" t="s">
        <v>753</v>
      </c>
      <c r="K56" s="1287"/>
      <c r="L56" s="1287"/>
      <c r="M56" s="1289"/>
      <c r="N56" s="1287"/>
      <c r="O56" s="1287"/>
      <c r="P56" s="1289"/>
      <c r="Q56" s="1287"/>
      <c r="R56" s="1289"/>
      <c r="S56" s="1287"/>
      <c r="T56" s="1290" t="s">
        <v>385</v>
      </c>
      <c r="U56" s="1287"/>
      <c r="V56" s="1287"/>
      <c r="W56" s="1287"/>
      <c r="X56" s="1287"/>
      <c r="Y56" s="1287"/>
      <c r="Z56" s="1287"/>
      <c r="AA56" s="1287"/>
      <c r="AB56" s="1289" t="s">
        <v>732</v>
      </c>
      <c r="AC56" s="1287"/>
      <c r="AD56" s="1287"/>
      <c r="AE56" s="1287"/>
      <c r="AF56" s="1287"/>
      <c r="AG56" s="1289" t="s">
        <v>733</v>
      </c>
      <c r="AH56" s="1287"/>
      <c r="AI56" s="1287"/>
      <c r="AJ56" s="1154" t="s">
        <v>417</v>
      </c>
      <c r="AK56" s="1291" t="s">
        <v>734</v>
      </c>
      <c r="AL56" s="1287"/>
      <c r="AM56" s="1287"/>
      <c r="AN56" s="1287"/>
      <c r="AO56" s="1287"/>
      <c r="AP56" s="1287"/>
      <c r="AQ56" s="1155">
        <v>3167076847</v>
      </c>
      <c r="AR56" s="1163">
        <v>0</v>
      </c>
      <c r="AS56" s="1156">
        <v>0</v>
      </c>
      <c r="AT56" s="1286">
        <v>0</v>
      </c>
      <c r="AU56" s="1287"/>
      <c r="AV56" s="1164">
        <v>281395200</v>
      </c>
      <c r="AW56" s="1155">
        <v>-281395200</v>
      </c>
      <c r="AX56" s="1164">
        <v>281395200</v>
      </c>
      <c r="AY56" s="1156">
        <v>0</v>
      </c>
      <c r="AZ56" s="1164">
        <v>281395200</v>
      </c>
      <c r="BA56" s="1156">
        <v>0</v>
      </c>
      <c r="BB56" s="1155">
        <v>281395200</v>
      </c>
      <c r="BC56" s="1156">
        <v>0</v>
      </c>
      <c r="BD56" s="1156">
        <v>0</v>
      </c>
    </row>
    <row r="57" spans="1:56" hidden="1">
      <c r="A57" s="1157" t="str">
        <f t="shared" si="0"/>
        <v>A105710</v>
      </c>
      <c r="B57" s="1289" t="s">
        <v>361</v>
      </c>
      <c r="C57" s="1287"/>
      <c r="D57" s="1289" t="s">
        <v>738</v>
      </c>
      <c r="E57" s="1287"/>
      <c r="F57" s="1289" t="s">
        <v>739</v>
      </c>
      <c r="G57" s="1287"/>
      <c r="H57" s="1289" t="s">
        <v>743</v>
      </c>
      <c r="I57" s="1287"/>
      <c r="J57" s="1289" t="s">
        <v>754</v>
      </c>
      <c r="K57" s="1287"/>
      <c r="L57" s="1287"/>
      <c r="M57" s="1289"/>
      <c r="N57" s="1287"/>
      <c r="O57" s="1287"/>
      <c r="P57" s="1289"/>
      <c r="Q57" s="1287"/>
      <c r="R57" s="1289"/>
      <c r="S57" s="1287"/>
      <c r="T57" s="1290" t="s">
        <v>386</v>
      </c>
      <c r="U57" s="1287"/>
      <c r="V57" s="1287"/>
      <c r="W57" s="1287"/>
      <c r="X57" s="1287"/>
      <c r="Y57" s="1287"/>
      <c r="Z57" s="1287"/>
      <c r="AA57" s="1287"/>
      <c r="AB57" s="1289" t="s">
        <v>732</v>
      </c>
      <c r="AC57" s="1287"/>
      <c r="AD57" s="1287"/>
      <c r="AE57" s="1287"/>
      <c r="AF57" s="1287"/>
      <c r="AG57" s="1289" t="s">
        <v>733</v>
      </c>
      <c r="AH57" s="1287"/>
      <c r="AI57" s="1287"/>
      <c r="AJ57" s="1154" t="s">
        <v>417</v>
      </c>
      <c r="AK57" s="1291" t="s">
        <v>734</v>
      </c>
      <c r="AL57" s="1287"/>
      <c r="AM57" s="1287"/>
      <c r="AN57" s="1287"/>
      <c r="AO57" s="1287"/>
      <c r="AP57" s="1287"/>
      <c r="AQ57" s="1155">
        <v>534630552</v>
      </c>
      <c r="AR57" s="1163">
        <v>0</v>
      </c>
      <c r="AS57" s="1156">
        <v>0</v>
      </c>
      <c r="AT57" s="1286">
        <v>0</v>
      </c>
      <c r="AU57" s="1287"/>
      <c r="AV57" s="1164">
        <v>46895400</v>
      </c>
      <c r="AW57" s="1155">
        <v>-46895400</v>
      </c>
      <c r="AX57" s="1164">
        <v>46895400</v>
      </c>
      <c r="AY57" s="1156">
        <v>0</v>
      </c>
      <c r="AZ57" s="1164">
        <v>46895400</v>
      </c>
      <c r="BA57" s="1156">
        <v>0</v>
      </c>
      <c r="BB57" s="1155">
        <v>46895400</v>
      </c>
      <c r="BC57" s="1156">
        <v>0</v>
      </c>
      <c r="BD57" s="1156">
        <v>0</v>
      </c>
    </row>
    <row r="58" spans="1:56" hidden="1">
      <c r="A58" s="1157" t="str">
        <f t="shared" si="0"/>
        <v>A105810</v>
      </c>
      <c r="B58" s="1289" t="s">
        <v>361</v>
      </c>
      <c r="C58" s="1287"/>
      <c r="D58" s="1289" t="s">
        <v>738</v>
      </c>
      <c r="E58" s="1287"/>
      <c r="F58" s="1289" t="s">
        <v>739</v>
      </c>
      <c r="G58" s="1287"/>
      <c r="H58" s="1289" t="s">
        <v>743</v>
      </c>
      <c r="I58" s="1287"/>
      <c r="J58" s="1289" t="s">
        <v>755</v>
      </c>
      <c r="K58" s="1287"/>
      <c r="L58" s="1287"/>
      <c r="M58" s="1289"/>
      <c r="N58" s="1287"/>
      <c r="O58" s="1287"/>
      <c r="P58" s="1289"/>
      <c r="Q58" s="1287"/>
      <c r="R58" s="1289"/>
      <c r="S58" s="1287"/>
      <c r="T58" s="1290" t="s">
        <v>387</v>
      </c>
      <c r="U58" s="1287"/>
      <c r="V58" s="1287"/>
      <c r="W58" s="1287"/>
      <c r="X58" s="1287"/>
      <c r="Y58" s="1287"/>
      <c r="Z58" s="1287"/>
      <c r="AA58" s="1287"/>
      <c r="AB58" s="1289" t="s">
        <v>732</v>
      </c>
      <c r="AC58" s="1287"/>
      <c r="AD58" s="1287"/>
      <c r="AE58" s="1287"/>
      <c r="AF58" s="1287"/>
      <c r="AG58" s="1289" t="s">
        <v>733</v>
      </c>
      <c r="AH58" s="1287"/>
      <c r="AI58" s="1287"/>
      <c r="AJ58" s="1154" t="s">
        <v>417</v>
      </c>
      <c r="AK58" s="1291" t="s">
        <v>734</v>
      </c>
      <c r="AL58" s="1287"/>
      <c r="AM58" s="1287"/>
      <c r="AN58" s="1287"/>
      <c r="AO58" s="1287"/>
      <c r="AP58" s="1287"/>
      <c r="AQ58" s="1155">
        <v>534630583</v>
      </c>
      <c r="AR58" s="1163">
        <v>0</v>
      </c>
      <c r="AS58" s="1156">
        <v>0</v>
      </c>
      <c r="AT58" s="1286">
        <v>0</v>
      </c>
      <c r="AU58" s="1287"/>
      <c r="AV58" s="1164">
        <v>46895400</v>
      </c>
      <c r="AW58" s="1155">
        <v>-46895400</v>
      </c>
      <c r="AX58" s="1164">
        <v>46895400</v>
      </c>
      <c r="AY58" s="1156">
        <v>0</v>
      </c>
      <c r="AZ58" s="1164">
        <v>46895400</v>
      </c>
      <c r="BA58" s="1156">
        <v>0</v>
      </c>
      <c r="BB58" s="1155">
        <v>46895400</v>
      </c>
      <c r="BC58" s="1156">
        <v>0</v>
      </c>
      <c r="BD58" s="1156">
        <v>0</v>
      </c>
    </row>
    <row r="59" spans="1:56" hidden="1">
      <c r="A59" s="1157" t="str">
        <f t="shared" si="0"/>
        <v>A105910</v>
      </c>
      <c r="B59" s="1289" t="s">
        <v>361</v>
      </c>
      <c r="C59" s="1287"/>
      <c r="D59" s="1289" t="s">
        <v>738</v>
      </c>
      <c r="E59" s="1287"/>
      <c r="F59" s="1289" t="s">
        <v>739</v>
      </c>
      <c r="G59" s="1287"/>
      <c r="H59" s="1289" t="s">
        <v>743</v>
      </c>
      <c r="I59" s="1287"/>
      <c r="J59" s="1289" t="s">
        <v>747</v>
      </c>
      <c r="K59" s="1287"/>
      <c r="L59" s="1287"/>
      <c r="M59" s="1289"/>
      <c r="N59" s="1287"/>
      <c r="O59" s="1287"/>
      <c r="P59" s="1289"/>
      <c r="Q59" s="1287"/>
      <c r="R59" s="1289"/>
      <c r="S59" s="1287"/>
      <c r="T59" s="1290" t="s">
        <v>388</v>
      </c>
      <c r="U59" s="1287"/>
      <c r="V59" s="1287"/>
      <c r="W59" s="1287"/>
      <c r="X59" s="1287"/>
      <c r="Y59" s="1287"/>
      <c r="Z59" s="1287"/>
      <c r="AA59" s="1287"/>
      <c r="AB59" s="1289" t="s">
        <v>732</v>
      </c>
      <c r="AC59" s="1287"/>
      <c r="AD59" s="1287"/>
      <c r="AE59" s="1287"/>
      <c r="AF59" s="1287"/>
      <c r="AG59" s="1289" t="s">
        <v>733</v>
      </c>
      <c r="AH59" s="1287"/>
      <c r="AI59" s="1287"/>
      <c r="AJ59" s="1154" t="s">
        <v>417</v>
      </c>
      <c r="AK59" s="1291" t="s">
        <v>734</v>
      </c>
      <c r="AL59" s="1287"/>
      <c r="AM59" s="1287"/>
      <c r="AN59" s="1287"/>
      <c r="AO59" s="1287"/>
      <c r="AP59" s="1287"/>
      <c r="AQ59" s="1155">
        <v>1078819879</v>
      </c>
      <c r="AR59" s="1163">
        <v>0</v>
      </c>
      <c r="AS59" s="1156">
        <v>0</v>
      </c>
      <c r="AT59" s="1286">
        <v>0</v>
      </c>
      <c r="AU59" s="1287"/>
      <c r="AV59" s="1164">
        <v>93784300</v>
      </c>
      <c r="AW59" s="1155">
        <v>-93784300</v>
      </c>
      <c r="AX59" s="1164">
        <v>93784300</v>
      </c>
      <c r="AY59" s="1156">
        <v>0</v>
      </c>
      <c r="AZ59" s="1164">
        <v>93784300</v>
      </c>
      <c r="BA59" s="1156">
        <v>0</v>
      </c>
      <c r="BB59" s="1155">
        <v>93784300</v>
      </c>
      <c r="BC59" s="1156">
        <v>0</v>
      </c>
      <c r="BD59" s="1156">
        <v>0</v>
      </c>
    </row>
    <row r="60" spans="1:56" hidden="1">
      <c r="A60" s="1157" t="str">
        <f t="shared" si="0"/>
        <v>A210</v>
      </c>
      <c r="B60" s="1293" t="s">
        <v>361</v>
      </c>
      <c r="C60" s="1287"/>
      <c r="D60" s="1293" t="s">
        <v>741</v>
      </c>
      <c r="E60" s="1287"/>
      <c r="F60" s="1293"/>
      <c r="G60" s="1287"/>
      <c r="H60" s="1293"/>
      <c r="I60" s="1287"/>
      <c r="J60" s="1293"/>
      <c r="K60" s="1287"/>
      <c r="L60" s="1287"/>
      <c r="M60" s="1293"/>
      <c r="N60" s="1287"/>
      <c r="O60" s="1287"/>
      <c r="P60" s="1293"/>
      <c r="Q60" s="1287"/>
      <c r="R60" s="1293"/>
      <c r="S60" s="1287"/>
      <c r="T60" s="1292" t="s">
        <v>59</v>
      </c>
      <c r="U60" s="1287"/>
      <c r="V60" s="1287"/>
      <c r="W60" s="1287"/>
      <c r="X60" s="1287"/>
      <c r="Y60" s="1287"/>
      <c r="Z60" s="1287"/>
      <c r="AA60" s="1287"/>
      <c r="AB60" s="1293" t="s">
        <v>732</v>
      </c>
      <c r="AC60" s="1287"/>
      <c r="AD60" s="1287"/>
      <c r="AE60" s="1287"/>
      <c r="AF60" s="1287"/>
      <c r="AG60" s="1293" t="s">
        <v>733</v>
      </c>
      <c r="AH60" s="1287"/>
      <c r="AI60" s="1287"/>
      <c r="AJ60" s="1151" t="s">
        <v>417</v>
      </c>
      <c r="AK60" s="1294" t="s">
        <v>734</v>
      </c>
      <c r="AL60" s="1287"/>
      <c r="AM60" s="1287"/>
      <c r="AN60" s="1287"/>
      <c r="AO60" s="1287"/>
      <c r="AP60" s="1287"/>
      <c r="AQ60" s="1152">
        <v>15227793192</v>
      </c>
      <c r="AR60" s="1161">
        <v>819888470.76999998</v>
      </c>
      <c r="AS60" s="1152">
        <v>135913184.44</v>
      </c>
      <c r="AT60" s="1297">
        <v>-40295692</v>
      </c>
      <c r="AU60" s="1287"/>
      <c r="AV60" s="1161">
        <v>1440114649.0999999</v>
      </c>
      <c r="AW60" s="1152">
        <v>-620226178.33000004</v>
      </c>
      <c r="AX60" s="1161">
        <v>1788555350.3199999</v>
      </c>
      <c r="AY60" s="1152">
        <v>-348440701.22000003</v>
      </c>
      <c r="AZ60" s="1161">
        <v>1294219430.3199999</v>
      </c>
      <c r="BA60" s="1152">
        <v>494335920</v>
      </c>
      <c r="BB60" s="1152">
        <v>1294219430.3199999</v>
      </c>
      <c r="BC60" s="1153">
        <v>0</v>
      </c>
      <c r="BD60" s="1152">
        <v>21685789</v>
      </c>
    </row>
    <row r="61" spans="1:56" hidden="1">
      <c r="A61" s="1157" t="str">
        <f t="shared" si="0"/>
        <v>A2010</v>
      </c>
      <c r="B61" s="1293" t="s">
        <v>361</v>
      </c>
      <c r="C61" s="1287"/>
      <c r="D61" s="1293" t="s">
        <v>741</v>
      </c>
      <c r="E61" s="1287"/>
      <c r="F61" s="1293" t="s">
        <v>739</v>
      </c>
      <c r="G61" s="1287"/>
      <c r="H61" s="1293"/>
      <c r="I61" s="1287"/>
      <c r="J61" s="1293"/>
      <c r="K61" s="1287"/>
      <c r="L61" s="1287"/>
      <c r="M61" s="1293"/>
      <c r="N61" s="1287"/>
      <c r="O61" s="1287"/>
      <c r="P61" s="1293"/>
      <c r="Q61" s="1287"/>
      <c r="R61" s="1293"/>
      <c r="S61" s="1287"/>
      <c r="T61" s="1292" t="s">
        <v>59</v>
      </c>
      <c r="U61" s="1287"/>
      <c r="V61" s="1287"/>
      <c r="W61" s="1287"/>
      <c r="X61" s="1287"/>
      <c r="Y61" s="1287"/>
      <c r="Z61" s="1287"/>
      <c r="AA61" s="1287"/>
      <c r="AB61" s="1293" t="s">
        <v>732</v>
      </c>
      <c r="AC61" s="1287"/>
      <c r="AD61" s="1287"/>
      <c r="AE61" s="1287"/>
      <c r="AF61" s="1287"/>
      <c r="AG61" s="1293" t="s">
        <v>733</v>
      </c>
      <c r="AH61" s="1287"/>
      <c r="AI61" s="1287"/>
      <c r="AJ61" s="1151" t="s">
        <v>417</v>
      </c>
      <c r="AK61" s="1294" t="s">
        <v>734</v>
      </c>
      <c r="AL61" s="1287"/>
      <c r="AM61" s="1287"/>
      <c r="AN61" s="1287"/>
      <c r="AO61" s="1287"/>
      <c r="AP61" s="1287"/>
      <c r="AQ61" s="1152">
        <v>15227793192</v>
      </c>
      <c r="AR61" s="1161">
        <v>819888470.76999998</v>
      </c>
      <c r="AS61" s="1152">
        <v>135913184.44</v>
      </c>
      <c r="AT61" s="1297">
        <v>-40295692</v>
      </c>
      <c r="AU61" s="1287"/>
      <c r="AV61" s="1161">
        <v>1440114649.0999999</v>
      </c>
      <c r="AW61" s="1152">
        <v>-620226178.33000004</v>
      </c>
      <c r="AX61" s="1161">
        <v>1788555350.3199999</v>
      </c>
      <c r="AY61" s="1152">
        <v>-348440701.22000003</v>
      </c>
      <c r="AZ61" s="1161">
        <v>1294219430.3199999</v>
      </c>
      <c r="BA61" s="1152">
        <v>494335920</v>
      </c>
      <c r="BB61" s="1152">
        <v>1294219430.3199999</v>
      </c>
      <c r="BC61" s="1153">
        <v>0</v>
      </c>
      <c r="BD61" s="1152">
        <v>21685789</v>
      </c>
    </row>
    <row r="62" spans="1:56" hidden="1">
      <c r="A62" s="1157" t="str">
        <f t="shared" si="0"/>
        <v>A20310</v>
      </c>
      <c r="B62" s="1289" t="s">
        <v>361</v>
      </c>
      <c r="C62" s="1287"/>
      <c r="D62" s="1289" t="s">
        <v>741</v>
      </c>
      <c r="E62" s="1287"/>
      <c r="F62" s="1289" t="s">
        <v>739</v>
      </c>
      <c r="G62" s="1287"/>
      <c r="H62" s="1289" t="s">
        <v>748</v>
      </c>
      <c r="I62" s="1287"/>
      <c r="J62" s="1289"/>
      <c r="K62" s="1287"/>
      <c r="L62" s="1287"/>
      <c r="M62" s="1289"/>
      <c r="N62" s="1287"/>
      <c r="O62" s="1287"/>
      <c r="P62" s="1289"/>
      <c r="Q62" s="1287"/>
      <c r="R62" s="1289"/>
      <c r="S62" s="1287"/>
      <c r="T62" s="1290" t="s">
        <v>625</v>
      </c>
      <c r="U62" s="1287"/>
      <c r="V62" s="1287"/>
      <c r="W62" s="1287"/>
      <c r="X62" s="1287"/>
      <c r="Y62" s="1287"/>
      <c r="Z62" s="1287"/>
      <c r="AA62" s="1287"/>
      <c r="AB62" s="1289" t="s">
        <v>732</v>
      </c>
      <c r="AC62" s="1287"/>
      <c r="AD62" s="1287"/>
      <c r="AE62" s="1287"/>
      <c r="AF62" s="1287"/>
      <c r="AG62" s="1289" t="s">
        <v>733</v>
      </c>
      <c r="AH62" s="1287"/>
      <c r="AI62" s="1287"/>
      <c r="AJ62" s="1154" t="s">
        <v>417</v>
      </c>
      <c r="AK62" s="1291" t="s">
        <v>734</v>
      </c>
      <c r="AL62" s="1287"/>
      <c r="AM62" s="1287"/>
      <c r="AN62" s="1287"/>
      <c r="AO62" s="1287"/>
      <c r="AP62" s="1287"/>
      <c r="AQ62" s="1155">
        <v>334000000</v>
      </c>
      <c r="AR62" s="1164">
        <v>1039459</v>
      </c>
      <c r="AS62" s="1155">
        <v>13536362</v>
      </c>
      <c r="AT62" s="1286">
        <v>0</v>
      </c>
      <c r="AU62" s="1287"/>
      <c r="AV62" s="1164">
        <v>1039459</v>
      </c>
      <c r="AW62" s="1156">
        <v>0</v>
      </c>
      <c r="AX62" s="1164">
        <v>1039459</v>
      </c>
      <c r="AY62" s="1156">
        <v>0</v>
      </c>
      <c r="AZ62" s="1164">
        <v>1039459</v>
      </c>
      <c r="BA62" s="1156">
        <v>0</v>
      </c>
      <c r="BB62" s="1155">
        <v>1039459</v>
      </c>
      <c r="BC62" s="1156">
        <v>0</v>
      </c>
      <c r="BD62" s="1155">
        <v>500000</v>
      </c>
    </row>
    <row r="63" spans="1:56" hidden="1">
      <c r="A63" s="1157" t="str">
        <f t="shared" si="0"/>
        <v>A2035010</v>
      </c>
      <c r="B63" s="1293" t="s">
        <v>361</v>
      </c>
      <c r="C63" s="1287"/>
      <c r="D63" s="1293" t="s">
        <v>741</v>
      </c>
      <c r="E63" s="1287"/>
      <c r="F63" s="1293" t="s">
        <v>739</v>
      </c>
      <c r="G63" s="1287"/>
      <c r="H63" s="1293" t="s">
        <v>748</v>
      </c>
      <c r="I63" s="1287"/>
      <c r="J63" s="1293" t="s">
        <v>756</v>
      </c>
      <c r="K63" s="1287"/>
      <c r="L63" s="1287"/>
      <c r="M63" s="1293"/>
      <c r="N63" s="1287"/>
      <c r="O63" s="1287"/>
      <c r="P63" s="1293"/>
      <c r="Q63" s="1287"/>
      <c r="R63" s="1293"/>
      <c r="S63" s="1287"/>
      <c r="T63" s="1292" t="s">
        <v>632</v>
      </c>
      <c r="U63" s="1287"/>
      <c r="V63" s="1287"/>
      <c r="W63" s="1287"/>
      <c r="X63" s="1287"/>
      <c r="Y63" s="1287"/>
      <c r="Z63" s="1287"/>
      <c r="AA63" s="1287"/>
      <c r="AB63" s="1293" t="s">
        <v>732</v>
      </c>
      <c r="AC63" s="1287"/>
      <c r="AD63" s="1287"/>
      <c r="AE63" s="1287"/>
      <c r="AF63" s="1287"/>
      <c r="AG63" s="1293" t="s">
        <v>733</v>
      </c>
      <c r="AH63" s="1287"/>
      <c r="AI63" s="1287"/>
      <c r="AJ63" s="1151" t="s">
        <v>417</v>
      </c>
      <c r="AK63" s="1294" t="s">
        <v>734</v>
      </c>
      <c r="AL63" s="1287"/>
      <c r="AM63" s="1287"/>
      <c r="AN63" s="1287"/>
      <c r="AO63" s="1287"/>
      <c r="AP63" s="1287"/>
      <c r="AQ63" s="1152">
        <v>334000000</v>
      </c>
      <c r="AR63" s="1161">
        <v>1039459</v>
      </c>
      <c r="AS63" s="1152">
        <v>13536362</v>
      </c>
      <c r="AT63" s="1295">
        <v>0</v>
      </c>
      <c r="AU63" s="1287"/>
      <c r="AV63" s="1161">
        <v>1039459</v>
      </c>
      <c r="AW63" s="1153">
        <v>0</v>
      </c>
      <c r="AX63" s="1161">
        <v>1039459</v>
      </c>
      <c r="AY63" s="1153">
        <v>0</v>
      </c>
      <c r="AZ63" s="1161">
        <v>1039459</v>
      </c>
      <c r="BA63" s="1153">
        <v>0</v>
      </c>
      <c r="BB63" s="1152">
        <v>1039459</v>
      </c>
      <c r="BC63" s="1153">
        <v>0</v>
      </c>
      <c r="BD63" s="1152">
        <v>500000</v>
      </c>
    </row>
    <row r="64" spans="1:56" hidden="1">
      <c r="A64" s="1157" t="str">
        <f t="shared" si="0"/>
        <v>A20350210</v>
      </c>
      <c r="B64" s="1289" t="s">
        <v>361</v>
      </c>
      <c r="C64" s="1287"/>
      <c r="D64" s="1289" t="s">
        <v>741</v>
      </c>
      <c r="E64" s="1287"/>
      <c r="F64" s="1289" t="s">
        <v>739</v>
      </c>
      <c r="G64" s="1287"/>
      <c r="H64" s="1289" t="s">
        <v>748</v>
      </c>
      <c r="I64" s="1287"/>
      <c r="J64" s="1289" t="s">
        <v>756</v>
      </c>
      <c r="K64" s="1287"/>
      <c r="L64" s="1287"/>
      <c r="M64" s="1289" t="s">
        <v>741</v>
      </c>
      <c r="N64" s="1287"/>
      <c r="O64" s="1287"/>
      <c r="P64" s="1289"/>
      <c r="Q64" s="1287"/>
      <c r="R64" s="1289"/>
      <c r="S64" s="1287"/>
      <c r="T64" s="1290" t="s">
        <v>389</v>
      </c>
      <c r="U64" s="1287"/>
      <c r="V64" s="1287"/>
      <c r="W64" s="1287"/>
      <c r="X64" s="1287"/>
      <c r="Y64" s="1287"/>
      <c r="Z64" s="1287"/>
      <c r="AA64" s="1287"/>
      <c r="AB64" s="1289" t="s">
        <v>732</v>
      </c>
      <c r="AC64" s="1287"/>
      <c r="AD64" s="1287"/>
      <c r="AE64" s="1287"/>
      <c r="AF64" s="1287"/>
      <c r="AG64" s="1289" t="s">
        <v>733</v>
      </c>
      <c r="AH64" s="1287"/>
      <c r="AI64" s="1287"/>
      <c r="AJ64" s="1154" t="s">
        <v>417</v>
      </c>
      <c r="AK64" s="1291" t="s">
        <v>734</v>
      </c>
      <c r="AL64" s="1287"/>
      <c r="AM64" s="1287"/>
      <c r="AN64" s="1287"/>
      <c r="AO64" s="1287"/>
      <c r="AP64" s="1287"/>
      <c r="AQ64" s="1155">
        <v>6375300</v>
      </c>
      <c r="AR64" s="1163">
        <v>0</v>
      </c>
      <c r="AS64" s="1156">
        <v>0</v>
      </c>
      <c r="AT64" s="1286">
        <v>0</v>
      </c>
      <c r="AU64" s="1287"/>
      <c r="AV64" s="1163">
        <v>0</v>
      </c>
      <c r="AW64" s="1156">
        <v>0</v>
      </c>
      <c r="AX64" s="1163">
        <v>0</v>
      </c>
      <c r="AY64" s="1156">
        <v>0</v>
      </c>
      <c r="AZ64" s="1163">
        <v>0</v>
      </c>
      <c r="BA64" s="1156">
        <v>0</v>
      </c>
      <c r="BB64" s="1156">
        <v>0</v>
      </c>
      <c r="BC64" s="1156">
        <v>0</v>
      </c>
      <c r="BD64" s="1156">
        <v>0</v>
      </c>
    </row>
    <row r="65" spans="1:56" hidden="1">
      <c r="A65" s="1157" t="str">
        <f t="shared" si="0"/>
        <v>A20350310</v>
      </c>
      <c r="B65" s="1289" t="s">
        <v>361</v>
      </c>
      <c r="C65" s="1287"/>
      <c r="D65" s="1289" t="s">
        <v>741</v>
      </c>
      <c r="E65" s="1287"/>
      <c r="F65" s="1289" t="s">
        <v>739</v>
      </c>
      <c r="G65" s="1287"/>
      <c r="H65" s="1289" t="s">
        <v>748</v>
      </c>
      <c r="I65" s="1287"/>
      <c r="J65" s="1289" t="s">
        <v>756</v>
      </c>
      <c r="K65" s="1287"/>
      <c r="L65" s="1287"/>
      <c r="M65" s="1289" t="s">
        <v>748</v>
      </c>
      <c r="N65" s="1287"/>
      <c r="O65" s="1287"/>
      <c r="P65" s="1289"/>
      <c r="Q65" s="1287"/>
      <c r="R65" s="1289"/>
      <c r="S65" s="1287"/>
      <c r="T65" s="1290" t="s">
        <v>390</v>
      </c>
      <c r="U65" s="1287"/>
      <c r="V65" s="1287"/>
      <c r="W65" s="1287"/>
      <c r="X65" s="1287"/>
      <c r="Y65" s="1287"/>
      <c r="Z65" s="1287"/>
      <c r="AA65" s="1287"/>
      <c r="AB65" s="1289" t="s">
        <v>732</v>
      </c>
      <c r="AC65" s="1287"/>
      <c r="AD65" s="1287"/>
      <c r="AE65" s="1287"/>
      <c r="AF65" s="1287"/>
      <c r="AG65" s="1289" t="s">
        <v>733</v>
      </c>
      <c r="AH65" s="1287"/>
      <c r="AI65" s="1287"/>
      <c r="AJ65" s="1154" t="s">
        <v>417</v>
      </c>
      <c r="AK65" s="1291" t="s">
        <v>734</v>
      </c>
      <c r="AL65" s="1287"/>
      <c r="AM65" s="1287"/>
      <c r="AN65" s="1287"/>
      <c r="AO65" s="1287"/>
      <c r="AP65" s="1287"/>
      <c r="AQ65" s="1155">
        <v>325085241</v>
      </c>
      <c r="AR65" s="1163">
        <v>0</v>
      </c>
      <c r="AS65" s="1155">
        <v>12402282</v>
      </c>
      <c r="AT65" s="1286">
        <v>0</v>
      </c>
      <c r="AU65" s="1287"/>
      <c r="AV65" s="1163">
        <v>0</v>
      </c>
      <c r="AW65" s="1156">
        <v>0</v>
      </c>
      <c r="AX65" s="1163">
        <v>0</v>
      </c>
      <c r="AY65" s="1156">
        <v>0</v>
      </c>
      <c r="AZ65" s="1163">
        <v>0</v>
      </c>
      <c r="BA65" s="1156">
        <v>0</v>
      </c>
      <c r="BB65" s="1156">
        <v>0</v>
      </c>
      <c r="BC65" s="1156">
        <v>0</v>
      </c>
      <c r="BD65" s="1156">
        <v>0</v>
      </c>
    </row>
    <row r="66" spans="1:56" hidden="1">
      <c r="A66" s="1157" t="str">
        <f t="shared" si="0"/>
        <v>A203501610</v>
      </c>
      <c r="B66" s="1289" t="s">
        <v>361</v>
      </c>
      <c r="C66" s="1287"/>
      <c r="D66" s="1289" t="s">
        <v>741</v>
      </c>
      <c r="E66" s="1287"/>
      <c r="F66" s="1289" t="s">
        <v>739</v>
      </c>
      <c r="G66" s="1287"/>
      <c r="H66" s="1289" t="s">
        <v>748</v>
      </c>
      <c r="I66" s="1287"/>
      <c r="J66" s="1289" t="s">
        <v>756</v>
      </c>
      <c r="K66" s="1287"/>
      <c r="L66" s="1287"/>
      <c r="M66" s="1289" t="s">
        <v>370</v>
      </c>
      <c r="N66" s="1287"/>
      <c r="O66" s="1287"/>
      <c r="P66" s="1289"/>
      <c r="Q66" s="1287"/>
      <c r="R66" s="1289"/>
      <c r="S66" s="1287"/>
      <c r="T66" s="1290" t="s">
        <v>391</v>
      </c>
      <c r="U66" s="1287"/>
      <c r="V66" s="1287"/>
      <c r="W66" s="1287"/>
      <c r="X66" s="1287"/>
      <c r="Y66" s="1287"/>
      <c r="Z66" s="1287"/>
      <c r="AA66" s="1287"/>
      <c r="AB66" s="1289" t="s">
        <v>732</v>
      </c>
      <c r="AC66" s="1287"/>
      <c r="AD66" s="1287"/>
      <c r="AE66" s="1287"/>
      <c r="AF66" s="1287"/>
      <c r="AG66" s="1289" t="s">
        <v>733</v>
      </c>
      <c r="AH66" s="1287"/>
      <c r="AI66" s="1287"/>
      <c r="AJ66" s="1154" t="s">
        <v>417</v>
      </c>
      <c r="AK66" s="1291" t="s">
        <v>734</v>
      </c>
      <c r="AL66" s="1287"/>
      <c r="AM66" s="1287"/>
      <c r="AN66" s="1287"/>
      <c r="AO66" s="1287"/>
      <c r="AP66" s="1287"/>
      <c r="AQ66" s="1156">
        <v>0</v>
      </c>
      <c r="AR66" s="1163">
        <v>0</v>
      </c>
      <c r="AS66" s="1156">
        <v>0</v>
      </c>
      <c r="AT66" s="1286">
        <v>0</v>
      </c>
      <c r="AU66" s="1287"/>
      <c r="AV66" s="1163">
        <v>0</v>
      </c>
      <c r="AW66" s="1156">
        <v>0</v>
      </c>
      <c r="AX66" s="1163">
        <v>0</v>
      </c>
      <c r="AY66" s="1156">
        <v>0</v>
      </c>
      <c r="AZ66" s="1163">
        <v>0</v>
      </c>
      <c r="BA66" s="1156">
        <v>0</v>
      </c>
      <c r="BB66" s="1156">
        <v>0</v>
      </c>
      <c r="BC66" s="1156">
        <v>0</v>
      </c>
      <c r="BD66" s="1156">
        <v>0</v>
      </c>
    </row>
    <row r="67" spans="1:56" hidden="1">
      <c r="A67" s="1157" t="str">
        <f t="shared" si="0"/>
        <v>A203509010</v>
      </c>
      <c r="B67" s="1289" t="s">
        <v>361</v>
      </c>
      <c r="C67" s="1287"/>
      <c r="D67" s="1289" t="s">
        <v>741</v>
      </c>
      <c r="E67" s="1287"/>
      <c r="F67" s="1289" t="s">
        <v>739</v>
      </c>
      <c r="G67" s="1287"/>
      <c r="H67" s="1289" t="s">
        <v>748</v>
      </c>
      <c r="I67" s="1287"/>
      <c r="J67" s="1289" t="s">
        <v>756</v>
      </c>
      <c r="K67" s="1287"/>
      <c r="L67" s="1287"/>
      <c r="M67" s="1289" t="s">
        <v>757</v>
      </c>
      <c r="N67" s="1287"/>
      <c r="O67" s="1287"/>
      <c r="P67" s="1289"/>
      <c r="Q67" s="1287"/>
      <c r="R67" s="1289"/>
      <c r="S67" s="1287"/>
      <c r="T67" s="1290" t="s">
        <v>392</v>
      </c>
      <c r="U67" s="1287"/>
      <c r="V67" s="1287"/>
      <c r="W67" s="1287"/>
      <c r="X67" s="1287"/>
      <c r="Y67" s="1287"/>
      <c r="Z67" s="1287"/>
      <c r="AA67" s="1287"/>
      <c r="AB67" s="1289" t="s">
        <v>732</v>
      </c>
      <c r="AC67" s="1287"/>
      <c r="AD67" s="1287"/>
      <c r="AE67" s="1287"/>
      <c r="AF67" s="1287"/>
      <c r="AG67" s="1289" t="s">
        <v>733</v>
      </c>
      <c r="AH67" s="1287"/>
      <c r="AI67" s="1287"/>
      <c r="AJ67" s="1154" t="s">
        <v>417</v>
      </c>
      <c r="AK67" s="1291" t="s">
        <v>734</v>
      </c>
      <c r="AL67" s="1287"/>
      <c r="AM67" s="1287"/>
      <c r="AN67" s="1287"/>
      <c r="AO67" s="1287"/>
      <c r="AP67" s="1287"/>
      <c r="AQ67" s="1155">
        <v>2539459</v>
      </c>
      <c r="AR67" s="1164">
        <v>1039459</v>
      </c>
      <c r="AS67" s="1155">
        <v>1134080</v>
      </c>
      <c r="AT67" s="1286">
        <v>0</v>
      </c>
      <c r="AU67" s="1287"/>
      <c r="AV67" s="1164">
        <v>1039459</v>
      </c>
      <c r="AW67" s="1156">
        <v>0</v>
      </c>
      <c r="AX67" s="1164">
        <v>1039459</v>
      </c>
      <c r="AY67" s="1156">
        <v>0</v>
      </c>
      <c r="AZ67" s="1164">
        <v>1039459</v>
      </c>
      <c r="BA67" s="1156">
        <v>0</v>
      </c>
      <c r="BB67" s="1155">
        <v>1039459</v>
      </c>
      <c r="BC67" s="1156">
        <v>0</v>
      </c>
      <c r="BD67" s="1155">
        <v>500000</v>
      </c>
    </row>
    <row r="68" spans="1:56" hidden="1">
      <c r="A68" s="1157" t="str">
        <f t="shared" si="0"/>
        <v>A2035110</v>
      </c>
      <c r="B68" s="1293" t="s">
        <v>361</v>
      </c>
      <c r="C68" s="1287"/>
      <c r="D68" s="1293" t="s">
        <v>741</v>
      </c>
      <c r="E68" s="1287"/>
      <c r="F68" s="1293" t="s">
        <v>739</v>
      </c>
      <c r="G68" s="1287"/>
      <c r="H68" s="1293" t="s">
        <v>748</v>
      </c>
      <c r="I68" s="1287"/>
      <c r="J68" s="1293" t="s">
        <v>758</v>
      </c>
      <c r="K68" s="1287"/>
      <c r="L68" s="1287"/>
      <c r="M68" s="1293"/>
      <c r="N68" s="1287"/>
      <c r="O68" s="1287"/>
      <c r="P68" s="1293"/>
      <c r="Q68" s="1287"/>
      <c r="R68" s="1293"/>
      <c r="S68" s="1287"/>
      <c r="T68" s="1292" t="s">
        <v>628</v>
      </c>
      <c r="U68" s="1287"/>
      <c r="V68" s="1287"/>
      <c r="W68" s="1287"/>
      <c r="X68" s="1287"/>
      <c r="Y68" s="1287"/>
      <c r="Z68" s="1287"/>
      <c r="AA68" s="1287"/>
      <c r="AB68" s="1293" t="s">
        <v>732</v>
      </c>
      <c r="AC68" s="1287"/>
      <c r="AD68" s="1287"/>
      <c r="AE68" s="1287"/>
      <c r="AF68" s="1287"/>
      <c r="AG68" s="1293" t="s">
        <v>733</v>
      </c>
      <c r="AH68" s="1287"/>
      <c r="AI68" s="1287"/>
      <c r="AJ68" s="1151" t="s">
        <v>417</v>
      </c>
      <c r="AK68" s="1294" t="s">
        <v>734</v>
      </c>
      <c r="AL68" s="1287"/>
      <c r="AM68" s="1287"/>
      <c r="AN68" s="1287"/>
      <c r="AO68" s="1287"/>
      <c r="AP68" s="1287"/>
      <c r="AQ68" s="1153">
        <v>0</v>
      </c>
      <c r="AR68" s="1162">
        <v>0</v>
      </c>
      <c r="AS68" s="1153">
        <v>0</v>
      </c>
      <c r="AT68" s="1295">
        <v>0</v>
      </c>
      <c r="AU68" s="1287"/>
      <c r="AV68" s="1162">
        <v>0</v>
      </c>
      <c r="AW68" s="1153">
        <v>0</v>
      </c>
      <c r="AX68" s="1162">
        <v>0</v>
      </c>
      <c r="AY68" s="1153">
        <v>0</v>
      </c>
      <c r="AZ68" s="1162">
        <v>0</v>
      </c>
      <c r="BA68" s="1153">
        <v>0</v>
      </c>
      <c r="BB68" s="1153">
        <v>0</v>
      </c>
      <c r="BC68" s="1153">
        <v>0</v>
      </c>
      <c r="BD68" s="1153">
        <v>0</v>
      </c>
    </row>
    <row r="69" spans="1:56" hidden="1">
      <c r="A69" s="1157" t="str">
        <f t="shared" si="0"/>
        <v>A20351110</v>
      </c>
      <c r="B69" s="1289" t="s">
        <v>361</v>
      </c>
      <c r="C69" s="1287"/>
      <c r="D69" s="1289" t="s">
        <v>741</v>
      </c>
      <c r="E69" s="1287"/>
      <c r="F69" s="1289" t="s">
        <v>739</v>
      </c>
      <c r="G69" s="1287"/>
      <c r="H69" s="1289" t="s">
        <v>748</v>
      </c>
      <c r="I69" s="1287"/>
      <c r="J69" s="1289" t="s">
        <v>758</v>
      </c>
      <c r="K69" s="1287"/>
      <c r="L69" s="1287"/>
      <c r="M69" s="1289" t="s">
        <v>738</v>
      </c>
      <c r="N69" s="1287"/>
      <c r="O69" s="1287"/>
      <c r="P69" s="1289"/>
      <c r="Q69" s="1287"/>
      <c r="R69" s="1289"/>
      <c r="S69" s="1287"/>
      <c r="T69" s="1290" t="s">
        <v>393</v>
      </c>
      <c r="U69" s="1287"/>
      <c r="V69" s="1287"/>
      <c r="W69" s="1287"/>
      <c r="X69" s="1287"/>
      <c r="Y69" s="1287"/>
      <c r="Z69" s="1287"/>
      <c r="AA69" s="1287"/>
      <c r="AB69" s="1289" t="s">
        <v>732</v>
      </c>
      <c r="AC69" s="1287"/>
      <c r="AD69" s="1287"/>
      <c r="AE69" s="1287"/>
      <c r="AF69" s="1287"/>
      <c r="AG69" s="1289" t="s">
        <v>733</v>
      </c>
      <c r="AH69" s="1287"/>
      <c r="AI69" s="1287"/>
      <c r="AJ69" s="1154" t="s">
        <v>417</v>
      </c>
      <c r="AK69" s="1291" t="s">
        <v>734</v>
      </c>
      <c r="AL69" s="1287"/>
      <c r="AM69" s="1287"/>
      <c r="AN69" s="1287"/>
      <c r="AO69" s="1287"/>
      <c r="AP69" s="1287"/>
      <c r="AQ69" s="1156">
        <v>0</v>
      </c>
      <c r="AR69" s="1163">
        <v>0</v>
      </c>
      <c r="AS69" s="1156">
        <v>0</v>
      </c>
      <c r="AT69" s="1286">
        <v>0</v>
      </c>
      <c r="AU69" s="1287"/>
      <c r="AV69" s="1163">
        <v>0</v>
      </c>
      <c r="AW69" s="1156">
        <v>0</v>
      </c>
      <c r="AX69" s="1163">
        <v>0</v>
      </c>
      <c r="AY69" s="1156">
        <v>0</v>
      </c>
      <c r="AZ69" s="1163">
        <v>0</v>
      </c>
      <c r="BA69" s="1156">
        <v>0</v>
      </c>
      <c r="BB69" s="1156">
        <v>0</v>
      </c>
      <c r="BC69" s="1156">
        <v>0</v>
      </c>
      <c r="BD69" s="1156">
        <v>0</v>
      </c>
    </row>
    <row r="70" spans="1:56" hidden="1">
      <c r="A70" s="1157" t="str">
        <f t="shared" si="0"/>
        <v>A20351210</v>
      </c>
      <c r="B70" s="1289" t="s">
        <v>361</v>
      </c>
      <c r="C70" s="1287"/>
      <c r="D70" s="1289" t="s">
        <v>741</v>
      </c>
      <c r="E70" s="1287"/>
      <c r="F70" s="1289" t="s">
        <v>739</v>
      </c>
      <c r="G70" s="1287"/>
      <c r="H70" s="1289" t="s">
        <v>748</v>
      </c>
      <c r="I70" s="1287"/>
      <c r="J70" s="1289" t="s">
        <v>758</v>
      </c>
      <c r="K70" s="1287"/>
      <c r="L70" s="1287"/>
      <c r="M70" s="1289" t="s">
        <v>741</v>
      </c>
      <c r="N70" s="1287"/>
      <c r="O70" s="1287"/>
      <c r="P70" s="1289"/>
      <c r="Q70" s="1287"/>
      <c r="R70" s="1289"/>
      <c r="S70" s="1287"/>
      <c r="T70" s="1290" t="s">
        <v>394</v>
      </c>
      <c r="U70" s="1287"/>
      <c r="V70" s="1287"/>
      <c r="W70" s="1287"/>
      <c r="X70" s="1287"/>
      <c r="Y70" s="1287"/>
      <c r="Z70" s="1287"/>
      <c r="AA70" s="1287"/>
      <c r="AB70" s="1289" t="s">
        <v>732</v>
      </c>
      <c r="AC70" s="1287"/>
      <c r="AD70" s="1287"/>
      <c r="AE70" s="1287"/>
      <c r="AF70" s="1287"/>
      <c r="AG70" s="1289" t="s">
        <v>733</v>
      </c>
      <c r="AH70" s="1287"/>
      <c r="AI70" s="1287"/>
      <c r="AJ70" s="1154" t="s">
        <v>417</v>
      </c>
      <c r="AK70" s="1291" t="s">
        <v>734</v>
      </c>
      <c r="AL70" s="1287"/>
      <c r="AM70" s="1287"/>
      <c r="AN70" s="1287"/>
      <c r="AO70" s="1287"/>
      <c r="AP70" s="1287"/>
      <c r="AQ70" s="1156">
        <v>0</v>
      </c>
      <c r="AR70" s="1163">
        <v>0</v>
      </c>
      <c r="AS70" s="1156">
        <v>0</v>
      </c>
      <c r="AT70" s="1286">
        <v>0</v>
      </c>
      <c r="AU70" s="1287"/>
      <c r="AV70" s="1163">
        <v>0</v>
      </c>
      <c r="AW70" s="1156">
        <v>0</v>
      </c>
      <c r="AX70" s="1163">
        <v>0</v>
      </c>
      <c r="AY70" s="1156">
        <v>0</v>
      </c>
      <c r="AZ70" s="1163">
        <v>0</v>
      </c>
      <c r="BA70" s="1156">
        <v>0</v>
      </c>
      <c r="BB70" s="1156">
        <v>0</v>
      </c>
      <c r="BC70" s="1156">
        <v>0</v>
      </c>
      <c r="BD70" s="1156">
        <v>0</v>
      </c>
    </row>
    <row r="71" spans="1:56" hidden="1">
      <c r="A71" s="1157" t="str">
        <f t="shared" si="0"/>
        <v>A20410</v>
      </c>
      <c r="B71" s="1289" t="s">
        <v>361</v>
      </c>
      <c r="C71" s="1287"/>
      <c r="D71" s="1289" t="s">
        <v>741</v>
      </c>
      <c r="E71" s="1287"/>
      <c r="F71" s="1289" t="s">
        <v>739</v>
      </c>
      <c r="G71" s="1287"/>
      <c r="H71" s="1289" t="s">
        <v>742</v>
      </c>
      <c r="I71" s="1287"/>
      <c r="J71" s="1289"/>
      <c r="K71" s="1287"/>
      <c r="L71" s="1287"/>
      <c r="M71" s="1289"/>
      <c r="N71" s="1287"/>
      <c r="O71" s="1287"/>
      <c r="P71" s="1289"/>
      <c r="Q71" s="1287"/>
      <c r="R71" s="1289"/>
      <c r="S71" s="1287"/>
      <c r="T71" s="1290" t="s">
        <v>630</v>
      </c>
      <c r="U71" s="1287"/>
      <c r="V71" s="1287"/>
      <c r="W71" s="1287"/>
      <c r="X71" s="1287"/>
      <c r="Y71" s="1287"/>
      <c r="Z71" s="1287"/>
      <c r="AA71" s="1287"/>
      <c r="AB71" s="1289" t="s">
        <v>732</v>
      </c>
      <c r="AC71" s="1287"/>
      <c r="AD71" s="1287"/>
      <c r="AE71" s="1287"/>
      <c r="AF71" s="1287"/>
      <c r="AG71" s="1289" t="s">
        <v>733</v>
      </c>
      <c r="AH71" s="1287"/>
      <c r="AI71" s="1287"/>
      <c r="AJ71" s="1154" t="s">
        <v>417</v>
      </c>
      <c r="AK71" s="1291" t="s">
        <v>734</v>
      </c>
      <c r="AL71" s="1287"/>
      <c r="AM71" s="1287"/>
      <c r="AN71" s="1287"/>
      <c r="AO71" s="1287"/>
      <c r="AP71" s="1287"/>
      <c r="AQ71" s="1155">
        <v>14893793192</v>
      </c>
      <c r="AR71" s="1164">
        <v>818849011.76999998</v>
      </c>
      <c r="AS71" s="1155">
        <v>122376822.44</v>
      </c>
      <c r="AT71" s="1296">
        <v>-40295692</v>
      </c>
      <c r="AU71" s="1287"/>
      <c r="AV71" s="1164">
        <v>1439075190.0999999</v>
      </c>
      <c r="AW71" s="1155">
        <v>-620226178.33000004</v>
      </c>
      <c r="AX71" s="1164">
        <v>1787515891.3199999</v>
      </c>
      <c r="AY71" s="1155">
        <v>-348440701.22000003</v>
      </c>
      <c r="AZ71" s="1164">
        <v>1293179971.3199999</v>
      </c>
      <c r="BA71" s="1155">
        <v>494335920</v>
      </c>
      <c r="BB71" s="1155">
        <v>1293179971.3199999</v>
      </c>
      <c r="BC71" s="1156">
        <v>0</v>
      </c>
      <c r="BD71" s="1155">
        <v>21185789</v>
      </c>
    </row>
    <row r="72" spans="1:56" hidden="1">
      <c r="A72" s="1157" t="str">
        <f t="shared" si="0"/>
        <v>A204110</v>
      </c>
      <c r="B72" s="1293" t="s">
        <v>361</v>
      </c>
      <c r="C72" s="1287"/>
      <c r="D72" s="1293" t="s">
        <v>741</v>
      </c>
      <c r="E72" s="1287"/>
      <c r="F72" s="1293" t="s">
        <v>739</v>
      </c>
      <c r="G72" s="1287"/>
      <c r="H72" s="1293" t="s">
        <v>742</v>
      </c>
      <c r="I72" s="1287"/>
      <c r="J72" s="1293" t="s">
        <v>738</v>
      </c>
      <c r="K72" s="1287"/>
      <c r="L72" s="1287"/>
      <c r="M72" s="1293"/>
      <c r="N72" s="1287"/>
      <c r="O72" s="1287"/>
      <c r="P72" s="1293"/>
      <c r="Q72" s="1287"/>
      <c r="R72" s="1293"/>
      <c r="S72" s="1287"/>
      <c r="T72" s="1292" t="s">
        <v>633</v>
      </c>
      <c r="U72" s="1287"/>
      <c r="V72" s="1287"/>
      <c r="W72" s="1287"/>
      <c r="X72" s="1287"/>
      <c r="Y72" s="1287"/>
      <c r="Z72" s="1287"/>
      <c r="AA72" s="1287"/>
      <c r="AB72" s="1293" t="s">
        <v>732</v>
      </c>
      <c r="AC72" s="1287"/>
      <c r="AD72" s="1287"/>
      <c r="AE72" s="1287"/>
      <c r="AF72" s="1287"/>
      <c r="AG72" s="1293" t="s">
        <v>733</v>
      </c>
      <c r="AH72" s="1287"/>
      <c r="AI72" s="1287"/>
      <c r="AJ72" s="1151" t="s">
        <v>417</v>
      </c>
      <c r="AK72" s="1294" t="s">
        <v>734</v>
      </c>
      <c r="AL72" s="1287"/>
      <c r="AM72" s="1287"/>
      <c r="AN72" s="1287"/>
      <c r="AO72" s="1287"/>
      <c r="AP72" s="1287"/>
      <c r="AQ72" s="1152">
        <v>1639329342</v>
      </c>
      <c r="AR72" s="1161">
        <v>613082356.51999998</v>
      </c>
      <c r="AS72" s="1152">
        <v>2560090.08</v>
      </c>
      <c r="AT72" s="1295">
        <v>0</v>
      </c>
      <c r="AU72" s="1287"/>
      <c r="AV72" s="1161">
        <v>828488833.55999994</v>
      </c>
      <c r="AW72" s="1152">
        <v>-215406477.03999999</v>
      </c>
      <c r="AX72" s="1161">
        <v>217148284.72</v>
      </c>
      <c r="AY72" s="1152">
        <v>611340548.84000003</v>
      </c>
      <c r="AZ72" s="1161">
        <v>52254284.719999999</v>
      </c>
      <c r="BA72" s="1152">
        <v>164894000</v>
      </c>
      <c r="BB72" s="1152">
        <v>52254284.719999999</v>
      </c>
      <c r="BC72" s="1153">
        <v>0</v>
      </c>
      <c r="BD72" s="1152">
        <v>2352250</v>
      </c>
    </row>
    <row r="73" spans="1:56" hidden="1">
      <c r="A73" s="1157" t="str">
        <f t="shared" si="0"/>
        <v>A2041310</v>
      </c>
      <c r="B73" s="1289" t="s">
        <v>361</v>
      </c>
      <c r="C73" s="1287"/>
      <c r="D73" s="1289" t="s">
        <v>741</v>
      </c>
      <c r="E73" s="1287"/>
      <c r="F73" s="1289" t="s">
        <v>739</v>
      </c>
      <c r="G73" s="1287"/>
      <c r="H73" s="1289" t="s">
        <v>742</v>
      </c>
      <c r="I73" s="1287"/>
      <c r="J73" s="1289" t="s">
        <v>738</v>
      </c>
      <c r="K73" s="1287"/>
      <c r="L73" s="1287"/>
      <c r="M73" s="1289" t="s">
        <v>748</v>
      </c>
      <c r="N73" s="1287"/>
      <c r="O73" s="1287"/>
      <c r="P73" s="1289"/>
      <c r="Q73" s="1287"/>
      <c r="R73" s="1289"/>
      <c r="S73" s="1287"/>
      <c r="T73" s="1290" t="s">
        <v>575</v>
      </c>
      <c r="U73" s="1287"/>
      <c r="V73" s="1287"/>
      <c r="W73" s="1287"/>
      <c r="X73" s="1287"/>
      <c r="Y73" s="1287"/>
      <c r="Z73" s="1287"/>
      <c r="AA73" s="1287"/>
      <c r="AB73" s="1289" t="s">
        <v>732</v>
      </c>
      <c r="AC73" s="1287"/>
      <c r="AD73" s="1287"/>
      <c r="AE73" s="1287"/>
      <c r="AF73" s="1287"/>
      <c r="AG73" s="1289" t="s">
        <v>733</v>
      </c>
      <c r="AH73" s="1287"/>
      <c r="AI73" s="1287"/>
      <c r="AJ73" s="1154" t="s">
        <v>417</v>
      </c>
      <c r="AK73" s="1291" t="s">
        <v>734</v>
      </c>
      <c r="AL73" s="1287"/>
      <c r="AM73" s="1287"/>
      <c r="AN73" s="1287"/>
      <c r="AO73" s="1287"/>
      <c r="AP73" s="1287"/>
      <c r="AQ73" s="1155">
        <v>620851</v>
      </c>
      <c r="AR73" s="1163">
        <v>0.52</v>
      </c>
      <c r="AS73" s="1155">
        <v>352250.48</v>
      </c>
      <c r="AT73" s="1286">
        <v>0</v>
      </c>
      <c r="AU73" s="1287"/>
      <c r="AV73" s="1163">
        <v>0</v>
      </c>
      <c r="AW73" s="1156">
        <v>0.52</v>
      </c>
      <c r="AX73" s="1163">
        <v>0</v>
      </c>
      <c r="AY73" s="1156">
        <v>0</v>
      </c>
      <c r="AZ73" s="1163">
        <v>0</v>
      </c>
      <c r="BA73" s="1156">
        <v>0</v>
      </c>
      <c r="BB73" s="1156">
        <v>0</v>
      </c>
      <c r="BC73" s="1156">
        <v>0</v>
      </c>
      <c r="BD73" s="1155">
        <v>352250</v>
      </c>
    </row>
    <row r="74" spans="1:56" hidden="1">
      <c r="A74" s="1157" t="str">
        <f t="shared" si="0"/>
        <v>A2041410</v>
      </c>
      <c r="B74" s="1289" t="s">
        <v>361</v>
      </c>
      <c r="C74" s="1287"/>
      <c r="D74" s="1289" t="s">
        <v>741</v>
      </c>
      <c r="E74" s="1287"/>
      <c r="F74" s="1289" t="s">
        <v>739</v>
      </c>
      <c r="G74" s="1287"/>
      <c r="H74" s="1289" t="s">
        <v>742</v>
      </c>
      <c r="I74" s="1287"/>
      <c r="J74" s="1289" t="s">
        <v>738</v>
      </c>
      <c r="K74" s="1287"/>
      <c r="L74" s="1287"/>
      <c r="M74" s="1289" t="s">
        <v>742</v>
      </c>
      <c r="N74" s="1287"/>
      <c r="O74" s="1287"/>
      <c r="P74" s="1289"/>
      <c r="Q74" s="1287"/>
      <c r="R74" s="1289"/>
      <c r="S74" s="1287"/>
      <c r="T74" s="1290" t="s">
        <v>395</v>
      </c>
      <c r="U74" s="1287"/>
      <c r="V74" s="1287"/>
      <c r="W74" s="1287"/>
      <c r="X74" s="1287"/>
      <c r="Y74" s="1287"/>
      <c r="Z74" s="1287"/>
      <c r="AA74" s="1287"/>
      <c r="AB74" s="1289" t="s">
        <v>732</v>
      </c>
      <c r="AC74" s="1287"/>
      <c r="AD74" s="1287"/>
      <c r="AE74" s="1287"/>
      <c r="AF74" s="1287"/>
      <c r="AG74" s="1289" t="s">
        <v>733</v>
      </c>
      <c r="AH74" s="1287"/>
      <c r="AI74" s="1287"/>
      <c r="AJ74" s="1154" t="s">
        <v>417</v>
      </c>
      <c r="AK74" s="1291" t="s">
        <v>734</v>
      </c>
      <c r="AL74" s="1287"/>
      <c r="AM74" s="1287"/>
      <c r="AN74" s="1287"/>
      <c r="AO74" s="1287"/>
      <c r="AP74" s="1287"/>
      <c r="AQ74" s="1155">
        <v>500000</v>
      </c>
      <c r="AR74" s="1163">
        <v>0</v>
      </c>
      <c r="AS74" s="1155">
        <v>500000</v>
      </c>
      <c r="AT74" s="1286">
        <v>0</v>
      </c>
      <c r="AU74" s="1287"/>
      <c r="AV74" s="1163">
        <v>0</v>
      </c>
      <c r="AW74" s="1156">
        <v>0</v>
      </c>
      <c r="AX74" s="1163">
        <v>0</v>
      </c>
      <c r="AY74" s="1156">
        <v>0</v>
      </c>
      <c r="AZ74" s="1163">
        <v>0</v>
      </c>
      <c r="BA74" s="1156">
        <v>0</v>
      </c>
      <c r="BB74" s="1156">
        <v>0</v>
      </c>
      <c r="BC74" s="1156">
        <v>0</v>
      </c>
      <c r="BD74" s="1155">
        <v>500000</v>
      </c>
    </row>
    <row r="75" spans="1:56" hidden="1">
      <c r="A75" s="1157" t="str">
        <f t="shared" si="0"/>
        <v>A2041610</v>
      </c>
      <c r="B75" s="1289" t="s">
        <v>361</v>
      </c>
      <c r="C75" s="1287"/>
      <c r="D75" s="1289" t="s">
        <v>741</v>
      </c>
      <c r="E75" s="1287"/>
      <c r="F75" s="1289" t="s">
        <v>739</v>
      </c>
      <c r="G75" s="1287"/>
      <c r="H75" s="1289" t="s">
        <v>742</v>
      </c>
      <c r="I75" s="1287"/>
      <c r="J75" s="1289" t="s">
        <v>738</v>
      </c>
      <c r="K75" s="1287"/>
      <c r="L75" s="1287"/>
      <c r="M75" s="1289" t="s">
        <v>753</v>
      </c>
      <c r="N75" s="1287"/>
      <c r="O75" s="1287"/>
      <c r="P75" s="1289"/>
      <c r="Q75" s="1287"/>
      <c r="R75" s="1289"/>
      <c r="S75" s="1287"/>
      <c r="T75" s="1290" t="s">
        <v>396</v>
      </c>
      <c r="U75" s="1287"/>
      <c r="V75" s="1287"/>
      <c r="W75" s="1287"/>
      <c r="X75" s="1287"/>
      <c r="Y75" s="1287"/>
      <c r="Z75" s="1287"/>
      <c r="AA75" s="1287"/>
      <c r="AB75" s="1289" t="s">
        <v>732</v>
      </c>
      <c r="AC75" s="1287"/>
      <c r="AD75" s="1287"/>
      <c r="AE75" s="1287"/>
      <c r="AF75" s="1287"/>
      <c r="AG75" s="1289" t="s">
        <v>733</v>
      </c>
      <c r="AH75" s="1287"/>
      <c r="AI75" s="1287"/>
      <c r="AJ75" s="1154" t="s">
        <v>417</v>
      </c>
      <c r="AK75" s="1291" t="s">
        <v>734</v>
      </c>
      <c r="AL75" s="1287"/>
      <c r="AM75" s="1287"/>
      <c r="AN75" s="1287"/>
      <c r="AO75" s="1287"/>
      <c r="AP75" s="1287"/>
      <c r="AQ75" s="1155">
        <v>407008534</v>
      </c>
      <c r="AR75" s="1163">
        <v>0</v>
      </c>
      <c r="AS75" s="1155">
        <v>500000</v>
      </c>
      <c r="AT75" s="1286">
        <v>0</v>
      </c>
      <c r="AU75" s="1287"/>
      <c r="AV75" s="1163">
        <v>0</v>
      </c>
      <c r="AW75" s="1156">
        <v>0</v>
      </c>
      <c r="AX75" s="1164">
        <v>7954284.7199999997</v>
      </c>
      <c r="AY75" s="1155">
        <v>-7954284.7199999997</v>
      </c>
      <c r="AZ75" s="1164">
        <v>7954284.7199999997</v>
      </c>
      <c r="BA75" s="1156">
        <v>0</v>
      </c>
      <c r="BB75" s="1155">
        <v>7954284.7199999997</v>
      </c>
      <c r="BC75" s="1156">
        <v>0</v>
      </c>
      <c r="BD75" s="1155">
        <v>500000</v>
      </c>
    </row>
    <row r="76" spans="1:56" hidden="1">
      <c r="A76" s="1157" t="str">
        <f t="shared" si="0"/>
        <v>A2041810</v>
      </c>
      <c r="B76" s="1289" t="s">
        <v>361</v>
      </c>
      <c r="C76" s="1287"/>
      <c r="D76" s="1289" t="s">
        <v>741</v>
      </c>
      <c r="E76" s="1287"/>
      <c r="F76" s="1289" t="s">
        <v>739</v>
      </c>
      <c r="G76" s="1287"/>
      <c r="H76" s="1289" t="s">
        <v>742</v>
      </c>
      <c r="I76" s="1287"/>
      <c r="J76" s="1289" t="s">
        <v>738</v>
      </c>
      <c r="K76" s="1287"/>
      <c r="L76" s="1287"/>
      <c r="M76" s="1289" t="s">
        <v>755</v>
      </c>
      <c r="N76" s="1287"/>
      <c r="O76" s="1287"/>
      <c r="P76" s="1289"/>
      <c r="Q76" s="1287"/>
      <c r="R76" s="1289"/>
      <c r="S76" s="1287"/>
      <c r="T76" s="1290" t="s">
        <v>397</v>
      </c>
      <c r="U76" s="1287"/>
      <c r="V76" s="1287"/>
      <c r="W76" s="1287"/>
      <c r="X76" s="1287"/>
      <c r="Y76" s="1287"/>
      <c r="Z76" s="1287"/>
      <c r="AA76" s="1287"/>
      <c r="AB76" s="1289" t="s">
        <v>732</v>
      </c>
      <c r="AC76" s="1287"/>
      <c r="AD76" s="1287"/>
      <c r="AE76" s="1287"/>
      <c r="AF76" s="1287"/>
      <c r="AG76" s="1289" t="s">
        <v>733</v>
      </c>
      <c r="AH76" s="1287"/>
      <c r="AI76" s="1287"/>
      <c r="AJ76" s="1154" t="s">
        <v>417</v>
      </c>
      <c r="AK76" s="1291" t="s">
        <v>734</v>
      </c>
      <c r="AL76" s="1287"/>
      <c r="AM76" s="1287"/>
      <c r="AN76" s="1287"/>
      <c r="AO76" s="1287"/>
      <c r="AP76" s="1287"/>
      <c r="AQ76" s="1155">
        <v>969511736</v>
      </c>
      <c r="AR76" s="1164">
        <v>613082356</v>
      </c>
      <c r="AS76" s="1155">
        <v>207839.6</v>
      </c>
      <c r="AT76" s="1286">
        <v>0</v>
      </c>
      <c r="AU76" s="1287"/>
      <c r="AV76" s="1164">
        <v>828488833.55999994</v>
      </c>
      <c r="AW76" s="1155">
        <v>-215406477.56</v>
      </c>
      <c r="AX76" s="1164">
        <v>209194000</v>
      </c>
      <c r="AY76" s="1155">
        <v>619294833.55999994</v>
      </c>
      <c r="AZ76" s="1164">
        <v>44300000</v>
      </c>
      <c r="BA76" s="1155">
        <v>164894000</v>
      </c>
      <c r="BB76" s="1155">
        <v>44300000</v>
      </c>
      <c r="BC76" s="1156">
        <v>0</v>
      </c>
      <c r="BD76" s="1156">
        <v>0</v>
      </c>
    </row>
    <row r="77" spans="1:56" hidden="1">
      <c r="A77" s="1157" t="str">
        <f t="shared" si="0"/>
        <v>A2041910</v>
      </c>
      <c r="B77" s="1289" t="s">
        <v>361</v>
      </c>
      <c r="C77" s="1287"/>
      <c r="D77" s="1289" t="s">
        <v>741</v>
      </c>
      <c r="E77" s="1287"/>
      <c r="F77" s="1289" t="s">
        <v>739</v>
      </c>
      <c r="G77" s="1287"/>
      <c r="H77" s="1289" t="s">
        <v>742</v>
      </c>
      <c r="I77" s="1287"/>
      <c r="J77" s="1289" t="s">
        <v>738</v>
      </c>
      <c r="K77" s="1287"/>
      <c r="L77" s="1287"/>
      <c r="M77" s="1289" t="s">
        <v>747</v>
      </c>
      <c r="N77" s="1287"/>
      <c r="O77" s="1287"/>
      <c r="P77" s="1289"/>
      <c r="Q77" s="1287"/>
      <c r="R77" s="1289"/>
      <c r="S77" s="1287"/>
      <c r="T77" s="1290" t="s">
        <v>398</v>
      </c>
      <c r="U77" s="1287"/>
      <c r="V77" s="1287"/>
      <c r="W77" s="1287"/>
      <c r="X77" s="1287"/>
      <c r="Y77" s="1287"/>
      <c r="Z77" s="1287"/>
      <c r="AA77" s="1287"/>
      <c r="AB77" s="1289" t="s">
        <v>732</v>
      </c>
      <c r="AC77" s="1287"/>
      <c r="AD77" s="1287"/>
      <c r="AE77" s="1287"/>
      <c r="AF77" s="1287"/>
      <c r="AG77" s="1289" t="s">
        <v>733</v>
      </c>
      <c r="AH77" s="1287"/>
      <c r="AI77" s="1287"/>
      <c r="AJ77" s="1154" t="s">
        <v>417</v>
      </c>
      <c r="AK77" s="1291" t="s">
        <v>734</v>
      </c>
      <c r="AL77" s="1287"/>
      <c r="AM77" s="1287"/>
      <c r="AN77" s="1287"/>
      <c r="AO77" s="1287"/>
      <c r="AP77" s="1287"/>
      <c r="AQ77" s="1155">
        <v>500000</v>
      </c>
      <c r="AR77" s="1163">
        <v>0</v>
      </c>
      <c r="AS77" s="1155">
        <v>500000</v>
      </c>
      <c r="AT77" s="1286">
        <v>0</v>
      </c>
      <c r="AU77" s="1287"/>
      <c r="AV77" s="1163">
        <v>0</v>
      </c>
      <c r="AW77" s="1156">
        <v>0</v>
      </c>
      <c r="AX77" s="1163">
        <v>0</v>
      </c>
      <c r="AY77" s="1156">
        <v>0</v>
      </c>
      <c r="AZ77" s="1163">
        <v>0</v>
      </c>
      <c r="BA77" s="1156">
        <v>0</v>
      </c>
      <c r="BB77" s="1156">
        <v>0</v>
      </c>
      <c r="BC77" s="1156">
        <v>0</v>
      </c>
      <c r="BD77" s="1155">
        <v>500000</v>
      </c>
    </row>
    <row r="78" spans="1:56" hidden="1">
      <c r="A78" s="1157" t="str">
        <f t="shared" si="0"/>
        <v>A20411610</v>
      </c>
      <c r="B78" s="1289" t="s">
        <v>361</v>
      </c>
      <c r="C78" s="1287"/>
      <c r="D78" s="1289" t="s">
        <v>741</v>
      </c>
      <c r="E78" s="1287"/>
      <c r="F78" s="1289" t="s">
        <v>739</v>
      </c>
      <c r="G78" s="1287"/>
      <c r="H78" s="1289" t="s">
        <v>742</v>
      </c>
      <c r="I78" s="1287"/>
      <c r="J78" s="1289" t="s">
        <v>738</v>
      </c>
      <c r="K78" s="1287"/>
      <c r="L78" s="1287"/>
      <c r="M78" s="1289" t="s">
        <v>370</v>
      </c>
      <c r="N78" s="1287"/>
      <c r="O78" s="1287"/>
      <c r="P78" s="1289"/>
      <c r="Q78" s="1287"/>
      <c r="R78" s="1289"/>
      <c r="S78" s="1287"/>
      <c r="T78" s="1290" t="s">
        <v>399</v>
      </c>
      <c r="U78" s="1287"/>
      <c r="V78" s="1287"/>
      <c r="W78" s="1287"/>
      <c r="X78" s="1287"/>
      <c r="Y78" s="1287"/>
      <c r="Z78" s="1287"/>
      <c r="AA78" s="1287"/>
      <c r="AB78" s="1289" t="s">
        <v>732</v>
      </c>
      <c r="AC78" s="1287"/>
      <c r="AD78" s="1287"/>
      <c r="AE78" s="1287"/>
      <c r="AF78" s="1287"/>
      <c r="AG78" s="1289" t="s">
        <v>733</v>
      </c>
      <c r="AH78" s="1287"/>
      <c r="AI78" s="1287"/>
      <c r="AJ78" s="1154" t="s">
        <v>417</v>
      </c>
      <c r="AK78" s="1291" t="s">
        <v>734</v>
      </c>
      <c r="AL78" s="1287"/>
      <c r="AM78" s="1287"/>
      <c r="AN78" s="1287"/>
      <c r="AO78" s="1287"/>
      <c r="AP78" s="1287"/>
      <c r="AQ78" s="1156">
        <v>0</v>
      </c>
      <c r="AR78" s="1163">
        <v>0</v>
      </c>
      <c r="AS78" s="1156">
        <v>0</v>
      </c>
      <c r="AT78" s="1286">
        <v>0</v>
      </c>
      <c r="AU78" s="1287"/>
      <c r="AV78" s="1163">
        <v>0</v>
      </c>
      <c r="AW78" s="1156">
        <v>0</v>
      </c>
      <c r="AX78" s="1163">
        <v>0</v>
      </c>
      <c r="AY78" s="1156">
        <v>0</v>
      </c>
      <c r="AZ78" s="1163">
        <v>0</v>
      </c>
      <c r="BA78" s="1156">
        <v>0</v>
      </c>
      <c r="BB78" s="1156">
        <v>0</v>
      </c>
      <c r="BC78" s="1156">
        <v>0</v>
      </c>
      <c r="BD78" s="1156">
        <v>0</v>
      </c>
    </row>
    <row r="79" spans="1:56" hidden="1">
      <c r="A79" s="1157" t="str">
        <f t="shared" si="0"/>
        <v>A20412510</v>
      </c>
      <c r="B79" s="1289" t="s">
        <v>361</v>
      </c>
      <c r="C79" s="1287"/>
      <c r="D79" s="1289" t="s">
        <v>741</v>
      </c>
      <c r="E79" s="1287"/>
      <c r="F79" s="1289" t="s">
        <v>739</v>
      </c>
      <c r="G79" s="1287"/>
      <c r="H79" s="1289" t="s">
        <v>742</v>
      </c>
      <c r="I79" s="1287"/>
      <c r="J79" s="1289" t="s">
        <v>738</v>
      </c>
      <c r="K79" s="1287"/>
      <c r="L79" s="1287"/>
      <c r="M79" s="1289" t="s">
        <v>759</v>
      </c>
      <c r="N79" s="1287"/>
      <c r="O79" s="1287"/>
      <c r="P79" s="1289"/>
      <c r="Q79" s="1287"/>
      <c r="R79" s="1289"/>
      <c r="S79" s="1287"/>
      <c r="T79" s="1290" t="s">
        <v>400</v>
      </c>
      <c r="U79" s="1287"/>
      <c r="V79" s="1287"/>
      <c r="W79" s="1287"/>
      <c r="X79" s="1287"/>
      <c r="Y79" s="1287"/>
      <c r="Z79" s="1287"/>
      <c r="AA79" s="1287"/>
      <c r="AB79" s="1289" t="s">
        <v>732</v>
      </c>
      <c r="AC79" s="1287"/>
      <c r="AD79" s="1287"/>
      <c r="AE79" s="1287"/>
      <c r="AF79" s="1287"/>
      <c r="AG79" s="1289" t="s">
        <v>733</v>
      </c>
      <c r="AH79" s="1287"/>
      <c r="AI79" s="1287"/>
      <c r="AJ79" s="1154" t="s">
        <v>417</v>
      </c>
      <c r="AK79" s="1291" t="s">
        <v>734</v>
      </c>
      <c r="AL79" s="1287"/>
      <c r="AM79" s="1287"/>
      <c r="AN79" s="1287"/>
      <c r="AO79" s="1287"/>
      <c r="AP79" s="1287"/>
      <c r="AQ79" s="1155">
        <v>261188221</v>
      </c>
      <c r="AR79" s="1163">
        <v>0</v>
      </c>
      <c r="AS79" s="1155">
        <v>500000</v>
      </c>
      <c r="AT79" s="1286">
        <v>0</v>
      </c>
      <c r="AU79" s="1287"/>
      <c r="AV79" s="1163">
        <v>0</v>
      </c>
      <c r="AW79" s="1156">
        <v>0</v>
      </c>
      <c r="AX79" s="1163">
        <v>0</v>
      </c>
      <c r="AY79" s="1156">
        <v>0</v>
      </c>
      <c r="AZ79" s="1163">
        <v>0</v>
      </c>
      <c r="BA79" s="1156">
        <v>0</v>
      </c>
      <c r="BB79" s="1156">
        <v>0</v>
      </c>
      <c r="BC79" s="1156">
        <v>0</v>
      </c>
      <c r="BD79" s="1155">
        <v>500000</v>
      </c>
    </row>
    <row r="80" spans="1:56" hidden="1">
      <c r="A80" s="1157" t="str">
        <f t="shared" si="0"/>
        <v>A204210</v>
      </c>
      <c r="B80" s="1293" t="s">
        <v>361</v>
      </c>
      <c r="C80" s="1287"/>
      <c r="D80" s="1293" t="s">
        <v>741</v>
      </c>
      <c r="E80" s="1287"/>
      <c r="F80" s="1293" t="s">
        <v>739</v>
      </c>
      <c r="G80" s="1287"/>
      <c r="H80" s="1293" t="s">
        <v>742</v>
      </c>
      <c r="I80" s="1287"/>
      <c r="J80" s="1293" t="s">
        <v>741</v>
      </c>
      <c r="K80" s="1287"/>
      <c r="L80" s="1287"/>
      <c r="M80" s="1293"/>
      <c r="N80" s="1287"/>
      <c r="O80" s="1287"/>
      <c r="P80" s="1293"/>
      <c r="Q80" s="1287"/>
      <c r="R80" s="1293"/>
      <c r="S80" s="1287"/>
      <c r="T80" s="1292" t="s">
        <v>635</v>
      </c>
      <c r="U80" s="1287"/>
      <c r="V80" s="1287"/>
      <c r="W80" s="1287"/>
      <c r="X80" s="1287"/>
      <c r="Y80" s="1287"/>
      <c r="Z80" s="1287"/>
      <c r="AA80" s="1287"/>
      <c r="AB80" s="1293" t="s">
        <v>732</v>
      </c>
      <c r="AC80" s="1287"/>
      <c r="AD80" s="1287"/>
      <c r="AE80" s="1287"/>
      <c r="AF80" s="1287"/>
      <c r="AG80" s="1293" t="s">
        <v>733</v>
      </c>
      <c r="AH80" s="1287"/>
      <c r="AI80" s="1287"/>
      <c r="AJ80" s="1151" t="s">
        <v>417</v>
      </c>
      <c r="AK80" s="1294" t="s">
        <v>734</v>
      </c>
      <c r="AL80" s="1287"/>
      <c r="AM80" s="1287"/>
      <c r="AN80" s="1287"/>
      <c r="AO80" s="1287"/>
      <c r="AP80" s="1287"/>
      <c r="AQ80" s="1152">
        <v>24692592</v>
      </c>
      <c r="AR80" s="1162">
        <v>0</v>
      </c>
      <c r="AS80" s="1152">
        <v>1188000</v>
      </c>
      <c r="AT80" s="1295">
        <v>0</v>
      </c>
      <c r="AU80" s="1287"/>
      <c r="AV80" s="1161">
        <v>16398548</v>
      </c>
      <c r="AW80" s="1152">
        <v>-16398548</v>
      </c>
      <c r="AX80" s="1162">
        <v>0</v>
      </c>
      <c r="AY80" s="1152">
        <v>16398548</v>
      </c>
      <c r="AZ80" s="1162">
        <v>0</v>
      </c>
      <c r="BA80" s="1153">
        <v>0</v>
      </c>
      <c r="BB80" s="1153">
        <v>0</v>
      </c>
      <c r="BC80" s="1153">
        <v>0</v>
      </c>
      <c r="BD80" s="1152">
        <v>1188000</v>
      </c>
    </row>
    <row r="81" spans="1:56" hidden="1">
      <c r="A81" s="1157" t="str">
        <f t="shared" si="0"/>
        <v>A2042110</v>
      </c>
      <c r="B81" s="1289" t="s">
        <v>361</v>
      </c>
      <c r="C81" s="1287"/>
      <c r="D81" s="1289" t="s">
        <v>741</v>
      </c>
      <c r="E81" s="1287"/>
      <c r="F81" s="1289" t="s">
        <v>739</v>
      </c>
      <c r="G81" s="1287"/>
      <c r="H81" s="1289" t="s">
        <v>742</v>
      </c>
      <c r="I81" s="1287"/>
      <c r="J81" s="1289" t="s">
        <v>741</v>
      </c>
      <c r="K81" s="1287"/>
      <c r="L81" s="1287"/>
      <c r="M81" s="1289" t="s">
        <v>738</v>
      </c>
      <c r="N81" s="1287"/>
      <c r="O81" s="1287"/>
      <c r="P81" s="1289"/>
      <c r="Q81" s="1287"/>
      <c r="R81" s="1289"/>
      <c r="S81" s="1287"/>
      <c r="T81" s="1290" t="s">
        <v>401</v>
      </c>
      <c r="U81" s="1287"/>
      <c r="V81" s="1287"/>
      <c r="W81" s="1287"/>
      <c r="X81" s="1287"/>
      <c r="Y81" s="1287"/>
      <c r="Z81" s="1287"/>
      <c r="AA81" s="1287"/>
      <c r="AB81" s="1289" t="s">
        <v>732</v>
      </c>
      <c r="AC81" s="1287"/>
      <c r="AD81" s="1287"/>
      <c r="AE81" s="1287"/>
      <c r="AF81" s="1287"/>
      <c r="AG81" s="1289" t="s">
        <v>733</v>
      </c>
      <c r="AH81" s="1287"/>
      <c r="AI81" s="1287"/>
      <c r="AJ81" s="1154" t="s">
        <v>417</v>
      </c>
      <c r="AK81" s="1291" t="s">
        <v>734</v>
      </c>
      <c r="AL81" s="1287"/>
      <c r="AM81" s="1287"/>
      <c r="AN81" s="1287"/>
      <c r="AO81" s="1287"/>
      <c r="AP81" s="1287"/>
      <c r="AQ81" s="1155">
        <v>6664164</v>
      </c>
      <c r="AR81" s="1163">
        <v>0</v>
      </c>
      <c r="AS81" s="1155">
        <v>1000000</v>
      </c>
      <c r="AT81" s="1286">
        <v>0</v>
      </c>
      <c r="AU81" s="1287"/>
      <c r="AV81" s="1163">
        <v>0</v>
      </c>
      <c r="AW81" s="1156">
        <v>0</v>
      </c>
      <c r="AX81" s="1163">
        <v>0</v>
      </c>
      <c r="AY81" s="1156">
        <v>0</v>
      </c>
      <c r="AZ81" s="1163">
        <v>0</v>
      </c>
      <c r="BA81" s="1156">
        <v>0</v>
      </c>
      <c r="BB81" s="1156">
        <v>0</v>
      </c>
      <c r="BC81" s="1156">
        <v>0</v>
      </c>
      <c r="BD81" s="1155">
        <v>1000000</v>
      </c>
    </row>
    <row r="82" spans="1:56" hidden="1">
      <c r="A82" s="1157" t="str">
        <f t="shared" si="0"/>
        <v>A2042210</v>
      </c>
      <c r="B82" s="1289" t="s">
        <v>361</v>
      </c>
      <c r="C82" s="1287"/>
      <c r="D82" s="1289" t="s">
        <v>741</v>
      </c>
      <c r="E82" s="1287"/>
      <c r="F82" s="1289" t="s">
        <v>739</v>
      </c>
      <c r="G82" s="1287"/>
      <c r="H82" s="1289" t="s">
        <v>742</v>
      </c>
      <c r="I82" s="1287"/>
      <c r="J82" s="1289" t="s">
        <v>741</v>
      </c>
      <c r="K82" s="1287"/>
      <c r="L82" s="1287"/>
      <c r="M82" s="1289" t="s">
        <v>741</v>
      </c>
      <c r="N82" s="1287"/>
      <c r="O82" s="1287"/>
      <c r="P82" s="1289"/>
      <c r="Q82" s="1287"/>
      <c r="R82" s="1289"/>
      <c r="S82" s="1287"/>
      <c r="T82" s="1290" t="s">
        <v>402</v>
      </c>
      <c r="U82" s="1287"/>
      <c r="V82" s="1287"/>
      <c r="W82" s="1287"/>
      <c r="X82" s="1287"/>
      <c r="Y82" s="1287"/>
      <c r="Z82" s="1287"/>
      <c r="AA82" s="1287"/>
      <c r="AB82" s="1289" t="s">
        <v>732</v>
      </c>
      <c r="AC82" s="1287"/>
      <c r="AD82" s="1287"/>
      <c r="AE82" s="1287"/>
      <c r="AF82" s="1287"/>
      <c r="AG82" s="1289" t="s">
        <v>733</v>
      </c>
      <c r="AH82" s="1287"/>
      <c r="AI82" s="1287"/>
      <c r="AJ82" s="1154" t="s">
        <v>417</v>
      </c>
      <c r="AK82" s="1291" t="s">
        <v>734</v>
      </c>
      <c r="AL82" s="1287"/>
      <c r="AM82" s="1287"/>
      <c r="AN82" s="1287"/>
      <c r="AO82" s="1287"/>
      <c r="AP82" s="1287"/>
      <c r="AQ82" s="1155">
        <v>18028428</v>
      </c>
      <c r="AR82" s="1163">
        <v>0</v>
      </c>
      <c r="AS82" s="1155">
        <v>188000</v>
      </c>
      <c r="AT82" s="1286">
        <v>0</v>
      </c>
      <c r="AU82" s="1287"/>
      <c r="AV82" s="1164">
        <v>16398548</v>
      </c>
      <c r="AW82" s="1155">
        <v>-16398548</v>
      </c>
      <c r="AX82" s="1163">
        <v>0</v>
      </c>
      <c r="AY82" s="1155">
        <v>16398548</v>
      </c>
      <c r="AZ82" s="1163">
        <v>0</v>
      </c>
      <c r="BA82" s="1156">
        <v>0</v>
      </c>
      <c r="BB82" s="1156">
        <v>0</v>
      </c>
      <c r="BC82" s="1156">
        <v>0</v>
      </c>
      <c r="BD82" s="1155">
        <v>188000</v>
      </c>
    </row>
    <row r="83" spans="1:56" hidden="1">
      <c r="A83" s="1157" t="str">
        <f t="shared" si="0"/>
        <v>A204410</v>
      </c>
      <c r="B83" s="1293" t="s">
        <v>361</v>
      </c>
      <c r="C83" s="1287"/>
      <c r="D83" s="1293" t="s">
        <v>741</v>
      </c>
      <c r="E83" s="1287"/>
      <c r="F83" s="1293" t="s">
        <v>739</v>
      </c>
      <c r="G83" s="1287"/>
      <c r="H83" s="1293" t="s">
        <v>742</v>
      </c>
      <c r="I83" s="1287"/>
      <c r="J83" s="1293" t="s">
        <v>742</v>
      </c>
      <c r="K83" s="1287"/>
      <c r="L83" s="1287"/>
      <c r="M83" s="1293"/>
      <c r="N83" s="1287"/>
      <c r="O83" s="1287"/>
      <c r="P83" s="1293"/>
      <c r="Q83" s="1287"/>
      <c r="R83" s="1293"/>
      <c r="S83" s="1287"/>
      <c r="T83" s="1292" t="s">
        <v>637</v>
      </c>
      <c r="U83" s="1287"/>
      <c r="V83" s="1287"/>
      <c r="W83" s="1287"/>
      <c r="X83" s="1287"/>
      <c r="Y83" s="1287"/>
      <c r="Z83" s="1287"/>
      <c r="AA83" s="1287"/>
      <c r="AB83" s="1293" t="s">
        <v>732</v>
      </c>
      <c r="AC83" s="1287"/>
      <c r="AD83" s="1287"/>
      <c r="AE83" s="1287"/>
      <c r="AF83" s="1287"/>
      <c r="AG83" s="1293" t="s">
        <v>733</v>
      </c>
      <c r="AH83" s="1287"/>
      <c r="AI83" s="1287"/>
      <c r="AJ83" s="1151" t="s">
        <v>417</v>
      </c>
      <c r="AK83" s="1294" t="s">
        <v>734</v>
      </c>
      <c r="AL83" s="1287"/>
      <c r="AM83" s="1287"/>
      <c r="AN83" s="1287"/>
      <c r="AO83" s="1287"/>
      <c r="AP83" s="1287"/>
      <c r="AQ83" s="1152">
        <v>1099999525</v>
      </c>
      <c r="AR83" s="1162">
        <v>0</v>
      </c>
      <c r="AS83" s="1152">
        <v>5029000.3499999996</v>
      </c>
      <c r="AT83" s="1295">
        <v>0</v>
      </c>
      <c r="AU83" s="1287"/>
      <c r="AV83" s="1161">
        <v>21465090</v>
      </c>
      <c r="AW83" s="1152">
        <v>-21465090</v>
      </c>
      <c r="AX83" s="1161">
        <v>441272160</v>
      </c>
      <c r="AY83" s="1152">
        <v>-419807070</v>
      </c>
      <c r="AZ83" s="1161">
        <v>441272160</v>
      </c>
      <c r="BA83" s="1153">
        <v>0</v>
      </c>
      <c r="BB83" s="1152">
        <v>441272160</v>
      </c>
      <c r="BC83" s="1153">
        <v>0</v>
      </c>
      <c r="BD83" s="1152">
        <v>5029000</v>
      </c>
    </row>
    <row r="84" spans="1:56">
      <c r="A84" s="1157" t="str">
        <f t="shared" si="0"/>
        <v>A2044110</v>
      </c>
      <c r="B84" s="1289" t="s">
        <v>361</v>
      </c>
      <c r="C84" s="1287"/>
      <c r="D84" s="1289" t="s">
        <v>741</v>
      </c>
      <c r="E84" s="1287"/>
      <c r="F84" s="1289" t="s">
        <v>739</v>
      </c>
      <c r="G84" s="1287"/>
      <c r="H84" s="1289" t="s">
        <v>742</v>
      </c>
      <c r="I84" s="1287"/>
      <c r="J84" s="1289" t="s">
        <v>742</v>
      </c>
      <c r="K84" s="1287"/>
      <c r="L84" s="1287"/>
      <c r="M84" s="1289" t="s">
        <v>738</v>
      </c>
      <c r="N84" s="1287"/>
      <c r="O84" s="1287"/>
      <c r="P84" s="1289"/>
      <c r="Q84" s="1287"/>
      <c r="R84" s="1289"/>
      <c r="S84" s="1287"/>
      <c r="T84" s="1290" t="s">
        <v>403</v>
      </c>
      <c r="U84" s="1287"/>
      <c r="V84" s="1287"/>
      <c r="W84" s="1287"/>
      <c r="X84" s="1287"/>
      <c r="Y84" s="1287"/>
      <c r="Z84" s="1287"/>
      <c r="AA84" s="1287"/>
      <c r="AB84" s="1289" t="s">
        <v>732</v>
      </c>
      <c r="AC84" s="1287"/>
      <c r="AD84" s="1287"/>
      <c r="AE84" s="1287"/>
      <c r="AF84" s="1287"/>
      <c r="AG84" s="1289" t="s">
        <v>733</v>
      </c>
      <c r="AH84" s="1287"/>
      <c r="AI84" s="1287"/>
      <c r="AJ84" s="1154" t="s">
        <v>417</v>
      </c>
      <c r="AK84" s="1291" t="s">
        <v>734</v>
      </c>
      <c r="AL84" s="1287"/>
      <c r="AM84" s="1287"/>
      <c r="AN84" s="1287"/>
      <c r="AO84" s="1287"/>
      <c r="AP84" s="1287"/>
      <c r="AQ84" s="1155">
        <v>396991620</v>
      </c>
      <c r="AR84" s="1163">
        <v>0</v>
      </c>
      <c r="AS84" s="1155">
        <v>500000</v>
      </c>
      <c r="AT84" s="1286">
        <v>0</v>
      </c>
      <c r="AU84" s="1287"/>
      <c r="AV84" s="1163">
        <v>0</v>
      </c>
      <c r="AW84" s="1156">
        <v>0</v>
      </c>
      <c r="AX84" s="1164">
        <v>106214721</v>
      </c>
      <c r="AY84" s="1155">
        <v>-106214721</v>
      </c>
      <c r="AZ84" s="1164">
        <v>106214721</v>
      </c>
      <c r="BA84" s="1156">
        <v>0</v>
      </c>
      <c r="BB84" s="1155">
        <v>106214721</v>
      </c>
      <c r="BC84" s="1156">
        <v>0</v>
      </c>
      <c r="BD84" s="1155">
        <v>500000</v>
      </c>
    </row>
    <row r="85" spans="1:56" hidden="1">
      <c r="A85" s="1157" t="str">
        <f t="shared" si="0"/>
        <v>A2044610</v>
      </c>
      <c r="B85" s="1289" t="s">
        <v>361</v>
      </c>
      <c r="C85" s="1287"/>
      <c r="D85" s="1289" t="s">
        <v>741</v>
      </c>
      <c r="E85" s="1287"/>
      <c r="F85" s="1289" t="s">
        <v>739</v>
      </c>
      <c r="G85" s="1287"/>
      <c r="H85" s="1289" t="s">
        <v>742</v>
      </c>
      <c r="I85" s="1287"/>
      <c r="J85" s="1289" t="s">
        <v>742</v>
      </c>
      <c r="K85" s="1287"/>
      <c r="L85" s="1287"/>
      <c r="M85" s="1289" t="s">
        <v>753</v>
      </c>
      <c r="N85" s="1287"/>
      <c r="O85" s="1287"/>
      <c r="P85" s="1289"/>
      <c r="Q85" s="1287"/>
      <c r="R85" s="1289"/>
      <c r="S85" s="1287"/>
      <c r="T85" s="1290" t="s">
        <v>404</v>
      </c>
      <c r="U85" s="1287"/>
      <c r="V85" s="1287"/>
      <c r="W85" s="1287"/>
      <c r="X85" s="1287"/>
      <c r="Y85" s="1287"/>
      <c r="Z85" s="1287"/>
      <c r="AA85" s="1287"/>
      <c r="AB85" s="1289" t="s">
        <v>732</v>
      </c>
      <c r="AC85" s="1287"/>
      <c r="AD85" s="1287"/>
      <c r="AE85" s="1287"/>
      <c r="AF85" s="1287"/>
      <c r="AG85" s="1289" t="s">
        <v>733</v>
      </c>
      <c r="AH85" s="1287"/>
      <c r="AI85" s="1287"/>
      <c r="AJ85" s="1154" t="s">
        <v>417</v>
      </c>
      <c r="AK85" s="1291" t="s">
        <v>734</v>
      </c>
      <c r="AL85" s="1287"/>
      <c r="AM85" s="1287"/>
      <c r="AN85" s="1287"/>
      <c r="AO85" s="1287"/>
      <c r="AP85" s="1287"/>
      <c r="AQ85" s="1155">
        <v>9483000</v>
      </c>
      <c r="AR85" s="1163">
        <v>0</v>
      </c>
      <c r="AS85" s="1156">
        <v>0</v>
      </c>
      <c r="AT85" s="1286">
        <v>0</v>
      </c>
      <c r="AU85" s="1287"/>
      <c r="AV85" s="1163">
        <v>0</v>
      </c>
      <c r="AW85" s="1156">
        <v>0</v>
      </c>
      <c r="AX85" s="1163">
        <v>0</v>
      </c>
      <c r="AY85" s="1156">
        <v>0</v>
      </c>
      <c r="AZ85" s="1163">
        <v>0</v>
      </c>
      <c r="BA85" s="1156">
        <v>0</v>
      </c>
      <c r="BB85" s="1156">
        <v>0</v>
      </c>
      <c r="BC85" s="1156">
        <v>0</v>
      </c>
      <c r="BD85" s="1156">
        <v>0</v>
      </c>
    </row>
    <row r="86" spans="1:56" hidden="1">
      <c r="A86" s="1157" t="str">
        <f t="shared" si="0"/>
        <v>A2044910</v>
      </c>
      <c r="B86" s="1289" t="s">
        <v>361</v>
      </c>
      <c r="C86" s="1287"/>
      <c r="D86" s="1289" t="s">
        <v>741</v>
      </c>
      <c r="E86" s="1287"/>
      <c r="F86" s="1289" t="s">
        <v>739</v>
      </c>
      <c r="G86" s="1287"/>
      <c r="H86" s="1289" t="s">
        <v>742</v>
      </c>
      <c r="I86" s="1287"/>
      <c r="J86" s="1289" t="s">
        <v>742</v>
      </c>
      <c r="K86" s="1287"/>
      <c r="L86" s="1287"/>
      <c r="M86" s="1289" t="s">
        <v>747</v>
      </c>
      <c r="N86" s="1287"/>
      <c r="O86" s="1287"/>
      <c r="P86" s="1289"/>
      <c r="Q86" s="1287"/>
      <c r="R86" s="1289"/>
      <c r="S86" s="1287"/>
      <c r="T86" s="1290" t="s">
        <v>405</v>
      </c>
      <c r="U86" s="1287"/>
      <c r="V86" s="1287"/>
      <c r="W86" s="1287"/>
      <c r="X86" s="1287"/>
      <c r="Y86" s="1287"/>
      <c r="Z86" s="1287"/>
      <c r="AA86" s="1287"/>
      <c r="AB86" s="1289" t="s">
        <v>732</v>
      </c>
      <c r="AC86" s="1287"/>
      <c r="AD86" s="1287"/>
      <c r="AE86" s="1287"/>
      <c r="AF86" s="1287"/>
      <c r="AG86" s="1289" t="s">
        <v>733</v>
      </c>
      <c r="AH86" s="1287"/>
      <c r="AI86" s="1287"/>
      <c r="AJ86" s="1154" t="s">
        <v>417</v>
      </c>
      <c r="AK86" s="1291" t="s">
        <v>734</v>
      </c>
      <c r="AL86" s="1287"/>
      <c r="AM86" s="1287"/>
      <c r="AN86" s="1287"/>
      <c r="AO86" s="1287"/>
      <c r="AP86" s="1287"/>
      <c r="AQ86" s="1155">
        <v>27042392</v>
      </c>
      <c r="AR86" s="1163">
        <v>0</v>
      </c>
      <c r="AS86" s="1155">
        <v>837600</v>
      </c>
      <c r="AT86" s="1286">
        <v>0</v>
      </c>
      <c r="AU86" s="1287"/>
      <c r="AV86" s="1164">
        <v>21465090</v>
      </c>
      <c r="AW86" s="1155">
        <v>-21465090</v>
      </c>
      <c r="AX86" s="1164">
        <v>21465090</v>
      </c>
      <c r="AY86" s="1156">
        <v>0</v>
      </c>
      <c r="AZ86" s="1164">
        <v>21465090</v>
      </c>
      <c r="BA86" s="1156">
        <v>0</v>
      </c>
      <c r="BB86" s="1155">
        <v>21465090</v>
      </c>
      <c r="BC86" s="1156">
        <v>0</v>
      </c>
      <c r="BD86" s="1155">
        <v>837600</v>
      </c>
    </row>
    <row r="87" spans="1:56" hidden="1">
      <c r="A87" s="1157" t="str">
        <f t="shared" si="0"/>
        <v>A20441510</v>
      </c>
      <c r="B87" s="1289" t="s">
        <v>361</v>
      </c>
      <c r="C87" s="1287"/>
      <c r="D87" s="1289" t="s">
        <v>741</v>
      </c>
      <c r="E87" s="1287"/>
      <c r="F87" s="1289" t="s">
        <v>739</v>
      </c>
      <c r="G87" s="1287"/>
      <c r="H87" s="1289" t="s">
        <v>742</v>
      </c>
      <c r="I87" s="1287"/>
      <c r="J87" s="1289" t="s">
        <v>742</v>
      </c>
      <c r="K87" s="1287"/>
      <c r="L87" s="1287"/>
      <c r="M87" s="1289" t="s">
        <v>745</v>
      </c>
      <c r="N87" s="1287"/>
      <c r="O87" s="1287"/>
      <c r="P87" s="1289"/>
      <c r="Q87" s="1287"/>
      <c r="R87" s="1289"/>
      <c r="S87" s="1287"/>
      <c r="T87" s="1290" t="s">
        <v>406</v>
      </c>
      <c r="U87" s="1287"/>
      <c r="V87" s="1287"/>
      <c r="W87" s="1287"/>
      <c r="X87" s="1287"/>
      <c r="Y87" s="1287"/>
      <c r="Z87" s="1287"/>
      <c r="AA87" s="1287"/>
      <c r="AB87" s="1289" t="s">
        <v>732</v>
      </c>
      <c r="AC87" s="1287"/>
      <c r="AD87" s="1287"/>
      <c r="AE87" s="1287"/>
      <c r="AF87" s="1287"/>
      <c r="AG87" s="1289" t="s">
        <v>733</v>
      </c>
      <c r="AH87" s="1287"/>
      <c r="AI87" s="1287"/>
      <c r="AJ87" s="1154" t="s">
        <v>417</v>
      </c>
      <c r="AK87" s="1291" t="s">
        <v>734</v>
      </c>
      <c r="AL87" s="1287"/>
      <c r="AM87" s="1287"/>
      <c r="AN87" s="1287"/>
      <c r="AO87" s="1287"/>
      <c r="AP87" s="1287"/>
      <c r="AQ87" s="1155">
        <v>549638466</v>
      </c>
      <c r="AR87" s="1163">
        <v>0</v>
      </c>
      <c r="AS87" s="1155">
        <v>891200.35</v>
      </c>
      <c r="AT87" s="1286">
        <v>0</v>
      </c>
      <c r="AU87" s="1287"/>
      <c r="AV87" s="1163">
        <v>0</v>
      </c>
      <c r="AW87" s="1156">
        <v>0</v>
      </c>
      <c r="AX87" s="1164">
        <v>313592349</v>
      </c>
      <c r="AY87" s="1155">
        <v>-313592349</v>
      </c>
      <c r="AZ87" s="1164">
        <v>313592349</v>
      </c>
      <c r="BA87" s="1156">
        <v>0</v>
      </c>
      <c r="BB87" s="1155">
        <v>313592349</v>
      </c>
      <c r="BC87" s="1156">
        <v>0</v>
      </c>
      <c r="BD87" s="1155">
        <v>891200</v>
      </c>
    </row>
    <row r="88" spans="1:56" hidden="1">
      <c r="A88" s="1157" t="str">
        <f t="shared" si="0"/>
        <v>A20441710</v>
      </c>
      <c r="B88" s="1289" t="s">
        <v>361</v>
      </c>
      <c r="C88" s="1287"/>
      <c r="D88" s="1289" t="s">
        <v>741</v>
      </c>
      <c r="E88" s="1287"/>
      <c r="F88" s="1289" t="s">
        <v>739</v>
      </c>
      <c r="G88" s="1287"/>
      <c r="H88" s="1289" t="s">
        <v>742</v>
      </c>
      <c r="I88" s="1287"/>
      <c r="J88" s="1289" t="s">
        <v>742</v>
      </c>
      <c r="K88" s="1287"/>
      <c r="L88" s="1287"/>
      <c r="M88" s="1289" t="s">
        <v>760</v>
      </c>
      <c r="N88" s="1287"/>
      <c r="O88" s="1287"/>
      <c r="P88" s="1289"/>
      <c r="Q88" s="1287"/>
      <c r="R88" s="1289"/>
      <c r="S88" s="1287"/>
      <c r="T88" s="1290" t="s">
        <v>407</v>
      </c>
      <c r="U88" s="1287"/>
      <c r="V88" s="1287"/>
      <c r="W88" s="1287"/>
      <c r="X88" s="1287"/>
      <c r="Y88" s="1287"/>
      <c r="Z88" s="1287"/>
      <c r="AA88" s="1287"/>
      <c r="AB88" s="1289" t="s">
        <v>732</v>
      </c>
      <c r="AC88" s="1287"/>
      <c r="AD88" s="1287"/>
      <c r="AE88" s="1287"/>
      <c r="AF88" s="1287"/>
      <c r="AG88" s="1289" t="s">
        <v>733</v>
      </c>
      <c r="AH88" s="1287"/>
      <c r="AI88" s="1287"/>
      <c r="AJ88" s="1154" t="s">
        <v>417</v>
      </c>
      <c r="AK88" s="1291" t="s">
        <v>734</v>
      </c>
      <c r="AL88" s="1287"/>
      <c r="AM88" s="1287"/>
      <c r="AN88" s="1287"/>
      <c r="AO88" s="1287"/>
      <c r="AP88" s="1287"/>
      <c r="AQ88" s="1155">
        <v>43206658</v>
      </c>
      <c r="AR88" s="1163">
        <v>0</v>
      </c>
      <c r="AS88" s="1155">
        <v>300000</v>
      </c>
      <c r="AT88" s="1286">
        <v>0</v>
      </c>
      <c r="AU88" s="1287"/>
      <c r="AV88" s="1163">
        <v>0</v>
      </c>
      <c r="AW88" s="1156">
        <v>0</v>
      </c>
      <c r="AX88" s="1163">
        <v>0</v>
      </c>
      <c r="AY88" s="1156">
        <v>0</v>
      </c>
      <c r="AZ88" s="1163">
        <v>0</v>
      </c>
      <c r="BA88" s="1156">
        <v>0</v>
      </c>
      <c r="BB88" s="1156">
        <v>0</v>
      </c>
      <c r="BC88" s="1156">
        <v>0</v>
      </c>
      <c r="BD88" s="1155">
        <v>300000</v>
      </c>
    </row>
    <row r="89" spans="1:56" hidden="1">
      <c r="A89" s="1157" t="str">
        <f t="shared" si="0"/>
        <v>A20441810</v>
      </c>
      <c r="B89" s="1289" t="s">
        <v>361</v>
      </c>
      <c r="C89" s="1287"/>
      <c r="D89" s="1289" t="s">
        <v>741</v>
      </c>
      <c r="E89" s="1287"/>
      <c r="F89" s="1289" t="s">
        <v>739</v>
      </c>
      <c r="G89" s="1287"/>
      <c r="H89" s="1289" t="s">
        <v>742</v>
      </c>
      <c r="I89" s="1287"/>
      <c r="J89" s="1289" t="s">
        <v>742</v>
      </c>
      <c r="K89" s="1287"/>
      <c r="L89" s="1287"/>
      <c r="M89" s="1289" t="s">
        <v>761</v>
      </c>
      <c r="N89" s="1287"/>
      <c r="O89" s="1287"/>
      <c r="P89" s="1289"/>
      <c r="Q89" s="1287"/>
      <c r="R89" s="1289"/>
      <c r="S89" s="1287"/>
      <c r="T89" s="1290" t="s">
        <v>408</v>
      </c>
      <c r="U89" s="1287"/>
      <c r="V89" s="1287"/>
      <c r="W89" s="1287"/>
      <c r="X89" s="1287"/>
      <c r="Y89" s="1287"/>
      <c r="Z89" s="1287"/>
      <c r="AA89" s="1287"/>
      <c r="AB89" s="1289" t="s">
        <v>732</v>
      </c>
      <c r="AC89" s="1287"/>
      <c r="AD89" s="1287"/>
      <c r="AE89" s="1287"/>
      <c r="AF89" s="1287"/>
      <c r="AG89" s="1289" t="s">
        <v>733</v>
      </c>
      <c r="AH89" s="1287"/>
      <c r="AI89" s="1287"/>
      <c r="AJ89" s="1154" t="s">
        <v>417</v>
      </c>
      <c r="AK89" s="1291" t="s">
        <v>734</v>
      </c>
      <c r="AL89" s="1287"/>
      <c r="AM89" s="1287"/>
      <c r="AN89" s="1287"/>
      <c r="AO89" s="1287"/>
      <c r="AP89" s="1287"/>
      <c r="AQ89" s="1155">
        <v>45301479</v>
      </c>
      <c r="AR89" s="1163">
        <v>0</v>
      </c>
      <c r="AS89" s="1155">
        <v>300000</v>
      </c>
      <c r="AT89" s="1286">
        <v>0</v>
      </c>
      <c r="AU89" s="1287"/>
      <c r="AV89" s="1163">
        <v>0</v>
      </c>
      <c r="AW89" s="1156">
        <v>0</v>
      </c>
      <c r="AX89" s="1163">
        <v>0</v>
      </c>
      <c r="AY89" s="1156">
        <v>0</v>
      </c>
      <c r="AZ89" s="1163">
        <v>0</v>
      </c>
      <c r="BA89" s="1156">
        <v>0</v>
      </c>
      <c r="BB89" s="1156">
        <v>0</v>
      </c>
      <c r="BC89" s="1156">
        <v>0</v>
      </c>
      <c r="BD89" s="1155">
        <v>300000</v>
      </c>
    </row>
    <row r="90" spans="1:56" hidden="1">
      <c r="A90" s="1157" t="str">
        <f t="shared" si="0"/>
        <v>A20442010</v>
      </c>
      <c r="B90" s="1289" t="s">
        <v>361</v>
      </c>
      <c r="C90" s="1287"/>
      <c r="D90" s="1289" t="s">
        <v>741</v>
      </c>
      <c r="E90" s="1287"/>
      <c r="F90" s="1289" t="s">
        <v>739</v>
      </c>
      <c r="G90" s="1287"/>
      <c r="H90" s="1289" t="s">
        <v>742</v>
      </c>
      <c r="I90" s="1287"/>
      <c r="J90" s="1289" t="s">
        <v>742</v>
      </c>
      <c r="K90" s="1287"/>
      <c r="L90" s="1287"/>
      <c r="M90" s="1289" t="s">
        <v>762</v>
      </c>
      <c r="N90" s="1287"/>
      <c r="O90" s="1287"/>
      <c r="P90" s="1289"/>
      <c r="Q90" s="1287"/>
      <c r="R90" s="1289"/>
      <c r="S90" s="1287"/>
      <c r="T90" s="1290" t="s">
        <v>409</v>
      </c>
      <c r="U90" s="1287"/>
      <c r="V90" s="1287"/>
      <c r="W90" s="1287"/>
      <c r="X90" s="1287"/>
      <c r="Y90" s="1287"/>
      <c r="Z90" s="1287"/>
      <c r="AA90" s="1287"/>
      <c r="AB90" s="1289" t="s">
        <v>732</v>
      </c>
      <c r="AC90" s="1287"/>
      <c r="AD90" s="1287"/>
      <c r="AE90" s="1287"/>
      <c r="AF90" s="1287"/>
      <c r="AG90" s="1289" t="s">
        <v>733</v>
      </c>
      <c r="AH90" s="1287"/>
      <c r="AI90" s="1287"/>
      <c r="AJ90" s="1154" t="s">
        <v>417</v>
      </c>
      <c r="AK90" s="1291" t="s">
        <v>734</v>
      </c>
      <c r="AL90" s="1287"/>
      <c r="AM90" s="1287"/>
      <c r="AN90" s="1287"/>
      <c r="AO90" s="1287"/>
      <c r="AP90" s="1287"/>
      <c r="AQ90" s="1155">
        <v>5040076</v>
      </c>
      <c r="AR90" s="1163">
        <v>0</v>
      </c>
      <c r="AS90" s="1155">
        <v>1000000</v>
      </c>
      <c r="AT90" s="1286">
        <v>0</v>
      </c>
      <c r="AU90" s="1287"/>
      <c r="AV90" s="1163">
        <v>0</v>
      </c>
      <c r="AW90" s="1156">
        <v>0</v>
      </c>
      <c r="AX90" s="1163">
        <v>0</v>
      </c>
      <c r="AY90" s="1156">
        <v>0</v>
      </c>
      <c r="AZ90" s="1163">
        <v>0</v>
      </c>
      <c r="BA90" s="1156">
        <v>0</v>
      </c>
      <c r="BB90" s="1156">
        <v>0</v>
      </c>
      <c r="BC90" s="1156">
        <v>0</v>
      </c>
      <c r="BD90" s="1155">
        <v>1000000</v>
      </c>
    </row>
    <row r="91" spans="1:56" hidden="1">
      <c r="A91" s="1157" t="str">
        <f t="shared" ref="A91:A154" si="1">+B91&amp;D91&amp;F91&amp;H91&amp;J91&amp;M91&amp;AJ91</f>
        <v>A20442110</v>
      </c>
      <c r="B91" s="1289" t="s">
        <v>361</v>
      </c>
      <c r="C91" s="1287"/>
      <c r="D91" s="1289" t="s">
        <v>741</v>
      </c>
      <c r="E91" s="1287"/>
      <c r="F91" s="1289" t="s">
        <v>739</v>
      </c>
      <c r="G91" s="1287"/>
      <c r="H91" s="1289" t="s">
        <v>742</v>
      </c>
      <c r="I91" s="1287"/>
      <c r="J91" s="1289" t="s">
        <v>742</v>
      </c>
      <c r="K91" s="1287"/>
      <c r="L91" s="1287"/>
      <c r="M91" s="1289" t="s">
        <v>763</v>
      </c>
      <c r="N91" s="1287"/>
      <c r="O91" s="1287"/>
      <c r="P91" s="1289"/>
      <c r="Q91" s="1287"/>
      <c r="R91" s="1289"/>
      <c r="S91" s="1287"/>
      <c r="T91" s="1290" t="s">
        <v>410</v>
      </c>
      <c r="U91" s="1287"/>
      <c r="V91" s="1287"/>
      <c r="W91" s="1287"/>
      <c r="X91" s="1287"/>
      <c r="Y91" s="1287"/>
      <c r="Z91" s="1287"/>
      <c r="AA91" s="1287"/>
      <c r="AB91" s="1289" t="s">
        <v>732</v>
      </c>
      <c r="AC91" s="1287"/>
      <c r="AD91" s="1287"/>
      <c r="AE91" s="1287"/>
      <c r="AF91" s="1287"/>
      <c r="AG91" s="1289" t="s">
        <v>733</v>
      </c>
      <c r="AH91" s="1287"/>
      <c r="AI91" s="1287"/>
      <c r="AJ91" s="1154" t="s">
        <v>417</v>
      </c>
      <c r="AK91" s="1291" t="s">
        <v>734</v>
      </c>
      <c r="AL91" s="1287"/>
      <c r="AM91" s="1287"/>
      <c r="AN91" s="1287"/>
      <c r="AO91" s="1287"/>
      <c r="AP91" s="1287"/>
      <c r="AQ91" s="1155">
        <v>300000</v>
      </c>
      <c r="AR91" s="1163">
        <v>0</v>
      </c>
      <c r="AS91" s="1155">
        <v>300000</v>
      </c>
      <c r="AT91" s="1286">
        <v>0</v>
      </c>
      <c r="AU91" s="1287"/>
      <c r="AV91" s="1163">
        <v>0</v>
      </c>
      <c r="AW91" s="1156">
        <v>0</v>
      </c>
      <c r="AX91" s="1163">
        <v>0</v>
      </c>
      <c r="AY91" s="1156">
        <v>0</v>
      </c>
      <c r="AZ91" s="1163">
        <v>0</v>
      </c>
      <c r="BA91" s="1156">
        <v>0</v>
      </c>
      <c r="BB91" s="1156">
        <v>0</v>
      </c>
      <c r="BC91" s="1156">
        <v>0</v>
      </c>
      <c r="BD91" s="1155">
        <v>300000</v>
      </c>
    </row>
    <row r="92" spans="1:56" hidden="1">
      <c r="A92" s="1157" t="str">
        <f t="shared" si="1"/>
        <v>A20442310</v>
      </c>
      <c r="B92" s="1289" t="s">
        <v>361</v>
      </c>
      <c r="C92" s="1287"/>
      <c r="D92" s="1289" t="s">
        <v>741</v>
      </c>
      <c r="E92" s="1287"/>
      <c r="F92" s="1289" t="s">
        <v>739</v>
      </c>
      <c r="G92" s="1287"/>
      <c r="H92" s="1289" t="s">
        <v>742</v>
      </c>
      <c r="I92" s="1287"/>
      <c r="J92" s="1289" t="s">
        <v>742</v>
      </c>
      <c r="K92" s="1287"/>
      <c r="L92" s="1287"/>
      <c r="M92" s="1289" t="s">
        <v>764</v>
      </c>
      <c r="N92" s="1287"/>
      <c r="O92" s="1287"/>
      <c r="P92" s="1289"/>
      <c r="Q92" s="1287"/>
      <c r="R92" s="1289"/>
      <c r="S92" s="1287"/>
      <c r="T92" s="1290" t="s">
        <v>411</v>
      </c>
      <c r="U92" s="1287"/>
      <c r="V92" s="1287"/>
      <c r="W92" s="1287"/>
      <c r="X92" s="1287"/>
      <c r="Y92" s="1287"/>
      <c r="Z92" s="1287"/>
      <c r="AA92" s="1287"/>
      <c r="AB92" s="1289" t="s">
        <v>732</v>
      </c>
      <c r="AC92" s="1287"/>
      <c r="AD92" s="1287"/>
      <c r="AE92" s="1287"/>
      <c r="AF92" s="1287"/>
      <c r="AG92" s="1289" t="s">
        <v>733</v>
      </c>
      <c r="AH92" s="1287"/>
      <c r="AI92" s="1287"/>
      <c r="AJ92" s="1154" t="s">
        <v>417</v>
      </c>
      <c r="AK92" s="1291" t="s">
        <v>734</v>
      </c>
      <c r="AL92" s="1287"/>
      <c r="AM92" s="1287"/>
      <c r="AN92" s="1287"/>
      <c r="AO92" s="1287"/>
      <c r="AP92" s="1287"/>
      <c r="AQ92" s="1155">
        <v>22995834</v>
      </c>
      <c r="AR92" s="1163">
        <v>0</v>
      </c>
      <c r="AS92" s="1155">
        <v>900200</v>
      </c>
      <c r="AT92" s="1286">
        <v>0</v>
      </c>
      <c r="AU92" s="1287"/>
      <c r="AV92" s="1163">
        <v>0</v>
      </c>
      <c r="AW92" s="1156">
        <v>0</v>
      </c>
      <c r="AX92" s="1163">
        <v>0</v>
      </c>
      <c r="AY92" s="1156">
        <v>0</v>
      </c>
      <c r="AZ92" s="1163">
        <v>0</v>
      </c>
      <c r="BA92" s="1156">
        <v>0</v>
      </c>
      <c r="BB92" s="1156">
        <v>0</v>
      </c>
      <c r="BC92" s="1156">
        <v>0</v>
      </c>
      <c r="BD92" s="1155">
        <v>900200</v>
      </c>
    </row>
    <row r="93" spans="1:56" hidden="1">
      <c r="A93" s="1157" t="str">
        <f t="shared" si="1"/>
        <v>A204510</v>
      </c>
      <c r="B93" s="1293" t="s">
        <v>361</v>
      </c>
      <c r="C93" s="1287"/>
      <c r="D93" s="1293" t="s">
        <v>741</v>
      </c>
      <c r="E93" s="1287"/>
      <c r="F93" s="1293" t="s">
        <v>739</v>
      </c>
      <c r="G93" s="1287"/>
      <c r="H93" s="1293" t="s">
        <v>742</v>
      </c>
      <c r="I93" s="1287"/>
      <c r="J93" s="1293" t="s">
        <v>743</v>
      </c>
      <c r="K93" s="1287"/>
      <c r="L93" s="1287"/>
      <c r="M93" s="1293"/>
      <c r="N93" s="1287"/>
      <c r="O93" s="1287"/>
      <c r="P93" s="1293"/>
      <c r="Q93" s="1287"/>
      <c r="R93" s="1293"/>
      <c r="S93" s="1287"/>
      <c r="T93" s="1292" t="s">
        <v>640</v>
      </c>
      <c r="U93" s="1287"/>
      <c r="V93" s="1287"/>
      <c r="W93" s="1287"/>
      <c r="X93" s="1287"/>
      <c r="Y93" s="1287"/>
      <c r="Z93" s="1287"/>
      <c r="AA93" s="1287"/>
      <c r="AB93" s="1293" t="s">
        <v>732</v>
      </c>
      <c r="AC93" s="1287"/>
      <c r="AD93" s="1287"/>
      <c r="AE93" s="1287"/>
      <c r="AF93" s="1287"/>
      <c r="AG93" s="1293" t="s">
        <v>733</v>
      </c>
      <c r="AH93" s="1287"/>
      <c r="AI93" s="1287"/>
      <c r="AJ93" s="1151" t="s">
        <v>417</v>
      </c>
      <c r="AK93" s="1294" t="s">
        <v>734</v>
      </c>
      <c r="AL93" s="1287"/>
      <c r="AM93" s="1287"/>
      <c r="AN93" s="1287"/>
      <c r="AO93" s="1287"/>
      <c r="AP93" s="1287"/>
      <c r="AQ93" s="1152">
        <v>5386572529.96</v>
      </c>
      <c r="AR93" s="1161">
        <v>10647365.25</v>
      </c>
      <c r="AS93" s="1152">
        <v>4205001.97</v>
      </c>
      <c r="AT93" s="1295">
        <v>0</v>
      </c>
      <c r="AU93" s="1287"/>
      <c r="AV93" s="1161">
        <v>180479357.53999999</v>
      </c>
      <c r="AW93" s="1152">
        <v>-169831992.28999999</v>
      </c>
      <c r="AX93" s="1161">
        <v>416135105.60000002</v>
      </c>
      <c r="AY93" s="1152">
        <v>-235655748.06</v>
      </c>
      <c r="AZ93" s="1161">
        <v>255103500.59999999</v>
      </c>
      <c r="BA93" s="1152">
        <v>161031605</v>
      </c>
      <c r="BB93" s="1152">
        <v>255103500.59999999</v>
      </c>
      <c r="BC93" s="1153">
        <v>0</v>
      </c>
      <c r="BD93" s="1152">
        <v>4205000</v>
      </c>
    </row>
    <row r="94" spans="1:56" hidden="1">
      <c r="A94" s="1157" t="str">
        <f t="shared" si="1"/>
        <v>A2045110</v>
      </c>
      <c r="B94" s="1289" t="s">
        <v>361</v>
      </c>
      <c r="C94" s="1287"/>
      <c r="D94" s="1289" t="s">
        <v>741</v>
      </c>
      <c r="E94" s="1287"/>
      <c r="F94" s="1289" t="s">
        <v>739</v>
      </c>
      <c r="G94" s="1287"/>
      <c r="H94" s="1289" t="s">
        <v>742</v>
      </c>
      <c r="I94" s="1287"/>
      <c r="J94" s="1289" t="s">
        <v>743</v>
      </c>
      <c r="K94" s="1287"/>
      <c r="L94" s="1287"/>
      <c r="M94" s="1289" t="s">
        <v>738</v>
      </c>
      <c r="N94" s="1287"/>
      <c r="O94" s="1287"/>
      <c r="P94" s="1289"/>
      <c r="Q94" s="1287"/>
      <c r="R94" s="1289"/>
      <c r="S94" s="1287"/>
      <c r="T94" s="1290" t="s">
        <v>412</v>
      </c>
      <c r="U94" s="1287"/>
      <c r="V94" s="1287"/>
      <c r="W94" s="1287"/>
      <c r="X94" s="1287"/>
      <c r="Y94" s="1287"/>
      <c r="Z94" s="1287"/>
      <c r="AA94" s="1287"/>
      <c r="AB94" s="1289" t="s">
        <v>732</v>
      </c>
      <c r="AC94" s="1287"/>
      <c r="AD94" s="1287"/>
      <c r="AE94" s="1287"/>
      <c r="AF94" s="1287"/>
      <c r="AG94" s="1289" t="s">
        <v>733</v>
      </c>
      <c r="AH94" s="1287"/>
      <c r="AI94" s="1287"/>
      <c r="AJ94" s="1154" t="s">
        <v>417</v>
      </c>
      <c r="AK94" s="1291" t="s">
        <v>734</v>
      </c>
      <c r="AL94" s="1287"/>
      <c r="AM94" s="1287"/>
      <c r="AN94" s="1287"/>
      <c r="AO94" s="1287"/>
      <c r="AP94" s="1287"/>
      <c r="AQ94" s="1155">
        <v>951341905</v>
      </c>
      <c r="AR94" s="1164">
        <v>10647365.25</v>
      </c>
      <c r="AS94" s="1155">
        <v>1470000.63</v>
      </c>
      <c r="AT94" s="1286">
        <v>0</v>
      </c>
      <c r="AU94" s="1287"/>
      <c r="AV94" s="1164">
        <v>71689366</v>
      </c>
      <c r="AW94" s="1155">
        <v>-61042000.75</v>
      </c>
      <c r="AX94" s="1164">
        <v>55549195</v>
      </c>
      <c r="AY94" s="1155">
        <v>16140171</v>
      </c>
      <c r="AZ94" s="1164">
        <v>55549195</v>
      </c>
      <c r="BA94" s="1156">
        <v>0</v>
      </c>
      <c r="BB94" s="1155">
        <v>55549195</v>
      </c>
      <c r="BC94" s="1156">
        <v>0</v>
      </c>
      <c r="BD94" s="1155">
        <v>1470000</v>
      </c>
    </row>
    <row r="95" spans="1:56" hidden="1">
      <c r="A95" s="1157" t="str">
        <f t="shared" si="1"/>
        <v>A2045210</v>
      </c>
      <c r="B95" s="1289" t="s">
        <v>361</v>
      </c>
      <c r="C95" s="1287"/>
      <c r="D95" s="1289" t="s">
        <v>741</v>
      </c>
      <c r="E95" s="1287"/>
      <c r="F95" s="1289" t="s">
        <v>739</v>
      </c>
      <c r="G95" s="1287"/>
      <c r="H95" s="1289" t="s">
        <v>742</v>
      </c>
      <c r="I95" s="1287"/>
      <c r="J95" s="1289" t="s">
        <v>743</v>
      </c>
      <c r="K95" s="1287"/>
      <c r="L95" s="1287"/>
      <c r="M95" s="1289" t="s">
        <v>741</v>
      </c>
      <c r="N95" s="1287"/>
      <c r="O95" s="1287"/>
      <c r="P95" s="1289"/>
      <c r="Q95" s="1287"/>
      <c r="R95" s="1289"/>
      <c r="S95" s="1287"/>
      <c r="T95" s="1290" t="s">
        <v>413</v>
      </c>
      <c r="U95" s="1287"/>
      <c r="V95" s="1287"/>
      <c r="W95" s="1287"/>
      <c r="X95" s="1287"/>
      <c r="Y95" s="1287"/>
      <c r="Z95" s="1287"/>
      <c r="AA95" s="1287"/>
      <c r="AB95" s="1289" t="s">
        <v>732</v>
      </c>
      <c r="AC95" s="1287"/>
      <c r="AD95" s="1287"/>
      <c r="AE95" s="1287"/>
      <c r="AF95" s="1287"/>
      <c r="AG95" s="1289" t="s">
        <v>733</v>
      </c>
      <c r="AH95" s="1287"/>
      <c r="AI95" s="1287"/>
      <c r="AJ95" s="1154" t="s">
        <v>417</v>
      </c>
      <c r="AK95" s="1291" t="s">
        <v>734</v>
      </c>
      <c r="AL95" s="1287"/>
      <c r="AM95" s="1287"/>
      <c r="AN95" s="1287"/>
      <c r="AO95" s="1287"/>
      <c r="AP95" s="1287"/>
      <c r="AQ95" s="1155">
        <v>79467442</v>
      </c>
      <c r="AR95" s="1163">
        <v>0</v>
      </c>
      <c r="AS95" s="1155">
        <v>1000000</v>
      </c>
      <c r="AT95" s="1286">
        <v>0</v>
      </c>
      <c r="AU95" s="1287"/>
      <c r="AV95" s="1163">
        <v>0</v>
      </c>
      <c r="AW95" s="1156">
        <v>0</v>
      </c>
      <c r="AX95" s="1164">
        <v>15771245</v>
      </c>
      <c r="AY95" s="1155">
        <v>-15771245</v>
      </c>
      <c r="AZ95" s="1164">
        <v>8222342</v>
      </c>
      <c r="BA95" s="1155">
        <v>7548903</v>
      </c>
      <c r="BB95" s="1155">
        <v>8222342</v>
      </c>
      <c r="BC95" s="1156">
        <v>0</v>
      </c>
      <c r="BD95" s="1155">
        <v>1000000</v>
      </c>
    </row>
    <row r="96" spans="1:56" hidden="1">
      <c r="A96" s="1157" t="str">
        <f t="shared" si="1"/>
        <v>A2045510</v>
      </c>
      <c r="B96" s="1289" t="s">
        <v>361</v>
      </c>
      <c r="C96" s="1287"/>
      <c r="D96" s="1289" t="s">
        <v>741</v>
      </c>
      <c r="E96" s="1287"/>
      <c r="F96" s="1289" t="s">
        <v>739</v>
      </c>
      <c r="G96" s="1287"/>
      <c r="H96" s="1289" t="s">
        <v>742</v>
      </c>
      <c r="I96" s="1287"/>
      <c r="J96" s="1289" t="s">
        <v>743</v>
      </c>
      <c r="K96" s="1287"/>
      <c r="L96" s="1287"/>
      <c r="M96" s="1289" t="s">
        <v>743</v>
      </c>
      <c r="N96" s="1287"/>
      <c r="O96" s="1287"/>
      <c r="P96" s="1289"/>
      <c r="Q96" s="1287"/>
      <c r="R96" s="1289"/>
      <c r="S96" s="1287"/>
      <c r="T96" s="1290" t="s">
        <v>414</v>
      </c>
      <c r="U96" s="1287"/>
      <c r="V96" s="1287"/>
      <c r="W96" s="1287"/>
      <c r="X96" s="1287"/>
      <c r="Y96" s="1287"/>
      <c r="Z96" s="1287"/>
      <c r="AA96" s="1287"/>
      <c r="AB96" s="1289" t="s">
        <v>732</v>
      </c>
      <c r="AC96" s="1287"/>
      <c r="AD96" s="1287"/>
      <c r="AE96" s="1287"/>
      <c r="AF96" s="1287"/>
      <c r="AG96" s="1289" t="s">
        <v>733</v>
      </c>
      <c r="AH96" s="1287"/>
      <c r="AI96" s="1287"/>
      <c r="AJ96" s="1154" t="s">
        <v>417</v>
      </c>
      <c r="AK96" s="1291" t="s">
        <v>734</v>
      </c>
      <c r="AL96" s="1287"/>
      <c r="AM96" s="1287"/>
      <c r="AN96" s="1287"/>
      <c r="AO96" s="1287"/>
      <c r="AP96" s="1287"/>
      <c r="AQ96" s="1155">
        <v>162376243</v>
      </c>
      <c r="AR96" s="1163">
        <v>0</v>
      </c>
      <c r="AS96" s="1156">
        <v>0</v>
      </c>
      <c r="AT96" s="1286">
        <v>0</v>
      </c>
      <c r="AU96" s="1287"/>
      <c r="AV96" s="1163">
        <v>0</v>
      </c>
      <c r="AW96" s="1156">
        <v>0</v>
      </c>
      <c r="AX96" s="1164">
        <v>162376243</v>
      </c>
      <c r="AY96" s="1155">
        <v>-162376243</v>
      </c>
      <c r="AZ96" s="1164">
        <v>8709837</v>
      </c>
      <c r="BA96" s="1155">
        <v>153666406</v>
      </c>
      <c r="BB96" s="1155">
        <v>8709837</v>
      </c>
      <c r="BC96" s="1156">
        <v>0</v>
      </c>
      <c r="BD96" s="1156">
        <v>0</v>
      </c>
    </row>
    <row r="97" spans="1:56" hidden="1">
      <c r="A97" s="1157" t="str">
        <f t="shared" si="1"/>
        <v>A2045610</v>
      </c>
      <c r="B97" s="1289" t="s">
        <v>361</v>
      </c>
      <c r="C97" s="1287"/>
      <c r="D97" s="1289" t="s">
        <v>741</v>
      </c>
      <c r="E97" s="1287"/>
      <c r="F97" s="1289" t="s">
        <v>739</v>
      </c>
      <c r="G97" s="1287"/>
      <c r="H97" s="1289" t="s">
        <v>742</v>
      </c>
      <c r="I97" s="1287"/>
      <c r="J97" s="1289" t="s">
        <v>743</v>
      </c>
      <c r="K97" s="1287"/>
      <c r="L97" s="1287"/>
      <c r="M97" s="1289" t="s">
        <v>753</v>
      </c>
      <c r="N97" s="1287"/>
      <c r="O97" s="1287"/>
      <c r="P97" s="1289"/>
      <c r="Q97" s="1287"/>
      <c r="R97" s="1289"/>
      <c r="S97" s="1287"/>
      <c r="T97" s="1290" t="s">
        <v>415</v>
      </c>
      <c r="U97" s="1287"/>
      <c r="V97" s="1287"/>
      <c r="W97" s="1287"/>
      <c r="X97" s="1287"/>
      <c r="Y97" s="1287"/>
      <c r="Z97" s="1287"/>
      <c r="AA97" s="1287"/>
      <c r="AB97" s="1289" t="s">
        <v>732</v>
      </c>
      <c r="AC97" s="1287"/>
      <c r="AD97" s="1287"/>
      <c r="AE97" s="1287"/>
      <c r="AF97" s="1287"/>
      <c r="AG97" s="1289" t="s">
        <v>733</v>
      </c>
      <c r="AH97" s="1287"/>
      <c r="AI97" s="1287"/>
      <c r="AJ97" s="1154" t="s">
        <v>417</v>
      </c>
      <c r="AK97" s="1291" t="s">
        <v>734</v>
      </c>
      <c r="AL97" s="1287"/>
      <c r="AM97" s="1287"/>
      <c r="AN97" s="1287"/>
      <c r="AO97" s="1287"/>
      <c r="AP97" s="1287"/>
      <c r="AQ97" s="1155">
        <v>250630370</v>
      </c>
      <c r="AR97" s="1163">
        <v>0</v>
      </c>
      <c r="AS97" s="1155">
        <v>935000.4</v>
      </c>
      <c r="AT97" s="1286">
        <v>0</v>
      </c>
      <c r="AU97" s="1287"/>
      <c r="AV97" s="1164">
        <v>2700000</v>
      </c>
      <c r="AW97" s="1155">
        <v>-2700000</v>
      </c>
      <c r="AX97" s="1164">
        <v>76176629.599999994</v>
      </c>
      <c r="AY97" s="1155">
        <v>-73476629.599999994</v>
      </c>
      <c r="AZ97" s="1164">
        <v>74808490.599999994</v>
      </c>
      <c r="BA97" s="1155">
        <v>1368139</v>
      </c>
      <c r="BB97" s="1155">
        <v>74808490.599999994</v>
      </c>
      <c r="BC97" s="1156">
        <v>0</v>
      </c>
      <c r="BD97" s="1155">
        <v>935000</v>
      </c>
    </row>
    <row r="98" spans="1:56" hidden="1">
      <c r="A98" s="1157" t="str">
        <f t="shared" si="1"/>
        <v>A2045810</v>
      </c>
      <c r="B98" s="1289" t="s">
        <v>361</v>
      </c>
      <c r="C98" s="1287"/>
      <c r="D98" s="1289" t="s">
        <v>741</v>
      </c>
      <c r="E98" s="1287"/>
      <c r="F98" s="1289" t="s">
        <v>739</v>
      </c>
      <c r="G98" s="1287"/>
      <c r="H98" s="1289" t="s">
        <v>742</v>
      </c>
      <c r="I98" s="1287"/>
      <c r="J98" s="1289" t="s">
        <v>743</v>
      </c>
      <c r="K98" s="1287"/>
      <c r="L98" s="1287"/>
      <c r="M98" s="1289" t="s">
        <v>755</v>
      </c>
      <c r="N98" s="1287"/>
      <c r="O98" s="1287"/>
      <c r="P98" s="1289"/>
      <c r="Q98" s="1287"/>
      <c r="R98" s="1289"/>
      <c r="S98" s="1287"/>
      <c r="T98" s="1290" t="s">
        <v>416</v>
      </c>
      <c r="U98" s="1287"/>
      <c r="V98" s="1287"/>
      <c r="W98" s="1287"/>
      <c r="X98" s="1287"/>
      <c r="Y98" s="1287"/>
      <c r="Z98" s="1287"/>
      <c r="AA98" s="1287"/>
      <c r="AB98" s="1289" t="s">
        <v>732</v>
      </c>
      <c r="AC98" s="1287"/>
      <c r="AD98" s="1287"/>
      <c r="AE98" s="1287"/>
      <c r="AF98" s="1287"/>
      <c r="AG98" s="1289" t="s">
        <v>733</v>
      </c>
      <c r="AH98" s="1287"/>
      <c r="AI98" s="1287"/>
      <c r="AJ98" s="1154" t="s">
        <v>417</v>
      </c>
      <c r="AK98" s="1291" t="s">
        <v>734</v>
      </c>
      <c r="AL98" s="1287"/>
      <c r="AM98" s="1287"/>
      <c r="AN98" s="1287"/>
      <c r="AO98" s="1287"/>
      <c r="AP98" s="1287"/>
      <c r="AQ98" s="1155">
        <v>1445682607.96</v>
      </c>
      <c r="AR98" s="1163">
        <v>0</v>
      </c>
      <c r="AS98" s="1156">
        <v>0.94</v>
      </c>
      <c r="AT98" s="1286">
        <v>0</v>
      </c>
      <c r="AU98" s="1287"/>
      <c r="AV98" s="1164">
        <v>106089991.54000001</v>
      </c>
      <c r="AW98" s="1155">
        <v>-106089991.54000001</v>
      </c>
      <c r="AX98" s="1164">
        <v>106261793</v>
      </c>
      <c r="AY98" s="1155">
        <v>-171801.46</v>
      </c>
      <c r="AZ98" s="1164">
        <v>106261793</v>
      </c>
      <c r="BA98" s="1156">
        <v>0</v>
      </c>
      <c r="BB98" s="1155">
        <v>106261793</v>
      </c>
      <c r="BC98" s="1156">
        <v>0</v>
      </c>
      <c r="BD98" s="1156">
        <v>0</v>
      </c>
    </row>
    <row r="99" spans="1:56" hidden="1">
      <c r="A99" s="1157" t="str">
        <f t="shared" si="1"/>
        <v>A20451010</v>
      </c>
      <c r="B99" s="1289" t="s">
        <v>361</v>
      </c>
      <c r="C99" s="1287"/>
      <c r="D99" s="1289" t="s">
        <v>741</v>
      </c>
      <c r="E99" s="1287"/>
      <c r="F99" s="1289" t="s">
        <v>739</v>
      </c>
      <c r="G99" s="1287"/>
      <c r="H99" s="1289" t="s">
        <v>742</v>
      </c>
      <c r="I99" s="1287"/>
      <c r="J99" s="1289" t="s">
        <v>743</v>
      </c>
      <c r="K99" s="1287"/>
      <c r="L99" s="1287"/>
      <c r="M99" s="1289" t="s">
        <v>417</v>
      </c>
      <c r="N99" s="1287"/>
      <c r="O99" s="1287"/>
      <c r="P99" s="1289"/>
      <c r="Q99" s="1287"/>
      <c r="R99" s="1289"/>
      <c r="S99" s="1287"/>
      <c r="T99" s="1290" t="s">
        <v>418</v>
      </c>
      <c r="U99" s="1287"/>
      <c r="V99" s="1287"/>
      <c r="W99" s="1287"/>
      <c r="X99" s="1287"/>
      <c r="Y99" s="1287"/>
      <c r="Z99" s="1287"/>
      <c r="AA99" s="1287"/>
      <c r="AB99" s="1289" t="s">
        <v>732</v>
      </c>
      <c r="AC99" s="1287"/>
      <c r="AD99" s="1287"/>
      <c r="AE99" s="1287"/>
      <c r="AF99" s="1287"/>
      <c r="AG99" s="1289" t="s">
        <v>733</v>
      </c>
      <c r="AH99" s="1287"/>
      <c r="AI99" s="1287"/>
      <c r="AJ99" s="1154" t="s">
        <v>417</v>
      </c>
      <c r="AK99" s="1291" t="s">
        <v>734</v>
      </c>
      <c r="AL99" s="1287"/>
      <c r="AM99" s="1287"/>
      <c r="AN99" s="1287"/>
      <c r="AO99" s="1287"/>
      <c r="AP99" s="1287"/>
      <c r="AQ99" s="1155">
        <v>2496073962</v>
      </c>
      <c r="AR99" s="1163">
        <v>0</v>
      </c>
      <c r="AS99" s="1156">
        <v>0</v>
      </c>
      <c r="AT99" s="1286">
        <v>0</v>
      </c>
      <c r="AU99" s="1287"/>
      <c r="AV99" s="1163">
        <v>0</v>
      </c>
      <c r="AW99" s="1156">
        <v>0</v>
      </c>
      <c r="AX99" s="1163">
        <v>0</v>
      </c>
      <c r="AY99" s="1156">
        <v>0</v>
      </c>
      <c r="AZ99" s="1164">
        <v>1551843</v>
      </c>
      <c r="BA99" s="1155">
        <v>-1551843</v>
      </c>
      <c r="BB99" s="1155">
        <v>1551843</v>
      </c>
      <c r="BC99" s="1156">
        <v>0</v>
      </c>
      <c r="BD99" s="1156">
        <v>0</v>
      </c>
    </row>
    <row r="100" spans="1:56" hidden="1">
      <c r="A100" s="1157" t="str">
        <f t="shared" si="1"/>
        <v>A20451210</v>
      </c>
      <c r="B100" s="1289" t="s">
        <v>361</v>
      </c>
      <c r="C100" s="1287"/>
      <c r="D100" s="1289" t="s">
        <v>741</v>
      </c>
      <c r="E100" s="1287"/>
      <c r="F100" s="1289" t="s">
        <v>739</v>
      </c>
      <c r="G100" s="1287"/>
      <c r="H100" s="1289" t="s">
        <v>742</v>
      </c>
      <c r="I100" s="1287"/>
      <c r="J100" s="1289" t="s">
        <v>743</v>
      </c>
      <c r="K100" s="1287"/>
      <c r="L100" s="1287"/>
      <c r="M100" s="1289" t="s">
        <v>751</v>
      </c>
      <c r="N100" s="1287"/>
      <c r="O100" s="1287"/>
      <c r="P100" s="1289"/>
      <c r="Q100" s="1287"/>
      <c r="R100" s="1289"/>
      <c r="S100" s="1287"/>
      <c r="T100" s="1290" t="s">
        <v>419</v>
      </c>
      <c r="U100" s="1287"/>
      <c r="V100" s="1287"/>
      <c r="W100" s="1287"/>
      <c r="X100" s="1287"/>
      <c r="Y100" s="1287"/>
      <c r="Z100" s="1287"/>
      <c r="AA100" s="1287"/>
      <c r="AB100" s="1289" t="s">
        <v>732</v>
      </c>
      <c r="AC100" s="1287"/>
      <c r="AD100" s="1287"/>
      <c r="AE100" s="1287"/>
      <c r="AF100" s="1287"/>
      <c r="AG100" s="1289" t="s">
        <v>733</v>
      </c>
      <c r="AH100" s="1287"/>
      <c r="AI100" s="1287"/>
      <c r="AJ100" s="1154" t="s">
        <v>417</v>
      </c>
      <c r="AK100" s="1291" t="s">
        <v>734</v>
      </c>
      <c r="AL100" s="1287"/>
      <c r="AM100" s="1287"/>
      <c r="AN100" s="1287"/>
      <c r="AO100" s="1287"/>
      <c r="AP100" s="1287"/>
      <c r="AQ100" s="1155">
        <v>1000000</v>
      </c>
      <c r="AR100" s="1163">
        <v>0</v>
      </c>
      <c r="AS100" s="1155">
        <v>800000</v>
      </c>
      <c r="AT100" s="1286">
        <v>0</v>
      </c>
      <c r="AU100" s="1287"/>
      <c r="AV100" s="1163">
        <v>0</v>
      </c>
      <c r="AW100" s="1156">
        <v>0</v>
      </c>
      <c r="AX100" s="1163">
        <v>0</v>
      </c>
      <c r="AY100" s="1156">
        <v>0</v>
      </c>
      <c r="AZ100" s="1163">
        <v>0</v>
      </c>
      <c r="BA100" s="1156">
        <v>0</v>
      </c>
      <c r="BB100" s="1156">
        <v>0</v>
      </c>
      <c r="BC100" s="1156">
        <v>0</v>
      </c>
      <c r="BD100" s="1155">
        <v>800000</v>
      </c>
    </row>
    <row r="101" spans="1:56" hidden="1">
      <c r="A101" s="1157" t="str">
        <f t="shared" si="1"/>
        <v>A20451310</v>
      </c>
      <c r="B101" s="1289" t="s">
        <v>361</v>
      </c>
      <c r="C101" s="1287"/>
      <c r="D101" s="1289" t="s">
        <v>741</v>
      </c>
      <c r="E101" s="1287"/>
      <c r="F101" s="1289" t="s">
        <v>739</v>
      </c>
      <c r="G101" s="1287"/>
      <c r="H101" s="1289" t="s">
        <v>742</v>
      </c>
      <c r="I101" s="1287"/>
      <c r="J101" s="1289" t="s">
        <v>743</v>
      </c>
      <c r="K101" s="1287"/>
      <c r="L101" s="1287"/>
      <c r="M101" s="1289" t="s">
        <v>765</v>
      </c>
      <c r="N101" s="1287"/>
      <c r="O101" s="1287"/>
      <c r="P101" s="1289"/>
      <c r="Q101" s="1287"/>
      <c r="R101" s="1289"/>
      <c r="S101" s="1287"/>
      <c r="T101" s="1290" t="s">
        <v>420</v>
      </c>
      <c r="U101" s="1287"/>
      <c r="V101" s="1287"/>
      <c r="W101" s="1287"/>
      <c r="X101" s="1287"/>
      <c r="Y101" s="1287"/>
      <c r="Z101" s="1287"/>
      <c r="AA101" s="1287"/>
      <c r="AB101" s="1289" t="s">
        <v>732</v>
      </c>
      <c r="AC101" s="1287"/>
      <c r="AD101" s="1287"/>
      <c r="AE101" s="1287"/>
      <c r="AF101" s="1287"/>
      <c r="AG101" s="1289" t="s">
        <v>733</v>
      </c>
      <c r="AH101" s="1287"/>
      <c r="AI101" s="1287"/>
      <c r="AJ101" s="1154" t="s">
        <v>417</v>
      </c>
      <c r="AK101" s="1291" t="s">
        <v>734</v>
      </c>
      <c r="AL101" s="1287"/>
      <c r="AM101" s="1287"/>
      <c r="AN101" s="1287"/>
      <c r="AO101" s="1287"/>
      <c r="AP101" s="1287"/>
      <c r="AQ101" s="1156">
        <v>0</v>
      </c>
      <c r="AR101" s="1163">
        <v>0</v>
      </c>
      <c r="AS101" s="1156">
        <v>0</v>
      </c>
      <c r="AT101" s="1286">
        <v>0</v>
      </c>
      <c r="AU101" s="1287"/>
      <c r="AV101" s="1163">
        <v>0</v>
      </c>
      <c r="AW101" s="1156">
        <v>0</v>
      </c>
      <c r="AX101" s="1163">
        <v>0</v>
      </c>
      <c r="AY101" s="1156">
        <v>0</v>
      </c>
      <c r="AZ101" s="1163">
        <v>0</v>
      </c>
      <c r="BA101" s="1156">
        <v>0</v>
      </c>
      <c r="BB101" s="1156">
        <v>0</v>
      </c>
      <c r="BC101" s="1156">
        <v>0</v>
      </c>
      <c r="BD101" s="1156">
        <v>0</v>
      </c>
    </row>
    <row r="102" spans="1:56" hidden="1">
      <c r="A102" s="1157" t="str">
        <f t="shared" si="1"/>
        <v>A204610</v>
      </c>
      <c r="B102" s="1293" t="s">
        <v>361</v>
      </c>
      <c r="C102" s="1287"/>
      <c r="D102" s="1293" t="s">
        <v>741</v>
      </c>
      <c r="E102" s="1287"/>
      <c r="F102" s="1293" t="s">
        <v>739</v>
      </c>
      <c r="G102" s="1287"/>
      <c r="H102" s="1293" t="s">
        <v>742</v>
      </c>
      <c r="I102" s="1287"/>
      <c r="J102" s="1293" t="s">
        <v>753</v>
      </c>
      <c r="K102" s="1287"/>
      <c r="L102" s="1287"/>
      <c r="M102" s="1293"/>
      <c r="N102" s="1287"/>
      <c r="O102" s="1287"/>
      <c r="P102" s="1293"/>
      <c r="Q102" s="1287"/>
      <c r="R102" s="1293"/>
      <c r="S102" s="1287"/>
      <c r="T102" s="1292" t="s">
        <v>766</v>
      </c>
      <c r="U102" s="1287"/>
      <c r="V102" s="1287"/>
      <c r="W102" s="1287"/>
      <c r="X102" s="1287"/>
      <c r="Y102" s="1287"/>
      <c r="Z102" s="1287"/>
      <c r="AA102" s="1287"/>
      <c r="AB102" s="1293" t="s">
        <v>732</v>
      </c>
      <c r="AC102" s="1287"/>
      <c r="AD102" s="1287"/>
      <c r="AE102" s="1287"/>
      <c r="AF102" s="1287"/>
      <c r="AG102" s="1293" t="s">
        <v>733</v>
      </c>
      <c r="AH102" s="1287"/>
      <c r="AI102" s="1287"/>
      <c r="AJ102" s="1151" t="s">
        <v>417</v>
      </c>
      <c r="AK102" s="1294" t="s">
        <v>734</v>
      </c>
      <c r="AL102" s="1287"/>
      <c r="AM102" s="1287"/>
      <c r="AN102" s="1287"/>
      <c r="AO102" s="1287"/>
      <c r="AP102" s="1287"/>
      <c r="AQ102" s="1152">
        <v>2437993235.04</v>
      </c>
      <c r="AR102" s="1161">
        <v>67782847</v>
      </c>
      <c r="AS102" s="1152">
        <v>600000.04</v>
      </c>
      <c r="AT102" s="1295">
        <v>0</v>
      </c>
      <c r="AU102" s="1287"/>
      <c r="AV102" s="1161">
        <v>67782847</v>
      </c>
      <c r="AW102" s="1153">
        <v>0</v>
      </c>
      <c r="AX102" s="1161">
        <v>385973795</v>
      </c>
      <c r="AY102" s="1152">
        <v>-318190948</v>
      </c>
      <c r="AZ102" s="1161">
        <v>208567895</v>
      </c>
      <c r="BA102" s="1152">
        <v>177405900</v>
      </c>
      <c r="BB102" s="1152">
        <v>208567895</v>
      </c>
      <c r="BC102" s="1153">
        <v>0</v>
      </c>
      <c r="BD102" s="1152">
        <v>600000</v>
      </c>
    </row>
    <row r="103" spans="1:56" hidden="1">
      <c r="A103" s="1157" t="str">
        <f t="shared" si="1"/>
        <v>A2046210</v>
      </c>
      <c r="B103" s="1289" t="s">
        <v>361</v>
      </c>
      <c r="C103" s="1287"/>
      <c r="D103" s="1289" t="s">
        <v>741</v>
      </c>
      <c r="E103" s="1287"/>
      <c r="F103" s="1289" t="s">
        <v>739</v>
      </c>
      <c r="G103" s="1287"/>
      <c r="H103" s="1289" t="s">
        <v>742</v>
      </c>
      <c r="I103" s="1287"/>
      <c r="J103" s="1289" t="s">
        <v>753</v>
      </c>
      <c r="K103" s="1287"/>
      <c r="L103" s="1287"/>
      <c r="M103" s="1289" t="s">
        <v>741</v>
      </c>
      <c r="N103" s="1287"/>
      <c r="O103" s="1287"/>
      <c r="P103" s="1289"/>
      <c r="Q103" s="1287"/>
      <c r="R103" s="1289"/>
      <c r="S103" s="1287"/>
      <c r="T103" s="1290" t="s">
        <v>421</v>
      </c>
      <c r="U103" s="1287"/>
      <c r="V103" s="1287"/>
      <c r="W103" s="1287"/>
      <c r="X103" s="1287"/>
      <c r="Y103" s="1287"/>
      <c r="Z103" s="1287"/>
      <c r="AA103" s="1287"/>
      <c r="AB103" s="1289" t="s">
        <v>732</v>
      </c>
      <c r="AC103" s="1287"/>
      <c r="AD103" s="1287"/>
      <c r="AE103" s="1287"/>
      <c r="AF103" s="1287"/>
      <c r="AG103" s="1289" t="s">
        <v>733</v>
      </c>
      <c r="AH103" s="1287"/>
      <c r="AI103" s="1287"/>
      <c r="AJ103" s="1154" t="s">
        <v>417</v>
      </c>
      <c r="AK103" s="1291" t="s">
        <v>734</v>
      </c>
      <c r="AL103" s="1287"/>
      <c r="AM103" s="1287"/>
      <c r="AN103" s="1287"/>
      <c r="AO103" s="1287"/>
      <c r="AP103" s="1287"/>
      <c r="AQ103" s="1155">
        <v>1245589235.04</v>
      </c>
      <c r="AR103" s="1163">
        <v>0</v>
      </c>
      <c r="AS103" s="1155">
        <v>300000.03999999998</v>
      </c>
      <c r="AT103" s="1286">
        <v>0</v>
      </c>
      <c r="AU103" s="1287"/>
      <c r="AV103" s="1163">
        <v>0</v>
      </c>
      <c r="AW103" s="1156">
        <v>0</v>
      </c>
      <c r="AX103" s="1164">
        <v>278390357</v>
      </c>
      <c r="AY103" s="1155">
        <v>-278390357</v>
      </c>
      <c r="AZ103" s="1164">
        <v>100984457</v>
      </c>
      <c r="BA103" s="1155">
        <v>177405900</v>
      </c>
      <c r="BB103" s="1155">
        <v>100984457</v>
      </c>
      <c r="BC103" s="1156">
        <v>0</v>
      </c>
      <c r="BD103" s="1155">
        <v>300000</v>
      </c>
    </row>
    <row r="104" spans="1:56" hidden="1">
      <c r="A104" s="1157" t="str">
        <f t="shared" si="1"/>
        <v>A2046310</v>
      </c>
      <c r="B104" s="1289" t="s">
        <v>361</v>
      </c>
      <c r="C104" s="1287"/>
      <c r="D104" s="1289" t="s">
        <v>741</v>
      </c>
      <c r="E104" s="1287"/>
      <c r="F104" s="1289" t="s">
        <v>739</v>
      </c>
      <c r="G104" s="1287"/>
      <c r="H104" s="1289" t="s">
        <v>742</v>
      </c>
      <c r="I104" s="1287"/>
      <c r="J104" s="1289" t="s">
        <v>753</v>
      </c>
      <c r="K104" s="1287"/>
      <c r="L104" s="1287"/>
      <c r="M104" s="1289" t="s">
        <v>748</v>
      </c>
      <c r="N104" s="1287"/>
      <c r="O104" s="1287"/>
      <c r="P104" s="1289"/>
      <c r="Q104" s="1287"/>
      <c r="R104" s="1289"/>
      <c r="S104" s="1287"/>
      <c r="T104" s="1290" t="s">
        <v>422</v>
      </c>
      <c r="U104" s="1287"/>
      <c r="V104" s="1287"/>
      <c r="W104" s="1287"/>
      <c r="X104" s="1287"/>
      <c r="Y104" s="1287"/>
      <c r="Z104" s="1287"/>
      <c r="AA104" s="1287"/>
      <c r="AB104" s="1289" t="s">
        <v>732</v>
      </c>
      <c r="AC104" s="1287"/>
      <c r="AD104" s="1287"/>
      <c r="AE104" s="1287"/>
      <c r="AF104" s="1287"/>
      <c r="AG104" s="1289" t="s">
        <v>733</v>
      </c>
      <c r="AH104" s="1287"/>
      <c r="AI104" s="1287"/>
      <c r="AJ104" s="1154" t="s">
        <v>417</v>
      </c>
      <c r="AK104" s="1291" t="s">
        <v>734</v>
      </c>
      <c r="AL104" s="1287"/>
      <c r="AM104" s="1287"/>
      <c r="AN104" s="1287"/>
      <c r="AO104" s="1287"/>
      <c r="AP104" s="1287"/>
      <c r="AQ104" s="1155">
        <v>300000</v>
      </c>
      <c r="AR104" s="1163">
        <v>0</v>
      </c>
      <c r="AS104" s="1155">
        <v>300000</v>
      </c>
      <c r="AT104" s="1286">
        <v>0</v>
      </c>
      <c r="AU104" s="1287"/>
      <c r="AV104" s="1163">
        <v>0</v>
      </c>
      <c r="AW104" s="1156">
        <v>0</v>
      </c>
      <c r="AX104" s="1163">
        <v>0</v>
      </c>
      <c r="AY104" s="1156">
        <v>0</v>
      </c>
      <c r="AZ104" s="1163">
        <v>0</v>
      </c>
      <c r="BA104" s="1156">
        <v>0</v>
      </c>
      <c r="BB104" s="1156">
        <v>0</v>
      </c>
      <c r="BC104" s="1156">
        <v>0</v>
      </c>
      <c r="BD104" s="1155">
        <v>300000</v>
      </c>
    </row>
    <row r="105" spans="1:56" hidden="1">
      <c r="A105" s="1157" t="str">
        <f t="shared" si="1"/>
        <v>A2046510</v>
      </c>
      <c r="B105" s="1289" t="s">
        <v>361</v>
      </c>
      <c r="C105" s="1287"/>
      <c r="D105" s="1289" t="s">
        <v>741</v>
      </c>
      <c r="E105" s="1287"/>
      <c r="F105" s="1289" t="s">
        <v>739</v>
      </c>
      <c r="G105" s="1287"/>
      <c r="H105" s="1289" t="s">
        <v>742</v>
      </c>
      <c r="I105" s="1287"/>
      <c r="J105" s="1289" t="s">
        <v>753</v>
      </c>
      <c r="K105" s="1287"/>
      <c r="L105" s="1287"/>
      <c r="M105" s="1289" t="s">
        <v>743</v>
      </c>
      <c r="N105" s="1287"/>
      <c r="O105" s="1287"/>
      <c r="P105" s="1289"/>
      <c r="Q105" s="1287"/>
      <c r="R105" s="1289"/>
      <c r="S105" s="1287"/>
      <c r="T105" s="1290" t="s">
        <v>423</v>
      </c>
      <c r="U105" s="1287"/>
      <c r="V105" s="1287"/>
      <c r="W105" s="1287"/>
      <c r="X105" s="1287"/>
      <c r="Y105" s="1287"/>
      <c r="Z105" s="1287"/>
      <c r="AA105" s="1287"/>
      <c r="AB105" s="1289" t="s">
        <v>732</v>
      </c>
      <c r="AC105" s="1287"/>
      <c r="AD105" s="1287"/>
      <c r="AE105" s="1287"/>
      <c r="AF105" s="1287"/>
      <c r="AG105" s="1289" t="s">
        <v>733</v>
      </c>
      <c r="AH105" s="1287"/>
      <c r="AI105" s="1287"/>
      <c r="AJ105" s="1154" t="s">
        <v>417</v>
      </c>
      <c r="AK105" s="1291" t="s">
        <v>734</v>
      </c>
      <c r="AL105" s="1287"/>
      <c r="AM105" s="1287"/>
      <c r="AN105" s="1287"/>
      <c r="AO105" s="1287"/>
      <c r="AP105" s="1287"/>
      <c r="AQ105" s="1155">
        <v>1192104000</v>
      </c>
      <c r="AR105" s="1164">
        <v>67782847</v>
      </c>
      <c r="AS105" s="1156">
        <v>0</v>
      </c>
      <c r="AT105" s="1286">
        <v>0</v>
      </c>
      <c r="AU105" s="1287"/>
      <c r="AV105" s="1164">
        <v>67782847</v>
      </c>
      <c r="AW105" s="1156">
        <v>0</v>
      </c>
      <c r="AX105" s="1164">
        <v>107583438</v>
      </c>
      <c r="AY105" s="1155">
        <v>-39800591</v>
      </c>
      <c r="AZ105" s="1164">
        <v>107583438</v>
      </c>
      <c r="BA105" s="1156">
        <v>0</v>
      </c>
      <c r="BB105" s="1155">
        <v>107583438</v>
      </c>
      <c r="BC105" s="1156">
        <v>0</v>
      </c>
      <c r="BD105" s="1156">
        <v>0</v>
      </c>
    </row>
    <row r="106" spans="1:56" hidden="1">
      <c r="A106" s="1157" t="str">
        <f t="shared" si="1"/>
        <v>A204710</v>
      </c>
      <c r="B106" s="1293" t="s">
        <v>361</v>
      </c>
      <c r="C106" s="1287"/>
      <c r="D106" s="1293" t="s">
        <v>741</v>
      </c>
      <c r="E106" s="1287"/>
      <c r="F106" s="1293" t="s">
        <v>739</v>
      </c>
      <c r="G106" s="1287"/>
      <c r="H106" s="1293" t="s">
        <v>742</v>
      </c>
      <c r="I106" s="1287"/>
      <c r="J106" s="1293" t="s">
        <v>754</v>
      </c>
      <c r="K106" s="1287"/>
      <c r="L106" s="1287"/>
      <c r="M106" s="1293"/>
      <c r="N106" s="1287"/>
      <c r="O106" s="1287"/>
      <c r="P106" s="1293"/>
      <c r="Q106" s="1287"/>
      <c r="R106" s="1293"/>
      <c r="S106" s="1287"/>
      <c r="T106" s="1292" t="s">
        <v>644</v>
      </c>
      <c r="U106" s="1287"/>
      <c r="V106" s="1287"/>
      <c r="W106" s="1287"/>
      <c r="X106" s="1287"/>
      <c r="Y106" s="1287"/>
      <c r="Z106" s="1287"/>
      <c r="AA106" s="1287"/>
      <c r="AB106" s="1293" t="s">
        <v>732</v>
      </c>
      <c r="AC106" s="1287"/>
      <c r="AD106" s="1287"/>
      <c r="AE106" s="1287"/>
      <c r="AF106" s="1287"/>
      <c r="AG106" s="1293" t="s">
        <v>733</v>
      </c>
      <c r="AH106" s="1287"/>
      <c r="AI106" s="1287"/>
      <c r="AJ106" s="1151" t="s">
        <v>417</v>
      </c>
      <c r="AK106" s="1294" t="s">
        <v>734</v>
      </c>
      <c r="AL106" s="1287"/>
      <c r="AM106" s="1287"/>
      <c r="AN106" s="1287"/>
      <c r="AO106" s="1287"/>
      <c r="AP106" s="1287"/>
      <c r="AQ106" s="1152">
        <v>24382357</v>
      </c>
      <c r="AR106" s="1162">
        <v>0</v>
      </c>
      <c r="AS106" s="1152">
        <v>14429020</v>
      </c>
      <c r="AT106" s="1295">
        <v>0</v>
      </c>
      <c r="AU106" s="1287"/>
      <c r="AV106" s="1162">
        <v>0</v>
      </c>
      <c r="AW106" s="1153">
        <v>0</v>
      </c>
      <c r="AX106" s="1161">
        <v>4428000</v>
      </c>
      <c r="AY106" s="1152">
        <v>-4428000</v>
      </c>
      <c r="AZ106" s="1161">
        <v>4428000</v>
      </c>
      <c r="BA106" s="1153">
        <v>0</v>
      </c>
      <c r="BB106" s="1152">
        <v>4428000</v>
      </c>
      <c r="BC106" s="1153">
        <v>0</v>
      </c>
      <c r="BD106" s="1152">
        <v>432020</v>
      </c>
    </row>
    <row r="107" spans="1:56" hidden="1">
      <c r="A107" s="1157" t="str">
        <f t="shared" si="1"/>
        <v>A2047510</v>
      </c>
      <c r="B107" s="1289" t="s">
        <v>361</v>
      </c>
      <c r="C107" s="1287"/>
      <c r="D107" s="1289" t="s">
        <v>741</v>
      </c>
      <c r="E107" s="1287"/>
      <c r="F107" s="1289" t="s">
        <v>739</v>
      </c>
      <c r="G107" s="1287"/>
      <c r="H107" s="1289" t="s">
        <v>742</v>
      </c>
      <c r="I107" s="1287"/>
      <c r="J107" s="1289" t="s">
        <v>754</v>
      </c>
      <c r="K107" s="1287"/>
      <c r="L107" s="1287"/>
      <c r="M107" s="1289" t="s">
        <v>743</v>
      </c>
      <c r="N107" s="1287"/>
      <c r="O107" s="1287"/>
      <c r="P107" s="1289"/>
      <c r="Q107" s="1287"/>
      <c r="R107" s="1289"/>
      <c r="S107" s="1287"/>
      <c r="T107" s="1290" t="s">
        <v>424</v>
      </c>
      <c r="U107" s="1287"/>
      <c r="V107" s="1287"/>
      <c r="W107" s="1287"/>
      <c r="X107" s="1287"/>
      <c r="Y107" s="1287"/>
      <c r="Z107" s="1287"/>
      <c r="AA107" s="1287"/>
      <c r="AB107" s="1289" t="s">
        <v>732</v>
      </c>
      <c r="AC107" s="1287"/>
      <c r="AD107" s="1287"/>
      <c r="AE107" s="1287"/>
      <c r="AF107" s="1287"/>
      <c r="AG107" s="1289" t="s">
        <v>733</v>
      </c>
      <c r="AH107" s="1287"/>
      <c r="AI107" s="1287"/>
      <c r="AJ107" s="1154" t="s">
        <v>417</v>
      </c>
      <c r="AK107" s="1291" t="s">
        <v>734</v>
      </c>
      <c r="AL107" s="1287"/>
      <c r="AM107" s="1287"/>
      <c r="AN107" s="1287"/>
      <c r="AO107" s="1287"/>
      <c r="AP107" s="1287"/>
      <c r="AQ107" s="1155">
        <v>20000000</v>
      </c>
      <c r="AR107" s="1163">
        <v>0</v>
      </c>
      <c r="AS107" s="1155">
        <v>14197000</v>
      </c>
      <c r="AT107" s="1286">
        <v>0</v>
      </c>
      <c r="AU107" s="1287"/>
      <c r="AV107" s="1163">
        <v>0</v>
      </c>
      <c r="AW107" s="1156">
        <v>0</v>
      </c>
      <c r="AX107" s="1164">
        <v>4428000</v>
      </c>
      <c r="AY107" s="1155">
        <v>-4428000</v>
      </c>
      <c r="AZ107" s="1164">
        <v>4428000</v>
      </c>
      <c r="BA107" s="1156">
        <v>0</v>
      </c>
      <c r="BB107" s="1155">
        <v>4428000</v>
      </c>
      <c r="BC107" s="1156">
        <v>0</v>
      </c>
      <c r="BD107" s="1155">
        <v>200000</v>
      </c>
    </row>
    <row r="108" spans="1:56" hidden="1">
      <c r="A108" s="1157" t="str">
        <f t="shared" si="1"/>
        <v>A2047610</v>
      </c>
      <c r="B108" s="1289" t="s">
        <v>361</v>
      </c>
      <c r="C108" s="1287"/>
      <c r="D108" s="1289" t="s">
        <v>741</v>
      </c>
      <c r="E108" s="1287"/>
      <c r="F108" s="1289" t="s">
        <v>739</v>
      </c>
      <c r="G108" s="1287"/>
      <c r="H108" s="1289" t="s">
        <v>742</v>
      </c>
      <c r="I108" s="1287"/>
      <c r="J108" s="1289" t="s">
        <v>754</v>
      </c>
      <c r="K108" s="1287"/>
      <c r="L108" s="1287"/>
      <c r="M108" s="1289" t="s">
        <v>753</v>
      </c>
      <c r="N108" s="1287"/>
      <c r="O108" s="1287"/>
      <c r="P108" s="1289"/>
      <c r="Q108" s="1287"/>
      <c r="R108" s="1289"/>
      <c r="S108" s="1287"/>
      <c r="T108" s="1290" t="s">
        <v>425</v>
      </c>
      <c r="U108" s="1287"/>
      <c r="V108" s="1287"/>
      <c r="W108" s="1287"/>
      <c r="X108" s="1287"/>
      <c r="Y108" s="1287"/>
      <c r="Z108" s="1287"/>
      <c r="AA108" s="1287"/>
      <c r="AB108" s="1289" t="s">
        <v>732</v>
      </c>
      <c r="AC108" s="1287"/>
      <c r="AD108" s="1287"/>
      <c r="AE108" s="1287"/>
      <c r="AF108" s="1287"/>
      <c r="AG108" s="1289" t="s">
        <v>733</v>
      </c>
      <c r="AH108" s="1287"/>
      <c r="AI108" s="1287"/>
      <c r="AJ108" s="1154" t="s">
        <v>417</v>
      </c>
      <c r="AK108" s="1291" t="s">
        <v>734</v>
      </c>
      <c r="AL108" s="1287"/>
      <c r="AM108" s="1287"/>
      <c r="AN108" s="1287"/>
      <c r="AO108" s="1287"/>
      <c r="AP108" s="1287"/>
      <c r="AQ108" s="1155">
        <v>4382357</v>
      </c>
      <c r="AR108" s="1163">
        <v>0</v>
      </c>
      <c r="AS108" s="1155">
        <v>232020</v>
      </c>
      <c r="AT108" s="1286">
        <v>0</v>
      </c>
      <c r="AU108" s="1287"/>
      <c r="AV108" s="1163">
        <v>0</v>
      </c>
      <c r="AW108" s="1156">
        <v>0</v>
      </c>
      <c r="AX108" s="1163">
        <v>0</v>
      </c>
      <c r="AY108" s="1156">
        <v>0</v>
      </c>
      <c r="AZ108" s="1163">
        <v>0</v>
      </c>
      <c r="BA108" s="1156">
        <v>0</v>
      </c>
      <c r="BB108" s="1156">
        <v>0</v>
      </c>
      <c r="BC108" s="1156">
        <v>0</v>
      </c>
      <c r="BD108" s="1155">
        <v>232020</v>
      </c>
    </row>
    <row r="109" spans="1:56" hidden="1">
      <c r="A109" s="1157" t="str">
        <f t="shared" si="1"/>
        <v>A204810</v>
      </c>
      <c r="B109" s="1293" t="s">
        <v>361</v>
      </c>
      <c r="C109" s="1287"/>
      <c r="D109" s="1293" t="s">
        <v>741</v>
      </c>
      <c r="E109" s="1287"/>
      <c r="F109" s="1293" t="s">
        <v>739</v>
      </c>
      <c r="G109" s="1287"/>
      <c r="H109" s="1293" t="s">
        <v>742</v>
      </c>
      <c r="I109" s="1287"/>
      <c r="J109" s="1293" t="s">
        <v>755</v>
      </c>
      <c r="K109" s="1287"/>
      <c r="L109" s="1287"/>
      <c r="M109" s="1293"/>
      <c r="N109" s="1287"/>
      <c r="O109" s="1287"/>
      <c r="P109" s="1293"/>
      <c r="Q109" s="1287"/>
      <c r="R109" s="1293"/>
      <c r="S109" s="1287"/>
      <c r="T109" s="1292" t="s">
        <v>767</v>
      </c>
      <c r="U109" s="1287"/>
      <c r="V109" s="1287"/>
      <c r="W109" s="1287"/>
      <c r="X109" s="1287"/>
      <c r="Y109" s="1287"/>
      <c r="Z109" s="1287"/>
      <c r="AA109" s="1287"/>
      <c r="AB109" s="1293" t="s">
        <v>732</v>
      </c>
      <c r="AC109" s="1287"/>
      <c r="AD109" s="1287"/>
      <c r="AE109" s="1287"/>
      <c r="AF109" s="1287"/>
      <c r="AG109" s="1293" t="s">
        <v>733</v>
      </c>
      <c r="AH109" s="1287"/>
      <c r="AI109" s="1287"/>
      <c r="AJ109" s="1151" t="s">
        <v>417</v>
      </c>
      <c r="AK109" s="1294" t="s">
        <v>734</v>
      </c>
      <c r="AL109" s="1287"/>
      <c r="AM109" s="1287"/>
      <c r="AN109" s="1287"/>
      <c r="AO109" s="1287"/>
      <c r="AP109" s="1287"/>
      <c r="AQ109" s="1152">
        <v>1394740776</v>
      </c>
      <c r="AR109" s="1162">
        <v>0</v>
      </c>
      <c r="AS109" s="1153">
        <v>0</v>
      </c>
      <c r="AT109" s="1295">
        <v>0</v>
      </c>
      <c r="AU109" s="1287"/>
      <c r="AV109" s="1161">
        <v>121081477</v>
      </c>
      <c r="AW109" s="1152">
        <v>-121081477</v>
      </c>
      <c r="AX109" s="1161">
        <v>121081477</v>
      </c>
      <c r="AY109" s="1153">
        <v>0</v>
      </c>
      <c r="AZ109" s="1161">
        <v>124495247</v>
      </c>
      <c r="BA109" s="1152">
        <v>-3413770</v>
      </c>
      <c r="BB109" s="1152">
        <v>124495247</v>
      </c>
      <c r="BC109" s="1153">
        <v>0</v>
      </c>
      <c r="BD109" s="1152">
        <v>4500</v>
      </c>
    </row>
    <row r="110" spans="1:56" hidden="1">
      <c r="A110" s="1157" t="str">
        <f t="shared" si="1"/>
        <v>A2048110</v>
      </c>
      <c r="B110" s="1289" t="s">
        <v>361</v>
      </c>
      <c r="C110" s="1287"/>
      <c r="D110" s="1289" t="s">
        <v>741</v>
      </c>
      <c r="E110" s="1287"/>
      <c r="F110" s="1289" t="s">
        <v>739</v>
      </c>
      <c r="G110" s="1287"/>
      <c r="H110" s="1289" t="s">
        <v>742</v>
      </c>
      <c r="I110" s="1287"/>
      <c r="J110" s="1289" t="s">
        <v>755</v>
      </c>
      <c r="K110" s="1287"/>
      <c r="L110" s="1287"/>
      <c r="M110" s="1289" t="s">
        <v>738</v>
      </c>
      <c r="N110" s="1287"/>
      <c r="O110" s="1287"/>
      <c r="P110" s="1289"/>
      <c r="Q110" s="1287"/>
      <c r="R110" s="1289"/>
      <c r="S110" s="1287"/>
      <c r="T110" s="1290" t="s">
        <v>426</v>
      </c>
      <c r="U110" s="1287"/>
      <c r="V110" s="1287"/>
      <c r="W110" s="1287"/>
      <c r="X110" s="1287"/>
      <c r="Y110" s="1287"/>
      <c r="Z110" s="1287"/>
      <c r="AA110" s="1287"/>
      <c r="AB110" s="1289" t="s">
        <v>732</v>
      </c>
      <c r="AC110" s="1287"/>
      <c r="AD110" s="1287"/>
      <c r="AE110" s="1287"/>
      <c r="AF110" s="1287"/>
      <c r="AG110" s="1289" t="s">
        <v>733</v>
      </c>
      <c r="AH110" s="1287"/>
      <c r="AI110" s="1287"/>
      <c r="AJ110" s="1154" t="s">
        <v>417</v>
      </c>
      <c r="AK110" s="1291" t="s">
        <v>734</v>
      </c>
      <c r="AL110" s="1287"/>
      <c r="AM110" s="1287"/>
      <c r="AN110" s="1287"/>
      <c r="AO110" s="1287"/>
      <c r="AP110" s="1287"/>
      <c r="AQ110" s="1155">
        <v>146666124</v>
      </c>
      <c r="AR110" s="1163">
        <v>0</v>
      </c>
      <c r="AS110" s="1156">
        <v>0</v>
      </c>
      <c r="AT110" s="1286">
        <v>0</v>
      </c>
      <c r="AU110" s="1287"/>
      <c r="AV110" s="1164">
        <v>4637813</v>
      </c>
      <c r="AW110" s="1155">
        <v>-4637813</v>
      </c>
      <c r="AX110" s="1164">
        <v>4637813</v>
      </c>
      <c r="AY110" s="1156">
        <v>0</v>
      </c>
      <c r="AZ110" s="1164">
        <v>4637813</v>
      </c>
      <c r="BA110" s="1156">
        <v>0</v>
      </c>
      <c r="BB110" s="1155">
        <v>4637813</v>
      </c>
      <c r="BC110" s="1156">
        <v>0</v>
      </c>
      <c r="BD110" s="1156">
        <v>0</v>
      </c>
    </row>
    <row r="111" spans="1:56" hidden="1">
      <c r="A111" s="1157" t="str">
        <f t="shared" si="1"/>
        <v>A2048210</v>
      </c>
      <c r="B111" s="1289" t="s">
        <v>361</v>
      </c>
      <c r="C111" s="1287"/>
      <c r="D111" s="1289" t="s">
        <v>741</v>
      </c>
      <c r="E111" s="1287"/>
      <c r="F111" s="1289" t="s">
        <v>739</v>
      </c>
      <c r="G111" s="1287"/>
      <c r="H111" s="1289" t="s">
        <v>742</v>
      </c>
      <c r="I111" s="1287"/>
      <c r="J111" s="1289" t="s">
        <v>755</v>
      </c>
      <c r="K111" s="1287"/>
      <c r="L111" s="1287"/>
      <c r="M111" s="1289" t="s">
        <v>741</v>
      </c>
      <c r="N111" s="1287"/>
      <c r="O111" s="1287"/>
      <c r="P111" s="1289"/>
      <c r="Q111" s="1287"/>
      <c r="R111" s="1289"/>
      <c r="S111" s="1287"/>
      <c r="T111" s="1290" t="s">
        <v>427</v>
      </c>
      <c r="U111" s="1287"/>
      <c r="V111" s="1287"/>
      <c r="W111" s="1287"/>
      <c r="X111" s="1287"/>
      <c r="Y111" s="1287"/>
      <c r="Z111" s="1287"/>
      <c r="AA111" s="1287"/>
      <c r="AB111" s="1289" t="s">
        <v>732</v>
      </c>
      <c r="AC111" s="1287"/>
      <c r="AD111" s="1287"/>
      <c r="AE111" s="1287"/>
      <c r="AF111" s="1287"/>
      <c r="AG111" s="1289" t="s">
        <v>733</v>
      </c>
      <c r="AH111" s="1287"/>
      <c r="AI111" s="1287"/>
      <c r="AJ111" s="1154" t="s">
        <v>417</v>
      </c>
      <c r="AK111" s="1291" t="s">
        <v>734</v>
      </c>
      <c r="AL111" s="1287"/>
      <c r="AM111" s="1287"/>
      <c r="AN111" s="1287"/>
      <c r="AO111" s="1287"/>
      <c r="AP111" s="1287"/>
      <c r="AQ111" s="1155">
        <v>825782312</v>
      </c>
      <c r="AR111" s="1163">
        <v>0</v>
      </c>
      <c r="AS111" s="1156">
        <v>0</v>
      </c>
      <c r="AT111" s="1286">
        <v>0</v>
      </c>
      <c r="AU111" s="1287"/>
      <c r="AV111" s="1164">
        <v>71333639</v>
      </c>
      <c r="AW111" s="1155">
        <v>-71333639</v>
      </c>
      <c r="AX111" s="1164">
        <v>71333639</v>
      </c>
      <c r="AY111" s="1156">
        <v>0</v>
      </c>
      <c r="AZ111" s="1164">
        <v>73844139</v>
      </c>
      <c r="BA111" s="1155">
        <v>-2510500</v>
      </c>
      <c r="BB111" s="1155">
        <v>73844139</v>
      </c>
      <c r="BC111" s="1156">
        <v>0</v>
      </c>
      <c r="BD111" s="1156">
        <v>0</v>
      </c>
    </row>
    <row r="112" spans="1:56" hidden="1">
      <c r="A112" s="1157" t="str">
        <f t="shared" si="1"/>
        <v>A2048310</v>
      </c>
      <c r="B112" s="1289" t="s">
        <v>361</v>
      </c>
      <c r="C112" s="1287"/>
      <c r="D112" s="1289" t="s">
        <v>741</v>
      </c>
      <c r="E112" s="1287"/>
      <c r="F112" s="1289" t="s">
        <v>739</v>
      </c>
      <c r="G112" s="1287"/>
      <c r="H112" s="1289" t="s">
        <v>742</v>
      </c>
      <c r="I112" s="1287"/>
      <c r="J112" s="1289" t="s">
        <v>755</v>
      </c>
      <c r="K112" s="1287"/>
      <c r="L112" s="1287"/>
      <c r="M112" s="1289" t="s">
        <v>748</v>
      </c>
      <c r="N112" s="1287"/>
      <c r="O112" s="1287"/>
      <c r="P112" s="1289"/>
      <c r="Q112" s="1287"/>
      <c r="R112" s="1289"/>
      <c r="S112" s="1287"/>
      <c r="T112" s="1290" t="s">
        <v>428</v>
      </c>
      <c r="U112" s="1287"/>
      <c r="V112" s="1287"/>
      <c r="W112" s="1287"/>
      <c r="X112" s="1287"/>
      <c r="Y112" s="1287"/>
      <c r="Z112" s="1287"/>
      <c r="AA112" s="1287"/>
      <c r="AB112" s="1289" t="s">
        <v>732</v>
      </c>
      <c r="AC112" s="1287"/>
      <c r="AD112" s="1287"/>
      <c r="AE112" s="1287"/>
      <c r="AF112" s="1287"/>
      <c r="AG112" s="1289" t="s">
        <v>733</v>
      </c>
      <c r="AH112" s="1287"/>
      <c r="AI112" s="1287"/>
      <c r="AJ112" s="1154" t="s">
        <v>417</v>
      </c>
      <c r="AK112" s="1291" t="s">
        <v>734</v>
      </c>
      <c r="AL112" s="1287"/>
      <c r="AM112" s="1287"/>
      <c r="AN112" s="1287"/>
      <c r="AO112" s="1287"/>
      <c r="AP112" s="1287"/>
      <c r="AQ112" s="1155">
        <v>274720</v>
      </c>
      <c r="AR112" s="1163">
        <v>0</v>
      </c>
      <c r="AS112" s="1156">
        <v>0</v>
      </c>
      <c r="AT112" s="1286">
        <v>0</v>
      </c>
      <c r="AU112" s="1287"/>
      <c r="AV112" s="1164">
        <v>4377</v>
      </c>
      <c r="AW112" s="1155">
        <v>-4377</v>
      </c>
      <c r="AX112" s="1164">
        <v>4377</v>
      </c>
      <c r="AY112" s="1156">
        <v>0</v>
      </c>
      <c r="AZ112" s="1164">
        <v>4377</v>
      </c>
      <c r="BA112" s="1156">
        <v>0</v>
      </c>
      <c r="BB112" s="1155">
        <v>4377</v>
      </c>
      <c r="BC112" s="1156">
        <v>0</v>
      </c>
      <c r="BD112" s="1156">
        <v>0</v>
      </c>
    </row>
    <row r="113" spans="1:56" hidden="1">
      <c r="A113" s="1157" t="str">
        <f t="shared" si="1"/>
        <v>A2048510</v>
      </c>
      <c r="B113" s="1289" t="s">
        <v>361</v>
      </c>
      <c r="C113" s="1287"/>
      <c r="D113" s="1289" t="s">
        <v>741</v>
      </c>
      <c r="E113" s="1287"/>
      <c r="F113" s="1289" t="s">
        <v>739</v>
      </c>
      <c r="G113" s="1287"/>
      <c r="H113" s="1289" t="s">
        <v>742</v>
      </c>
      <c r="I113" s="1287"/>
      <c r="J113" s="1289" t="s">
        <v>755</v>
      </c>
      <c r="K113" s="1287"/>
      <c r="L113" s="1287"/>
      <c r="M113" s="1289" t="s">
        <v>743</v>
      </c>
      <c r="N113" s="1287"/>
      <c r="O113" s="1287"/>
      <c r="P113" s="1289"/>
      <c r="Q113" s="1287"/>
      <c r="R113" s="1289"/>
      <c r="S113" s="1287"/>
      <c r="T113" s="1290" t="s">
        <v>429</v>
      </c>
      <c r="U113" s="1287"/>
      <c r="V113" s="1287"/>
      <c r="W113" s="1287"/>
      <c r="X113" s="1287"/>
      <c r="Y113" s="1287"/>
      <c r="Z113" s="1287"/>
      <c r="AA113" s="1287"/>
      <c r="AB113" s="1289" t="s">
        <v>732</v>
      </c>
      <c r="AC113" s="1287"/>
      <c r="AD113" s="1287"/>
      <c r="AE113" s="1287"/>
      <c r="AF113" s="1287"/>
      <c r="AG113" s="1289" t="s">
        <v>733</v>
      </c>
      <c r="AH113" s="1287"/>
      <c r="AI113" s="1287"/>
      <c r="AJ113" s="1154" t="s">
        <v>417</v>
      </c>
      <c r="AK113" s="1291" t="s">
        <v>734</v>
      </c>
      <c r="AL113" s="1287"/>
      <c r="AM113" s="1287"/>
      <c r="AN113" s="1287"/>
      <c r="AO113" s="1287"/>
      <c r="AP113" s="1287"/>
      <c r="AQ113" s="1155">
        <v>172017620</v>
      </c>
      <c r="AR113" s="1163">
        <v>0</v>
      </c>
      <c r="AS113" s="1156">
        <v>0</v>
      </c>
      <c r="AT113" s="1286">
        <v>0</v>
      </c>
      <c r="AU113" s="1287"/>
      <c r="AV113" s="1164">
        <v>20089239</v>
      </c>
      <c r="AW113" s="1155">
        <v>-20089239</v>
      </c>
      <c r="AX113" s="1164">
        <v>20089239</v>
      </c>
      <c r="AY113" s="1156">
        <v>0</v>
      </c>
      <c r="AZ113" s="1164">
        <v>20992509</v>
      </c>
      <c r="BA113" s="1155">
        <v>-903270</v>
      </c>
      <c r="BB113" s="1155">
        <v>20992509</v>
      </c>
      <c r="BC113" s="1156">
        <v>0</v>
      </c>
      <c r="BD113" s="1155">
        <v>4500</v>
      </c>
    </row>
    <row r="114" spans="1:56" hidden="1">
      <c r="A114" s="1157" t="str">
        <f t="shared" si="1"/>
        <v>A2048610</v>
      </c>
      <c r="B114" s="1289" t="s">
        <v>361</v>
      </c>
      <c r="C114" s="1287"/>
      <c r="D114" s="1289" t="s">
        <v>741</v>
      </c>
      <c r="E114" s="1287"/>
      <c r="F114" s="1289" t="s">
        <v>739</v>
      </c>
      <c r="G114" s="1287"/>
      <c r="H114" s="1289" t="s">
        <v>742</v>
      </c>
      <c r="I114" s="1287"/>
      <c r="J114" s="1289" t="s">
        <v>755</v>
      </c>
      <c r="K114" s="1287"/>
      <c r="L114" s="1287"/>
      <c r="M114" s="1289" t="s">
        <v>753</v>
      </c>
      <c r="N114" s="1287"/>
      <c r="O114" s="1287"/>
      <c r="P114" s="1289"/>
      <c r="Q114" s="1287"/>
      <c r="R114" s="1289"/>
      <c r="S114" s="1287"/>
      <c r="T114" s="1290" t="s">
        <v>430</v>
      </c>
      <c r="U114" s="1287"/>
      <c r="V114" s="1287"/>
      <c r="W114" s="1287"/>
      <c r="X114" s="1287"/>
      <c r="Y114" s="1287"/>
      <c r="Z114" s="1287"/>
      <c r="AA114" s="1287"/>
      <c r="AB114" s="1289" t="s">
        <v>732</v>
      </c>
      <c r="AC114" s="1287"/>
      <c r="AD114" s="1287"/>
      <c r="AE114" s="1287"/>
      <c r="AF114" s="1287"/>
      <c r="AG114" s="1289" t="s">
        <v>733</v>
      </c>
      <c r="AH114" s="1287"/>
      <c r="AI114" s="1287"/>
      <c r="AJ114" s="1154" t="s">
        <v>417</v>
      </c>
      <c r="AK114" s="1291" t="s">
        <v>734</v>
      </c>
      <c r="AL114" s="1287"/>
      <c r="AM114" s="1287"/>
      <c r="AN114" s="1287"/>
      <c r="AO114" s="1287"/>
      <c r="AP114" s="1287"/>
      <c r="AQ114" s="1155">
        <v>250000000</v>
      </c>
      <c r="AR114" s="1163">
        <v>0</v>
      </c>
      <c r="AS114" s="1156">
        <v>0</v>
      </c>
      <c r="AT114" s="1286">
        <v>0</v>
      </c>
      <c r="AU114" s="1287"/>
      <c r="AV114" s="1164">
        <v>25016409</v>
      </c>
      <c r="AW114" s="1155">
        <v>-25016409</v>
      </c>
      <c r="AX114" s="1164">
        <v>25016409</v>
      </c>
      <c r="AY114" s="1156">
        <v>0</v>
      </c>
      <c r="AZ114" s="1164">
        <v>25016409</v>
      </c>
      <c r="BA114" s="1156">
        <v>0</v>
      </c>
      <c r="BB114" s="1155">
        <v>25016409</v>
      </c>
      <c r="BC114" s="1156">
        <v>0</v>
      </c>
      <c r="BD114" s="1156">
        <v>0</v>
      </c>
    </row>
    <row r="115" spans="1:56" hidden="1">
      <c r="A115" s="1157" t="str">
        <f t="shared" si="1"/>
        <v>A204910</v>
      </c>
      <c r="B115" s="1293" t="s">
        <v>361</v>
      </c>
      <c r="C115" s="1287"/>
      <c r="D115" s="1293" t="s">
        <v>741</v>
      </c>
      <c r="E115" s="1287"/>
      <c r="F115" s="1293" t="s">
        <v>739</v>
      </c>
      <c r="G115" s="1287"/>
      <c r="H115" s="1293" t="s">
        <v>742</v>
      </c>
      <c r="I115" s="1287"/>
      <c r="J115" s="1293" t="s">
        <v>747</v>
      </c>
      <c r="K115" s="1287"/>
      <c r="L115" s="1287"/>
      <c r="M115" s="1293"/>
      <c r="N115" s="1287"/>
      <c r="O115" s="1287"/>
      <c r="P115" s="1293"/>
      <c r="Q115" s="1287"/>
      <c r="R115" s="1293"/>
      <c r="S115" s="1287"/>
      <c r="T115" s="1292" t="s">
        <v>648</v>
      </c>
      <c r="U115" s="1287"/>
      <c r="V115" s="1287"/>
      <c r="W115" s="1287"/>
      <c r="X115" s="1287"/>
      <c r="Y115" s="1287"/>
      <c r="Z115" s="1287"/>
      <c r="AA115" s="1287"/>
      <c r="AB115" s="1293" t="s">
        <v>732</v>
      </c>
      <c r="AC115" s="1287"/>
      <c r="AD115" s="1287"/>
      <c r="AE115" s="1287"/>
      <c r="AF115" s="1287"/>
      <c r="AG115" s="1293" t="s">
        <v>733</v>
      </c>
      <c r="AH115" s="1287"/>
      <c r="AI115" s="1287"/>
      <c r="AJ115" s="1151" t="s">
        <v>417</v>
      </c>
      <c r="AK115" s="1294" t="s">
        <v>734</v>
      </c>
      <c r="AL115" s="1287"/>
      <c r="AM115" s="1287"/>
      <c r="AN115" s="1287"/>
      <c r="AO115" s="1287"/>
      <c r="AP115" s="1287"/>
      <c r="AQ115" s="1152">
        <v>87766922</v>
      </c>
      <c r="AR115" s="1162">
        <v>0</v>
      </c>
      <c r="AS115" s="1153">
        <v>0</v>
      </c>
      <c r="AT115" s="1295">
        <v>0</v>
      </c>
      <c r="AU115" s="1287"/>
      <c r="AV115" s="1161">
        <v>34108642</v>
      </c>
      <c r="AW115" s="1152">
        <v>-34108642</v>
      </c>
      <c r="AX115" s="1161">
        <v>34108642</v>
      </c>
      <c r="AY115" s="1153">
        <v>0</v>
      </c>
      <c r="AZ115" s="1161">
        <v>34108642</v>
      </c>
      <c r="BA115" s="1153">
        <v>0</v>
      </c>
      <c r="BB115" s="1152">
        <v>34108642</v>
      </c>
      <c r="BC115" s="1153">
        <v>0</v>
      </c>
      <c r="BD115" s="1153">
        <v>0</v>
      </c>
    </row>
    <row r="116" spans="1:56" hidden="1">
      <c r="A116" s="1157" t="str">
        <f t="shared" si="1"/>
        <v>A2049110</v>
      </c>
      <c r="B116" s="1289" t="s">
        <v>361</v>
      </c>
      <c r="C116" s="1287"/>
      <c r="D116" s="1289" t="s">
        <v>741</v>
      </c>
      <c r="E116" s="1287"/>
      <c r="F116" s="1289" t="s">
        <v>739</v>
      </c>
      <c r="G116" s="1287"/>
      <c r="H116" s="1289" t="s">
        <v>742</v>
      </c>
      <c r="I116" s="1287"/>
      <c r="J116" s="1289" t="s">
        <v>747</v>
      </c>
      <c r="K116" s="1287"/>
      <c r="L116" s="1287"/>
      <c r="M116" s="1289" t="s">
        <v>738</v>
      </c>
      <c r="N116" s="1287"/>
      <c r="O116" s="1287"/>
      <c r="P116" s="1289"/>
      <c r="Q116" s="1287"/>
      <c r="R116" s="1289"/>
      <c r="S116" s="1287"/>
      <c r="T116" s="1290" t="s">
        <v>431</v>
      </c>
      <c r="U116" s="1287"/>
      <c r="V116" s="1287"/>
      <c r="W116" s="1287"/>
      <c r="X116" s="1287"/>
      <c r="Y116" s="1287"/>
      <c r="Z116" s="1287"/>
      <c r="AA116" s="1287"/>
      <c r="AB116" s="1289" t="s">
        <v>732</v>
      </c>
      <c r="AC116" s="1287"/>
      <c r="AD116" s="1287"/>
      <c r="AE116" s="1287"/>
      <c r="AF116" s="1287"/>
      <c r="AG116" s="1289" t="s">
        <v>733</v>
      </c>
      <c r="AH116" s="1287"/>
      <c r="AI116" s="1287"/>
      <c r="AJ116" s="1154" t="s">
        <v>417</v>
      </c>
      <c r="AK116" s="1291" t="s">
        <v>734</v>
      </c>
      <c r="AL116" s="1287"/>
      <c r="AM116" s="1287"/>
      <c r="AN116" s="1287"/>
      <c r="AO116" s="1287"/>
      <c r="AP116" s="1287"/>
      <c r="AQ116" s="1155">
        <v>45036508</v>
      </c>
      <c r="AR116" s="1163">
        <v>0</v>
      </c>
      <c r="AS116" s="1156">
        <v>0</v>
      </c>
      <c r="AT116" s="1286">
        <v>0</v>
      </c>
      <c r="AU116" s="1287"/>
      <c r="AV116" s="1163">
        <v>0</v>
      </c>
      <c r="AW116" s="1156">
        <v>0</v>
      </c>
      <c r="AX116" s="1163">
        <v>0</v>
      </c>
      <c r="AY116" s="1156">
        <v>0</v>
      </c>
      <c r="AZ116" s="1163">
        <v>0</v>
      </c>
      <c r="BA116" s="1156">
        <v>0</v>
      </c>
      <c r="BB116" s="1156">
        <v>0</v>
      </c>
      <c r="BC116" s="1156">
        <v>0</v>
      </c>
      <c r="BD116" s="1156">
        <v>0</v>
      </c>
    </row>
    <row r="117" spans="1:56" hidden="1">
      <c r="A117" s="1157" t="str">
        <f t="shared" si="1"/>
        <v>A2049810</v>
      </c>
      <c r="B117" s="1289" t="s">
        <v>361</v>
      </c>
      <c r="C117" s="1287"/>
      <c r="D117" s="1289" t="s">
        <v>741</v>
      </c>
      <c r="E117" s="1287"/>
      <c r="F117" s="1289" t="s">
        <v>739</v>
      </c>
      <c r="G117" s="1287"/>
      <c r="H117" s="1289" t="s">
        <v>742</v>
      </c>
      <c r="I117" s="1287"/>
      <c r="J117" s="1289" t="s">
        <v>747</v>
      </c>
      <c r="K117" s="1287"/>
      <c r="L117" s="1287"/>
      <c r="M117" s="1289" t="s">
        <v>755</v>
      </c>
      <c r="N117" s="1287"/>
      <c r="O117" s="1287"/>
      <c r="P117" s="1289"/>
      <c r="Q117" s="1287"/>
      <c r="R117" s="1289"/>
      <c r="S117" s="1287"/>
      <c r="T117" s="1290" t="s">
        <v>432</v>
      </c>
      <c r="U117" s="1287"/>
      <c r="V117" s="1287"/>
      <c r="W117" s="1287"/>
      <c r="X117" s="1287"/>
      <c r="Y117" s="1287"/>
      <c r="Z117" s="1287"/>
      <c r="AA117" s="1287"/>
      <c r="AB117" s="1289" t="s">
        <v>732</v>
      </c>
      <c r="AC117" s="1287"/>
      <c r="AD117" s="1287"/>
      <c r="AE117" s="1287"/>
      <c r="AF117" s="1287"/>
      <c r="AG117" s="1289" t="s">
        <v>733</v>
      </c>
      <c r="AH117" s="1287"/>
      <c r="AI117" s="1287"/>
      <c r="AJ117" s="1154" t="s">
        <v>417</v>
      </c>
      <c r="AK117" s="1291" t="s">
        <v>734</v>
      </c>
      <c r="AL117" s="1287"/>
      <c r="AM117" s="1287"/>
      <c r="AN117" s="1287"/>
      <c r="AO117" s="1287"/>
      <c r="AP117" s="1287"/>
      <c r="AQ117" s="1156">
        <v>0</v>
      </c>
      <c r="AR117" s="1163">
        <v>0</v>
      </c>
      <c r="AS117" s="1156">
        <v>0</v>
      </c>
      <c r="AT117" s="1286">
        <v>0</v>
      </c>
      <c r="AU117" s="1287"/>
      <c r="AV117" s="1163">
        <v>0</v>
      </c>
      <c r="AW117" s="1156">
        <v>0</v>
      </c>
      <c r="AX117" s="1163">
        <v>0</v>
      </c>
      <c r="AY117" s="1156">
        <v>0</v>
      </c>
      <c r="AZ117" s="1163">
        <v>0</v>
      </c>
      <c r="BA117" s="1156">
        <v>0</v>
      </c>
      <c r="BB117" s="1156">
        <v>0</v>
      </c>
      <c r="BC117" s="1156">
        <v>0</v>
      </c>
      <c r="BD117" s="1156">
        <v>0</v>
      </c>
    </row>
    <row r="118" spans="1:56" hidden="1">
      <c r="A118" s="1157" t="str">
        <f t="shared" si="1"/>
        <v>A20491110</v>
      </c>
      <c r="B118" s="1289" t="s">
        <v>361</v>
      </c>
      <c r="C118" s="1287"/>
      <c r="D118" s="1289" t="s">
        <v>741</v>
      </c>
      <c r="E118" s="1287"/>
      <c r="F118" s="1289" t="s">
        <v>739</v>
      </c>
      <c r="G118" s="1287"/>
      <c r="H118" s="1289" t="s">
        <v>742</v>
      </c>
      <c r="I118" s="1287"/>
      <c r="J118" s="1289" t="s">
        <v>747</v>
      </c>
      <c r="K118" s="1287"/>
      <c r="L118" s="1287"/>
      <c r="M118" s="1289" t="s">
        <v>433</v>
      </c>
      <c r="N118" s="1287"/>
      <c r="O118" s="1287"/>
      <c r="P118" s="1289"/>
      <c r="Q118" s="1287"/>
      <c r="R118" s="1289"/>
      <c r="S118" s="1287"/>
      <c r="T118" s="1290" t="s">
        <v>434</v>
      </c>
      <c r="U118" s="1287"/>
      <c r="V118" s="1287"/>
      <c r="W118" s="1287"/>
      <c r="X118" s="1287"/>
      <c r="Y118" s="1287"/>
      <c r="Z118" s="1287"/>
      <c r="AA118" s="1287"/>
      <c r="AB118" s="1289" t="s">
        <v>732</v>
      </c>
      <c r="AC118" s="1287"/>
      <c r="AD118" s="1287"/>
      <c r="AE118" s="1287"/>
      <c r="AF118" s="1287"/>
      <c r="AG118" s="1289" t="s">
        <v>733</v>
      </c>
      <c r="AH118" s="1287"/>
      <c r="AI118" s="1287"/>
      <c r="AJ118" s="1154" t="s">
        <v>417</v>
      </c>
      <c r="AK118" s="1291" t="s">
        <v>734</v>
      </c>
      <c r="AL118" s="1287"/>
      <c r="AM118" s="1287"/>
      <c r="AN118" s="1287"/>
      <c r="AO118" s="1287"/>
      <c r="AP118" s="1287"/>
      <c r="AQ118" s="1155">
        <v>42730414</v>
      </c>
      <c r="AR118" s="1163">
        <v>0</v>
      </c>
      <c r="AS118" s="1156">
        <v>0</v>
      </c>
      <c r="AT118" s="1286">
        <v>0</v>
      </c>
      <c r="AU118" s="1287"/>
      <c r="AV118" s="1164">
        <v>34108642</v>
      </c>
      <c r="AW118" s="1155">
        <v>-34108642</v>
      </c>
      <c r="AX118" s="1164">
        <v>34108642</v>
      </c>
      <c r="AY118" s="1156">
        <v>0</v>
      </c>
      <c r="AZ118" s="1164">
        <v>34108642</v>
      </c>
      <c r="BA118" s="1156">
        <v>0</v>
      </c>
      <c r="BB118" s="1155">
        <v>34108642</v>
      </c>
      <c r="BC118" s="1156">
        <v>0</v>
      </c>
      <c r="BD118" s="1156">
        <v>0</v>
      </c>
    </row>
    <row r="119" spans="1:56" hidden="1">
      <c r="A119" s="1157" t="str">
        <f t="shared" si="1"/>
        <v>A2041010</v>
      </c>
      <c r="B119" s="1293" t="s">
        <v>361</v>
      </c>
      <c r="C119" s="1287"/>
      <c r="D119" s="1293" t="s">
        <v>741</v>
      </c>
      <c r="E119" s="1287"/>
      <c r="F119" s="1293" t="s">
        <v>739</v>
      </c>
      <c r="G119" s="1287"/>
      <c r="H119" s="1293" t="s">
        <v>742</v>
      </c>
      <c r="I119" s="1287"/>
      <c r="J119" s="1293" t="s">
        <v>417</v>
      </c>
      <c r="K119" s="1287"/>
      <c r="L119" s="1287"/>
      <c r="M119" s="1293"/>
      <c r="N119" s="1287"/>
      <c r="O119" s="1287"/>
      <c r="P119" s="1293"/>
      <c r="Q119" s="1287"/>
      <c r="R119" s="1293"/>
      <c r="S119" s="1287"/>
      <c r="T119" s="1292" t="s">
        <v>650</v>
      </c>
      <c r="U119" s="1287"/>
      <c r="V119" s="1287"/>
      <c r="W119" s="1287"/>
      <c r="X119" s="1287"/>
      <c r="Y119" s="1287"/>
      <c r="Z119" s="1287"/>
      <c r="AA119" s="1287"/>
      <c r="AB119" s="1293" t="s">
        <v>732</v>
      </c>
      <c r="AC119" s="1287"/>
      <c r="AD119" s="1287"/>
      <c r="AE119" s="1287"/>
      <c r="AF119" s="1287"/>
      <c r="AG119" s="1293" t="s">
        <v>733</v>
      </c>
      <c r="AH119" s="1287"/>
      <c r="AI119" s="1287"/>
      <c r="AJ119" s="1151" t="s">
        <v>417</v>
      </c>
      <c r="AK119" s="1294" t="s">
        <v>734</v>
      </c>
      <c r="AL119" s="1287"/>
      <c r="AM119" s="1287"/>
      <c r="AN119" s="1287"/>
      <c r="AO119" s="1287"/>
      <c r="AP119" s="1287"/>
      <c r="AQ119" s="1152">
        <v>1121924264</v>
      </c>
      <c r="AR119" s="1162">
        <v>0</v>
      </c>
      <c r="AS119" s="1153">
        <v>0</v>
      </c>
      <c r="AT119" s="1295">
        <v>0</v>
      </c>
      <c r="AU119" s="1287"/>
      <c r="AV119" s="1161">
        <v>12771692</v>
      </c>
      <c r="AW119" s="1152">
        <v>-12771692</v>
      </c>
      <c r="AX119" s="1161">
        <v>87722540</v>
      </c>
      <c r="AY119" s="1152">
        <v>-74950848</v>
      </c>
      <c r="AZ119" s="1161">
        <v>87247913</v>
      </c>
      <c r="BA119" s="1152">
        <v>474627</v>
      </c>
      <c r="BB119" s="1152">
        <v>87247913</v>
      </c>
      <c r="BC119" s="1153">
        <v>0</v>
      </c>
      <c r="BD119" s="1153">
        <v>0</v>
      </c>
    </row>
    <row r="120" spans="1:56" hidden="1">
      <c r="A120" s="1157" t="str">
        <f t="shared" si="1"/>
        <v>A20410210</v>
      </c>
      <c r="B120" s="1289" t="s">
        <v>361</v>
      </c>
      <c r="C120" s="1287"/>
      <c r="D120" s="1289" t="s">
        <v>741</v>
      </c>
      <c r="E120" s="1287"/>
      <c r="F120" s="1289" t="s">
        <v>739</v>
      </c>
      <c r="G120" s="1287"/>
      <c r="H120" s="1289" t="s">
        <v>742</v>
      </c>
      <c r="I120" s="1287"/>
      <c r="J120" s="1289" t="s">
        <v>417</v>
      </c>
      <c r="K120" s="1287"/>
      <c r="L120" s="1287"/>
      <c r="M120" s="1289" t="s">
        <v>741</v>
      </c>
      <c r="N120" s="1287"/>
      <c r="O120" s="1287"/>
      <c r="P120" s="1289"/>
      <c r="Q120" s="1287"/>
      <c r="R120" s="1289"/>
      <c r="S120" s="1287"/>
      <c r="T120" s="1290" t="s">
        <v>435</v>
      </c>
      <c r="U120" s="1287"/>
      <c r="V120" s="1287"/>
      <c r="W120" s="1287"/>
      <c r="X120" s="1287"/>
      <c r="Y120" s="1287"/>
      <c r="Z120" s="1287"/>
      <c r="AA120" s="1287"/>
      <c r="AB120" s="1289" t="s">
        <v>732</v>
      </c>
      <c r="AC120" s="1287"/>
      <c r="AD120" s="1287"/>
      <c r="AE120" s="1287"/>
      <c r="AF120" s="1287"/>
      <c r="AG120" s="1289" t="s">
        <v>733</v>
      </c>
      <c r="AH120" s="1287"/>
      <c r="AI120" s="1287"/>
      <c r="AJ120" s="1154" t="s">
        <v>417</v>
      </c>
      <c r="AK120" s="1291" t="s">
        <v>734</v>
      </c>
      <c r="AL120" s="1287"/>
      <c r="AM120" s="1287"/>
      <c r="AN120" s="1287"/>
      <c r="AO120" s="1287"/>
      <c r="AP120" s="1287"/>
      <c r="AQ120" s="1155">
        <v>1121924264</v>
      </c>
      <c r="AR120" s="1163">
        <v>0</v>
      </c>
      <c r="AS120" s="1156">
        <v>0</v>
      </c>
      <c r="AT120" s="1286">
        <v>0</v>
      </c>
      <c r="AU120" s="1287"/>
      <c r="AV120" s="1164">
        <v>12771692</v>
      </c>
      <c r="AW120" s="1155">
        <v>-12771692</v>
      </c>
      <c r="AX120" s="1164">
        <v>87722540</v>
      </c>
      <c r="AY120" s="1155">
        <v>-74950848</v>
      </c>
      <c r="AZ120" s="1164">
        <v>87247913</v>
      </c>
      <c r="BA120" s="1155">
        <v>474627</v>
      </c>
      <c r="BB120" s="1155">
        <v>87247913</v>
      </c>
      <c r="BC120" s="1156">
        <v>0</v>
      </c>
      <c r="BD120" s="1156">
        <v>0</v>
      </c>
    </row>
    <row r="121" spans="1:56" hidden="1">
      <c r="A121" s="1157" t="str">
        <f t="shared" si="1"/>
        <v>A2041110</v>
      </c>
      <c r="B121" s="1293" t="s">
        <v>361</v>
      </c>
      <c r="C121" s="1287"/>
      <c r="D121" s="1293" t="s">
        <v>741</v>
      </c>
      <c r="E121" s="1287"/>
      <c r="F121" s="1293" t="s">
        <v>739</v>
      </c>
      <c r="G121" s="1287"/>
      <c r="H121" s="1293" t="s">
        <v>742</v>
      </c>
      <c r="I121" s="1287"/>
      <c r="J121" s="1293" t="s">
        <v>433</v>
      </c>
      <c r="K121" s="1287"/>
      <c r="L121" s="1287"/>
      <c r="M121" s="1293"/>
      <c r="N121" s="1287"/>
      <c r="O121" s="1287"/>
      <c r="P121" s="1293"/>
      <c r="Q121" s="1287"/>
      <c r="R121" s="1293"/>
      <c r="S121" s="1287"/>
      <c r="T121" s="1292" t="s">
        <v>651</v>
      </c>
      <c r="U121" s="1287"/>
      <c r="V121" s="1287"/>
      <c r="W121" s="1287"/>
      <c r="X121" s="1287"/>
      <c r="Y121" s="1287"/>
      <c r="Z121" s="1287"/>
      <c r="AA121" s="1287"/>
      <c r="AB121" s="1293" t="s">
        <v>732</v>
      </c>
      <c r="AC121" s="1287"/>
      <c r="AD121" s="1287"/>
      <c r="AE121" s="1287"/>
      <c r="AF121" s="1287"/>
      <c r="AG121" s="1293" t="s">
        <v>733</v>
      </c>
      <c r="AH121" s="1287"/>
      <c r="AI121" s="1287"/>
      <c r="AJ121" s="1151" t="s">
        <v>417</v>
      </c>
      <c r="AK121" s="1294" t="s">
        <v>734</v>
      </c>
      <c r="AL121" s="1287"/>
      <c r="AM121" s="1287"/>
      <c r="AN121" s="1287"/>
      <c r="AO121" s="1287"/>
      <c r="AP121" s="1287"/>
      <c r="AQ121" s="1152">
        <v>1325552609</v>
      </c>
      <c r="AR121" s="1161">
        <v>99596443</v>
      </c>
      <c r="AS121" s="1152">
        <v>3496084</v>
      </c>
      <c r="AT121" s="1295">
        <v>0</v>
      </c>
      <c r="AU121" s="1287"/>
      <c r="AV121" s="1161">
        <v>82783727</v>
      </c>
      <c r="AW121" s="1152">
        <v>16812716</v>
      </c>
      <c r="AX121" s="1161">
        <v>52688374</v>
      </c>
      <c r="AY121" s="1152">
        <v>30095353</v>
      </c>
      <c r="AZ121" s="1161">
        <v>60433439</v>
      </c>
      <c r="BA121" s="1152">
        <v>-7745065</v>
      </c>
      <c r="BB121" s="1152">
        <v>60433439</v>
      </c>
      <c r="BC121" s="1153">
        <v>0</v>
      </c>
      <c r="BD121" s="1152">
        <v>1375019</v>
      </c>
    </row>
    <row r="122" spans="1:56" hidden="1">
      <c r="A122" s="1157" t="str">
        <f t="shared" si="1"/>
        <v>A20411110</v>
      </c>
      <c r="B122" s="1289" t="s">
        <v>361</v>
      </c>
      <c r="C122" s="1287"/>
      <c r="D122" s="1289" t="s">
        <v>741</v>
      </c>
      <c r="E122" s="1287"/>
      <c r="F122" s="1289" t="s">
        <v>739</v>
      </c>
      <c r="G122" s="1287"/>
      <c r="H122" s="1289" t="s">
        <v>742</v>
      </c>
      <c r="I122" s="1287"/>
      <c r="J122" s="1289" t="s">
        <v>433</v>
      </c>
      <c r="K122" s="1287"/>
      <c r="L122" s="1287"/>
      <c r="M122" s="1289" t="s">
        <v>738</v>
      </c>
      <c r="N122" s="1287"/>
      <c r="O122" s="1287"/>
      <c r="P122" s="1289"/>
      <c r="Q122" s="1287"/>
      <c r="R122" s="1289"/>
      <c r="S122" s="1287"/>
      <c r="T122" s="1290" t="s">
        <v>436</v>
      </c>
      <c r="U122" s="1287"/>
      <c r="V122" s="1287"/>
      <c r="W122" s="1287"/>
      <c r="X122" s="1287"/>
      <c r="Y122" s="1287"/>
      <c r="Z122" s="1287"/>
      <c r="AA122" s="1287"/>
      <c r="AB122" s="1289" t="s">
        <v>732</v>
      </c>
      <c r="AC122" s="1287"/>
      <c r="AD122" s="1287"/>
      <c r="AE122" s="1287"/>
      <c r="AF122" s="1287"/>
      <c r="AG122" s="1289" t="s">
        <v>733</v>
      </c>
      <c r="AH122" s="1287"/>
      <c r="AI122" s="1287"/>
      <c r="AJ122" s="1154" t="s">
        <v>417</v>
      </c>
      <c r="AK122" s="1291" t="s">
        <v>734</v>
      </c>
      <c r="AL122" s="1287"/>
      <c r="AM122" s="1287"/>
      <c r="AN122" s="1287"/>
      <c r="AO122" s="1287"/>
      <c r="AP122" s="1287"/>
      <c r="AQ122" s="1155">
        <v>95000000</v>
      </c>
      <c r="AR122" s="1163">
        <v>0</v>
      </c>
      <c r="AS122" s="1155">
        <v>3050000</v>
      </c>
      <c r="AT122" s="1286">
        <v>0</v>
      </c>
      <c r="AU122" s="1287"/>
      <c r="AV122" s="1164">
        <v>1365411</v>
      </c>
      <c r="AW122" s="1155">
        <v>-1365411</v>
      </c>
      <c r="AX122" s="1164">
        <v>2646624</v>
      </c>
      <c r="AY122" s="1155">
        <v>-1281213</v>
      </c>
      <c r="AZ122" s="1164">
        <v>2646624</v>
      </c>
      <c r="BA122" s="1156">
        <v>0</v>
      </c>
      <c r="BB122" s="1155">
        <v>2646624</v>
      </c>
      <c r="BC122" s="1156">
        <v>0</v>
      </c>
      <c r="BD122" s="1155">
        <v>688478</v>
      </c>
    </row>
    <row r="123" spans="1:56" hidden="1">
      <c r="A123" s="1157" t="str">
        <f t="shared" si="1"/>
        <v>A20411210</v>
      </c>
      <c r="B123" s="1289" t="s">
        <v>361</v>
      </c>
      <c r="C123" s="1287"/>
      <c r="D123" s="1289" t="s">
        <v>741</v>
      </c>
      <c r="E123" s="1287"/>
      <c r="F123" s="1289" t="s">
        <v>739</v>
      </c>
      <c r="G123" s="1287"/>
      <c r="H123" s="1289" t="s">
        <v>742</v>
      </c>
      <c r="I123" s="1287"/>
      <c r="J123" s="1289" t="s">
        <v>433</v>
      </c>
      <c r="K123" s="1287"/>
      <c r="L123" s="1287"/>
      <c r="M123" s="1289" t="s">
        <v>741</v>
      </c>
      <c r="N123" s="1287"/>
      <c r="O123" s="1287"/>
      <c r="P123" s="1289"/>
      <c r="Q123" s="1287"/>
      <c r="R123" s="1289"/>
      <c r="S123" s="1287"/>
      <c r="T123" s="1290" t="s">
        <v>437</v>
      </c>
      <c r="U123" s="1287"/>
      <c r="V123" s="1287"/>
      <c r="W123" s="1287"/>
      <c r="X123" s="1287"/>
      <c r="Y123" s="1287"/>
      <c r="Z123" s="1287"/>
      <c r="AA123" s="1287"/>
      <c r="AB123" s="1289" t="s">
        <v>732</v>
      </c>
      <c r="AC123" s="1287"/>
      <c r="AD123" s="1287"/>
      <c r="AE123" s="1287"/>
      <c r="AF123" s="1287"/>
      <c r="AG123" s="1289" t="s">
        <v>733</v>
      </c>
      <c r="AH123" s="1287"/>
      <c r="AI123" s="1287"/>
      <c r="AJ123" s="1154" t="s">
        <v>417</v>
      </c>
      <c r="AK123" s="1291" t="s">
        <v>734</v>
      </c>
      <c r="AL123" s="1287"/>
      <c r="AM123" s="1287"/>
      <c r="AN123" s="1287"/>
      <c r="AO123" s="1287"/>
      <c r="AP123" s="1287"/>
      <c r="AQ123" s="1155">
        <v>1230552609</v>
      </c>
      <c r="AR123" s="1164">
        <v>99596443</v>
      </c>
      <c r="AS123" s="1155">
        <v>446084</v>
      </c>
      <c r="AT123" s="1286">
        <v>0</v>
      </c>
      <c r="AU123" s="1287"/>
      <c r="AV123" s="1164">
        <v>81418316</v>
      </c>
      <c r="AW123" s="1155">
        <v>18178127</v>
      </c>
      <c r="AX123" s="1164">
        <v>50041750</v>
      </c>
      <c r="AY123" s="1155">
        <v>31376566</v>
      </c>
      <c r="AZ123" s="1164">
        <v>57786815</v>
      </c>
      <c r="BA123" s="1155">
        <v>-7745065</v>
      </c>
      <c r="BB123" s="1155">
        <v>57786815</v>
      </c>
      <c r="BC123" s="1156">
        <v>0</v>
      </c>
      <c r="BD123" s="1155">
        <v>686541</v>
      </c>
    </row>
    <row r="124" spans="1:56" hidden="1">
      <c r="A124" s="1157" t="str">
        <f t="shared" si="1"/>
        <v>A2042110</v>
      </c>
      <c r="B124" s="1293" t="s">
        <v>361</v>
      </c>
      <c r="C124" s="1287"/>
      <c r="D124" s="1293" t="s">
        <v>741</v>
      </c>
      <c r="E124" s="1287"/>
      <c r="F124" s="1293" t="s">
        <v>739</v>
      </c>
      <c r="G124" s="1287"/>
      <c r="H124" s="1293" t="s">
        <v>742</v>
      </c>
      <c r="I124" s="1287"/>
      <c r="J124" s="1293" t="s">
        <v>763</v>
      </c>
      <c r="K124" s="1287"/>
      <c r="L124" s="1287"/>
      <c r="M124" s="1293"/>
      <c r="N124" s="1287"/>
      <c r="O124" s="1287"/>
      <c r="P124" s="1293"/>
      <c r="Q124" s="1287"/>
      <c r="R124" s="1293"/>
      <c r="S124" s="1287"/>
      <c r="T124" s="1292" t="s">
        <v>768</v>
      </c>
      <c r="U124" s="1287"/>
      <c r="V124" s="1287"/>
      <c r="W124" s="1287"/>
      <c r="X124" s="1287"/>
      <c r="Y124" s="1287"/>
      <c r="Z124" s="1287"/>
      <c r="AA124" s="1287"/>
      <c r="AB124" s="1293" t="s">
        <v>732</v>
      </c>
      <c r="AC124" s="1287"/>
      <c r="AD124" s="1287"/>
      <c r="AE124" s="1287"/>
      <c r="AF124" s="1287"/>
      <c r="AG124" s="1293" t="s">
        <v>733</v>
      </c>
      <c r="AH124" s="1287"/>
      <c r="AI124" s="1287"/>
      <c r="AJ124" s="1151" t="s">
        <v>417</v>
      </c>
      <c r="AK124" s="1294" t="s">
        <v>734</v>
      </c>
      <c r="AL124" s="1287"/>
      <c r="AM124" s="1287"/>
      <c r="AN124" s="1287"/>
      <c r="AO124" s="1287"/>
      <c r="AP124" s="1287"/>
      <c r="AQ124" s="1152">
        <v>196967926</v>
      </c>
      <c r="AR124" s="1161">
        <v>27740000</v>
      </c>
      <c r="AS124" s="1152">
        <v>85869626</v>
      </c>
      <c r="AT124" s="1295">
        <v>0</v>
      </c>
      <c r="AU124" s="1287"/>
      <c r="AV124" s="1161">
        <v>70196000</v>
      </c>
      <c r="AW124" s="1152">
        <v>-42456000</v>
      </c>
      <c r="AX124" s="1161">
        <v>23438537</v>
      </c>
      <c r="AY124" s="1152">
        <v>46757463</v>
      </c>
      <c r="AZ124" s="1161">
        <v>4923497</v>
      </c>
      <c r="BA124" s="1152">
        <v>18515040</v>
      </c>
      <c r="BB124" s="1152">
        <v>4923497</v>
      </c>
      <c r="BC124" s="1153">
        <v>0</v>
      </c>
      <c r="BD124" s="1152">
        <v>1000000</v>
      </c>
    </row>
    <row r="125" spans="1:56" hidden="1">
      <c r="A125" s="1157" t="str">
        <f t="shared" si="1"/>
        <v>A20421110</v>
      </c>
      <c r="B125" s="1289" t="s">
        <v>361</v>
      </c>
      <c r="C125" s="1287"/>
      <c r="D125" s="1289" t="s">
        <v>741</v>
      </c>
      <c r="E125" s="1287"/>
      <c r="F125" s="1289" t="s">
        <v>739</v>
      </c>
      <c r="G125" s="1287"/>
      <c r="H125" s="1289" t="s">
        <v>742</v>
      </c>
      <c r="I125" s="1287"/>
      <c r="J125" s="1289" t="s">
        <v>763</v>
      </c>
      <c r="K125" s="1287"/>
      <c r="L125" s="1287"/>
      <c r="M125" s="1289" t="s">
        <v>738</v>
      </c>
      <c r="N125" s="1287"/>
      <c r="O125" s="1287"/>
      <c r="P125" s="1289"/>
      <c r="Q125" s="1287"/>
      <c r="R125" s="1289"/>
      <c r="S125" s="1287"/>
      <c r="T125" s="1290" t="s">
        <v>438</v>
      </c>
      <c r="U125" s="1287"/>
      <c r="V125" s="1287"/>
      <c r="W125" s="1287"/>
      <c r="X125" s="1287"/>
      <c r="Y125" s="1287"/>
      <c r="Z125" s="1287"/>
      <c r="AA125" s="1287"/>
      <c r="AB125" s="1289" t="s">
        <v>732</v>
      </c>
      <c r="AC125" s="1287"/>
      <c r="AD125" s="1287"/>
      <c r="AE125" s="1287"/>
      <c r="AF125" s="1287"/>
      <c r="AG125" s="1289" t="s">
        <v>733</v>
      </c>
      <c r="AH125" s="1287"/>
      <c r="AI125" s="1287"/>
      <c r="AJ125" s="1154" t="s">
        <v>417</v>
      </c>
      <c r="AK125" s="1291" t="s">
        <v>734</v>
      </c>
      <c r="AL125" s="1287"/>
      <c r="AM125" s="1287"/>
      <c r="AN125" s="1287"/>
      <c r="AO125" s="1287"/>
      <c r="AP125" s="1287"/>
      <c r="AQ125" s="1155">
        <v>43066760</v>
      </c>
      <c r="AR125" s="1163">
        <v>0</v>
      </c>
      <c r="AS125" s="1155">
        <v>500000</v>
      </c>
      <c r="AT125" s="1286">
        <v>0</v>
      </c>
      <c r="AU125" s="1287"/>
      <c r="AV125" s="1164">
        <v>42456000</v>
      </c>
      <c r="AW125" s="1155">
        <v>-42456000</v>
      </c>
      <c r="AX125" s="1163">
        <v>0</v>
      </c>
      <c r="AY125" s="1155">
        <v>42456000</v>
      </c>
      <c r="AZ125" s="1163">
        <v>0</v>
      </c>
      <c r="BA125" s="1156">
        <v>0</v>
      </c>
      <c r="BB125" s="1156">
        <v>0</v>
      </c>
      <c r="BC125" s="1156">
        <v>0</v>
      </c>
      <c r="BD125" s="1155">
        <v>500000</v>
      </c>
    </row>
    <row r="126" spans="1:56" hidden="1">
      <c r="A126" s="1157" t="str">
        <f t="shared" si="1"/>
        <v>A20421410</v>
      </c>
      <c r="B126" s="1289" t="s">
        <v>361</v>
      </c>
      <c r="C126" s="1287"/>
      <c r="D126" s="1289" t="s">
        <v>741</v>
      </c>
      <c r="E126" s="1287"/>
      <c r="F126" s="1289" t="s">
        <v>739</v>
      </c>
      <c r="G126" s="1287"/>
      <c r="H126" s="1289" t="s">
        <v>742</v>
      </c>
      <c r="I126" s="1287"/>
      <c r="J126" s="1289" t="s">
        <v>763</v>
      </c>
      <c r="K126" s="1287"/>
      <c r="L126" s="1287"/>
      <c r="M126" s="1289" t="s">
        <v>742</v>
      </c>
      <c r="N126" s="1287"/>
      <c r="O126" s="1287"/>
      <c r="P126" s="1289"/>
      <c r="Q126" s="1287"/>
      <c r="R126" s="1289"/>
      <c r="S126" s="1287"/>
      <c r="T126" s="1290" t="s">
        <v>439</v>
      </c>
      <c r="U126" s="1287"/>
      <c r="V126" s="1287"/>
      <c r="W126" s="1287"/>
      <c r="X126" s="1287"/>
      <c r="Y126" s="1287"/>
      <c r="Z126" s="1287"/>
      <c r="AA126" s="1287"/>
      <c r="AB126" s="1289" t="s">
        <v>732</v>
      </c>
      <c r="AC126" s="1287"/>
      <c r="AD126" s="1287"/>
      <c r="AE126" s="1287"/>
      <c r="AF126" s="1287"/>
      <c r="AG126" s="1289" t="s">
        <v>733</v>
      </c>
      <c r="AH126" s="1287"/>
      <c r="AI126" s="1287"/>
      <c r="AJ126" s="1154" t="s">
        <v>417</v>
      </c>
      <c r="AK126" s="1291" t="s">
        <v>734</v>
      </c>
      <c r="AL126" s="1287"/>
      <c r="AM126" s="1287"/>
      <c r="AN126" s="1287"/>
      <c r="AO126" s="1287"/>
      <c r="AP126" s="1287"/>
      <c r="AQ126" s="1155">
        <v>28100000</v>
      </c>
      <c r="AR126" s="1164">
        <v>7740000</v>
      </c>
      <c r="AS126" s="1155">
        <v>500000</v>
      </c>
      <c r="AT126" s="1286">
        <v>0</v>
      </c>
      <c r="AU126" s="1287"/>
      <c r="AV126" s="1164">
        <v>7740000</v>
      </c>
      <c r="AW126" s="1156">
        <v>0</v>
      </c>
      <c r="AX126" s="1164">
        <v>4923497</v>
      </c>
      <c r="AY126" s="1155">
        <v>2816503</v>
      </c>
      <c r="AZ126" s="1164">
        <v>4923497</v>
      </c>
      <c r="BA126" s="1156">
        <v>0</v>
      </c>
      <c r="BB126" s="1155">
        <v>4923497</v>
      </c>
      <c r="BC126" s="1156">
        <v>0</v>
      </c>
      <c r="BD126" s="1155">
        <v>500000</v>
      </c>
    </row>
    <row r="127" spans="1:56" hidden="1">
      <c r="A127" s="1157" t="str">
        <f t="shared" si="1"/>
        <v>A20421510</v>
      </c>
      <c r="B127" s="1289" t="s">
        <v>361</v>
      </c>
      <c r="C127" s="1287"/>
      <c r="D127" s="1289" t="s">
        <v>741</v>
      </c>
      <c r="E127" s="1287"/>
      <c r="F127" s="1289" t="s">
        <v>739</v>
      </c>
      <c r="G127" s="1287"/>
      <c r="H127" s="1289" t="s">
        <v>742</v>
      </c>
      <c r="I127" s="1287"/>
      <c r="J127" s="1289" t="s">
        <v>763</v>
      </c>
      <c r="K127" s="1287"/>
      <c r="L127" s="1287"/>
      <c r="M127" s="1289" t="s">
        <v>743</v>
      </c>
      <c r="N127" s="1287"/>
      <c r="O127" s="1287"/>
      <c r="P127" s="1289"/>
      <c r="Q127" s="1287"/>
      <c r="R127" s="1289"/>
      <c r="S127" s="1287"/>
      <c r="T127" s="1290" t="s">
        <v>440</v>
      </c>
      <c r="U127" s="1287"/>
      <c r="V127" s="1287"/>
      <c r="W127" s="1287"/>
      <c r="X127" s="1287"/>
      <c r="Y127" s="1287"/>
      <c r="Z127" s="1287"/>
      <c r="AA127" s="1287"/>
      <c r="AB127" s="1289" t="s">
        <v>732</v>
      </c>
      <c r="AC127" s="1287"/>
      <c r="AD127" s="1287"/>
      <c r="AE127" s="1287"/>
      <c r="AF127" s="1287"/>
      <c r="AG127" s="1289" t="s">
        <v>733</v>
      </c>
      <c r="AH127" s="1287"/>
      <c r="AI127" s="1287"/>
      <c r="AJ127" s="1154" t="s">
        <v>417</v>
      </c>
      <c r="AK127" s="1291" t="s">
        <v>734</v>
      </c>
      <c r="AL127" s="1287"/>
      <c r="AM127" s="1287"/>
      <c r="AN127" s="1287"/>
      <c r="AO127" s="1287"/>
      <c r="AP127" s="1287"/>
      <c r="AQ127" s="1155">
        <v>105801166</v>
      </c>
      <c r="AR127" s="1163">
        <v>0</v>
      </c>
      <c r="AS127" s="1155">
        <v>84869626</v>
      </c>
      <c r="AT127" s="1286">
        <v>0</v>
      </c>
      <c r="AU127" s="1287"/>
      <c r="AV127" s="1163">
        <v>0</v>
      </c>
      <c r="AW127" s="1156">
        <v>0</v>
      </c>
      <c r="AX127" s="1164">
        <v>18515040</v>
      </c>
      <c r="AY127" s="1155">
        <v>-18515040</v>
      </c>
      <c r="AZ127" s="1163">
        <v>0</v>
      </c>
      <c r="BA127" s="1155">
        <v>18515040</v>
      </c>
      <c r="BB127" s="1156">
        <v>0</v>
      </c>
      <c r="BC127" s="1156">
        <v>0</v>
      </c>
      <c r="BD127" s="1156">
        <v>0</v>
      </c>
    </row>
    <row r="128" spans="1:56" hidden="1">
      <c r="A128" s="1157" t="str">
        <f t="shared" si="1"/>
        <v>A20421810</v>
      </c>
      <c r="B128" s="1289" t="s">
        <v>361</v>
      </c>
      <c r="C128" s="1287"/>
      <c r="D128" s="1289" t="s">
        <v>741</v>
      </c>
      <c r="E128" s="1287"/>
      <c r="F128" s="1289" t="s">
        <v>739</v>
      </c>
      <c r="G128" s="1287"/>
      <c r="H128" s="1289" t="s">
        <v>742</v>
      </c>
      <c r="I128" s="1287"/>
      <c r="J128" s="1289" t="s">
        <v>763</v>
      </c>
      <c r="K128" s="1287"/>
      <c r="L128" s="1287"/>
      <c r="M128" s="1289" t="s">
        <v>755</v>
      </c>
      <c r="N128" s="1287"/>
      <c r="O128" s="1287"/>
      <c r="P128" s="1289"/>
      <c r="Q128" s="1287"/>
      <c r="R128" s="1289"/>
      <c r="S128" s="1287"/>
      <c r="T128" s="1290" t="s">
        <v>441</v>
      </c>
      <c r="U128" s="1287"/>
      <c r="V128" s="1287"/>
      <c r="W128" s="1287"/>
      <c r="X128" s="1287"/>
      <c r="Y128" s="1287"/>
      <c r="Z128" s="1287"/>
      <c r="AA128" s="1287"/>
      <c r="AB128" s="1289" t="s">
        <v>732</v>
      </c>
      <c r="AC128" s="1287"/>
      <c r="AD128" s="1287"/>
      <c r="AE128" s="1287"/>
      <c r="AF128" s="1287"/>
      <c r="AG128" s="1289" t="s">
        <v>733</v>
      </c>
      <c r="AH128" s="1287"/>
      <c r="AI128" s="1287"/>
      <c r="AJ128" s="1154" t="s">
        <v>417</v>
      </c>
      <c r="AK128" s="1291" t="s">
        <v>734</v>
      </c>
      <c r="AL128" s="1287"/>
      <c r="AM128" s="1287"/>
      <c r="AN128" s="1287"/>
      <c r="AO128" s="1287"/>
      <c r="AP128" s="1287"/>
      <c r="AQ128" s="1155">
        <v>20000000</v>
      </c>
      <c r="AR128" s="1164">
        <v>20000000</v>
      </c>
      <c r="AS128" s="1156">
        <v>0</v>
      </c>
      <c r="AT128" s="1286">
        <v>0</v>
      </c>
      <c r="AU128" s="1287"/>
      <c r="AV128" s="1164">
        <v>20000000</v>
      </c>
      <c r="AW128" s="1156">
        <v>0</v>
      </c>
      <c r="AX128" s="1163">
        <v>0</v>
      </c>
      <c r="AY128" s="1155">
        <v>20000000</v>
      </c>
      <c r="AZ128" s="1163">
        <v>0</v>
      </c>
      <c r="BA128" s="1156">
        <v>0</v>
      </c>
      <c r="BB128" s="1156">
        <v>0</v>
      </c>
      <c r="BC128" s="1156">
        <v>0</v>
      </c>
      <c r="BD128" s="1156">
        <v>0</v>
      </c>
    </row>
    <row r="129" spans="1:56" hidden="1">
      <c r="A129" s="1157" t="str">
        <f t="shared" si="1"/>
        <v>A2044010</v>
      </c>
      <c r="B129" s="1293" t="s">
        <v>361</v>
      </c>
      <c r="C129" s="1287"/>
      <c r="D129" s="1293" t="s">
        <v>741</v>
      </c>
      <c r="E129" s="1287"/>
      <c r="F129" s="1293" t="s">
        <v>739</v>
      </c>
      <c r="G129" s="1287"/>
      <c r="H129" s="1293" t="s">
        <v>742</v>
      </c>
      <c r="I129" s="1287"/>
      <c r="J129" s="1293" t="s">
        <v>769</v>
      </c>
      <c r="K129" s="1287"/>
      <c r="L129" s="1287"/>
      <c r="M129" s="1293"/>
      <c r="N129" s="1287"/>
      <c r="O129" s="1287"/>
      <c r="P129" s="1293"/>
      <c r="Q129" s="1287"/>
      <c r="R129" s="1293"/>
      <c r="S129" s="1287"/>
      <c r="T129" s="1292" t="s">
        <v>770</v>
      </c>
      <c r="U129" s="1287"/>
      <c r="V129" s="1287"/>
      <c r="W129" s="1287"/>
      <c r="X129" s="1287"/>
      <c r="Y129" s="1287"/>
      <c r="Z129" s="1287"/>
      <c r="AA129" s="1287"/>
      <c r="AB129" s="1293" t="s">
        <v>732</v>
      </c>
      <c r="AC129" s="1287"/>
      <c r="AD129" s="1287"/>
      <c r="AE129" s="1287"/>
      <c r="AF129" s="1287"/>
      <c r="AG129" s="1293" t="s">
        <v>733</v>
      </c>
      <c r="AH129" s="1287"/>
      <c r="AI129" s="1287"/>
      <c r="AJ129" s="1151" t="s">
        <v>417</v>
      </c>
      <c r="AK129" s="1294" t="s">
        <v>734</v>
      </c>
      <c r="AL129" s="1287"/>
      <c r="AM129" s="1287"/>
      <c r="AN129" s="1287"/>
      <c r="AO129" s="1287"/>
      <c r="AP129" s="1287"/>
      <c r="AQ129" s="1152">
        <v>669900</v>
      </c>
      <c r="AR129" s="1162">
        <v>0</v>
      </c>
      <c r="AS129" s="1152">
        <v>500000</v>
      </c>
      <c r="AT129" s="1295">
        <v>0</v>
      </c>
      <c r="AU129" s="1287"/>
      <c r="AV129" s="1162">
        <v>0</v>
      </c>
      <c r="AW129" s="1153">
        <v>0</v>
      </c>
      <c r="AX129" s="1162">
        <v>0</v>
      </c>
      <c r="AY129" s="1153">
        <v>0</v>
      </c>
      <c r="AZ129" s="1162">
        <v>0</v>
      </c>
      <c r="BA129" s="1153">
        <v>0</v>
      </c>
      <c r="BB129" s="1153">
        <v>0</v>
      </c>
      <c r="BC129" s="1153">
        <v>0</v>
      </c>
      <c r="BD129" s="1152">
        <v>500000</v>
      </c>
    </row>
    <row r="130" spans="1:56" hidden="1">
      <c r="A130" s="1157" t="str">
        <f t="shared" si="1"/>
        <v>A204401510</v>
      </c>
      <c r="B130" s="1289" t="s">
        <v>361</v>
      </c>
      <c r="C130" s="1287"/>
      <c r="D130" s="1289" t="s">
        <v>741</v>
      </c>
      <c r="E130" s="1287"/>
      <c r="F130" s="1289" t="s">
        <v>739</v>
      </c>
      <c r="G130" s="1287"/>
      <c r="H130" s="1289" t="s">
        <v>742</v>
      </c>
      <c r="I130" s="1287"/>
      <c r="J130" s="1289" t="s">
        <v>769</v>
      </c>
      <c r="K130" s="1287"/>
      <c r="L130" s="1287"/>
      <c r="M130" s="1289" t="s">
        <v>745</v>
      </c>
      <c r="N130" s="1287"/>
      <c r="O130" s="1287"/>
      <c r="P130" s="1289"/>
      <c r="Q130" s="1287"/>
      <c r="R130" s="1289"/>
      <c r="S130" s="1287"/>
      <c r="T130" s="1290" t="s">
        <v>576</v>
      </c>
      <c r="U130" s="1287"/>
      <c r="V130" s="1287"/>
      <c r="W130" s="1287"/>
      <c r="X130" s="1287"/>
      <c r="Y130" s="1287"/>
      <c r="Z130" s="1287"/>
      <c r="AA130" s="1287"/>
      <c r="AB130" s="1289" t="s">
        <v>732</v>
      </c>
      <c r="AC130" s="1287"/>
      <c r="AD130" s="1287"/>
      <c r="AE130" s="1287"/>
      <c r="AF130" s="1287"/>
      <c r="AG130" s="1289" t="s">
        <v>733</v>
      </c>
      <c r="AH130" s="1287"/>
      <c r="AI130" s="1287"/>
      <c r="AJ130" s="1154" t="s">
        <v>417</v>
      </c>
      <c r="AK130" s="1291" t="s">
        <v>734</v>
      </c>
      <c r="AL130" s="1287"/>
      <c r="AM130" s="1287"/>
      <c r="AN130" s="1287"/>
      <c r="AO130" s="1287"/>
      <c r="AP130" s="1287"/>
      <c r="AQ130" s="1155">
        <v>669900</v>
      </c>
      <c r="AR130" s="1163">
        <v>0</v>
      </c>
      <c r="AS130" s="1155">
        <v>500000</v>
      </c>
      <c r="AT130" s="1286">
        <v>0</v>
      </c>
      <c r="AU130" s="1287"/>
      <c r="AV130" s="1163">
        <v>0</v>
      </c>
      <c r="AW130" s="1156">
        <v>0</v>
      </c>
      <c r="AX130" s="1163">
        <v>0</v>
      </c>
      <c r="AY130" s="1156">
        <v>0</v>
      </c>
      <c r="AZ130" s="1163">
        <v>0</v>
      </c>
      <c r="BA130" s="1156">
        <v>0</v>
      </c>
      <c r="BB130" s="1156">
        <v>0</v>
      </c>
      <c r="BC130" s="1156">
        <v>0</v>
      </c>
      <c r="BD130" s="1155">
        <v>500000</v>
      </c>
    </row>
    <row r="131" spans="1:56" hidden="1">
      <c r="A131" s="1157" t="str">
        <f t="shared" si="1"/>
        <v>A2044110</v>
      </c>
      <c r="B131" s="1293" t="s">
        <v>361</v>
      </c>
      <c r="C131" s="1287"/>
      <c r="D131" s="1293" t="s">
        <v>741</v>
      </c>
      <c r="E131" s="1287"/>
      <c r="F131" s="1293" t="s">
        <v>739</v>
      </c>
      <c r="G131" s="1287"/>
      <c r="H131" s="1293" t="s">
        <v>742</v>
      </c>
      <c r="I131" s="1287"/>
      <c r="J131" s="1293" t="s">
        <v>771</v>
      </c>
      <c r="K131" s="1287"/>
      <c r="L131" s="1287"/>
      <c r="M131" s="1293"/>
      <c r="N131" s="1287"/>
      <c r="O131" s="1287"/>
      <c r="P131" s="1293"/>
      <c r="Q131" s="1287"/>
      <c r="R131" s="1293"/>
      <c r="S131" s="1287"/>
      <c r="T131" s="1292" t="s">
        <v>442</v>
      </c>
      <c r="U131" s="1287"/>
      <c r="V131" s="1287"/>
      <c r="W131" s="1287"/>
      <c r="X131" s="1287"/>
      <c r="Y131" s="1287"/>
      <c r="Z131" s="1287"/>
      <c r="AA131" s="1287"/>
      <c r="AB131" s="1293" t="s">
        <v>732</v>
      </c>
      <c r="AC131" s="1287"/>
      <c r="AD131" s="1287"/>
      <c r="AE131" s="1287"/>
      <c r="AF131" s="1287"/>
      <c r="AG131" s="1293" t="s">
        <v>733</v>
      </c>
      <c r="AH131" s="1287"/>
      <c r="AI131" s="1287"/>
      <c r="AJ131" s="1151" t="s">
        <v>417</v>
      </c>
      <c r="AK131" s="1294" t="s">
        <v>734</v>
      </c>
      <c r="AL131" s="1287"/>
      <c r="AM131" s="1287"/>
      <c r="AN131" s="1287"/>
      <c r="AO131" s="1287"/>
      <c r="AP131" s="1287"/>
      <c r="AQ131" s="1152">
        <v>108609830</v>
      </c>
      <c r="AR131" s="1162">
        <v>0</v>
      </c>
      <c r="AS131" s="1152">
        <v>4500000</v>
      </c>
      <c r="AT131" s="1295">
        <v>0</v>
      </c>
      <c r="AU131" s="1287"/>
      <c r="AV131" s="1161">
        <v>3518976</v>
      </c>
      <c r="AW131" s="1152">
        <v>-3518976</v>
      </c>
      <c r="AX131" s="1161">
        <v>3518976</v>
      </c>
      <c r="AY131" s="1153">
        <v>0</v>
      </c>
      <c r="AZ131" s="1161">
        <v>20345393</v>
      </c>
      <c r="BA131" s="1152">
        <v>-16826417</v>
      </c>
      <c r="BB131" s="1152">
        <v>20345393</v>
      </c>
      <c r="BC131" s="1153">
        <v>0</v>
      </c>
      <c r="BD131" s="1152">
        <v>4500000</v>
      </c>
    </row>
    <row r="132" spans="1:56" hidden="1">
      <c r="A132" s="1157" t="str">
        <f t="shared" si="1"/>
        <v>A20441210</v>
      </c>
      <c r="B132" s="1289" t="s">
        <v>361</v>
      </c>
      <c r="C132" s="1287"/>
      <c r="D132" s="1289" t="s">
        <v>741</v>
      </c>
      <c r="E132" s="1287"/>
      <c r="F132" s="1289" t="s">
        <v>739</v>
      </c>
      <c r="G132" s="1287"/>
      <c r="H132" s="1289" t="s">
        <v>742</v>
      </c>
      <c r="I132" s="1287"/>
      <c r="J132" s="1289" t="s">
        <v>771</v>
      </c>
      <c r="K132" s="1287"/>
      <c r="L132" s="1287"/>
      <c r="M132" s="1289" t="s">
        <v>741</v>
      </c>
      <c r="N132" s="1287"/>
      <c r="O132" s="1287"/>
      <c r="P132" s="1289"/>
      <c r="Q132" s="1287"/>
      <c r="R132" s="1289"/>
      <c r="S132" s="1287"/>
      <c r="T132" s="1290" t="s">
        <v>443</v>
      </c>
      <c r="U132" s="1287"/>
      <c r="V132" s="1287"/>
      <c r="W132" s="1287"/>
      <c r="X132" s="1287"/>
      <c r="Y132" s="1287"/>
      <c r="Z132" s="1287"/>
      <c r="AA132" s="1287"/>
      <c r="AB132" s="1289" t="s">
        <v>732</v>
      </c>
      <c r="AC132" s="1287"/>
      <c r="AD132" s="1287"/>
      <c r="AE132" s="1287"/>
      <c r="AF132" s="1287"/>
      <c r="AG132" s="1289" t="s">
        <v>733</v>
      </c>
      <c r="AH132" s="1287"/>
      <c r="AI132" s="1287"/>
      <c r="AJ132" s="1154" t="s">
        <v>417</v>
      </c>
      <c r="AK132" s="1291" t="s">
        <v>734</v>
      </c>
      <c r="AL132" s="1287"/>
      <c r="AM132" s="1287"/>
      <c r="AN132" s="1287"/>
      <c r="AO132" s="1287"/>
      <c r="AP132" s="1287"/>
      <c r="AQ132" s="1155">
        <v>83698834</v>
      </c>
      <c r="AR132" s="1163">
        <v>0</v>
      </c>
      <c r="AS132" s="1156">
        <v>0</v>
      </c>
      <c r="AT132" s="1286">
        <v>0</v>
      </c>
      <c r="AU132" s="1287"/>
      <c r="AV132" s="1163">
        <v>0</v>
      </c>
      <c r="AW132" s="1156">
        <v>0</v>
      </c>
      <c r="AX132" s="1163">
        <v>0</v>
      </c>
      <c r="AY132" s="1156">
        <v>0</v>
      </c>
      <c r="AZ132" s="1164">
        <v>16826417</v>
      </c>
      <c r="BA132" s="1155">
        <v>-16826417</v>
      </c>
      <c r="BB132" s="1155">
        <v>16826417</v>
      </c>
      <c r="BC132" s="1156">
        <v>0</v>
      </c>
      <c r="BD132" s="1156">
        <v>0</v>
      </c>
    </row>
    <row r="133" spans="1:56" hidden="1">
      <c r="A133" s="1157" t="str">
        <f t="shared" si="1"/>
        <v>A20441510</v>
      </c>
      <c r="B133" s="1289" t="s">
        <v>361</v>
      </c>
      <c r="C133" s="1287"/>
      <c r="D133" s="1289" t="s">
        <v>741</v>
      </c>
      <c r="E133" s="1287"/>
      <c r="F133" s="1289" t="s">
        <v>739</v>
      </c>
      <c r="G133" s="1287"/>
      <c r="H133" s="1289" t="s">
        <v>742</v>
      </c>
      <c r="I133" s="1287"/>
      <c r="J133" s="1289" t="s">
        <v>771</v>
      </c>
      <c r="K133" s="1287"/>
      <c r="L133" s="1287"/>
      <c r="M133" s="1289" t="s">
        <v>743</v>
      </c>
      <c r="N133" s="1287"/>
      <c r="O133" s="1287"/>
      <c r="P133" s="1289"/>
      <c r="Q133" s="1287"/>
      <c r="R133" s="1289"/>
      <c r="S133" s="1287"/>
      <c r="T133" s="1290" t="s">
        <v>444</v>
      </c>
      <c r="U133" s="1287"/>
      <c r="V133" s="1287"/>
      <c r="W133" s="1287"/>
      <c r="X133" s="1287"/>
      <c r="Y133" s="1287"/>
      <c r="Z133" s="1287"/>
      <c r="AA133" s="1287"/>
      <c r="AB133" s="1289" t="s">
        <v>732</v>
      </c>
      <c r="AC133" s="1287"/>
      <c r="AD133" s="1287"/>
      <c r="AE133" s="1287"/>
      <c r="AF133" s="1287"/>
      <c r="AG133" s="1289" t="s">
        <v>733</v>
      </c>
      <c r="AH133" s="1287"/>
      <c r="AI133" s="1287"/>
      <c r="AJ133" s="1154" t="s">
        <v>417</v>
      </c>
      <c r="AK133" s="1291" t="s">
        <v>734</v>
      </c>
      <c r="AL133" s="1287"/>
      <c r="AM133" s="1287"/>
      <c r="AN133" s="1287"/>
      <c r="AO133" s="1287"/>
      <c r="AP133" s="1287"/>
      <c r="AQ133" s="1155">
        <v>14591960</v>
      </c>
      <c r="AR133" s="1163">
        <v>0</v>
      </c>
      <c r="AS133" s="1155">
        <v>3000000</v>
      </c>
      <c r="AT133" s="1286">
        <v>0</v>
      </c>
      <c r="AU133" s="1287"/>
      <c r="AV133" s="1163">
        <v>0</v>
      </c>
      <c r="AW133" s="1156">
        <v>0</v>
      </c>
      <c r="AX133" s="1163">
        <v>0</v>
      </c>
      <c r="AY133" s="1156">
        <v>0</v>
      </c>
      <c r="AZ133" s="1163">
        <v>0</v>
      </c>
      <c r="BA133" s="1156">
        <v>0</v>
      </c>
      <c r="BB133" s="1156">
        <v>0</v>
      </c>
      <c r="BC133" s="1156">
        <v>0</v>
      </c>
      <c r="BD133" s="1155">
        <v>3000000</v>
      </c>
    </row>
    <row r="134" spans="1:56" hidden="1">
      <c r="A134" s="1157" t="str">
        <f t="shared" si="1"/>
        <v>A204411310</v>
      </c>
      <c r="B134" s="1289" t="s">
        <v>361</v>
      </c>
      <c r="C134" s="1287"/>
      <c r="D134" s="1289" t="s">
        <v>741</v>
      </c>
      <c r="E134" s="1287"/>
      <c r="F134" s="1289" t="s">
        <v>739</v>
      </c>
      <c r="G134" s="1287"/>
      <c r="H134" s="1289" t="s">
        <v>742</v>
      </c>
      <c r="I134" s="1287"/>
      <c r="J134" s="1289" t="s">
        <v>771</v>
      </c>
      <c r="K134" s="1287"/>
      <c r="L134" s="1287"/>
      <c r="M134" s="1289" t="s">
        <v>765</v>
      </c>
      <c r="N134" s="1287"/>
      <c r="O134" s="1287"/>
      <c r="P134" s="1289"/>
      <c r="Q134" s="1287"/>
      <c r="R134" s="1289"/>
      <c r="S134" s="1287"/>
      <c r="T134" s="1290" t="s">
        <v>442</v>
      </c>
      <c r="U134" s="1287"/>
      <c r="V134" s="1287"/>
      <c r="W134" s="1287"/>
      <c r="X134" s="1287"/>
      <c r="Y134" s="1287"/>
      <c r="Z134" s="1287"/>
      <c r="AA134" s="1287"/>
      <c r="AB134" s="1289" t="s">
        <v>732</v>
      </c>
      <c r="AC134" s="1287"/>
      <c r="AD134" s="1287"/>
      <c r="AE134" s="1287"/>
      <c r="AF134" s="1287"/>
      <c r="AG134" s="1289" t="s">
        <v>733</v>
      </c>
      <c r="AH134" s="1287"/>
      <c r="AI134" s="1287"/>
      <c r="AJ134" s="1154" t="s">
        <v>417</v>
      </c>
      <c r="AK134" s="1291" t="s">
        <v>734</v>
      </c>
      <c r="AL134" s="1287"/>
      <c r="AM134" s="1287"/>
      <c r="AN134" s="1287"/>
      <c r="AO134" s="1287"/>
      <c r="AP134" s="1287"/>
      <c r="AQ134" s="1155">
        <v>10319036</v>
      </c>
      <c r="AR134" s="1163">
        <v>0</v>
      </c>
      <c r="AS134" s="1155">
        <v>1500000</v>
      </c>
      <c r="AT134" s="1286">
        <v>0</v>
      </c>
      <c r="AU134" s="1287"/>
      <c r="AV134" s="1164">
        <v>3518976</v>
      </c>
      <c r="AW134" s="1155">
        <v>-3518976</v>
      </c>
      <c r="AX134" s="1164">
        <v>3518976</v>
      </c>
      <c r="AY134" s="1156">
        <v>0</v>
      </c>
      <c r="AZ134" s="1164">
        <v>3518976</v>
      </c>
      <c r="BA134" s="1156">
        <v>0</v>
      </c>
      <c r="BB134" s="1155">
        <v>3518976</v>
      </c>
      <c r="BC134" s="1156">
        <v>0</v>
      </c>
      <c r="BD134" s="1155">
        <v>1500000</v>
      </c>
    </row>
    <row r="135" spans="1:56" hidden="1">
      <c r="A135" s="1157" t="str">
        <f t="shared" si="1"/>
        <v>A20499910</v>
      </c>
      <c r="B135" s="1289" t="s">
        <v>361</v>
      </c>
      <c r="C135" s="1287"/>
      <c r="D135" s="1289" t="s">
        <v>741</v>
      </c>
      <c r="E135" s="1287"/>
      <c r="F135" s="1289" t="s">
        <v>739</v>
      </c>
      <c r="G135" s="1287"/>
      <c r="H135" s="1289" t="s">
        <v>742</v>
      </c>
      <c r="I135" s="1287"/>
      <c r="J135" s="1289" t="s">
        <v>749</v>
      </c>
      <c r="K135" s="1287"/>
      <c r="L135" s="1287"/>
      <c r="M135" s="1289"/>
      <c r="N135" s="1287"/>
      <c r="O135" s="1287"/>
      <c r="P135" s="1289"/>
      <c r="Q135" s="1287"/>
      <c r="R135" s="1289"/>
      <c r="S135" s="1287"/>
      <c r="T135" s="1290" t="s">
        <v>750</v>
      </c>
      <c r="U135" s="1287"/>
      <c r="V135" s="1287"/>
      <c r="W135" s="1287"/>
      <c r="X135" s="1287"/>
      <c r="Y135" s="1287"/>
      <c r="Z135" s="1287"/>
      <c r="AA135" s="1287"/>
      <c r="AB135" s="1289" t="s">
        <v>732</v>
      </c>
      <c r="AC135" s="1287"/>
      <c r="AD135" s="1287"/>
      <c r="AE135" s="1287"/>
      <c r="AF135" s="1287"/>
      <c r="AG135" s="1289" t="s">
        <v>733</v>
      </c>
      <c r="AH135" s="1287"/>
      <c r="AI135" s="1287"/>
      <c r="AJ135" s="1154" t="s">
        <v>417</v>
      </c>
      <c r="AK135" s="1291" t="s">
        <v>734</v>
      </c>
      <c r="AL135" s="1287"/>
      <c r="AM135" s="1287"/>
      <c r="AN135" s="1287"/>
      <c r="AO135" s="1287"/>
      <c r="AP135" s="1287"/>
      <c r="AQ135" s="1155">
        <v>4295692</v>
      </c>
      <c r="AR135" s="1163">
        <v>0</v>
      </c>
      <c r="AS135" s="1156">
        <v>0</v>
      </c>
      <c r="AT135" s="1286">
        <v>0</v>
      </c>
      <c r="AU135" s="1287"/>
      <c r="AV135" s="1163">
        <v>0</v>
      </c>
      <c r="AW135" s="1156">
        <v>0</v>
      </c>
      <c r="AX135" s="1163">
        <v>0</v>
      </c>
      <c r="AY135" s="1156">
        <v>0</v>
      </c>
      <c r="AZ135" s="1163">
        <v>0</v>
      </c>
      <c r="BA135" s="1156">
        <v>0</v>
      </c>
      <c r="BB135" s="1156">
        <v>0</v>
      </c>
      <c r="BC135" s="1156">
        <v>0</v>
      </c>
      <c r="BD135" s="1156">
        <v>0</v>
      </c>
    </row>
    <row r="136" spans="1:56" hidden="1">
      <c r="A136" s="1157" t="str">
        <f t="shared" si="1"/>
        <v>A310</v>
      </c>
      <c r="B136" s="1293" t="s">
        <v>361</v>
      </c>
      <c r="C136" s="1287"/>
      <c r="D136" s="1293" t="s">
        <v>748</v>
      </c>
      <c r="E136" s="1287"/>
      <c r="F136" s="1293"/>
      <c r="G136" s="1287"/>
      <c r="H136" s="1293"/>
      <c r="I136" s="1287"/>
      <c r="J136" s="1293"/>
      <c r="K136" s="1287"/>
      <c r="L136" s="1287"/>
      <c r="M136" s="1293"/>
      <c r="N136" s="1287"/>
      <c r="O136" s="1287"/>
      <c r="P136" s="1293"/>
      <c r="Q136" s="1287"/>
      <c r="R136" s="1293"/>
      <c r="S136" s="1287"/>
      <c r="T136" s="1292" t="s">
        <v>60</v>
      </c>
      <c r="U136" s="1287"/>
      <c r="V136" s="1287"/>
      <c r="W136" s="1287"/>
      <c r="X136" s="1287"/>
      <c r="Y136" s="1287"/>
      <c r="Z136" s="1287"/>
      <c r="AA136" s="1287"/>
      <c r="AB136" s="1293" t="s">
        <v>732</v>
      </c>
      <c r="AC136" s="1287"/>
      <c r="AD136" s="1287"/>
      <c r="AE136" s="1287"/>
      <c r="AF136" s="1287"/>
      <c r="AG136" s="1293" t="s">
        <v>733</v>
      </c>
      <c r="AH136" s="1287"/>
      <c r="AI136" s="1287"/>
      <c r="AJ136" s="1151" t="s">
        <v>417</v>
      </c>
      <c r="AK136" s="1294" t="s">
        <v>734</v>
      </c>
      <c r="AL136" s="1287"/>
      <c r="AM136" s="1287"/>
      <c r="AN136" s="1287"/>
      <c r="AO136" s="1287"/>
      <c r="AP136" s="1287"/>
      <c r="AQ136" s="1152">
        <v>228060584116</v>
      </c>
      <c r="AR136" s="1161">
        <v>462604794</v>
      </c>
      <c r="AS136" s="1152">
        <v>10580783</v>
      </c>
      <c r="AT136" s="1297">
        <v>-33603786667</v>
      </c>
      <c r="AU136" s="1287"/>
      <c r="AV136" s="1161">
        <v>11640859625</v>
      </c>
      <c r="AW136" s="1152">
        <v>-11178254831</v>
      </c>
      <c r="AX136" s="1161">
        <v>34836943377</v>
      </c>
      <c r="AY136" s="1152">
        <v>-23196083752</v>
      </c>
      <c r="AZ136" s="1161">
        <v>15994160317</v>
      </c>
      <c r="BA136" s="1152">
        <v>18842783060</v>
      </c>
      <c r="BB136" s="1152">
        <v>15994160317</v>
      </c>
      <c r="BC136" s="1153">
        <v>0</v>
      </c>
      <c r="BD136" s="1153">
        <v>0</v>
      </c>
    </row>
    <row r="137" spans="1:56" hidden="1">
      <c r="A137" s="1157" t="str">
        <f t="shared" si="1"/>
        <v>A310</v>
      </c>
      <c r="B137" s="1293" t="s">
        <v>361</v>
      </c>
      <c r="C137" s="1287"/>
      <c r="D137" s="1293" t="s">
        <v>748</v>
      </c>
      <c r="E137" s="1287"/>
      <c r="F137" s="1293"/>
      <c r="G137" s="1287"/>
      <c r="H137" s="1293"/>
      <c r="I137" s="1287"/>
      <c r="J137" s="1293"/>
      <c r="K137" s="1287"/>
      <c r="L137" s="1287"/>
      <c r="M137" s="1293"/>
      <c r="N137" s="1287"/>
      <c r="O137" s="1287"/>
      <c r="P137" s="1293"/>
      <c r="Q137" s="1287"/>
      <c r="R137" s="1293"/>
      <c r="S137" s="1287"/>
      <c r="T137" s="1292" t="s">
        <v>60</v>
      </c>
      <c r="U137" s="1287"/>
      <c r="V137" s="1287"/>
      <c r="W137" s="1287"/>
      <c r="X137" s="1287"/>
      <c r="Y137" s="1287"/>
      <c r="Z137" s="1287"/>
      <c r="AA137" s="1287"/>
      <c r="AB137" s="1293" t="s">
        <v>732</v>
      </c>
      <c r="AC137" s="1287"/>
      <c r="AD137" s="1287"/>
      <c r="AE137" s="1287"/>
      <c r="AF137" s="1287"/>
      <c r="AG137" s="1293" t="s">
        <v>735</v>
      </c>
      <c r="AH137" s="1287"/>
      <c r="AI137" s="1287"/>
      <c r="AJ137" s="1151" t="s">
        <v>417</v>
      </c>
      <c r="AK137" s="1294" t="s">
        <v>734</v>
      </c>
      <c r="AL137" s="1287"/>
      <c r="AM137" s="1287"/>
      <c r="AN137" s="1287"/>
      <c r="AO137" s="1287"/>
      <c r="AP137" s="1287"/>
      <c r="AQ137" s="1152">
        <v>129817132</v>
      </c>
      <c r="AR137" s="1162">
        <v>0</v>
      </c>
      <c r="AS137" s="1153">
        <v>0</v>
      </c>
      <c r="AT137" s="1295">
        <v>0</v>
      </c>
      <c r="AU137" s="1287"/>
      <c r="AV137" s="1162">
        <v>0</v>
      </c>
      <c r="AW137" s="1153">
        <v>0</v>
      </c>
      <c r="AX137" s="1162">
        <v>0</v>
      </c>
      <c r="AY137" s="1153">
        <v>0</v>
      </c>
      <c r="AZ137" s="1162">
        <v>0</v>
      </c>
      <c r="BA137" s="1153">
        <v>0</v>
      </c>
      <c r="BB137" s="1153">
        <v>0</v>
      </c>
      <c r="BC137" s="1153">
        <v>0</v>
      </c>
      <c r="BD137" s="1153">
        <v>0</v>
      </c>
    </row>
    <row r="138" spans="1:56" hidden="1">
      <c r="A138" s="1157" t="str">
        <f t="shared" si="1"/>
        <v>A311</v>
      </c>
      <c r="B138" s="1293" t="s">
        <v>361</v>
      </c>
      <c r="C138" s="1287"/>
      <c r="D138" s="1293" t="s">
        <v>748</v>
      </c>
      <c r="E138" s="1287"/>
      <c r="F138" s="1293"/>
      <c r="G138" s="1287"/>
      <c r="H138" s="1293"/>
      <c r="I138" s="1287"/>
      <c r="J138" s="1293"/>
      <c r="K138" s="1287"/>
      <c r="L138" s="1287"/>
      <c r="M138" s="1293"/>
      <c r="N138" s="1287"/>
      <c r="O138" s="1287"/>
      <c r="P138" s="1293"/>
      <c r="Q138" s="1287"/>
      <c r="R138" s="1293"/>
      <c r="S138" s="1287"/>
      <c r="T138" s="1292" t="s">
        <v>60</v>
      </c>
      <c r="U138" s="1287"/>
      <c r="V138" s="1287"/>
      <c r="W138" s="1287"/>
      <c r="X138" s="1287"/>
      <c r="Y138" s="1287"/>
      <c r="Z138" s="1287"/>
      <c r="AA138" s="1287"/>
      <c r="AB138" s="1293" t="s">
        <v>732</v>
      </c>
      <c r="AC138" s="1287"/>
      <c r="AD138" s="1287"/>
      <c r="AE138" s="1287"/>
      <c r="AF138" s="1287"/>
      <c r="AG138" s="1293" t="s">
        <v>735</v>
      </c>
      <c r="AH138" s="1287"/>
      <c r="AI138" s="1287"/>
      <c r="AJ138" s="1151" t="s">
        <v>433</v>
      </c>
      <c r="AK138" s="1294" t="s">
        <v>736</v>
      </c>
      <c r="AL138" s="1287"/>
      <c r="AM138" s="1287"/>
      <c r="AN138" s="1287"/>
      <c r="AO138" s="1287"/>
      <c r="AP138" s="1287"/>
      <c r="AQ138" s="1152">
        <v>519000000</v>
      </c>
      <c r="AR138" s="1162">
        <v>0</v>
      </c>
      <c r="AS138" s="1153">
        <v>0</v>
      </c>
      <c r="AT138" s="1295">
        <v>0</v>
      </c>
      <c r="AU138" s="1287"/>
      <c r="AV138" s="1162">
        <v>0</v>
      </c>
      <c r="AW138" s="1153">
        <v>0</v>
      </c>
      <c r="AX138" s="1162">
        <v>0</v>
      </c>
      <c r="AY138" s="1153">
        <v>0</v>
      </c>
      <c r="AZ138" s="1162">
        <v>0</v>
      </c>
      <c r="BA138" s="1153">
        <v>0</v>
      </c>
      <c r="BB138" s="1153">
        <v>0</v>
      </c>
      <c r="BC138" s="1153">
        <v>0</v>
      </c>
      <c r="BD138" s="1153">
        <v>0</v>
      </c>
    </row>
    <row r="139" spans="1:56" hidden="1">
      <c r="A139" s="1157" t="str">
        <f t="shared" si="1"/>
        <v>A316</v>
      </c>
      <c r="B139" s="1293" t="s">
        <v>361</v>
      </c>
      <c r="C139" s="1287"/>
      <c r="D139" s="1293" t="s">
        <v>748</v>
      </c>
      <c r="E139" s="1287"/>
      <c r="F139" s="1293"/>
      <c r="G139" s="1287"/>
      <c r="H139" s="1293"/>
      <c r="I139" s="1287"/>
      <c r="J139" s="1293"/>
      <c r="K139" s="1287"/>
      <c r="L139" s="1287"/>
      <c r="M139" s="1293"/>
      <c r="N139" s="1287"/>
      <c r="O139" s="1287"/>
      <c r="P139" s="1293"/>
      <c r="Q139" s="1287"/>
      <c r="R139" s="1293"/>
      <c r="S139" s="1287"/>
      <c r="T139" s="1292" t="s">
        <v>60</v>
      </c>
      <c r="U139" s="1287"/>
      <c r="V139" s="1287"/>
      <c r="W139" s="1287"/>
      <c r="X139" s="1287"/>
      <c r="Y139" s="1287"/>
      <c r="Z139" s="1287"/>
      <c r="AA139" s="1287"/>
      <c r="AB139" s="1293" t="s">
        <v>732</v>
      </c>
      <c r="AC139" s="1287"/>
      <c r="AD139" s="1287"/>
      <c r="AE139" s="1287"/>
      <c r="AF139" s="1287"/>
      <c r="AG139" s="1293" t="s">
        <v>735</v>
      </c>
      <c r="AH139" s="1287"/>
      <c r="AI139" s="1287"/>
      <c r="AJ139" s="1151" t="s">
        <v>370</v>
      </c>
      <c r="AK139" s="1294" t="s">
        <v>737</v>
      </c>
      <c r="AL139" s="1287"/>
      <c r="AM139" s="1287"/>
      <c r="AN139" s="1287"/>
      <c r="AO139" s="1287"/>
      <c r="AP139" s="1287"/>
      <c r="AQ139" s="1152">
        <v>64477530000</v>
      </c>
      <c r="AR139" s="1161">
        <v>4606399059</v>
      </c>
      <c r="AS139" s="1152">
        <v>17690946979</v>
      </c>
      <c r="AT139" s="1295">
        <v>0</v>
      </c>
      <c r="AU139" s="1287"/>
      <c r="AV139" s="1161">
        <v>8158342242</v>
      </c>
      <c r="AW139" s="1152">
        <v>-3551943183</v>
      </c>
      <c r="AX139" s="1161">
        <v>16206130318</v>
      </c>
      <c r="AY139" s="1152">
        <v>-8047788076</v>
      </c>
      <c r="AZ139" s="1161">
        <v>15719511873</v>
      </c>
      <c r="BA139" s="1152">
        <v>486618445</v>
      </c>
      <c r="BB139" s="1152">
        <v>15719511873</v>
      </c>
      <c r="BC139" s="1153">
        <v>0</v>
      </c>
      <c r="BD139" s="1153">
        <v>0</v>
      </c>
    </row>
    <row r="140" spans="1:56" hidden="1">
      <c r="A140" s="1157" t="str">
        <f t="shared" si="1"/>
        <v>A3210</v>
      </c>
      <c r="B140" s="1293" t="s">
        <v>361</v>
      </c>
      <c r="C140" s="1287"/>
      <c r="D140" s="1293" t="s">
        <v>748</v>
      </c>
      <c r="E140" s="1287"/>
      <c r="F140" s="1293" t="s">
        <v>741</v>
      </c>
      <c r="G140" s="1287"/>
      <c r="H140" s="1293"/>
      <c r="I140" s="1287"/>
      <c r="J140" s="1293"/>
      <c r="K140" s="1287"/>
      <c r="L140" s="1287"/>
      <c r="M140" s="1293"/>
      <c r="N140" s="1287"/>
      <c r="O140" s="1287"/>
      <c r="P140" s="1293"/>
      <c r="Q140" s="1287"/>
      <c r="R140" s="1293"/>
      <c r="S140" s="1287"/>
      <c r="T140" s="1292" t="s">
        <v>772</v>
      </c>
      <c r="U140" s="1287"/>
      <c r="V140" s="1287"/>
      <c r="W140" s="1287"/>
      <c r="X140" s="1287"/>
      <c r="Y140" s="1287"/>
      <c r="Z140" s="1287"/>
      <c r="AA140" s="1287"/>
      <c r="AB140" s="1293" t="s">
        <v>732</v>
      </c>
      <c r="AC140" s="1287"/>
      <c r="AD140" s="1287"/>
      <c r="AE140" s="1287"/>
      <c r="AF140" s="1287"/>
      <c r="AG140" s="1293" t="s">
        <v>733</v>
      </c>
      <c r="AH140" s="1287"/>
      <c r="AI140" s="1287"/>
      <c r="AJ140" s="1151" t="s">
        <v>417</v>
      </c>
      <c r="AK140" s="1294" t="s">
        <v>734</v>
      </c>
      <c r="AL140" s="1287"/>
      <c r="AM140" s="1287"/>
      <c r="AN140" s="1287"/>
      <c r="AO140" s="1287"/>
      <c r="AP140" s="1287"/>
      <c r="AQ140" s="1153">
        <v>0</v>
      </c>
      <c r="AR140" s="1162">
        <v>0</v>
      </c>
      <c r="AS140" s="1153">
        <v>0</v>
      </c>
      <c r="AT140" s="1295">
        <v>0</v>
      </c>
      <c r="AU140" s="1287"/>
      <c r="AV140" s="1162">
        <v>0</v>
      </c>
      <c r="AW140" s="1153">
        <v>0</v>
      </c>
      <c r="AX140" s="1162">
        <v>0</v>
      </c>
      <c r="AY140" s="1153">
        <v>0</v>
      </c>
      <c r="AZ140" s="1162">
        <v>0</v>
      </c>
      <c r="BA140" s="1153">
        <v>0</v>
      </c>
      <c r="BB140" s="1153">
        <v>0</v>
      </c>
      <c r="BC140" s="1153">
        <v>0</v>
      </c>
      <c r="BD140" s="1153">
        <v>0</v>
      </c>
    </row>
    <row r="141" spans="1:56" hidden="1">
      <c r="A141" s="1157" t="str">
        <f t="shared" si="1"/>
        <v>A3210</v>
      </c>
      <c r="B141" s="1293" t="s">
        <v>361</v>
      </c>
      <c r="C141" s="1287"/>
      <c r="D141" s="1293" t="s">
        <v>748</v>
      </c>
      <c r="E141" s="1287"/>
      <c r="F141" s="1293" t="s">
        <v>741</v>
      </c>
      <c r="G141" s="1287"/>
      <c r="H141" s="1293"/>
      <c r="I141" s="1287"/>
      <c r="J141" s="1293"/>
      <c r="K141" s="1287"/>
      <c r="L141" s="1287"/>
      <c r="M141" s="1293"/>
      <c r="N141" s="1287"/>
      <c r="O141" s="1287"/>
      <c r="P141" s="1293"/>
      <c r="Q141" s="1287"/>
      <c r="R141" s="1293"/>
      <c r="S141" s="1287"/>
      <c r="T141" s="1292" t="s">
        <v>772</v>
      </c>
      <c r="U141" s="1287"/>
      <c r="V141" s="1287"/>
      <c r="W141" s="1287"/>
      <c r="X141" s="1287"/>
      <c r="Y141" s="1287"/>
      <c r="Z141" s="1287"/>
      <c r="AA141" s="1287"/>
      <c r="AB141" s="1293" t="s">
        <v>732</v>
      </c>
      <c r="AC141" s="1287"/>
      <c r="AD141" s="1287"/>
      <c r="AE141" s="1287"/>
      <c r="AF141" s="1287"/>
      <c r="AG141" s="1293" t="s">
        <v>735</v>
      </c>
      <c r="AH141" s="1287"/>
      <c r="AI141" s="1287"/>
      <c r="AJ141" s="1151" t="s">
        <v>417</v>
      </c>
      <c r="AK141" s="1294" t="s">
        <v>734</v>
      </c>
      <c r="AL141" s="1287"/>
      <c r="AM141" s="1287"/>
      <c r="AN141" s="1287"/>
      <c r="AO141" s="1287"/>
      <c r="AP141" s="1287"/>
      <c r="AQ141" s="1152">
        <v>129817132</v>
      </c>
      <c r="AR141" s="1162">
        <v>0</v>
      </c>
      <c r="AS141" s="1153">
        <v>0</v>
      </c>
      <c r="AT141" s="1295">
        <v>0</v>
      </c>
      <c r="AU141" s="1287"/>
      <c r="AV141" s="1162">
        <v>0</v>
      </c>
      <c r="AW141" s="1153">
        <v>0</v>
      </c>
      <c r="AX141" s="1162">
        <v>0</v>
      </c>
      <c r="AY141" s="1153">
        <v>0</v>
      </c>
      <c r="AZ141" s="1162">
        <v>0</v>
      </c>
      <c r="BA141" s="1153">
        <v>0</v>
      </c>
      <c r="BB141" s="1153">
        <v>0</v>
      </c>
      <c r="BC141" s="1153">
        <v>0</v>
      </c>
      <c r="BD141" s="1153">
        <v>0</v>
      </c>
    </row>
    <row r="142" spans="1:56" hidden="1">
      <c r="A142" s="1157" t="str">
        <f t="shared" si="1"/>
        <v>A3211</v>
      </c>
      <c r="B142" s="1293" t="s">
        <v>361</v>
      </c>
      <c r="C142" s="1287"/>
      <c r="D142" s="1293" t="s">
        <v>748</v>
      </c>
      <c r="E142" s="1287"/>
      <c r="F142" s="1293" t="s">
        <v>741</v>
      </c>
      <c r="G142" s="1287"/>
      <c r="H142" s="1293"/>
      <c r="I142" s="1287"/>
      <c r="J142" s="1293"/>
      <c r="K142" s="1287"/>
      <c r="L142" s="1287"/>
      <c r="M142" s="1293"/>
      <c r="N142" s="1287"/>
      <c r="O142" s="1287"/>
      <c r="P142" s="1293"/>
      <c r="Q142" s="1287"/>
      <c r="R142" s="1293"/>
      <c r="S142" s="1287"/>
      <c r="T142" s="1292" t="s">
        <v>772</v>
      </c>
      <c r="U142" s="1287"/>
      <c r="V142" s="1287"/>
      <c r="W142" s="1287"/>
      <c r="X142" s="1287"/>
      <c r="Y142" s="1287"/>
      <c r="Z142" s="1287"/>
      <c r="AA142" s="1287"/>
      <c r="AB142" s="1293" t="s">
        <v>732</v>
      </c>
      <c r="AC142" s="1287"/>
      <c r="AD142" s="1287"/>
      <c r="AE142" s="1287"/>
      <c r="AF142" s="1287"/>
      <c r="AG142" s="1293" t="s">
        <v>735</v>
      </c>
      <c r="AH142" s="1287"/>
      <c r="AI142" s="1287"/>
      <c r="AJ142" s="1151" t="s">
        <v>433</v>
      </c>
      <c r="AK142" s="1294" t="s">
        <v>736</v>
      </c>
      <c r="AL142" s="1287"/>
      <c r="AM142" s="1287"/>
      <c r="AN142" s="1287"/>
      <c r="AO142" s="1287"/>
      <c r="AP142" s="1287"/>
      <c r="AQ142" s="1152">
        <v>519000000</v>
      </c>
      <c r="AR142" s="1162">
        <v>0</v>
      </c>
      <c r="AS142" s="1153">
        <v>0</v>
      </c>
      <c r="AT142" s="1295">
        <v>0</v>
      </c>
      <c r="AU142" s="1287"/>
      <c r="AV142" s="1162">
        <v>0</v>
      </c>
      <c r="AW142" s="1153">
        <v>0</v>
      </c>
      <c r="AX142" s="1162">
        <v>0</v>
      </c>
      <c r="AY142" s="1153">
        <v>0</v>
      </c>
      <c r="AZ142" s="1162">
        <v>0</v>
      </c>
      <c r="BA142" s="1153">
        <v>0</v>
      </c>
      <c r="BB142" s="1153">
        <v>0</v>
      </c>
      <c r="BC142" s="1153">
        <v>0</v>
      </c>
      <c r="BD142" s="1153">
        <v>0</v>
      </c>
    </row>
    <row r="143" spans="1:56" hidden="1">
      <c r="A143" s="1157" t="str">
        <f t="shared" si="1"/>
        <v>A32110</v>
      </c>
      <c r="B143" s="1293" t="s">
        <v>361</v>
      </c>
      <c r="C143" s="1287"/>
      <c r="D143" s="1293" t="s">
        <v>748</v>
      </c>
      <c r="E143" s="1287"/>
      <c r="F143" s="1293" t="s">
        <v>741</v>
      </c>
      <c r="G143" s="1287"/>
      <c r="H143" s="1293" t="s">
        <v>738</v>
      </c>
      <c r="I143" s="1287"/>
      <c r="J143" s="1293"/>
      <c r="K143" s="1287"/>
      <c r="L143" s="1287"/>
      <c r="M143" s="1293"/>
      <c r="N143" s="1287"/>
      <c r="O143" s="1287"/>
      <c r="P143" s="1293"/>
      <c r="Q143" s="1287"/>
      <c r="R143" s="1293"/>
      <c r="S143" s="1287"/>
      <c r="T143" s="1292" t="s">
        <v>773</v>
      </c>
      <c r="U143" s="1287"/>
      <c r="V143" s="1287"/>
      <c r="W143" s="1287"/>
      <c r="X143" s="1287"/>
      <c r="Y143" s="1287"/>
      <c r="Z143" s="1287"/>
      <c r="AA143" s="1287"/>
      <c r="AB143" s="1293" t="s">
        <v>732</v>
      </c>
      <c r="AC143" s="1287"/>
      <c r="AD143" s="1287"/>
      <c r="AE143" s="1287"/>
      <c r="AF143" s="1287"/>
      <c r="AG143" s="1293" t="s">
        <v>733</v>
      </c>
      <c r="AH143" s="1287"/>
      <c r="AI143" s="1287"/>
      <c r="AJ143" s="1151" t="s">
        <v>417</v>
      </c>
      <c r="AK143" s="1294" t="s">
        <v>734</v>
      </c>
      <c r="AL143" s="1287"/>
      <c r="AM143" s="1287"/>
      <c r="AN143" s="1287"/>
      <c r="AO143" s="1287"/>
      <c r="AP143" s="1287"/>
      <c r="AQ143" s="1153">
        <v>0</v>
      </c>
      <c r="AR143" s="1162">
        <v>0</v>
      </c>
      <c r="AS143" s="1153">
        <v>0</v>
      </c>
      <c r="AT143" s="1295">
        <v>0</v>
      </c>
      <c r="AU143" s="1287"/>
      <c r="AV143" s="1162">
        <v>0</v>
      </c>
      <c r="AW143" s="1153">
        <v>0</v>
      </c>
      <c r="AX143" s="1162">
        <v>0</v>
      </c>
      <c r="AY143" s="1153">
        <v>0</v>
      </c>
      <c r="AZ143" s="1162">
        <v>0</v>
      </c>
      <c r="BA143" s="1153">
        <v>0</v>
      </c>
      <c r="BB143" s="1153">
        <v>0</v>
      </c>
      <c r="BC143" s="1153">
        <v>0</v>
      </c>
      <c r="BD143" s="1153">
        <v>0</v>
      </c>
    </row>
    <row r="144" spans="1:56" hidden="1">
      <c r="A144" s="1157" t="str">
        <f t="shared" si="1"/>
        <v>A32110</v>
      </c>
      <c r="B144" s="1293" t="s">
        <v>361</v>
      </c>
      <c r="C144" s="1287"/>
      <c r="D144" s="1293" t="s">
        <v>748</v>
      </c>
      <c r="E144" s="1287"/>
      <c r="F144" s="1293" t="s">
        <v>741</v>
      </c>
      <c r="G144" s="1287"/>
      <c r="H144" s="1293" t="s">
        <v>738</v>
      </c>
      <c r="I144" s="1287"/>
      <c r="J144" s="1293"/>
      <c r="K144" s="1287"/>
      <c r="L144" s="1287"/>
      <c r="M144" s="1293"/>
      <c r="N144" s="1287"/>
      <c r="O144" s="1287"/>
      <c r="P144" s="1293"/>
      <c r="Q144" s="1287"/>
      <c r="R144" s="1293"/>
      <c r="S144" s="1287"/>
      <c r="T144" s="1292" t="s">
        <v>773</v>
      </c>
      <c r="U144" s="1287"/>
      <c r="V144" s="1287"/>
      <c r="W144" s="1287"/>
      <c r="X144" s="1287"/>
      <c r="Y144" s="1287"/>
      <c r="Z144" s="1287"/>
      <c r="AA144" s="1287"/>
      <c r="AB144" s="1293" t="s">
        <v>732</v>
      </c>
      <c r="AC144" s="1287"/>
      <c r="AD144" s="1287"/>
      <c r="AE144" s="1287"/>
      <c r="AF144" s="1287"/>
      <c r="AG144" s="1293" t="s">
        <v>735</v>
      </c>
      <c r="AH144" s="1287"/>
      <c r="AI144" s="1287"/>
      <c r="AJ144" s="1151" t="s">
        <v>417</v>
      </c>
      <c r="AK144" s="1294" t="s">
        <v>734</v>
      </c>
      <c r="AL144" s="1287"/>
      <c r="AM144" s="1287"/>
      <c r="AN144" s="1287"/>
      <c r="AO144" s="1287"/>
      <c r="AP144" s="1287"/>
      <c r="AQ144" s="1152">
        <v>129817132</v>
      </c>
      <c r="AR144" s="1162">
        <v>0</v>
      </c>
      <c r="AS144" s="1153">
        <v>0</v>
      </c>
      <c r="AT144" s="1295">
        <v>0</v>
      </c>
      <c r="AU144" s="1287"/>
      <c r="AV144" s="1162">
        <v>0</v>
      </c>
      <c r="AW144" s="1153">
        <v>0</v>
      </c>
      <c r="AX144" s="1162">
        <v>0</v>
      </c>
      <c r="AY144" s="1153">
        <v>0</v>
      </c>
      <c r="AZ144" s="1162">
        <v>0</v>
      </c>
      <c r="BA144" s="1153">
        <v>0</v>
      </c>
      <c r="BB144" s="1153">
        <v>0</v>
      </c>
      <c r="BC144" s="1153">
        <v>0</v>
      </c>
      <c r="BD144" s="1153">
        <v>0</v>
      </c>
    </row>
    <row r="145" spans="1:56" hidden="1">
      <c r="A145" s="1157" t="str">
        <f t="shared" si="1"/>
        <v>A32111</v>
      </c>
      <c r="B145" s="1293" t="s">
        <v>361</v>
      </c>
      <c r="C145" s="1287"/>
      <c r="D145" s="1293" t="s">
        <v>748</v>
      </c>
      <c r="E145" s="1287"/>
      <c r="F145" s="1293" t="s">
        <v>741</v>
      </c>
      <c r="G145" s="1287"/>
      <c r="H145" s="1293" t="s">
        <v>738</v>
      </c>
      <c r="I145" s="1287"/>
      <c r="J145" s="1293"/>
      <c r="K145" s="1287"/>
      <c r="L145" s="1287"/>
      <c r="M145" s="1293"/>
      <c r="N145" s="1287"/>
      <c r="O145" s="1287"/>
      <c r="P145" s="1293"/>
      <c r="Q145" s="1287"/>
      <c r="R145" s="1293"/>
      <c r="S145" s="1287"/>
      <c r="T145" s="1292" t="s">
        <v>773</v>
      </c>
      <c r="U145" s="1287"/>
      <c r="V145" s="1287"/>
      <c r="W145" s="1287"/>
      <c r="X145" s="1287"/>
      <c r="Y145" s="1287"/>
      <c r="Z145" s="1287"/>
      <c r="AA145" s="1287"/>
      <c r="AB145" s="1293" t="s">
        <v>732</v>
      </c>
      <c r="AC145" s="1287"/>
      <c r="AD145" s="1287"/>
      <c r="AE145" s="1287"/>
      <c r="AF145" s="1287"/>
      <c r="AG145" s="1293" t="s">
        <v>735</v>
      </c>
      <c r="AH145" s="1287"/>
      <c r="AI145" s="1287"/>
      <c r="AJ145" s="1151" t="s">
        <v>433</v>
      </c>
      <c r="AK145" s="1294" t="s">
        <v>736</v>
      </c>
      <c r="AL145" s="1287"/>
      <c r="AM145" s="1287"/>
      <c r="AN145" s="1287"/>
      <c r="AO145" s="1287"/>
      <c r="AP145" s="1287"/>
      <c r="AQ145" s="1152">
        <v>519000000</v>
      </c>
      <c r="AR145" s="1162">
        <v>0</v>
      </c>
      <c r="AS145" s="1153">
        <v>0</v>
      </c>
      <c r="AT145" s="1295">
        <v>0</v>
      </c>
      <c r="AU145" s="1287"/>
      <c r="AV145" s="1162">
        <v>0</v>
      </c>
      <c r="AW145" s="1153">
        <v>0</v>
      </c>
      <c r="AX145" s="1162">
        <v>0</v>
      </c>
      <c r="AY145" s="1153">
        <v>0</v>
      </c>
      <c r="AZ145" s="1162">
        <v>0</v>
      </c>
      <c r="BA145" s="1153">
        <v>0</v>
      </c>
      <c r="BB145" s="1153">
        <v>0</v>
      </c>
      <c r="BC145" s="1153">
        <v>0</v>
      </c>
      <c r="BD145" s="1153">
        <v>0</v>
      </c>
    </row>
    <row r="146" spans="1:56" hidden="1">
      <c r="A146" s="1157" t="str">
        <f t="shared" si="1"/>
        <v>A321110</v>
      </c>
      <c r="B146" s="1289" t="s">
        <v>361</v>
      </c>
      <c r="C146" s="1287"/>
      <c r="D146" s="1289" t="s">
        <v>748</v>
      </c>
      <c r="E146" s="1287"/>
      <c r="F146" s="1289" t="s">
        <v>741</v>
      </c>
      <c r="G146" s="1287"/>
      <c r="H146" s="1289" t="s">
        <v>738</v>
      </c>
      <c r="I146" s="1287"/>
      <c r="J146" s="1289" t="s">
        <v>738</v>
      </c>
      <c r="K146" s="1287"/>
      <c r="L146" s="1287"/>
      <c r="M146" s="1289"/>
      <c r="N146" s="1287"/>
      <c r="O146" s="1287"/>
      <c r="P146" s="1289"/>
      <c r="Q146" s="1287"/>
      <c r="R146" s="1289"/>
      <c r="S146" s="1287"/>
      <c r="T146" s="1290" t="s">
        <v>445</v>
      </c>
      <c r="U146" s="1287"/>
      <c r="V146" s="1287"/>
      <c r="W146" s="1287"/>
      <c r="X146" s="1287"/>
      <c r="Y146" s="1287"/>
      <c r="Z146" s="1287"/>
      <c r="AA146" s="1287"/>
      <c r="AB146" s="1289" t="s">
        <v>732</v>
      </c>
      <c r="AC146" s="1287"/>
      <c r="AD146" s="1287"/>
      <c r="AE146" s="1287"/>
      <c r="AF146" s="1287"/>
      <c r="AG146" s="1289" t="s">
        <v>733</v>
      </c>
      <c r="AH146" s="1287"/>
      <c r="AI146" s="1287"/>
      <c r="AJ146" s="1154" t="s">
        <v>417</v>
      </c>
      <c r="AK146" s="1291" t="s">
        <v>734</v>
      </c>
      <c r="AL146" s="1287"/>
      <c r="AM146" s="1287"/>
      <c r="AN146" s="1287"/>
      <c r="AO146" s="1287"/>
      <c r="AP146" s="1287"/>
      <c r="AQ146" s="1156">
        <v>0</v>
      </c>
      <c r="AR146" s="1163">
        <v>0</v>
      </c>
      <c r="AS146" s="1156">
        <v>0</v>
      </c>
      <c r="AT146" s="1286">
        <v>0</v>
      </c>
      <c r="AU146" s="1287"/>
      <c r="AV146" s="1163">
        <v>0</v>
      </c>
      <c r="AW146" s="1156">
        <v>0</v>
      </c>
      <c r="AX146" s="1163">
        <v>0</v>
      </c>
      <c r="AY146" s="1156">
        <v>0</v>
      </c>
      <c r="AZ146" s="1163">
        <v>0</v>
      </c>
      <c r="BA146" s="1156">
        <v>0</v>
      </c>
      <c r="BB146" s="1156">
        <v>0</v>
      </c>
      <c r="BC146" s="1156">
        <v>0</v>
      </c>
      <c r="BD146" s="1156">
        <v>0</v>
      </c>
    </row>
    <row r="147" spans="1:56" hidden="1">
      <c r="A147" s="1157" t="str">
        <f t="shared" si="1"/>
        <v>A321110</v>
      </c>
      <c r="B147" s="1289" t="s">
        <v>361</v>
      </c>
      <c r="C147" s="1287"/>
      <c r="D147" s="1289" t="s">
        <v>748</v>
      </c>
      <c r="E147" s="1287"/>
      <c r="F147" s="1289" t="s">
        <v>741</v>
      </c>
      <c r="G147" s="1287"/>
      <c r="H147" s="1289" t="s">
        <v>738</v>
      </c>
      <c r="I147" s="1287"/>
      <c r="J147" s="1289" t="s">
        <v>738</v>
      </c>
      <c r="K147" s="1287"/>
      <c r="L147" s="1287"/>
      <c r="M147" s="1289"/>
      <c r="N147" s="1287"/>
      <c r="O147" s="1287"/>
      <c r="P147" s="1289"/>
      <c r="Q147" s="1287"/>
      <c r="R147" s="1289"/>
      <c r="S147" s="1287"/>
      <c r="T147" s="1290" t="s">
        <v>445</v>
      </c>
      <c r="U147" s="1287"/>
      <c r="V147" s="1287"/>
      <c r="W147" s="1287"/>
      <c r="X147" s="1287"/>
      <c r="Y147" s="1287"/>
      <c r="Z147" s="1287"/>
      <c r="AA147" s="1287"/>
      <c r="AB147" s="1289" t="s">
        <v>732</v>
      </c>
      <c r="AC147" s="1287"/>
      <c r="AD147" s="1287"/>
      <c r="AE147" s="1287"/>
      <c r="AF147" s="1287"/>
      <c r="AG147" s="1289" t="s">
        <v>735</v>
      </c>
      <c r="AH147" s="1287"/>
      <c r="AI147" s="1287"/>
      <c r="AJ147" s="1154" t="s">
        <v>417</v>
      </c>
      <c r="AK147" s="1291" t="s">
        <v>734</v>
      </c>
      <c r="AL147" s="1287"/>
      <c r="AM147" s="1287"/>
      <c r="AN147" s="1287"/>
      <c r="AO147" s="1287"/>
      <c r="AP147" s="1287"/>
      <c r="AQ147" s="1155">
        <v>129817132</v>
      </c>
      <c r="AR147" s="1163">
        <v>0</v>
      </c>
      <c r="AS147" s="1156">
        <v>0</v>
      </c>
      <c r="AT147" s="1286">
        <v>0</v>
      </c>
      <c r="AU147" s="1287"/>
      <c r="AV147" s="1163">
        <v>0</v>
      </c>
      <c r="AW147" s="1156">
        <v>0</v>
      </c>
      <c r="AX147" s="1163">
        <v>0</v>
      </c>
      <c r="AY147" s="1156">
        <v>0</v>
      </c>
      <c r="AZ147" s="1163">
        <v>0</v>
      </c>
      <c r="BA147" s="1156">
        <v>0</v>
      </c>
      <c r="BB147" s="1156">
        <v>0</v>
      </c>
      <c r="BC147" s="1156">
        <v>0</v>
      </c>
      <c r="BD147" s="1156">
        <v>0</v>
      </c>
    </row>
    <row r="148" spans="1:56" hidden="1">
      <c r="A148" s="1157" t="str">
        <f t="shared" si="1"/>
        <v>A321111</v>
      </c>
      <c r="B148" s="1289" t="s">
        <v>361</v>
      </c>
      <c r="C148" s="1287"/>
      <c r="D148" s="1289" t="s">
        <v>748</v>
      </c>
      <c r="E148" s="1287"/>
      <c r="F148" s="1289" t="s">
        <v>741</v>
      </c>
      <c r="G148" s="1287"/>
      <c r="H148" s="1289" t="s">
        <v>738</v>
      </c>
      <c r="I148" s="1287"/>
      <c r="J148" s="1289" t="s">
        <v>738</v>
      </c>
      <c r="K148" s="1287"/>
      <c r="L148" s="1287"/>
      <c r="M148" s="1289"/>
      <c r="N148" s="1287"/>
      <c r="O148" s="1287"/>
      <c r="P148" s="1289"/>
      <c r="Q148" s="1287"/>
      <c r="R148" s="1289"/>
      <c r="S148" s="1287"/>
      <c r="T148" s="1290" t="s">
        <v>445</v>
      </c>
      <c r="U148" s="1287"/>
      <c r="V148" s="1287"/>
      <c r="W148" s="1287"/>
      <c r="X148" s="1287"/>
      <c r="Y148" s="1287"/>
      <c r="Z148" s="1287"/>
      <c r="AA148" s="1287"/>
      <c r="AB148" s="1289" t="s">
        <v>732</v>
      </c>
      <c r="AC148" s="1287"/>
      <c r="AD148" s="1287"/>
      <c r="AE148" s="1287"/>
      <c r="AF148" s="1287"/>
      <c r="AG148" s="1289" t="s">
        <v>735</v>
      </c>
      <c r="AH148" s="1287"/>
      <c r="AI148" s="1287"/>
      <c r="AJ148" s="1154" t="s">
        <v>433</v>
      </c>
      <c r="AK148" s="1291" t="s">
        <v>736</v>
      </c>
      <c r="AL148" s="1287"/>
      <c r="AM148" s="1287"/>
      <c r="AN148" s="1287"/>
      <c r="AO148" s="1287"/>
      <c r="AP148" s="1287"/>
      <c r="AQ148" s="1155">
        <v>519000000</v>
      </c>
      <c r="AR148" s="1163">
        <v>0</v>
      </c>
      <c r="AS148" s="1156">
        <v>0</v>
      </c>
      <c r="AT148" s="1286">
        <v>0</v>
      </c>
      <c r="AU148" s="1287"/>
      <c r="AV148" s="1163">
        <v>0</v>
      </c>
      <c r="AW148" s="1156">
        <v>0</v>
      </c>
      <c r="AX148" s="1163">
        <v>0</v>
      </c>
      <c r="AY148" s="1156">
        <v>0</v>
      </c>
      <c r="AZ148" s="1163">
        <v>0</v>
      </c>
      <c r="BA148" s="1156">
        <v>0</v>
      </c>
      <c r="BB148" s="1156">
        <v>0</v>
      </c>
      <c r="BC148" s="1156">
        <v>0</v>
      </c>
      <c r="BD148" s="1156">
        <v>0</v>
      </c>
    </row>
    <row r="149" spans="1:56" hidden="1">
      <c r="A149" s="1157" t="str">
        <f t="shared" si="1"/>
        <v>A3510</v>
      </c>
      <c r="B149" s="1293" t="s">
        <v>361</v>
      </c>
      <c r="C149" s="1287"/>
      <c r="D149" s="1293" t="s">
        <v>748</v>
      </c>
      <c r="E149" s="1287"/>
      <c r="F149" s="1293" t="s">
        <v>743</v>
      </c>
      <c r="G149" s="1287"/>
      <c r="H149" s="1293"/>
      <c r="I149" s="1287"/>
      <c r="J149" s="1293"/>
      <c r="K149" s="1287"/>
      <c r="L149" s="1287"/>
      <c r="M149" s="1293"/>
      <c r="N149" s="1287"/>
      <c r="O149" s="1287"/>
      <c r="P149" s="1293"/>
      <c r="Q149" s="1287"/>
      <c r="R149" s="1293"/>
      <c r="S149" s="1287"/>
      <c r="T149" s="1292" t="s">
        <v>774</v>
      </c>
      <c r="U149" s="1287"/>
      <c r="V149" s="1287"/>
      <c r="W149" s="1287"/>
      <c r="X149" s="1287"/>
      <c r="Y149" s="1287"/>
      <c r="Z149" s="1287"/>
      <c r="AA149" s="1287"/>
      <c r="AB149" s="1293" t="s">
        <v>732</v>
      </c>
      <c r="AC149" s="1287"/>
      <c r="AD149" s="1287"/>
      <c r="AE149" s="1287"/>
      <c r="AF149" s="1287"/>
      <c r="AG149" s="1293" t="s">
        <v>733</v>
      </c>
      <c r="AH149" s="1287"/>
      <c r="AI149" s="1287"/>
      <c r="AJ149" s="1151" t="s">
        <v>417</v>
      </c>
      <c r="AK149" s="1294" t="s">
        <v>734</v>
      </c>
      <c r="AL149" s="1287"/>
      <c r="AM149" s="1287"/>
      <c r="AN149" s="1287"/>
      <c r="AO149" s="1287"/>
      <c r="AP149" s="1287"/>
      <c r="AQ149" s="1152">
        <v>606200000</v>
      </c>
      <c r="AR149" s="1162">
        <v>0</v>
      </c>
      <c r="AS149" s="1152">
        <v>6200000</v>
      </c>
      <c r="AT149" s="1297">
        <v>-600000000</v>
      </c>
      <c r="AU149" s="1287"/>
      <c r="AV149" s="1162">
        <v>0</v>
      </c>
      <c r="AW149" s="1153">
        <v>0</v>
      </c>
      <c r="AX149" s="1162">
        <v>0</v>
      </c>
      <c r="AY149" s="1153">
        <v>0</v>
      </c>
      <c r="AZ149" s="1162">
        <v>0</v>
      </c>
      <c r="BA149" s="1153">
        <v>0</v>
      </c>
      <c r="BB149" s="1153">
        <v>0</v>
      </c>
      <c r="BC149" s="1153">
        <v>0</v>
      </c>
      <c r="BD149" s="1153">
        <v>0</v>
      </c>
    </row>
    <row r="150" spans="1:56" hidden="1">
      <c r="A150" s="1157" t="str">
        <f t="shared" si="1"/>
        <v>A35310</v>
      </c>
      <c r="B150" s="1293" t="s">
        <v>361</v>
      </c>
      <c r="C150" s="1287"/>
      <c r="D150" s="1293" t="s">
        <v>748</v>
      </c>
      <c r="E150" s="1287"/>
      <c r="F150" s="1293" t="s">
        <v>743</v>
      </c>
      <c r="G150" s="1287"/>
      <c r="H150" s="1293" t="s">
        <v>748</v>
      </c>
      <c r="I150" s="1287"/>
      <c r="J150" s="1293"/>
      <c r="K150" s="1287"/>
      <c r="L150" s="1287"/>
      <c r="M150" s="1293"/>
      <c r="N150" s="1287"/>
      <c r="O150" s="1287"/>
      <c r="P150" s="1293"/>
      <c r="Q150" s="1287"/>
      <c r="R150" s="1293"/>
      <c r="S150" s="1287"/>
      <c r="T150" s="1292" t="s">
        <v>775</v>
      </c>
      <c r="U150" s="1287"/>
      <c r="V150" s="1287"/>
      <c r="W150" s="1287"/>
      <c r="X150" s="1287"/>
      <c r="Y150" s="1287"/>
      <c r="Z150" s="1287"/>
      <c r="AA150" s="1287"/>
      <c r="AB150" s="1293" t="s">
        <v>732</v>
      </c>
      <c r="AC150" s="1287"/>
      <c r="AD150" s="1287"/>
      <c r="AE150" s="1287"/>
      <c r="AF150" s="1287"/>
      <c r="AG150" s="1293" t="s">
        <v>733</v>
      </c>
      <c r="AH150" s="1287"/>
      <c r="AI150" s="1287"/>
      <c r="AJ150" s="1151" t="s">
        <v>417</v>
      </c>
      <c r="AK150" s="1294" t="s">
        <v>734</v>
      </c>
      <c r="AL150" s="1287"/>
      <c r="AM150" s="1287"/>
      <c r="AN150" s="1287"/>
      <c r="AO150" s="1287"/>
      <c r="AP150" s="1287"/>
      <c r="AQ150" s="1152">
        <v>606200000</v>
      </c>
      <c r="AR150" s="1162">
        <v>0</v>
      </c>
      <c r="AS150" s="1152">
        <v>6200000</v>
      </c>
      <c r="AT150" s="1297">
        <v>-600000000</v>
      </c>
      <c r="AU150" s="1287"/>
      <c r="AV150" s="1162">
        <v>0</v>
      </c>
      <c r="AW150" s="1153">
        <v>0</v>
      </c>
      <c r="AX150" s="1162">
        <v>0</v>
      </c>
      <c r="AY150" s="1153">
        <v>0</v>
      </c>
      <c r="AZ150" s="1162">
        <v>0</v>
      </c>
      <c r="BA150" s="1153">
        <v>0</v>
      </c>
      <c r="BB150" s="1153">
        <v>0</v>
      </c>
      <c r="BC150" s="1153">
        <v>0</v>
      </c>
      <c r="BD150" s="1153">
        <v>0</v>
      </c>
    </row>
    <row r="151" spans="1:56" hidden="1">
      <c r="A151" s="1157" t="str">
        <f t="shared" si="1"/>
        <v>A3534410</v>
      </c>
      <c r="B151" s="1289" t="s">
        <v>361</v>
      </c>
      <c r="C151" s="1287"/>
      <c r="D151" s="1289" t="s">
        <v>748</v>
      </c>
      <c r="E151" s="1287"/>
      <c r="F151" s="1289" t="s">
        <v>743</v>
      </c>
      <c r="G151" s="1287"/>
      <c r="H151" s="1289" t="s">
        <v>748</v>
      </c>
      <c r="I151" s="1287"/>
      <c r="J151" s="1289" t="s">
        <v>776</v>
      </c>
      <c r="K151" s="1287"/>
      <c r="L151" s="1287"/>
      <c r="M151" s="1289"/>
      <c r="N151" s="1287"/>
      <c r="O151" s="1287"/>
      <c r="P151" s="1289"/>
      <c r="Q151" s="1287"/>
      <c r="R151" s="1289"/>
      <c r="S151" s="1287"/>
      <c r="T151" s="1290" t="s">
        <v>446</v>
      </c>
      <c r="U151" s="1287"/>
      <c r="V151" s="1287"/>
      <c r="W151" s="1287"/>
      <c r="X151" s="1287"/>
      <c r="Y151" s="1287"/>
      <c r="Z151" s="1287"/>
      <c r="AA151" s="1287"/>
      <c r="AB151" s="1289" t="s">
        <v>732</v>
      </c>
      <c r="AC151" s="1287"/>
      <c r="AD151" s="1287"/>
      <c r="AE151" s="1287"/>
      <c r="AF151" s="1287"/>
      <c r="AG151" s="1289" t="s">
        <v>733</v>
      </c>
      <c r="AH151" s="1287"/>
      <c r="AI151" s="1287"/>
      <c r="AJ151" s="1154" t="s">
        <v>417</v>
      </c>
      <c r="AK151" s="1291" t="s">
        <v>734</v>
      </c>
      <c r="AL151" s="1287"/>
      <c r="AM151" s="1287"/>
      <c r="AN151" s="1287"/>
      <c r="AO151" s="1287"/>
      <c r="AP151" s="1287"/>
      <c r="AQ151" s="1155">
        <v>606200000</v>
      </c>
      <c r="AR151" s="1163">
        <v>0</v>
      </c>
      <c r="AS151" s="1155">
        <v>6200000</v>
      </c>
      <c r="AT151" s="1296">
        <v>-600000000</v>
      </c>
      <c r="AU151" s="1287"/>
      <c r="AV151" s="1163">
        <v>0</v>
      </c>
      <c r="AW151" s="1156">
        <v>0</v>
      </c>
      <c r="AX151" s="1163">
        <v>0</v>
      </c>
      <c r="AY151" s="1156">
        <v>0</v>
      </c>
      <c r="AZ151" s="1163">
        <v>0</v>
      </c>
      <c r="BA151" s="1156">
        <v>0</v>
      </c>
      <c r="BB151" s="1156">
        <v>0</v>
      </c>
      <c r="BC151" s="1156">
        <v>0</v>
      </c>
      <c r="BD151" s="1156">
        <v>0</v>
      </c>
    </row>
    <row r="152" spans="1:56" hidden="1">
      <c r="A152" s="1157" t="str">
        <f t="shared" si="1"/>
        <v>A3610</v>
      </c>
      <c r="B152" s="1293" t="s">
        <v>361</v>
      </c>
      <c r="C152" s="1287"/>
      <c r="D152" s="1293" t="s">
        <v>748</v>
      </c>
      <c r="E152" s="1287"/>
      <c r="F152" s="1293" t="s">
        <v>753</v>
      </c>
      <c r="G152" s="1287"/>
      <c r="H152" s="1293"/>
      <c r="I152" s="1287"/>
      <c r="J152" s="1293"/>
      <c r="K152" s="1287"/>
      <c r="L152" s="1287"/>
      <c r="M152" s="1293"/>
      <c r="N152" s="1287"/>
      <c r="O152" s="1287"/>
      <c r="P152" s="1293"/>
      <c r="Q152" s="1287"/>
      <c r="R152" s="1293"/>
      <c r="S152" s="1287"/>
      <c r="T152" s="1292" t="s">
        <v>777</v>
      </c>
      <c r="U152" s="1287"/>
      <c r="V152" s="1287"/>
      <c r="W152" s="1287"/>
      <c r="X152" s="1287"/>
      <c r="Y152" s="1287"/>
      <c r="Z152" s="1287"/>
      <c r="AA152" s="1287"/>
      <c r="AB152" s="1293" t="s">
        <v>732</v>
      </c>
      <c r="AC152" s="1287"/>
      <c r="AD152" s="1287"/>
      <c r="AE152" s="1287"/>
      <c r="AF152" s="1287"/>
      <c r="AG152" s="1293" t="s">
        <v>733</v>
      </c>
      <c r="AH152" s="1287"/>
      <c r="AI152" s="1287"/>
      <c r="AJ152" s="1151" t="s">
        <v>417</v>
      </c>
      <c r="AK152" s="1294" t="s">
        <v>734</v>
      </c>
      <c r="AL152" s="1287"/>
      <c r="AM152" s="1287"/>
      <c r="AN152" s="1287"/>
      <c r="AO152" s="1287"/>
      <c r="AP152" s="1287"/>
      <c r="AQ152" s="1152">
        <v>227454384116</v>
      </c>
      <c r="AR152" s="1161">
        <v>462604794</v>
      </c>
      <c r="AS152" s="1152">
        <v>4380783</v>
      </c>
      <c r="AT152" s="1297">
        <v>-33003786667</v>
      </c>
      <c r="AU152" s="1287"/>
      <c r="AV152" s="1161">
        <v>11640859625</v>
      </c>
      <c r="AW152" s="1152">
        <v>-11178254831</v>
      </c>
      <c r="AX152" s="1161">
        <v>34836943377</v>
      </c>
      <c r="AY152" s="1152">
        <v>-23196083752</v>
      </c>
      <c r="AZ152" s="1161">
        <v>15994160317</v>
      </c>
      <c r="BA152" s="1152">
        <v>18842783060</v>
      </c>
      <c r="BB152" s="1152">
        <v>15994160317</v>
      </c>
      <c r="BC152" s="1153">
        <v>0</v>
      </c>
      <c r="BD152" s="1153">
        <v>0</v>
      </c>
    </row>
    <row r="153" spans="1:56" hidden="1">
      <c r="A153" s="1157" t="str">
        <f t="shared" si="1"/>
        <v>A3616</v>
      </c>
      <c r="B153" s="1293" t="s">
        <v>361</v>
      </c>
      <c r="C153" s="1287"/>
      <c r="D153" s="1293" t="s">
        <v>748</v>
      </c>
      <c r="E153" s="1287"/>
      <c r="F153" s="1293" t="s">
        <v>753</v>
      </c>
      <c r="G153" s="1287"/>
      <c r="H153" s="1293"/>
      <c r="I153" s="1287"/>
      <c r="J153" s="1293"/>
      <c r="K153" s="1287"/>
      <c r="L153" s="1287"/>
      <c r="M153" s="1293"/>
      <c r="N153" s="1287"/>
      <c r="O153" s="1287"/>
      <c r="P153" s="1293"/>
      <c r="Q153" s="1287"/>
      <c r="R153" s="1293"/>
      <c r="S153" s="1287"/>
      <c r="T153" s="1292" t="s">
        <v>777</v>
      </c>
      <c r="U153" s="1287"/>
      <c r="V153" s="1287"/>
      <c r="W153" s="1287"/>
      <c r="X153" s="1287"/>
      <c r="Y153" s="1287"/>
      <c r="Z153" s="1287"/>
      <c r="AA153" s="1287"/>
      <c r="AB153" s="1293" t="s">
        <v>732</v>
      </c>
      <c r="AC153" s="1287"/>
      <c r="AD153" s="1287"/>
      <c r="AE153" s="1287"/>
      <c r="AF153" s="1287"/>
      <c r="AG153" s="1293" t="s">
        <v>735</v>
      </c>
      <c r="AH153" s="1287"/>
      <c r="AI153" s="1287"/>
      <c r="AJ153" s="1151" t="s">
        <v>370</v>
      </c>
      <c r="AK153" s="1294" t="s">
        <v>737</v>
      </c>
      <c r="AL153" s="1287"/>
      <c r="AM153" s="1287"/>
      <c r="AN153" s="1287"/>
      <c r="AO153" s="1287"/>
      <c r="AP153" s="1287"/>
      <c r="AQ153" s="1152">
        <v>64477530000</v>
      </c>
      <c r="AR153" s="1161">
        <v>4606399059</v>
      </c>
      <c r="AS153" s="1152">
        <v>17690946979</v>
      </c>
      <c r="AT153" s="1295">
        <v>0</v>
      </c>
      <c r="AU153" s="1287"/>
      <c r="AV153" s="1161">
        <v>8158342242</v>
      </c>
      <c r="AW153" s="1152">
        <v>-3551943183</v>
      </c>
      <c r="AX153" s="1161">
        <v>16206130318</v>
      </c>
      <c r="AY153" s="1152">
        <v>-8047788076</v>
      </c>
      <c r="AZ153" s="1161">
        <v>15719511873</v>
      </c>
      <c r="BA153" s="1152">
        <v>486618445</v>
      </c>
      <c r="BB153" s="1152">
        <v>15719511873</v>
      </c>
      <c r="BC153" s="1153">
        <v>0</v>
      </c>
      <c r="BD153" s="1153">
        <v>0</v>
      </c>
    </row>
    <row r="154" spans="1:56" hidden="1">
      <c r="A154" s="1157" t="str">
        <f t="shared" si="1"/>
        <v>A36110</v>
      </c>
      <c r="B154" s="1293" t="s">
        <v>361</v>
      </c>
      <c r="C154" s="1287"/>
      <c r="D154" s="1293" t="s">
        <v>748</v>
      </c>
      <c r="E154" s="1287"/>
      <c r="F154" s="1293" t="s">
        <v>753</v>
      </c>
      <c r="G154" s="1287"/>
      <c r="H154" s="1293" t="s">
        <v>738</v>
      </c>
      <c r="I154" s="1287"/>
      <c r="J154" s="1293"/>
      <c r="K154" s="1287"/>
      <c r="L154" s="1287"/>
      <c r="M154" s="1293"/>
      <c r="N154" s="1287"/>
      <c r="O154" s="1287"/>
      <c r="P154" s="1293"/>
      <c r="Q154" s="1287"/>
      <c r="R154" s="1293"/>
      <c r="S154" s="1287"/>
      <c r="T154" s="1292" t="s">
        <v>447</v>
      </c>
      <c r="U154" s="1287"/>
      <c r="V154" s="1287"/>
      <c r="W154" s="1287"/>
      <c r="X154" s="1287"/>
      <c r="Y154" s="1287"/>
      <c r="Z154" s="1287"/>
      <c r="AA154" s="1287"/>
      <c r="AB154" s="1293" t="s">
        <v>732</v>
      </c>
      <c r="AC154" s="1287"/>
      <c r="AD154" s="1287"/>
      <c r="AE154" s="1287"/>
      <c r="AF154" s="1287"/>
      <c r="AG154" s="1293" t="s">
        <v>733</v>
      </c>
      <c r="AH154" s="1287"/>
      <c r="AI154" s="1287"/>
      <c r="AJ154" s="1151" t="s">
        <v>417</v>
      </c>
      <c r="AK154" s="1294" t="s">
        <v>734</v>
      </c>
      <c r="AL154" s="1287"/>
      <c r="AM154" s="1287"/>
      <c r="AN154" s="1287"/>
      <c r="AO154" s="1287"/>
      <c r="AP154" s="1287"/>
      <c r="AQ154" s="1152">
        <v>764000000</v>
      </c>
      <c r="AR154" s="1161">
        <v>462604794</v>
      </c>
      <c r="AS154" s="1153">
        <v>0</v>
      </c>
      <c r="AT154" s="1295">
        <v>0</v>
      </c>
      <c r="AU154" s="1287"/>
      <c r="AV154" s="1161">
        <v>473561425</v>
      </c>
      <c r="AW154" s="1152">
        <v>-10956631</v>
      </c>
      <c r="AX154" s="1161">
        <v>473561425</v>
      </c>
      <c r="AY154" s="1153">
        <v>0</v>
      </c>
      <c r="AZ154" s="1161">
        <v>473561425</v>
      </c>
      <c r="BA154" s="1153">
        <v>0</v>
      </c>
      <c r="BB154" s="1152">
        <v>473561425</v>
      </c>
      <c r="BC154" s="1153">
        <v>0</v>
      </c>
      <c r="BD154" s="1153">
        <v>0</v>
      </c>
    </row>
    <row r="155" spans="1:56" hidden="1">
      <c r="A155" s="1157" t="str">
        <f t="shared" ref="A155:A218" si="2">+B155&amp;D155&amp;F155&amp;H155&amp;J155&amp;M155&amp;AJ155</f>
        <v>A361110</v>
      </c>
      <c r="B155" s="1289" t="s">
        <v>361</v>
      </c>
      <c r="C155" s="1287"/>
      <c r="D155" s="1289" t="s">
        <v>748</v>
      </c>
      <c r="E155" s="1287"/>
      <c r="F155" s="1289" t="s">
        <v>753</v>
      </c>
      <c r="G155" s="1287"/>
      <c r="H155" s="1289" t="s">
        <v>738</v>
      </c>
      <c r="I155" s="1287"/>
      <c r="J155" s="1289" t="s">
        <v>738</v>
      </c>
      <c r="K155" s="1287"/>
      <c r="L155" s="1287"/>
      <c r="M155" s="1289"/>
      <c r="N155" s="1287"/>
      <c r="O155" s="1287"/>
      <c r="P155" s="1289"/>
      <c r="Q155" s="1287"/>
      <c r="R155" s="1289"/>
      <c r="S155" s="1287"/>
      <c r="T155" s="1290" t="s">
        <v>447</v>
      </c>
      <c r="U155" s="1287"/>
      <c r="V155" s="1287"/>
      <c r="W155" s="1287"/>
      <c r="X155" s="1287"/>
      <c r="Y155" s="1287"/>
      <c r="Z155" s="1287"/>
      <c r="AA155" s="1287"/>
      <c r="AB155" s="1289" t="s">
        <v>732</v>
      </c>
      <c r="AC155" s="1287"/>
      <c r="AD155" s="1287"/>
      <c r="AE155" s="1287"/>
      <c r="AF155" s="1287"/>
      <c r="AG155" s="1289" t="s">
        <v>733</v>
      </c>
      <c r="AH155" s="1287"/>
      <c r="AI155" s="1287"/>
      <c r="AJ155" s="1154" t="s">
        <v>417</v>
      </c>
      <c r="AK155" s="1291" t="s">
        <v>734</v>
      </c>
      <c r="AL155" s="1287"/>
      <c r="AM155" s="1287"/>
      <c r="AN155" s="1287"/>
      <c r="AO155" s="1287"/>
      <c r="AP155" s="1287"/>
      <c r="AQ155" s="1155">
        <v>764000000</v>
      </c>
      <c r="AR155" s="1164">
        <v>462604794</v>
      </c>
      <c r="AS155" s="1156">
        <v>0</v>
      </c>
      <c r="AT155" s="1286">
        <v>0</v>
      </c>
      <c r="AU155" s="1287"/>
      <c r="AV155" s="1164">
        <v>473561425</v>
      </c>
      <c r="AW155" s="1155">
        <v>-10956631</v>
      </c>
      <c r="AX155" s="1164">
        <v>473561425</v>
      </c>
      <c r="AY155" s="1156">
        <v>0</v>
      </c>
      <c r="AZ155" s="1164">
        <v>473561425</v>
      </c>
      <c r="BA155" s="1156">
        <v>0</v>
      </c>
      <c r="BB155" s="1155">
        <v>473561425</v>
      </c>
      <c r="BC155" s="1156">
        <v>0</v>
      </c>
      <c r="BD155" s="1156">
        <v>0</v>
      </c>
    </row>
    <row r="156" spans="1:56" hidden="1">
      <c r="A156" s="1157" t="str">
        <f t="shared" si="2"/>
        <v>A3611210</v>
      </c>
      <c r="B156" s="1289" t="s">
        <v>361</v>
      </c>
      <c r="C156" s="1287"/>
      <c r="D156" s="1289" t="s">
        <v>748</v>
      </c>
      <c r="E156" s="1287"/>
      <c r="F156" s="1289" t="s">
        <v>753</v>
      </c>
      <c r="G156" s="1287"/>
      <c r="H156" s="1289" t="s">
        <v>738</v>
      </c>
      <c r="I156" s="1287"/>
      <c r="J156" s="1289" t="s">
        <v>738</v>
      </c>
      <c r="K156" s="1287"/>
      <c r="L156" s="1287"/>
      <c r="M156" s="1289" t="s">
        <v>741</v>
      </c>
      <c r="N156" s="1287"/>
      <c r="O156" s="1287"/>
      <c r="P156" s="1289"/>
      <c r="Q156" s="1287"/>
      <c r="R156" s="1289"/>
      <c r="S156" s="1287"/>
      <c r="T156" s="1290" t="s">
        <v>577</v>
      </c>
      <c r="U156" s="1287"/>
      <c r="V156" s="1287"/>
      <c r="W156" s="1287"/>
      <c r="X156" s="1287"/>
      <c r="Y156" s="1287"/>
      <c r="Z156" s="1287"/>
      <c r="AA156" s="1287"/>
      <c r="AB156" s="1289" t="s">
        <v>732</v>
      </c>
      <c r="AC156" s="1287"/>
      <c r="AD156" s="1287"/>
      <c r="AE156" s="1287"/>
      <c r="AF156" s="1287"/>
      <c r="AG156" s="1289" t="s">
        <v>733</v>
      </c>
      <c r="AH156" s="1287"/>
      <c r="AI156" s="1287"/>
      <c r="AJ156" s="1154" t="s">
        <v>417</v>
      </c>
      <c r="AK156" s="1291" t="s">
        <v>734</v>
      </c>
      <c r="AL156" s="1287"/>
      <c r="AM156" s="1287"/>
      <c r="AN156" s="1287"/>
      <c r="AO156" s="1287"/>
      <c r="AP156" s="1287"/>
      <c r="AQ156" s="1155">
        <v>764000000</v>
      </c>
      <c r="AR156" s="1164">
        <v>462604794</v>
      </c>
      <c r="AS156" s="1156">
        <v>0</v>
      </c>
      <c r="AT156" s="1286">
        <v>0</v>
      </c>
      <c r="AU156" s="1287"/>
      <c r="AV156" s="1164">
        <v>473561425</v>
      </c>
      <c r="AW156" s="1155">
        <v>-10956631</v>
      </c>
      <c r="AX156" s="1164">
        <v>473561425</v>
      </c>
      <c r="AY156" s="1156">
        <v>0</v>
      </c>
      <c r="AZ156" s="1164">
        <v>473561425</v>
      </c>
      <c r="BA156" s="1156">
        <v>0</v>
      </c>
      <c r="BB156" s="1155">
        <v>473561425</v>
      </c>
      <c r="BC156" s="1156">
        <v>0</v>
      </c>
      <c r="BD156" s="1156">
        <v>0</v>
      </c>
    </row>
    <row r="157" spans="1:56" hidden="1">
      <c r="A157" s="1157" t="str">
        <f t="shared" si="2"/>
        <v>A36310</v>
      </c>
      <c r="B157" s="1293" t="s">
        <v>361</v>
      </c>
      <c r="C157" s="1287"/>
      <c r="D157" s="1293" t="s">
        <v>748</v>
      </c>
      <c r="E157" s="1287"/>
      <c r="F157" s="1293" t="s">
        <v>753</v>
      </c>
      <c r="G157" s="1287"/>
      <c r="H157" s="1293" t="s">
        <v>748</v>
      </c>
      <c r="I157" s="1287"/>
      <c r="J157" s="1293"/>
      <c r="K157" s="1287"/>
      <c r="L157" s="1287"/>
      <c r="M157" s="1293"/>
      <c r="N157" s="1287"/>
      <c r="O157" s="1287"/>
      <c r="P157" s="1293"/>
      <c r="Q157" s="1287"/>
      <c r="R157" s="1293"/>
      <c r="S157" s="1287"/>
      <c r="T157" s="1292" t="s">
        <v>778</v>
      </c>
      <c r="U157" s="1287"/>
      <c r="V157" s="1287"/>
      <c r="W157" s="1287"/>
      <c r="X157" s="1287"/>
      <c r="Y157" s="1287"/>
      <c r="Z157" s="1287"/>
      <c r="AA157" s="1287"/>
      <c r="AB157" s="1293" t="s">
        <v>732</v>
      </c>
      <c r="AC157" s="1287"/>
      <c r="AD157" s="1287"/>
      <c r="AE157" s="1287"/>
      <c r="AF157" s="1287"/>
      <c r="AG157" s="1293" t="s">
        <v>733</v>
      </c>
      <c r="AH157" s="1287"/>
      <c r="AI157" s="1287"/>
      <c r="AJ157" s="1151" t="s">
        <v>417</v>
      </c>
      <c r="AK157" s="1294" t="s">
        <v>734</v>
      </c>
      <c r="AL157" s="1287"/>
      <c r="AM157" s="1287"/>
      <c r="AN157" s="1287"/>
      <c r="AO157" s="1287"/>
      <c r="AP157" s="1287"/>
      <c r="AQ157" s="1152">
        <v>226690384116</v>
      </c>
      <c r="AR157" s="1162">
        <v>0</v>
      </c>
      <c r="AS157" s="1152">
        <v>4380783</v>
      </c>
      <c r="AT157" s="1297">
        <v>-33003786667</v>
      </c>
      <c r="AU157" s="1287"/>
      <c r="AV157" s="1161">
        <v>11167298200</v>
      </c>
      <c r="AW157" s="1152">
        <v>-11167298200</v>
      </c>
      <c r="AX157" s="1161">
        <v>34363381952</v>
      </c>
      <c r="AY157" s="1152">
        <v>-23196083752</v>
      </c>
      <c r="AZ157" s="1161">
        <v>15520598892</v>
      </c>
      <c r="BA157" s="1152">
        <v>18842783060</v>
      </c>
      <c r="BB157" s="1152">
        <v>15520598892</v>
      </c>
      <c r="BC157" s="1153">
        <v>0</v>
      </c>
      <c r="BD157" s="1153">
        <v>0</v>
      </c>
    </row>
    <row r="158" spans="1:56" hidden="1">
      <c r="A158" s="1157" t="str">
        <f t="shared" si="2"/>
        <v>A36316</v>
      </c>
      <c r="B158" s="1293" t="s">
        <v>361</v>
      </c>
      <c r="C158" s="1287"/>
      <c r="D158" s="1293" t="s">
        <v>748</v>
      </c>
      <c r="E158" s="1287"/>
      <c r="F158" s="1293" t="s">
        <v>753</v>
      </c>
      <c r="G158" s="1287"/>
      <c r="H158" s="1293" t="s">
        <v>748</v>
      </c>
      <c r="I158" s="1287"/>
      <c r="J158" s="1293"/>
      <c r="K158" s="1287"/>
      <c r="L158" s="1287"/>
      <c r="M158" s="1293"/>
      <c r="N158" s="1287"/>
      <c r="O158" s="1287"/>
      <c r="P158" s="1293"/>
      <c r="Q158" s="1287"/>
      <c r="R158" s="1293"/>
      <c r="S158" s="1287"/>
      <c r="T158" s="1292" t="s">
        <v>778</v>
      </c>
      <c r="U158" s="1287"/>
      <c r="V158" s="1287"/>
      <c r="W158" s="1287"/>
      <c r="X158" s="1287"/>
      <c r="Y158" s="1287"/>
      <c r="Z158" s="1287"/>
      <c r="AA158" s="1287"/>
      <c r="AB158" s="1293" t="s">
        <v>732</v>
      </c>
      <c r="AC158" s="1287"/>
      <c r="AD158" s="1287"/>
      <c r="AE158" s="1287"/>
      <c r="AF158" s="1287"/>
      <c r="AG158" s="1293" t="s">
        <v>735</v>
      </c>
      <c r="AH158" s="1287"/>
      <c r="AI158" s="1287"/>
      <c r="AJ158" s="1151" t="s">
        <v>370</v>
      </c>
      <c r="AK158" s="1294" t="s">
        <v>737</v>
      </c>
      <c r="AL158" s="1287"/>
      <c r="AM158" s="1287"/>
      <c r="AN158" s="1287"/>
      <c r="AO158" s="1287"/>
      <c r="AP158" s="1287"/>
      <c r="AQ158" s="1152">
        <v>64477530000</v>
      </c>
      <c r="AR158" s="1161">
        <v>4606399059</v>
      </c>
      <c r="AS158" s="1152">
        <v>17690946979</v>
      </c>
      <c r="AT158" s="1295">
        <v>0</v>
      </c>
      <c r="AU158" s="1287"/>
      <c r="AV158" s="1161">
        <v>8158342242</v>
      </c>
      <c r="AW158" s="1152">
        <v>-3551943183</v>
      </c>
      <c r="AX158" s="1161">
        <v>16206130318</v>
      </c>
      <c r="AY158" s="1152">
        <v>-8047788076</v>
      </c>
      <c r="AZ158" s="1161">
        <v>15719511873</v>
      </c>
      <c r="BA158" s="1152">
        <v>486618445</v>
      </c>
      <c r="BB158" s="1152">
        <v>15719511873</v>
      </c>
      <c r="BC158" s="1153">
        <v>0</v>
      </c>
      <c r="BD158" s="1153">
        <v>0</v>
      </c>
    </row>
    <row r="159" spans="1:56" hidden="1">
      <c r="A159" s="1157" t="str">
        <f t="shared" si="2"/>
        <v>A363410</v>
      </c>
      <c r="B159" s="1289" t="s">
        <v>361</v>
      </c>
      <c r="C159" s="1287"/>
      <c r="D159" s="1289" t="s">
        <v>748</v>
      </c>
      <c r="E159" s="1287"/>
      <c r="F159" s="1289" t="s">
        <v>753</v>
      </c>
      <c r="G159" s="1287"/>
      <c r="H159" s="1289" t="s">
        <v>748</v>
      </c>
      <c r="I159" s="1287"/>
      <c r="J159" s="1289" t="s">
        <v>742</v>
      </c>
      <c r="K159" s="1287"/>
      <c r="L159" s="1287"/>
      <c r="M159" s="1289"/>
      <c r="N159" s="1287"/>
      <c r="O159" s="1287"/>
      <c r="P159" s="1289"/>
      <c r="Q159" s="1287"/>
      <c r="R159" s="1289"/>
      <c r="S159" s="1287"/>
      <c r="T159" s="1290" t="s">
        <v>448</v>
      </c>
      <c r="U159" s="1287"/>
      <c r="V159" s="1287"/>
      <c r="W159" s="1287"/>
      <c r="X159" s="1287"/>
      <c r="Y159" s="1287"/>
      <c r="Z159" s="1287"/>
      <c r="AA159" s="1287"/>
      <c r="AB159" s="1289" t="s">
        <v>732</v>
      </c>
      <c r="AC159" s="1287"/>
      <c r="AD159" s="1287"/>
      <c r="AE159" s="1287"/>
      <c r="AF159" s="1287"/>
      <c r="AG159" s="1289" t="s">
        <v>733</v>
      </c>
      <c r="AH159" s="1287"/>
      <c r="AI159" s="1287"/>
      <c r="AJ159" s="1154" t="s">
        <v>417</v>
      </c>
      <c r="AK159" s="1291" t="s">
        <v>734</v>
      </c>
      <c r="AL159" s="1287"/>
      <c r="AM159" s="1287"/>
      <c r="AN159" s="1287"/>
      <c r="AO159" s="1287"/>
      <c r="AP159" s="1287"/>
      <c r="AQ159" s="1155">
        <v>355500000</v>
      </c>
      <c r="AR159" s="1163">
        <v>0</v>
      </c>
      <c r="AS159" s="1156">
        <v>0</v>
      </c>
      <c r="AT159" s="1286">
        <v>0</v>
      </c>
      <c r="AU159" s="1287"/>
      <c r="AV159" s="1163">
        <v>0</v>
      </c>
      <c r="AW159" s="1156">
        <v>0</v>
      </c>
      <c r="AX159" s="1164">
        <v>61995427</v>
      </c>
      <c r="AY159" s="1155">
        <v>-61995427</v>
      </c>
      <c r="AZ159" s="1164">
        <v>43495427</v>
      </c>
      <c r="BA159" s="1155">
        <v>18500000</v>
      </c>
      <c r="BB159" s="1155">
        <v>43495427</v>
      </c>
      <c r="BC159" s="1156">
        <v>0</v>
      </c>
      <c r="BD159" s="1156">
        <v>0</v>
      </c>
    </row>
    <row r="160" spans="1:56" hidden="1">
      <c r="A160" s="1157" t="str">
        <f t="shared" si="2"/>
        <v>A363710</v>
      </c>
      <c r="B160" s="1289" t="s">
        <v>361</v>
      </c>
      <c r="C160" s="1287"/>
      <c r="D160" s="1289" t="s">
        <v>748</v>
      </c>
      <c r="E160" s="1287"/>
      <c r="F160" s="1289" t="s">
        <v>753</v>
      </c>
      <c r="G160" s="1287"/>
      <c r="H160" s="1289" t="s">
        <v>748</v>
      </c>
      <c r="I160" s="1287"/>
      <c r="J160" s="1289" t="s">
        <v>754</v>
      </c>
      <c r="K160" s="1287"/>
      <c r="L160" s="1287"/>
      <c r="M160" s="1289"/>
      <c r="N160" s="1287"/>
      <c r="O160" s="1287"/>
      <c r="P160" s="1289"/>
      <c r="Q160" s="1287"/>
      <c r="R160" s="1289"/>
      <c r="S160" s="1287"/>
      <c r="T160" s="1290" t="s">
        <v>449</v>
      </c>
      <c r="U160" s="1287"/>
      <c r="V160" s="1287"/>
      <c r="W160" s="1287"/>
      <c r="X160" s="1287"/>
      <c r="Y160" s="1287"/>
      <c r="Z160" s="1287"/>
      <c r="AA160" s="1287"/>
      <c r="AB160" s="1289" t="s">
        <v>732</v>
      </c>
      <c r="AC160" s="1287"/>
      <c r="AD160" s="1287"/>
      <c r="AE160" s="1287"/>
      <c r="AF160" s="1287"/>
      <c r="AG160" s="1289" t="s">
        <v>733</v>
      </c>
      <c r="AH160" s="1287"/>
      <c r="AI160" s="1287"/>
      <c r="AJ160" s="1154" t="s">
        <v>417</v>
      </c>
      <c r="AK160" s="1291" t="s">
        <v>734</v>
      </c>
      <c r="AL160" s="1287"/>
      <c r="AM160" s="1287"/>
      <c r="AN160" s="1287"/>
      <c r="AO160" s="1287"/>
      <c r="AP160" s="1287"/>
      <c r="AQ160" s="1155">
        <v>196331097449</v>
      </c>
      <c r="AR160" s="1163">
        <v>0</v>
      </c>
      <c r="AS160" s="1155">
        <v>4380783</v>
      </c>
      <c r="AT160" s="1296">
        <v>-3003786667</v>
      </c>
      <c r="AU160" s="1287"/>
      <c r="AV160" s="1164">
        <v>11167298200</v>
      </c>
      <c r="AW160" s="1155">
        <v>-11167298200</v>
      </c>
      <c r="AX160" s="1164">
        <v>34301386525</v>
      </c>
      <c r="AY160" s="1155">
        <v>-23134088325</v>
      </c>
      <c r="AZ160" s="1164">
        <v>15477103465</v>
      </c>
      <c r="BA160" s="1155">
        <v>18824283060</v>
      </c>
      <c r="BB160" s="1155">
        <v>15477103465</v>
      </c>
      <c r="BC160" s="1156">
        <v>0</v>
      </c>
      <c r="BD160" s="1156">
        <v>0</v>
      </c>
    </row>
    <row r="161" spans="1:56" hidden="1">
      <c r="A161" s="1157" t="str">
        <f t="shared" si="2"/>
        <v>A3631116</v>
      </c>
      <c r="B161" s="1289" t="s">
        <v>361</v>
      </c>
      <c r="C161" s="1287"/>
      <c r="D161" s="1289" t="s">
        <v>748</v>
      </c>
      <c r="E161" s="1287"/>
      <c r="F161" s="1289" t="s">
        <v>753</v>
      </c>
      <c r="G161" s="1287"/>
      <c r="H161" s="1289" t="s">
        <v>748</v>
      </c>
      <c r="I161" s="1287"/>
      <c r="J161" s="1289" t="s">
        <v>433</v>
      </c>
      <c r="K161" s="1287"/>
      <c r="L161" s="1287"/>
      <c r="M161" s="1289"/>
      <c r="N161" s="1287"/>
      <c r="O161" s="1287"/>
      <c r="P161" s="1289"/>
      <c r="Q161" s="1287"/>
      <c r="R161" s="1289"/>
      <c r="S161" s="1287"/>
      <c r="T161" s="1290" t="s">
        <v>578</v>
      </c>
      <c r="U161" s="1287"/>
      <c r="V161" s="1287"/>
      <c r="W161" s="1287"/>
      <c r="X161" s="1287"/>
      <c r="Y161" s="1287"/>
      <c r="Z161" s="1287"/>
      <c r="AA161" s="1287"/>
      <c r="AB161" s="1289" t="s">
        <v>732</v>
      </c>
      <c r="AC161" s="1287"/>
      <c r="AD161" s="1287"/>
      <c r="AE161" s="1287"/>
      <c r="AF161" s="1287"/>
      <c r="AG161" s="1289" t="s">
        <v>735</v>
      </c>
      <c r="AH161" s="1287"/>
      <c r="AI161" s="1287"/>
      <c r="AJ161" s="1154" t="s">
        <v>370</v>
      </c>
      <c r="AK161" s="1291" t="s">
        <v>737</v>
      </c>
      <c r="AL161" s="1287"/>
      <c r="AM161" s="1287"/>
      <c r="AN161" s="1287"/>
      <c r="AO161" s="1287"/>
      <c r="AP161" s="1287"/>
      <c r="AQ161" s="1155">
        <v>63972630000</v>
      </c>
      <c r="AR161" s="1164">
        <v>4606399059</v>
      </c>
      <c r="AS161" s="1155">
        <v>17186046979</v>
      </c>
      <c r="AT161" s="1286">
        <v>0</v>
      </c>
      <c r="AU161" s="1287"/>
      <c r="AV161" s="1164">
        <v>8158342242</v>
      </c>
      <c r="AW161" s="1155">
        <v>-3551943183</v>
      </c>
      <c r="AX161" s="1164">
        <v>16206130318</v>
      </c>
      <c r="AY161" s="1155">
        <v>-8047788076</v>
      </c>
      <c r="AZ161" s="1164">
        <v>15719511873</v>
      </c>
      <c r="BA161" s="1155">
        <v>486618445</v>
      </c>
      <c r="BB161" s="1155">
        <v>15719511873</v>
      </c>
      <c r="BC161" s="1156">
        <v>0</v>
      </c>
      <c r="BD161" s="1156">
        <v>0</v>
      </c>
    </row>
    <row r="162" spans="1:56" hidden="1">
      <c r="A162" s="1157" t="str">
        <f t="shared" si="2"/>
        <v>A36311116</v>
      </c>
      <c r="B162" s="1289" t="s">
        <v>361</v>
      </c>
      <c r="C162" s="1287"/>
      <c r="D162" s="1289" t="s">
        <v>748</v>
      </c>
      <c r="E162" s="1287"/>
      <c r="F162" s="1289" t="s">
        <v>753</v>
      </c>
      <c r="G162" s="1287"/>
      <c r="H162" s="1289" t="s">
        <v>748</v>
      </c>
      <c r="I162" s="1287"/>
      <c r="J162" s="1289" t="s">
        <v>433</v>
      </c>
      <c r="K162" s="1287"/>
      <c r="L162" s="1287"/>
      <c r="M162" s="1289" t="s">
        <v>738</v>
      </c>
      <c r="N162" s="1287"/>
      <c r="O162" s="1287"/>
      <c r="P162" s="1289" t="s">
        <v>685</v>
      </c>
      <c r="Q162" s="1287"/>
      <c r="R162" s="1289" t="s">
        <v>685</v>
      </c>
      <c r="S162" s="1287"/>
      <c r="T162" s="1290" t="s">
        <v>450</v>
      </c>
      <c r="U162" s="1287"/>
      <c r="V162" s="1287"/>
      <c r="W162" s="1287"/>
      <c r="X162" s="1287"/>
      <c r="Y162" s="1287"/>
      <c r="Z162" s="1287"/>
      <c r="AA162" s="1287"/>
      <c r="AB162" s="1289" t="s">
        <v>732</v>
      </c>
      <c r="AC162" s="1287"/>
      <c r="AD162" s="1287"/>
      <c r="AE162" s="1287"/>
      <c r="AF162" s="1287"/>
      <c r="AG162" s="1289" t="s">
        <v>735</v>
      </c>
      <c r="AH162" s="1287"/>
      <c r="AI162" s="1287"/>
      <c r="AJ162" s="1154" t="s">
        <v>370</v>
      </c>
      <c r="AK162" s="1291" t="s">
        <v>737</v>
      </c>
      <c r="AL162" s="1287"/>
      <c r="AM162" s="1287"/>
      <c r="AN162" s="1287"/>
      <c r="AO162" s="1287"/>
      <c r="AP162" s="1287"/>
      <c r="AQ162" s="1155">
        <v>55823130000</v>
      </c>
      <c r="AR162" s="1164">
        <v>4606399059</v>
      </c>
      <c r="AS162" s="1155">
        <v>17186046979</v>
      </c>
      <c r="AT162" s="1286">
        <v>0</v>
      </c>
      <c r="AU162" s="1287"/>
      <c r="AV162" s="1164">
        <v>8104585682</v>
      </c>
      <c r="AW162" s="1155">
        <v>-3498186623</v>
      </c>
      <c r="AX162" s="1164">
        <v>16164047990</v>
      </c>
      <c r="AY162" s="1155">
        <v>-8059462308</v>
      </c>
      <c r="AZ162" s="1164">
        <v>15677429545</v>
      </c>
      <c r="BA162" s="1155">
        <v>486618445</v>
      </c>
      <c r="BB162" s="1155">
        <v>15677429545</v>
      </c>
      <c r="BC162" s="1156">
        <v>0</v>
      </c>
      <c r="BD162" s="1156">
        <v>0</v>
      </c>
    </row>
    <row r="163" spans="1:56" hidden="1">
      <c r="A163" s="1157" t="str">
        <f t="shared" si="2"/>
        <v>A36311216</v>
      </c>
      <c r="B163" s="1289" t="s">
        <v>361</v>
      </c>
      <c r="C163" s="1287"/>
      <c r="D163" s="1289" t="s">
        <v>748</v>
      </c>
      <c r="E163" s="1287"/>
      <c r="F163" s="1289" t="s">
        <v>753</v>
      </c>
      <c r="G163" s="1287"/>
      <c r="H163" s="1289" t="s">
        <v>748</v>
      </c>
      <c r="I163" s="1287"/>
      <c r="J163" s="1289" t="s">
        <v>433</v>
      </c>
      <c r="K163" s="1287"/>
      <c r="L163" s="1287"/>
      <c r="M163" s="1289" t="s">
        <v>741</v>
      </c>
      <c r="N163" s="1287"/>
      <c r="O163" s="1287"/>
      <c r="P163" s="1289" t="s">
        <v>685</v>
      </c>
      <c r="Q163" s="1287"/>
      <c r="R163" s="1289" t="s">
        <v>685</v>
      </c>
      <c r="S163" s="1287"/>
      <c r="T163" s="1290" t="s">
        <v>451</v>
      </c>
      <c r="U163" s="1287"/>
      <c r="V163" s="1287"/>
      <c r="W163" s="1287"/>
      <c r="X163" s="1287"/>
      <c r="Y163" s="1287"/>
      <c r="Z163" s="1287"/>
      <c r="AA163" s="1287"/>
      <c r="AB163" s="1289" t="s">
        <v>732</v>
      </c>
      <c r="AC163" s="1287"/>
      <c r="AD163" s="1287"/>
      <c r="AE163" s="1287"/>
      <c r="AF163" s="1287"/>
      <c r="AG163" s="1289" t="s">
        <v>735</v>
      </c>
      <c r="AH163" s="1287"/>
      <c r="AI163" s="1287"/>
      <c r="AJ163" s="1154" t="s">
        <v>370</v>
      </c>
      <c r="AK163" s="1291" t="s">
        <v>737</v>
      </c>
      <c r="AL163" s="1287"/>
      <c r="AM163" s="1287"/>
      <c r="AN163" s="1287"/>
      <c r="AO163" s="1287"/>
      <c r="AP163" s="1287"/>
      <c r="AQ163" s="1155">
        <v>8149500000</v>
      </c>
      <c r="AR163" s="1163">
        <v>0</v>
      </c>
      <c r="AS163" s="1156">
        <v>0</v>
      </c>
      <c r="AT163" s="1286">
        <v>0</v>
      </c>
      <c r="AU163" s="1287"/>
      <c r="AV163" s="1164">
        <v>53756560</v>
      </c>
      <c r="AW163" s="1155">
        <v>-53756560</v>
      </c>
      <c r="AX163" s="1164">
        <v>42082328</v>
      </c>
      <c r="AY163" s="1155">
        <v>11674232</v>
      </c>
      <c r="AZ163" s="1164">
        <v>42082328</v>
      </c>
      <c r="BA163" s="1156">
        <v>0</v>
      </c>
      <c r="BB163" s="1155">
        <v>42082328</v>
      </c>
      <c r="BC163" s="1156">
        <v>0</v>
      </c>
      <c r="BD163" s="1156">
        <v>0</v>
      </c>
    </row>
    <row r="164" spans="1:56" hidden="1">
      <c r="A164" s="1157" t="str">
        <f t="shared" si="2"/>
        <v>A3631910</v>
      </c>
      <c r="B164" s="1289" t="s">
        <v>361</v>
      </c>
      <c r="C164" s="1287"/>
      <c r="D164" s="1289" t="s">
        <v>748</v>
      </c>
      <c r="E164" s="1287"/>
      <c r="F164" s="1289" t="s">
        <v>753</v>
      </c>
      <c r="G164" s="1287"/>
      <c r="H164" s="1289" t="s">
        <v>748</v>
      </c>
      <c r="I164" s="1287"/>
      <c r="J164" s="1289" t="s">
        <v>823</v>
      </c>
      <c r="K164" s="1287"/>
      <c r="L164" s="1287"/>
      <c r="M164" s="1289"/>
      <c r="N164" s="1287"/>
      <c r="O164" s="1287"/>
      <c r="P164" s="1289"/>
      <c r="Q164" s="1287"/>
      <c r="R164" s="1289"/>
      <c r="S164" s="1287"/>
      <c r="T164" s="1290" t="s">
        <v>824</v>
      </c>
      <c r="U164" s="1287"/>
      <c r="V164" s="1287"/>
      <c r="W164" s="1287"/>
      <c r="X164" s="1287"/>
      <c r="Y164" s="1287"/>
      <c r="Z164" s="1287"/>
      <c r="AA164" s="1287"/>
      <c r="AB164" s="1289" t="s">
        <v>732</v>
      </c>
      <c r="AC164" s="1287"/>
      <c r="AD164" s="1287"/>
      <c r="AE164" s="1287"/>
      <c r="AF164" s="1287"/>
      <c r="AG164" s="1289" t="s">
        <v>733</v>
      </c>
      <c r="AH164" s="1287"/>
      <c r="AI164" s="1287"/>
      <c r="AJ164" s="1154" t="s">
        <v>417</v>
      </c>
      <c r="AK164" s="1291" t="s">
        <v>734</v>
      </c>
      <c r="AL164" s="1287"/>
      <c r="AM164" s="1287"/>
      <c r="AN164" s="1287"/>
      <c r="AO164" s="1287"/>
      <c r="AP164" s="1287"/>
      <c r="AQ164" s="1155">
        <v>30000000000</v>
      </c>
      <c r="AR164" s="1163">
        <v>0</v>
      </c>
      <c r="AS164" s="1156">
        <v>0</v>
      </c>
      <c r="AT164" s="1296">
        <v>-30000000000</v>
      </c>
      <c r="AU164" s="1287"/>
      <c r="AV164" s="1163">
        <v>0</v>
      </c>
      <c r="AW164" s="1156">
        <v>0</v>
      </c>
      <c r="AX164" s="1163">
        <v>0</v>
      </c>
      <c r="AY164" s="1156">
        <v>0</v>
      </c>
      <c r="AZ164" s="1163">
        <v>0</v>
      </c>
      <c r="BA164" s="1156">
        <v>0</v>
      </c>
      <c r="BB164" s="1156">
        <v>0</v>
      </c>
      <c r="BC164" s="1156">
        <v>0</v>
      </c>
      <c r="BD164" s="1156">
        <v>0</v>
      </c>
    </row>
    <row r="165" spans="1:56" hidden="1">
      <c r="A165" s="1157" t="str">
        <f t="shared" si="2"/>
        <v>A3636616</v>
      </c>
      <c r="B165" s="1289" t="s">
        <v>361</v>
      </c>
      <c r="C165" s="1287"/>
      <c r="D165" s="1289" t="s">
        <v>748</v>
      </c>
      <c r="E165" s="1287"/>
      <c r="F165" s="1289" t="s">
        <v>753</v>
      </c>
      <c r="G165" s="1287"/>
      <c r="H165" s="1289" t="s">
        <v>748</v>
      </c>
      <c r="I165" s="1287"/>
      <c r="J165" s="1289" t="s">
        <v>779</v>
      </c>
      <c r="K165" s="1287"/>
      <c r="L165" s="1287"/>
      <c r="M165" s="1289"/>
      <c r="N165" s="1287"/>
      <c r="O165" s="1287"/>
      <c r="P165" s="1289"/>
      <c r="Q165" s="1287"/>
      <c r="R165" s="1289"/>
      <c r="S165" s="1287"/>
      <c r="T165" s="1290" t="s">
        <v>452</v>
      </c>
      <c r="U165" s="1287"/>
      <c r="V165" s="1287"/>
      <c r="W165" s="1287"/>
      <c r="X165" s="1287"/>
      <c r="Y165" s="1287"/>
      <c r="Z165" s="1287"/>
      <c r="AA165" s="1287"/>
      <c r="AB165" s="1289" t="s">
        <v>732</v>
      </c>
      <c r="AC165" s="1287"/>
      <c r="AD165" s="1287"/>
      <c r="AE165" s="1287"/>
      <c r="AF165" s="1287"/>
      <c r="AG165" s="1289" t="s">
        <v>735</v>
      </c>
      <c r="AH165" s="1287"/>
      <c r="AI165" s="1287"/>
      <c r="AJ165" s="1154" t="s">
        <v>370</v>
      </c>
      <c r="AK165" s="1291" t="s">
        <v>737</v>
      </c>
      <c r="AL165" s="1287"/>
      <c r="AM165" s="1287"/>
      <c r="AN165" s="1287"/>
      <c r="AO165" s="1287"/>
      <c r="AP165" s="1287"/>
      <c r="AQ165" s="1155">
        <v>504900000</v>
      </c>
      <c r="AR165" s="1163">
        <v>0</v>
      </c>
      <c r="AS165" s="1155">
        <v>504900000</v>
      </c>
      <c r="AT165" s="1286">
        <v>0</v>
      </c>
      <c r="AU165" s="1287"/>
      <c r="AV165" s="1163">
        <v>0</v>
      </c>
      <c r="AW165" s="1156">
        <v>0</v>
      </c>
      <c r="AX165" s="1163">
        <v>0</v>
      </c>
      <c r="AY165" s="1156">
        <v>0</v>
      </c>
      <c r="AZ165" s="1163">
        <v>0</v>
      </c>
      <c r="BA165" s="1156">
        <v>0</v>
      </c>
      <c r="BB165" s="1156">
        <v>0</v>
      </c>
      <c r="BC165" s="1156">
        <v>0</v>
      </c>
      <c r="BD165" s="1156">
        <v>0</v>
      </c>
    </row>
    <row r="166" spans="1:56" hidden="1">
      <c r="A166" s="1157" t="str">
        <f t="shared" si="2"/>
        <v>A36399910</v>
      </c>
      <c r="B166" s="1289" t="s">
        <v>361</v>
      </c>
      <c r="C166" s="1287"/>
      <c r="D166" s="1289" t="s">
        <v>748</v>
      </c>
      <c r="E166" s="1287"/>
      <c r="F166" s="1289" t="s">
        <v>753</v>
      </c>
      <c r="G166" s="1287"/>
      <c r="H166" s="1289" t="s">
        <v>748</v>
      </c>
      <c r="I166" s="1287"/>
      <c r="J166" s="1289" t="s">
        <v>749</v>
      </c>
      <c r="K166" s="1287"/>
      <c r="L166" s="1287"/>
      <c r="M166" s="1289"/>
      <c r="N166" s="1287"/>
      <c r="O166" s="1287"/>
      <c r="P166" s="1289"/>
      <c r="Q166" s="1287"/>
      <c r="R166" s="1289"/>
      <c r="S166" s="1287"/>
      <c r="T166" s="1290" t="s">
        <v>780</v>
      </c>
      <c r="U166" s="1287"/>
      <c r="V166" s="1287"/>
      <c r="W166" s="1287"/>
      <c r="X166" s="1287"/>
      <c r="Y166" s="1287"/>
      <c r="Z166" s="1287"/>
      <c r="AA166" s="1287"/>
      <c r="AB166" s="1289" t="s">
        <v>732</v>
      </c>
      <c r="AC166" s="1287"/>
      <c r="AD166" s="1287"/>
      <c r="AE166" s="1287"/>
      <c r="AF166" s="1287"/>
      <c r="AG166" s="1289" t="s">
        <v>733</v>
      </c>
      <c r="AH166" s="1287"/>
      <c r="AI166" s="1287"/>
      <c r="AJ166" s="1154" t="s">
        <v>417</v>
      </c>
      <c r="AK166" s="1291" t="s">
        <v>734</v>
      </c>
      <c r="AL166" s="1287"/>
      <c r="AM166" s="1287"/>
      <c r="AN166" s="1287"/>
      <c r="AO166" s="1287"/>
      <c r="AP166" s="1287"/>
      <c r="AQ166" s="1155">
        <v>3786667</v>
      </c>
      <c r="AR166" s="1163">
        <v>0</v>
      </c>
      <c r="AS166" s="1156">
        <v>0</v>
      </c>
      <c r="AT166" s="1286">
        <v>0</v>
      </c>
      <c r="AU166" s="1287"/>
      <c r="AV166" s="1163">
        <v>0</v>
      </c>
      <c r="AW166" s="1156">
        <v>0</v>
      </c>
      <c r="AX166" s="1163">
        <v>0</v>
      </c>
      <c r="AY166" s="1156">
        <v>0</v>
      </c>
      <c r="AZ166" s="1163">
        <v>0</v>
      </c>
      <c r="BA166" s="1156">
        <v>0</v>
      </c>
      <c r="BB166" s="1156">
        <v>0</v>
      </c>
      <c r="BC166" s="1156">
        <v>0</v>
      </c>
      <c r="BD166" s="1156">
        <v>0</v>
      </c>
    </row>
    <row r="167" spans="1:56" hidden="1">
      <c r="A167" s="1157" t="str">
        <f t="shared" si="2"/>
        <v>C10</v>
      </c>
      <c r="B167" s="1293" t="s">
        <v>453</v>
      </c>
      <c r="C167" s="1287"/>
      <c r="D167" s="1293"/>
      <c r="E167" s="1287"/>
      <c r="F167" s="1293"/>
      <c r="G167" s="1287"/>
      <c r="H167" s="1293"/>
      <c r="I167" s="1287"/>
      <c r="J167" s="1293"/>
      <c r="K167" s="1287"/>
      <c r="L167" s="1287"/>
      <c r="M167" s="1293"/>
      <c r="N167" s="1287"/>
      <c r="O167" s="1287"/>
      <c r="P167" s="1293"/>
      <c r="Q167" s="1287"/>
      <c r="R167" s="1293"/>
      <c r="S167" s="1287"/>
      <c r="T167" s="1292" t="s">
        <v>61</v>
      </c>
      <c r="U167" s="1287"/>
      <c r="V167" s="1287"/>
      <c r="W167" s="1287"/>
      <c r="X167" s="1287"/>
      <c r="Y167" s="1287"/>
      <c r="Z167" s="1287"/>
      <c r="AA167" s="1287"/>
      <c r="AB167" s="1293" t="s">
        <v>732</v>
      </c>
      <c r="AC167" s="1287"/>
      <c r="AD167" s="1287"/>
      <c r="AE167" s="1287"/>
      <c r="AF167" s="1287"/>
      <c r="AG167" s="1293" t="s">
        <v>733</v>
      </c>
      <c r="AH167" s="1287"/>
      <c r="AI167" s="1287"/>
      <c r="AJ167" s="1151" t="s">
        <v>417</v>
      </c>
      <c r="AK167" s="1294" t="s">
        <v>734</v>
      </c>
      <c r="AL167" s="1287"/>
      <c r="AM167" s="1287"/>
      <c r="AN167" s="1287"/>
      <c r="AO167" s="1287"/>
      <c r="AP167" s="1287"/>
      <c r="AQ167" s="1152">
        <v>34422036845</v>
      </c>
      <c r="AR167" s="1161">
        <v>114585879</v>
      </c>
      <c r="AS167" s="1152">
        <v>396832976</v>
      </c>
      <c r="AT167" s="1297">
        <v>-216052341</v>
      </c>
      <c r="AU167" s="1287"/>
      <c r="AV167" s="1161">
        <v>520063279</v>
      </c>
      <c r="AW167" s="1152">
        <v>-405477400</v>
      </c>
      <c r="AX167" s="1161">
        <v>11821167084.469999</v>
      </c>
      <c r="AY167" s="1152">
        <v>-11301103805.469999</v>
      </c>
      <c r="AZ167" s="1161">
        <v>2535104389</v>
      </c>
      <c r="BA167" s="1152">
        <v>9286062695.4699993</v>
      </c>
      <c r="BB167" s="1152">
        <v>2535104389</v>
      </c>
      <c r="BC167" s="1153">
        <v>0</v>
      </c>
      <c r="BD167" s="1152">
        <v>3679436</v>
      </c>
    </row>
    <row r="168" spans="1:56" hidden="1">
      <c r="A168" s="1157" t="str">
        <f t="shared" si="2"/>
        <v>C15</v>
      </c>
      <c r="B168" s="1293" t="s">
        <v>453</v>
      </c>
      <c r="C168" s="1287"/>
      <c r="D168" s="1293"/>
      <c r="E168" s="1287"/>
      <c r="F168" s="1293"/>
      <c r="G168" s="1287"/>
      <c r="H168" s="1293"/>
      <c r="I168" s="1287"/>
      <c r="J168" s="1293"/>
      <c r="K168" s="1287"/>
      <c r="L168" s="1287"/>
      <c r="M168" s="1293"/>
      <c r="N168" s="1287"/>
      <c r="O168" s="1287"/>
      <c r="P168" s="1293"/>
      <c r="Q168" s="1287"/>
      <c r="R168" s="1293"/>
      <c r="S168" s="1287"/>
      <c r="T168" s="1292" t="s">
        <v>61</v>
      </c>
      <c r="U168" s="1287"/>
      <c r="V168" s="1287"/>
      <c r="W168" s="1287"/>
      <c r="X168" s="1287"/>
      <c r="Y168" s="1287"/>
      <c r="Z168" s="1287"/>
      <c r="AA168" s="1287"/>
      <c r="AB168" s="1293" t="s">
        <v>732</v>
      </c>
      <c r="AC168" s="1287"/>
      <c r="AD168" s="1287"/>
      <c r="AE168" s="1287"/>
      <c r="AF168" s="1287"/>
      <c r="AG168" s="1293" t="s">
        <v>733</v>
      </c>
      <c r="AH168" s="1287"/>
      <c r="AI168" s="1287"/>
      <c r="AJ168" s="1151" t="s">
        <v>745</v>
      </c>
      <c r="AK168" s="1294" t="s">
        <v>781</v>
      </c>
      <c r="AL168" s="1287"/>
      <c r="AM168" s="1287"/>
      <c r="AN168" s="1287"/>
      <c r="AO168" s="1287"/>
      <c r="AP168" s="1287"/>
      <c r="AQ168" s="1152">
        <v>1140000000</v>
      </c>
      <c r="AR168" s="1162">
        <v>0</v>
      </c>
      <c r="AS168" s="1152">
        <v>1140000000</v>
      </c>
      <c r="AT168" s="1295">
        <v>0</v>
      </c>
      <c r="AU168" s="1287"/>
      <c r="AV168" s="1162">
        <v>0</v>
      </c>
      <c r="AW168" s="1153">
        <v>0</v>
      </c>
      <c r="AX168" s="1162">
        <v>0</v>
      </c>
      <c r="AY168" s="1153">
        <v>0</v>
      </c>
      <c r="AZ168" s="1162">
        <v>0</v>
      </c>
      <c r="BA168" s="1153">
        <v>0</v>
      </c>
      <c r="BB168" s="1153">
        <v>0</v>
      </c>
      <c r="BC168" s="1153">
        <v>0</v>
      </c>
      <c r="BD168" s="1153">
        <v>0</v>
      </c>
    </row>
    <row r="169" spans="1:56" hidden="1">
      <c r="A169" s="1157" t="str">
        <f t="shared" si="2"/>
        <v>C12110</v>
      </c>
      <c r="B169" s="1293" t="s">
        <v>453</v>
      </c>
      <c r="C169" s="1287"/>
      <c r="D169" s="1293" t="s">
        <v>782</v>
      </c>
      <c r="E169" s="1287"/>
      <c r="F169" s="1293"/>
      <c r="G169" s="1287"/>
      <c r="H169" s="1293"/>
      <c r="I169" s="1287"/>
      <c r="J169" s="1293"/>
      <c r="K169" s="1287"/>
      <c r="L169" s="1287"/>
      <c r="M169" s="1293"/>
      <c r="N169" s="1287"/>
      <c r="O169" s="1287"/>
      <c r="P169" s="1293"/>
      <c r="Q169" s="1287"/>
      <c r="R169" s="1293"/>
      <c r="S169" s="1287"/>
      <c r="T169" s="1292" t="s">
        <v>783</v>
      </c>
      <c r="U169" s="1287"/>
      <c r="V169" s="1287"/>
      <c r="W169" s="1287"/>
      <c r="X169" s="1287"/>
      <c r="Y169" s="1287"/>
      <c r="Z169" s="1287"/>
      <c r="AA169" s="1287"/>
      <c r="AB169" s="1293" t="s">
        <v>732</v>
      </c>
      <c r="AC169" s="1287"/>
      <c r="AD169" s="1287"/>
      <c r="AE169" s="1287"/>
      <c r="AF169" s="1287"/>
      <c r="AG169" s="1293" t="s">
        <v>733</v>
      </c>
      <c r="AH169" s="1287"/>
      <c r="AI169" s="1287"/>
      <c r="AJ169" s="1151" t="s">
        <v>417</v>
      </c>
      <c r="AK169" s="1294" t="s">
        <v>734</v>
      </c>
      <c r="AL169" s="1287"/>
      <c r="AM169" s="1287"/>
      <c r="AN169" s="1287"/>
      <c r="AO169" s="1287"/>
      <c r="AP169" s="1287"/>
      <c r="AQ169" s="1152">
        <v>16000000000</v>
      </c>
      <c r="AR169" s="1162">
        <v>0</v>
      </c>
      <c r="AS169" s="1153">
        <v>0</v>
      </c>
      <c r="AT169" s="1295">
        <v>0</v>
      </c>
      <c r="AU169" s="1287"/>
      <c r="AV169" s="1162">
        <v>0</v>
      </c>
      <c r="AW169" s="1153">
        <v>0</v>
      </c>
      <c r="AX169" s="1161">
        <v>8808626196.4699993</v>
      </c>
      <c r="AY169" s="1152">
        <v>-8808626196.4699993</v>
      </c>
      <c r="AZ169" s="1161">
        <v>595198696</v>
      </c>
      <c r="BA169" s="1152">
        <v>8213427500.4700003</v>
      </c>
      <c r="BB169" s="1152">
        <v>595198696</v>
      </c>
      <c r="BC169" s="1153">
        <v>0</v>
      </c>
      <c r="BD169" s="1153">
        <v>0</v>
      </c>
    </row>
    <row r="170" spans="1:56" hidden="1">
      <c r="A170" s="1157" t="str">
        <f t="shared" si="2"/>
        <v>C12180010</v>
      </c>
      <c r="B170" s="1293" t="s">
        <v>453</v>
      </c>
      <c r="C170" s="1287"/>
      <c r="D170" s="1293" t="s">
        <v>782</v>
      </c>
      <c r="E170" s="1287"/>
      <c r="F170" s="1293" t="s">
        <v>784</v>
      </c>
      <c r="G170" s="1287"/>
      <c r="H170" s="1293"/>
      <c r="I170" s="1287"/>
      <c r="J170" s="1293"/>
      <c r="K170" s="1287"/>
      <c r="L170" s="1287"/>
      <c r="M170" s="1293"/>
      <c r="N170" s="1287"/>
      <c r="O170" s="1287"/>
      <c r="P170" s="1293"/>
      <c r="Q170" s="1287"/>
      <c r="R170" s="1293"/>
      <c r="S170" s="1287"/>
      <c r="T170" s="1292" t="s">
        <v>785</v>
      </c>
      <c r="U170" s="1287"/>
      <c r="V170" s="1287"/>
      <c r="W170" s="1287"/>
      <c r="X170" s="1287"/>
      <c r="Y170" s="1287"/>
      <c r="Z170" s="1287"/>
      <c r="AA170" s="1287"/>
      <c r="AB170" s="1293" t="s">
        <v>732</v>
      </c>
      <c r="AC170" s="1287"/>
      <c r="AD170" s="1287"/>
      <c r="AE170" s="1287"/>
      <c r="AF170" s="1287"/>
      <c r="AG170" s="1293" t="s">
        <v>733</v>
      </c>
      <c r="AH170" s="1287"/>
      <c r="AI170" s="1287"/>
      <c r="AJ170" s="1151" t="s">
        <v>417</v>
      </c>
      <c r="AK170" s="1294" t="s">
        <v>734</v>
      </c>
      <c r="AL170" s="1287"/>
      <c r="AM170" s="1287"/>
      <c r="AN170" s="1287"/>
      <c r="AO170" s="1287"/>
      <c r="AP170" s="1287"/>
      <c r="AQ170" s="1152">
        <v>16000000000</v>
      </c>
      <c r="AR170" s="1162">
        <v>0</v>
      </c>
      <c r="AS170" s="1153">
        <v>0</v>
      </c>
      <c r="AT170" s="1295">
        <v>0</v>
      </c>
      <c r="AU170" s="1287"/>
      <c r="AV170" s="1162">
        <v>0</v>
      </c>
      <c r="AW170" s="1153">
        <v>0</v>
      </c>
      <c r="AX170" s="1161">
        <v>8808626196.4699993</v>
      </c>
      <c r="AY170" s="1152">
        <v>-8808626196.4699993</v>
      </c>
      <c r="AZ170" s="1161">
        <v>595198696</v>
      </c>
      <c r="BA170" s="1152">
        <v>8213427500.4700003</v>
      </c>
      <c r="BB170" s="1152">
        <v>595198696</v>
      </c>
      <c r="BC170" s="1153">
        <v>0</v>
      </c>
      <c r="BD170" s="1153">
        <v>0</v>
      </c>
    </row>
    <row r="171" spans="1:56" hidden="1">
      <c r="A171" s="1157" t="str">
        <f t="shared" si="2"/>
        <v>C121800110</v>
      </c>
      <c r="B171" s="1289" t="s">
        <v>453</v>
      </c>
      <c r="C171" s="1287"/>
      <c r="D171" s="1289" t="s">
        <v>782</v>
      </c>
      <c r="E171" s="1287"/>
      <c r="F171" s="1289" t="s">
        <v>784</v>
      </c>
      <c r="G171" s="1287"/>
      <c r="H171" s="1289" t="s">
        <v>738</v>
      </c>
      <c r="I171" s="1287"/>
      <c r="J171" s="1289" t="s">
        <v>685</v>
      </c>
      <c r="K171" s="1287"/>
      <c r="L171" s="1287"/>
      <c r="M171" s="1289" t="s">
        <v>685</v>
      </c>
      <c r="N171" s="1287"/>
      <c r="O171" s="1287"/>
      <c r="P171" s="1289" t="s">
        <v>685</v>
      </c>
      <c r="Q171" s="1287"/>
      <c r="R171" s="1289" t="s">
        <v>685</v>
      </c>
      <c r="S171" s="1287"/>
      <c r="T171" s="1290" t="s">
        <v>579</v>
      </c>
      <c r="U171" s="1287"/>
      <c r="V171" s="1287"/>
      <c r="W171" s="1287"/>
      <c r="X171" s="1287"/>
      <c r="Y171" s="1287"/>
      <c r="Z171" s="1287"/>
      <c r="AA171" s="1287"/>
      <c r="AB171" s="1289" t="s">
        <v>732</v>
      </c>
      <c r="AC171" s="1287"/>
      <c r="AD171" s="1287"/>
      <c r="AE171" s="1287"/>
      <c r="AF171" s="1287"/>
      <c r="AG171" s="1289" t="s">
        <v>733</v>
      </c>
      <c r="AH171" s="1287"/>
      <c r="AI171" s="1287"/>
      <c r="AJ171" s="1154" t="s">
        <v>417</v>
      </c>
      <c r="AK171" s="1291" t="s">
        <v>734</v>
      </c>
      <c r="AL171" s="1287"/>
      <c r="AM171" s="1287"/>
      <c r="AN171" s="1287"/>
      <c r="AO171" s="1287"/>
      <c r="AP171" s="1287"/>
      <c r="AQ171" s="1155">
        <v>16000000000</v>
      </c>
      <c r="AR171" s="1163">
        <v>0</v>
      </c>
      <c r="AS171" s="1156">
        <v>0</v>
      </c>
      <c r="AT171" s="1286">
        <v>0</v>
      </c>
      <c r="AU171" s="1287"/>
      <c r="AV171" s="1163">
        <v>0</v>
      </c>
      <c r="AW171" s="1156">
        <v>0</v>
      </c>
      <c r="AX171" s="1164">
        <v>8808626196.4699993</v>
      </c>
      <c r="AY171" s="1155">
        <v>-8808626196.4699993</v>
      </c>
      <c r="AZ171" s="1164">
        <v>595198696</v>
      </c>
      <c r="BA171" s="1155">
        <v>8213427500.4700003</v>
      </c>
      <c r="BB171" s="1155">
        <v>595198696</v>
      </c>
      <c r="BC171" s="1156">
        <v>0</v>
      </c>
      <c r="BD171" s="1156">
        <v>0</v>
      </c>
    </row>
    <row r="172" spans="1:56" hidden="1">
      <c r="A172" s="1157" t="str">
        <f t="shared" si="2"/>
        <v>C12210</v>
      </c>
      <c r="B172" s="1293" t="s">
        <v>453</v>
      </c>
      <c r="C172" s="1287"/>
      <c r="D172" s="1293" t="s">
        <v>786</v>
      </c>
      <c r="E172" s="1287"/>
      <c r="F172" s="1293"/>
      <c r="G172" s="1287"/>
      <c r="H172" s="1293"/>
      <c r="I172" s="1287"/>
      <c r="J172" s="1293"/>
      <c r="K172" s="1287"/>
      <c r="L172" s="1287"/>
      <c r="M172" s="1293"/>
      <c r="N172" s="1287"/>
      <c r="O172" s="1287"/>
      <c r="P172" s="1293"/>
      <c r="Q172" s="1287"/>
      <c r="R172" s="1293"/>
      <c r="S172" s="1287"/>
      <c r="T172" s="1292" t="s">
        <v>787</v>
      </c>
      <c r="U172" s="1287"/>
      <c r="V172" s="1287"/>
      <c r="W172" s="1287"/>
      <c r="X172" s="1287"/>
      <c r="Y172" s="1287"/>
      <c r="Z172" s="1287"/>
      <c r="AA172" s="1287"/>
      <c r="AB172" s="1293" t="s">
        <v>732</v>
      </c>
      <c r="AC172" s="1287"/>
      <c r="AD172" s="1287"/>
      <c r="AE172" s="1287"/>
      <c r="AF172" s="1287"/>
      <c r="AG172" s="1293" t="s">
        <v>733</v>
      </c>
      <c r="AH172" s="1287"/>
      <c r="AI172" s="1287"/>
      <c r="AJ172" s="1151" t="s">
        <v>417</v>
      </c>
      <c r="AK172" s="1294" t="s">
        <v>734</v>
      </c>
      <c r="AL172" s="1287"/>
      <c r="AM172" s="1287"/>
      <c r="AN172" s="1287"/>
      <c r="AO172" s="1287"/>
      <c r="AP172" s="1287"/>
      <c r="AQ172" s="1152">
        <v>891175041</v>
      </c>
      <c r="AR172" s="1162">
        <v>0</v>
      </c>
      <c r="AS172" s="1153">
        <v>0</v>
      </c>
      <c r="AT172" s="1297">
        <v>-91175041</v>
      </c>
      <c r="AU172" s="1287"/>
      <c r="AV172" s="1161">
        <v>17767264</v>
      </c>
      <c r="AW172" s="1152">
        <v>-17767264</v>
      </c>
      <c r="AX172" s="1162">
        <v>0</v>
      </c>
      <c r="AY172" s="1152">
        <v>17767264</v>
      </c>
      <c r="AZ172" s="1162">
        <v>0</v>
      </c>
      <c r="BA172" s="1153">
        <v>0</v>
      </c>
      <c r="BB172" s="1153">
        <v>0</v>
      </c>
      <c r="BC172" s="1153">
        <v>0</v>
      </c>
      <c r="BD172" s="1153">
        <v>0</v>
      </c>
    </row>
    <row r="173" spans="1:56" hidden="1">
      <c r="A173" s="1157" t="str">
        <f t="shared" si="2"/>
        <v>C12280010</v>
      </c>
      <c r="B173" s="1293" t="s">
        <v>453</v>
      </c>
      <c r="C173" s="1287"/>
      <c r="D173" s="1293" t="s">
        <v>786</v>
      </c>
      <c r="E173" s="1287"/>
      <c r="F173" s="1293" t="s">
        <v>784</v>
      </c>
      <c r="G173" s="1287"/>
      <c r="H173" s="1293"/>
      <c r="I173" s="1287"/>
      <c r="J173" s="1293"/>
      <c r="K173" s="1287"/>
      <c r="L173" s="1287"/>
      <c r="M173" s="1293"/>
      <c r="N173" s="1287"/>
      <c r="O173" s="1287"/>
      <c r="P173" s="1293"/>
      <c r="Q173" s="1287"/>
      <c r="R173" s="1293"/>
      <c r="S173" s="1287"/>
      <c r="T173" s="1292" t="s">
        <v>785</v>
      </c>
      <c r="U173" s="1287"/>
      <c r="V173" s="1287"/>
      <c r="W173" s="1287"/>
      <c r="X173" s="1287"/>
      <c r="Y173" s="1287"/>
      <c r="Z173" s="1287"/>
      <c r="AA173" s="1287"/>
      <c r="AB173" s="1293" t="s">
        <v>732</v>
      </c>
      <c r="AC173" s="1287"/>
      <c r="AD173" s="1287"/>
      <c r="AE173" s="1287"/>
      <c r="AF173" s="1287"/>
      <c r="AG173" s="1293" t="s">
        <v>733</v>
      </c>
      <c r="AH173" s="1287"/>
      <c r="AI173" s="1287"/>
      <c r="AJ173" s="1151" t="s">
        <v>417</v>
      </c>
      <c r="AK173" s="1294" t="s">
        <v>734</v>
      </c>
      <c r="AL173" s="1287"/>
      <c r="AM173" s="1287"/>
      <c r="AN173" s="1287"/>
      <c r="AO173" s="1287"/>
      <c r="AP173" s="1287"/>
      <c r="AQ173" s="1152">
        <v>891175041</v>
      </c>
      <c r="AR173" s="1162">
        <v>0</v>
      </c>
      <c r="AS173" s="1153">
        <v>0</v>
      </c>
      <c r="AT173" s="1297">
        <v>-91175041</v>
      </c>
      <c r="AU173" s="1287"/>
      <c r="AV173" s="1161">
        <v>17767264</v>
      </c>
      <c r="AW173" s="1152">
        <v>-17767264</v>
      </c>
      <c r="AX173" s="1162">
        <v>0</v>
      </c>
      <c r="AY173" s="1152">
        <v>17767264</v>
      </c>
      <c r="AZ173" s="1162">
        <v>0</v>
      </c>
      <c r="BA173" s="1153">
        <v>0</v>
      </c>
      <c r="BB173" s="1153">
        <v>0</v>
      </c>
      <c r="BC173" s="1153">
        <v>0</v>
      </c>
      <c r="BD173" s="1153">
        <v>0</v>
      </c>
    </row>
    <row r="174" spans="1:56" hidden="1">
      <c r="A174" s="1157" t="str">
        <f t="shared" si="2"/>
        <v>C122800210</v>
      </c>
      <c r="B174" s="1289" t="s">
        <v>453</v>
      </c>
      <c r="C174" s="1287"/>
      <c r="D174" s="1289" t="s">
        <v>786</v>
      </c>
      <c r="E174" s="1287"/>
      <c r="F174" s="1289" t="s">
        <v>784</v>
      </c>
      <c r="G174" s="1287"/>
      <c r="H174" s="1289" t="s">
        <v>741</v>
      </c>
      <c r="I174" s="1287"/>
      <c r="J174" s="1289"/>
      <c r="K174" s="1287"/>
      <c r="L174" s="1287"/>
      <c r="M174" s="1289"/>
      <c r="N174" s="1287"/>
      <c r="O174" s="1287"/>
      <c r="P174" s="1289"/>
      <c r="Q174" s="1287"/>
      <c r="R174" s="1289"/>
      <c r="S174" s="1287"/>
      <c r="T174" s="1290" t="s">
        <v>454</v>
      </c>
      <c r="U174" s="1287"/>
      <c r="V174" s="1287"/>
      <c r="W174" s="1287"/>
      <c r="X174" s="1287"/>
      <c r="Y174" s="1287"/>
      <c r="Z174" s="1287"/>
      <c r="AA174" s="1287"/>
      <c r="AB174" s="1289" t="s">
        <v>732</v>
      </c>
      <c r="AC174" s="1287"/>
      <c r="AD174" s="1287"/>
      <c r="AE174" s="1287"/>
      <c r="AF174" s="1287"/>
      <c r="AG174" s="1289" t="s">
        <v>733</v>
      </c>
      <c r="AH174" s="1287"/>
      <c r="AI174" s="1287"/>
      <c r="AJ174" s="1154" t="s">
        <v>417</v>
      </c>
      <c r="AK174" s="1291" t="s">
        <v>734</v>
      </c>
      <c r="AL174" s="1287"/>
      <c r="AM174" s="1287"/>
      <c r="AN174" s="1287"/>
      <c r="AO174" s="1287"/>
      <c r="AP174" s="1287"/>
      <c r="AQ174" s="1155">
        <v>800000000</v>
      </c>
      <c r="AR174" s="1163">
        <v>0</v>
      </c>
      <c r="AS174" s="1156">
        <v>0</v>
      </c>
      <c r="AT174" s="1296">
        <v>-91175041</v>
      </c>
      <c r="AU174" s="1287"/>
      <c r="AV174" s="1164">
        <v>17767264</v>
      </c>
      <c r="AW174" s="1155">
        <v>-17767264</v>
      </c>
      <c r="AX174" s="1163">
        <v>0</v>
      </c>
      <c r="AY174" s="1155">
        <v>17767264</v>
      </c>
      <c r="AZ174" s="1163">
        <v>0</v>
      </c>
      <c r="BA174" s="1156">
        <v>0</v>
      </c>
      <c r="BB174" s="1156">
        <v>0</v>
      </c>
      <c r="BC174" s="1156">
        <v>0</v>
      </c>
      <c r="BD174" s="1156">
        <v>0</v>
      </c>
    </row>
    <row r="175" spans="1:56" hidden="1">
      <c r="A175" s="1157" t="str">
        <f t="shared" si="2"/>
        <v>C122800310</v>
      </c>
      <c r="B175" s="1289" t="s">
        <v>453</v>
      </c>
      <c r="C175" s="1287"/>
      <c r="D175" s="1289" t="s">
        <v>786</v>
      </c>
      <c r="E175" s="1287"/>
      <c r="F175" s="1289" t="s">
        <v>784</v>
      </c>
      <c r="G175" s="1287"/>
      <c r="H175" s="1289" t="s">
        <v>748</v>
      </c>
      <c r="I175" s="1287"/>
      <c r="J175" s="1289" t="s">
        <v>685</v>
      </c>
      <c r="K175" s="1287"/>
      <c r="L175" s="1287"/>
      <c r="M175" s="1289" t="s">
        <v>685</v>
      </c>
      <c r="N175" s="1287"/>
      <c r="O175" s="1287"/>
      <c r="P175" s="1289" t="s">
        <v>685</v>
      </c>
      <c r="Q175" s="1287"/>
      <c r="R175" s="1289" t="s">
        <v>685</v>
      </c>
      <c r="S175" s="1287"/>
      <c r="T175" s="1290" t="s">
        <v>788</v>
      </c>
      <c r="U175" s="1287"/>
      <c r="V175" s="1287"/>
      <c r="W175" s="1287"/>
      <c r="X175" s="1287"/>
      <c r="Y175" s="1287"/>
      <c r="Z175" s="1287"/>
      <c r="AA175" s="1287"/>
      <c r="AB175" s="1289" t="s">
        <v>732</v>
      </c>
      <c r="AC175" s="1287"/>
      <c r="AD175" s="1287"/>
      <c r="AE175" s="1287"/>
      <c r="AF175" s="1287"/>
      <c r="AG175" s="1289" t="s">
        <v>733</v>
      </c>
      <c r="AH175" s="1287"/>
      <c r="AI175" s="1287"/>
      <c r="AJ175" s="1154" t="s">
        <v>417</v>
      </c>
      <c r="AK175" s="1291" t="s">
        <v>734</v>
      </c>
      <c r="AL175" s="1287"/>
      <c r="AM175" s="1287"/>
      <c r="AN175" s="1287"/>
      <c r="AO175" s="1287"/>
      <c r="AP175" s="1287"/>
      <c r="AQ175" s="1155">
        <v>91175041</v>
      </c>
      <c r="AR175" s="1163">
        <v>0</v>
      </c>
      <c r="AS175" s="1156">
        <v>0</v>
      </c>
      <c r="AT175" s="1286">
        <v>0</v>
      </c>
      <c r="AU175" s="1287"/>
      <c r="AV175" s="1163">
        <v>0</v>
      </c>
      <c r="AW175" s="1156">
        <v>0</v>
      </c>
      <c r="AX175" s="1163">
        <v>0</v>
      </c>
      <c r="AY175" s="1156">
        <v>0</v>
      </c>
      <c r="AZ175" s="1163">
        <v>0</v>
      </c>
      <c r="BA175" s="1156">
        <v>0</v>
      </c>
      <c r="BB175" s="1156">
        <v>0</v>
      </c>
      <c r="BC175" s="1156">
        <v>0</v>
      </c>
      <c r="BD175" s="1156">
        <v>0</v>
      </c>
    </row>
    <row r="176" spans="1:56" hidden="1">
      <c r="A176" s="1157" t="str">
        <f t="shared" si="2"/>
        <v>C21310</v>
      </c>
      <c r="B176" s="1293" t="s">
        <v>453</v>
      </c>
      <c r="C176" s="1287"/>
      <c r="D176" s="1293" t="s">
        <v>789</v>
      </c>
      <c r="E176" s="1287"/>
      <c r="F176" s="1293"/>
      <c r="G176" s="1287"/>
      <c r="H176" s="1293"/>
      <c r="I176" s="1287"/>
      <c r="J176" s="1293"/>
      <c r="K176" s="1287"/>
      <c r="L176" s="1287"/>
      <c r="M176" s="1293"/>
      <c r="N176" s="1287"/>
      <c r="O176" s="1287"/>
      <c r="P176" s="1293"/>
      <c r="Q176" s="1287"/>
      <c r="R176" s="1293"/>
      <c r="S176" s="1287"/>
      <c r="T176" s="1292" t="s">
        <v>790</v>
      </c>
      <c r="U176" s="1287"/>
      <c r="V176" s="1287"/>
      <c r="W176" s="1287"/>
      <c r="X176" s="1287"/>
      <c r="Y176" s="1287"/>
      <c r="Z176" s="1287"/>
      <c r="AA176" s="1287"/>
      <c r="AB176" s="1293" t="s">
        <v>732</v>
      </c>
      <c r="AC176" s="1287"/>
      <c r="AD176" s="1287"/>
      <c r="AE176" s="1287"/>
      <c r="AF176" s="1287"/>
      <c r="AG176" s="1293" t="s">
        <v>733</v>
      </c>
      <c r="AH176" s="1287"/>
      <c r="AI176" s="1287"/>
      <c r="AJ176" s="1151" t="s">
        <v>417</v>
      </c>
      <c r="AK176" s="1294" t="s">
        <v>734</v>
      </c>
      <c r="AL176" s="1287"/>
      <c r="AM176" s="1287"/>
      <c r="AN176" s="1287"/>
      <c r="AO176" s="1287"/>
      <c r="AP176" s="1287"/>
      <c r="AQ176" s="1152">
        <v>540000000</v>
      </c>
      <c r="AR176" s="1162">
        <v>0</v>
      </c>
      <c r="AS176" s="1152">
        <v>800000</v>
      </c>
      <c r="AT176" s="1295">
        <v>0</v>
      </c>
      <c r="AU176" s="1287"/>
      <c r="AV176" s="1162">
        <v>0</v>
      </c>
      <c r="AW176" s="1153">
        <v>0</v>
      </c>
      <c r="AX176" s="1161">
        <v>173189264</v>
      </c>
      <c r="AY176" s="1152">
        <v>-173189264</v>
      </c>
      <c r="AZ176" s="1161">
        <v>75101741</v>
      </c>
      <c r="BA176" s="1152">
        <v>98087523</v>
      </c>
      <c r="BB176" s="1152">
        <v>75101741</v>
      </c>
      <c r="BC176" s="1153">
        <v>0</v>
      </c>
      <c r="BD176" s="1153">
        <v>0</v>
      </c>
    </row>
    <row r="177" spans="1:56" hidden="1">
      <c r="A177" s="1157" t="str">
        <f t="shared" si="2"/>
        <v>C21380010</v>
      </c>
      <c r="B177" s="1293" t="s">
        <v>453</v>
      </c>
      <c r="C177" s="1287"/>
      <c r="D177" s="1293" t="s">
        <v>789</v>
      </c>
      <c r="E177" s="1287"/>
      <c r="F177" s="1293" t="s">
        <v>784</v>
      </c>
      <c r="G177" s="1287"/>
      <c r="H177" s="1293"/>
      <c r="I177" s="1287"/>
      <c r="J177" s="1293"/>
      <c r="K177" s="1287"/>
      <c r="L177" s="1287"/>
      <c r="M177" s="1293"/>
      <c r="N177" s="1287"/>
      <c r="O177" s="1287"/>
      <c r="P177" s="1293"/>
      <c r="Q177" s="1287"/>
      <c r="R177" s="1293"/>
      <c r="S177" s="1287"/>
      <c r="T177" s="1292" t="s">
        <v>785</v>
      </c>
      <c r="U177" s="1287"/>
      <c r="V177" s="1287"/>
      <c r="W177" s="1287"/>
      <c r="X177" s="1287"/>
      <c r="Y177" s="1287"/>
      <c r="Z177" s="1287"/>
      <c r="AA177" s="1287"/>
      <c r="AB177" s="1293" t="s">
        <v>732</v>
      </c>
      <c r="AC177" s="1287"/>
      <c r="AD177" s="1287"/>
      <c r="AE177" s="1287"/>
      <c r="AF177" s="1287"/>
      <c r="AG177" s="1293" t="s">
        <v>733</v>
      </c>
      <c r="AH177" s="1287"/>
      <c r="AI177" s="1287"/>
      <c r="AJ177" s="1151" t="s">
        <v>417</v>
      </c>
      <c r="AK177" s="1294" t="s">
        <v>734</v>
      </c>
      <c r="AL177" s="1287"/>
      <c r="AM177" s="1287"/>
      <c r="AN177" s="1287"/>
      <c r="AO177" s="1287"/>
      <c r="AP177" s="1287"/>
      <c r="AQ177" s="1152">
        <v>540000000</v>
      </c>
      <c r="AR177" s="1162">
        <v>0</v>
      </c>
      <c r="AS177" s="1152">
        <v>800000</v>
      </c>
      <c r="AT177" s="1295">
        <v>0</v>
      </c>
      <c r="AU177" s="1287"/>
      <c r="AV177" s="1162">
        <v>0</v>
      </c>
      <c r="AW177" s="1153">
        <v>0</v>
      </c>
      <c r="AX177" s="1161">
        <v>173189264</v>
      </c>
      <c r="AY177" s="1152">
        <v>-173189264</v>
      </c>
      <c r="AZ177" s="1161">
        <v>75101741</v>
      </c>
      <c r="BA177" s="1152">
        <v>98087523</v>
      </c>
      <c r="BB177" s="1152">
        <v>75101741</v>
      </c>
      <c r="BC177" s="1153">
        <v>0</v>
      </c>
      <c r="BD177" s="1153">
        <v>0</v>
      </c>
    </row>
    <row r="178" spans="1:56" hidden="1">
      <c r="A178" s="1157" t="str">
        <f t="shared" si="2"/>
        <v>C213800110</v>
      </c>
      <c r="B178" s="1289" t="s">
        <v>453</v>
      </c>
      <c r="C178" s="1287"/>
      <c r="D178" s="1289" t="s">
        <v>789</v>
      </c>
      <c r="E178" s="1287"/>
      <c r="F178" s="1289" t="s">
        <v>784</v>
      </c>
      <c r="G178" s="1287"/>
      <c r="H178" s="1289" t="s">
        <v>738</v>
      </c>
      <c r="I178" s="1287"/>
      <c r="J178" s="1289" t="s">
        <v>685</v>
      </c>
      <c r="K178" s="1287"/>
      <c r="L178" s="1287"/>
      <c r="M178" s="1289" t="s">
        <v>685</v>
      </c>
      <c r="N178" s="1287"/>
      <c r="O178" s="1287"/>
      <c r="P178" s="1289" t="s">
        <v>685</v>
      </c>
      <c r="Q178" s="1287"/>
      <c r="R178" s="1289" t="s">
        <v>685</v>
      </c>
      <c r="S178" s="1287"/>
      <c r="T178" s="1290" t="s">
        <v>580</v>
      </c>
      <c r="U178" s="1287"/>
      <c r="V178" s="1287"/>
      <c r="W178" s="1287"/>
      <c r="X178" s="1287"/>
      <c r="Y178" s="1287"/>
      <c r="Z178" s="1287"/>
      <c r="AA178" s="1287"/>
      <c r="AB178" s="1289" t="s">
        <v>732</v>
      </c>
      <c r="AC178" s="1287"/>
      <c r="AD178" s="1287"/>
      <c r="AE178" s="1287"/>
      <c r="AF178" s="1287"/>
      <c r="AG178" s="1289" t="s">
        <v>733</v>
      </c>
      <c r="AH178" s="1287"/>
      <c r="AI178" s="1287"/>
      <c r="AJ178" s="1154" t="s">
        <v>417</v>
      </c>
      <c r="AK178" s="1291" t="s">
        <v>734</v>
      </c>
      <c r="AL178" s="1287"/>
      <c r="AM178" s="1287"/>
      <c r="AN178" s="1287"/>
      <c r="AO178" s="1287"/>
      <c r="AP178" s="1287"/>
      <c r="AQ178" s="1155">
        <v>540000000</v>
      </c>
      <c r="AR178" s="1163">
        <v>0</v>
      </c>
      <c r="AS178" s="1155">
        <v>800000</v>
      </c>
      <c r="AT178" s="1286">
        <v>0</v>
      </c>
      <c r="AU178" s="1287"/>
      <c r="AV178" s="1163">
        <v>0</v>
      </c>
      <c r="AW178" s="1156">
        <v>0</v>
      </c>
      <c r="AX178" s="1164">
        <v>173189264</v>
      </c>
      <c r="AY178" s="1155">
        <v>-173189264</v>
      </c>
      <c r="AZ178" s="1164">
        <v>75101741</v>
      </c>
      <c r="BA178" s="1155">
        <v>98087523</v>
      </c>
      <c r="BB178" s="1155">
        <v>75101741</v>
      </c>
      <c r="BC178" s="1156">
        <v>0</v>
      </c>
      <c r="BD178" s="1156">
        <v>0</v>
      </c>
    </row>
    <row r="179" spans="1:56" hidden="1">
      <c r="A179" s="1157" t="str">
        <f t="shared" si="2"/>
        <v>C31010</v>
      </c>
      <c r="B179" s="1293" t="s">
        <v>453</v>
      </c>
      <c r="C179" s="1287"/>
      <c r="D179" s="1293" t="s">
        <v>791</v>
      </c>
      <c r="E179" s="1287"/>
      <c r="F179" s="1293"/>
      <c r="G179" s="1287"/>
      <c r="H179" s="1293"/>
      <c r="I179" s="1287"/>
      <c r="J179" s="1293"/>
      <c r="K179" s="1287"/>
      <c r="L179" s="1287"/>
      <c r="M179" s="1293"/>
      <c r="N179" s="1287"/>
      <c r="O179" s="1287"/>
      <c r="P179" s="1293"/>
      <c r="Q179" s="1287"/>
      <c r="R179" s="1293"/>
      <c r="S179" s="1287"/>
      <c r="T179" s="1292" t="s">
        <v>792</v>
      </c>
      <c r="U179" s="1287"/>
      <c r="V179" s="1287"/>
      <c r="W179" s="1287"/>
      <c r="X179" s="1287"/>
      <c r="Y179" s="1287"/>
      <c r="Z179" s="1287"/>
      <c r="AA179" s="1287"/>
      <c r="AB179" s="1293" t="s">
        <v>732</v>
      </c>
      <c r="AC179" s="1287"/>
      <c r="AD179" s="1287"/>
      <c r="AE179" s="1287"/>
      <c r="AF179" s="1287"/>
      <c r="AG179" s="1293" t="s">
        <v>733</v>
      </c>
      <c r="AH179" s="1287"/>
      <c r="AI179" s="1287"/>
      <c r="AJ179" s="1151" t="s">
        <v>417</v>
      </c>
      <c r="AK179" s="1294" t="s">
        <v>734</v>
      </c>
      <c r="AL179" s="1287"/>
      <c r="AM179" s="1287"/>
      <c r="AN179" s="1287"/>
      <c r="AO179" s="1287"/>
      <c r="AP179" s="1287"/>
      <c r="AQ179" s="1152">
        <v>3518877300</v>
      </c>
      <c r="AR179" s="1161">
        <v>112785879</v>
      </c>
      <c r="AS179" s="1152">
        <v>39615562</v>
      </c>
      <c r="AT179" s="1297">
        <v>-124877300</v>
      </c>
      <c r="AU179" s="1287"/>
      <c r="AV179" s="1161">
        <v>207807658</v>
      </c>
      <c r="AW179" s="1152">
        <v>-95021779</v>
      </c>
      <c r="AX179" s="1161">
        <v>519385683</v>
      </c>
      <c r="AY179" s="1152">
        <v>-311578025</v>
      </c>
      <c r="AZ179" s="1161">
        <v>286847473</v>
      </c>
      <c r="BA179" s="1152">
        <v>232538210</v>
      </c>
      <c r="BB179" s="1152">
        <v>286847473</v>
      </c>
      <c r="BC179" s="1153">
        <v>0</v>
      </c>
      <c r="BD179" s="1152">
        <v>493559</v>
      </c>
    </row>
    <row r="180" spans="1:56" hidden="1">
      <c r="A180" s="1157" t="str">
        <f t="shared" si="2"/>
        <v>C310150410</v>
      </c>
      <c r="B180" s="1293" t="s">
        <v>453</v>
      </c>
      <c r="C180" s="1287"/>
      <c r="D180" s="1293" t="s">
        <v>791</v>
      </c>
      <c r="E180" s="1287"/>
      <c r="F180" s="1293" t="s">
        <v>793</v>
      </c>
      <c r="G180" s="1287"/>
      <c r="H180" s="1293"/>
      <c r="I180" s="1287"/>
      <c r="J180" s="1293"/>
      <c r="K180" s="1287"/>
      <c r="L180" s="1287"/>
      <c r="M180" s="1293"/>
      <c r="N180" s="1287"/>
      <c r="O180" s="1287"/>
      <c r="P180" s="1293"/>
      <c r="Q180" s="1287"/>
      <c r="R180" s="1293"/>
      <c r="S180" s="1287"/>
      <c r="T180" s="1292" t="s">
        <v>794</v>
      </c>
      <c r="U180" s="1287"/>
      <c r="V180" s="1287"/>
      <c r="W180" s="1287"/>
      <c r="X180" s="1287"/>
      <c r="Y180" s="1287"/>
      <c r="Z180" s="1287"/>
      <c r="AA180" s="1287"/>
      <c r="AB180" s="1293" t="s">
        <v>732</v>
      </c>
      <c r="AC180" s="1287"/>
      <c r="AD180" s="1287"/>
      <c r="AE180" s="1287"/>
      <c r="AF180" s="1287"/>
      <c r="AG180" s="1293" t="s">
        <v>733</v>
      </c>
      <c r="AH180" s="1287"/>
      <c r="AI180" s="1287"/>
      <c r="AJ180" s="1151" t="s">
        <v>417</v>
      </c>
      <c r="AK180" s="1294" t="s">
        <v>734</v>
      </c>
      <c r="AL180" s="1287"/>
      <c r="AM180" s="1287"/>
      <c r="AN180" s="1287"/>
      <c r="AO180" s="1287"/>
      <c r="AP180" s="1287"/>
      <c r="AQ180" s="1152">
        <v>800000000</v>
      </c>
      <c r="AR180" s="1161">
        <v>40000000</v>
      </c>
      <c r="AS180" s="1152">
        <v>30013533</v>
      </c>
      <c r="AT180" s="1295">
        <v>0</v>
      </c>
      <c r="AU180" s="1287"/>
      <c r="AV180" s="1161">
        <v>32429227</v>
      </c>
      <c r="AW180" s="1152">
        <v>7570773</v>
      </c>
      <c r="AX180" s="1161">
        <v>218931318</v>
      </c>
      <c r="AY180" s="1152">
        <v>-186502091</v>
      </c>
      <c r="AZ180" s="1161">
        <v>133206779</v>
      </c>
      <c r="BA180" s="1152">
        <v>85724539</v>
      </c>
      <c r="BB180" s="1152">
        <v>133206779</v>
      </c>
      <c r="BC180" s="1153">
        <v>0</v>
      </c>
      <c r="BD180" s="1153">
        <v>0</v>
      </c>
    </row>
    <row r="181" spans="1:56" hidden="1">
      <c r="A181" s="1157" t="str">
        <f t="shared" si="2"/>
        <v>C3101504110</v>
      </c>
      <c r="B181" s="1289" t="s">
        <v>453</v>
      </c>
      <c r="C181" s="1287"/>
      <c r="D181" s="1289" t="s">
        <v>791</v>
      </c>
      <c r="E181" s="1287"/>
      <c r="F181" s="1289" t="s">
        <v>793</v>
      </c>
      <c r="G181" s="1287"/>
      <c r="H181" s="1289" t="s">
        <v>738</v>
      </c>
      <c r="I181" s="1287"/>
      <c r="J181" s="1289" t="s">
        <v>685</v>
      </c>
      <c r="K181" s="1287"/>
      <c r="L181" s="1287"/>
      <c r="M181" s="1289" t="s">
        <v>685</v>
      </c>
      <c r="N181" s="1287"/>
      <c r="O181" s="1287"/>
      <c r="P181" s="1289" t="s">
        <v>685</v>
      </c>
      <c r="Q181" s="1287"/>
      <c r="R181" s="1289" t="s">
        <v>685</v>
      </c>
      <c r="S181" s="1287"/>
      <c r="T181" s="1290" t="s">
        <v>581</v>
      </c>
      <c r="U181" s="1287"/>
      <c r="V181" s="1287"/>
      <c r="W181" s="1287"/>
      <c r="X181" s="1287"/>
      <c r="Y181" s="1287"/>
      <c r="Z181" s="1287"/>
      <c r="AA181" s="1287"/>
      <c r="AB181" s="1289" t="s">
        <v>732</v>
      </c>
      <c r="AC181" s="1287"/>
      <c r="AD181" s="1287"/>
      <c r="AE181" s="1287"/>
      <c r="AF181" s="1287"/>
      <c r="AG181" s="1289" t="s">
        <v>733</v>
      </c>
      <c r="AH181" s="1287"/>
      <c r="AI181" s="1287"/>
      <c r="AJ181" s="1154" t="s">
        <v>417</v>
      </c>
      <c r="AK181" s="1291" t="s">
        <v>734</v>
      </c>
      <c r="AL181" s="1287"/>
      <c r="AM181" s="1287"/>
      <c r="AN181" s="1287"/>
      <c r="AO181" s="1287"/>
      <c r="AP181" s="1287"/>
      <c r="AQ181" s="1155">
        <v>450000000</v>
      </c>
      <c r="AR181" s="1164">
        <v>40000000</v>
      </c>
      <c r="AS181" s="1155">
        <v>29000200</v>
      </c>
      <c r="AT181" s="1286">
        <v>0</v>
      </c>
      <c r="AU181" s="1287"/>
      <c r="AV181" s="1164">
        <v>12640291</v>
      </c>
      <c r="AW181" s="1155">
        <v>27359709</v>
      </c>
      <c r="AX181" s="1164">
        <v>105164752</v>
      </c>
      <c r="AY181" s="1155">
        <v>-92524461</v>
      </c>
      <c r="AZ181" s="1164">
        <v>75873546</v>
      </c>
      <c r="BA181" s="1155">
        <v>29291206</v>
      </c>
      <c r="BB181" s="1155">
        <v>75873546</v>
      </c>
      <c r="BC181" s="1156">
        <v>0</v>
      </c>
      <c r="BD181" s="1156">
        <v>0</v>
      </c>
    </row>
    <row r="182" spans="1:56" hidden="1">
      <c r="A182" s="1157" t="str">
        <f t="shared" si="2"/>
        <v>C3101504210</v>
      </c>
      <c r="B182" s="1289" t="s">
        <v>453</v>
      </c>
      <c r="C182" s="1287"/>
      <c r="D182" s="1289" t="s">
        <v>791</v>
      </c>
      <c r="E182" s="1287"/>
      <c r="F182" s="1289" t="s">
        <v>793</v>
      </c>
      <c r="G182" s="1287"/>
      <c r="H182" s="1289" t="s">
        <v>741</v>
      </c>
      <c r="I182" s="1287"/>
      <c r="J182" s="1289" t="s">
        <v>685</v>
      </c>
      <c r="K182" s="1287"/>
      <c r="L182" s="1287"/>
      <c r="M182" s="1289" t="s">
        <v>685</v>
      </c>
      <c r="N182" s="1287"/>
      <c r="O182" s="1287"/>
      <c r="P182" s="1289" t="s">
        <v>685</v>
      </c>
      <c r="Q182" s="1287"/>
      <c r="R182" s="1289" t="s">
        <v>685</v>
      </c>
      <c r="S182" s="1287"/>
      <c r="T182" s="1290" t="s">
        <v>582</v>
      </c>
      <c r="U182" s="1287"/>
      <c r="V182" s="1287"/>
      <c r="W182" s="1287"/>
      <c r="X182" s="1287"/>
      <c r="Y182" s="1287"/>
      <c r="Z182" s="1287"/>
      <c r="AA182" s="1287"/>
      <c r="AB182" s="1289" t="s">
        <v>732</v>
      </c>
      <c r="AC182" s="1287"/>
      <c r="AD182" s="1287"/>
      <c r="AE182" s="1287"/>
      <c r="AF182" s="1287"/>
      <c r="AG182" s="1289" t="s">
        <v>733</v>
      </c>
      <c r="AH182" s="1287"/>
      <c r="AI182" s="1287"/>
      <c r="AJ182" s="1154" t="s">
        <v>417</v>
      </c>
      <c r="AK182" s="1291" t="s">
        <v>734</v>
      </c>
      <c r="AL182" s="1287"/>
      <c r="AM182" s="1287"/>
      <c r="AN182" s="1287"/>
      <c r="AO182" s="1287"/>
      <c r="AP182" s="1287"/>
      <c r="AQ182" s="1155">
        <v>350000000</v>
      </c>
      <c r="AR182" s="1163">
        <v>0</v>
      </c>
      <c r="AS182" s="1155">
        <v>1013333</v>
      </c>
      <c r="AT182" s="1286">
        <v>0</v>
      </c>
      <c r="AU182" s="1287"/>
      <c r="AV182" s="1164">
        <v>19788936</v>
      </c>
      <c r="AW182" s="1155">
        <v>-19788936</v>
      </c>
      <c r="AX182" s="1164">
        <v>113766566</v>
      </c>
      <c r="AY182" s="1155">
        <v>-93977630</v>
      </c>
      <c r="AZ182" s="1164">
        <v>57333233</v>
      </c>
      <c r="BA182" s="1155">
        <v>56433333</v>
      </c>
      <c r="BB182" s="1155">
        <v>57333233</v>
      </c>
      <c r="BC182" s="1156">
        <v>0</v>
      </c>
      <c r="BD182" s="1156">
        <v>0</v>
      </c>
    </row>
    <row r="183" spans="1:56" hidden="1">
      <c r="A183" s="1157" t="str">
        <f t="shared" si="2"/>
        <v>C310150710</v>
      </c>
      <c r="B183" s="1293" t="s">
        <v>453</v>
      </c>
      <c r="C183" s="1287"/>
      <c r="D183" s="1293" t="s">
        <v>791</v>
      </c>
      <c r="E183" s="1287"/>
      <c r="F183" s="1293" t="s">
        <v>795</v>
      </c>
      <c r="G183" s="1287"/>
      <c r="H183" s="1293"/>
      <c r="I183" s="1287"/>
      <c r="J183" s="1293"/>
      <c r="K183" s="1287"/>
      <c r="L183" s="1287"/>
      <c r="M183" s="1293"/>
      <c r="N183" s="1287"/>
      <c r="O183" s="1287"/>
      <c r="P183" s="1293"/>
      <c r="Q183" s="1287"/>
      <c r="R183" s="1293"/>
      <c r="S183" s="1287"/>
      <c r="T183" s="1292" t="s">
        <v>796</v>
      </c>
      <c r="U183" s="1287"/>
      <c r="V183" s="1287"/>
      <c r="W183" s="1287"/>
      <c r="X183" s="1287"/>
      <c r="Y183" s="1287"/>
      <c r="Z183" s="1287"/>
      <c r="AA183" s="1287"/>
      <c r="AB183" s="1293" t="s">
        <v>732</v>
      </c>
      <c r="AC183" s="1287"/>
      <c r="AD183" s="1287"/>
      <c r="AE183" s="1287"/>
      <c r="AF183" s="1287"/>
      <c r="AG183" s="1293" t="s">
        <v>733</v>
      </c>
      <c r="AH183" s="1287"/>
      <c r="AI183" s="1287"/>
      <c r="AJ183" s="1151" t="s">
        <v>417</v>
      </c>
      <c r="AK183" s="1294" t="s">
        <v>734</v>
      </c>
      <c r="AL183" s="1287"/>
      <c r="AM183" s="1287"/>
      <c r="AN183" s="1287"/>
      <c r="AO183" s="1287"/>
      <c r="AP183" s="1287"/>
      <c r="AQ183" s="1152">
        <v>2718877300</v>
      </c>
      <c r="AR183" s="1161">
        <v>72785879</v>
      </c>
      <c r="AS183" s="1152">
        <v>9602029</v>
      </c>
      <c r="AT183" s="1297">
        <v>-124877300</v>
      </c>
      <c r="AU183" s="1287"/>
      <c r="AV183" s="1161">
        <v>175378431</v>
      </c>
      <c r="AW183" s="1152">
        <v>-102592552</v>
      </c>
      <c r="AX183" s="1161">
        <v>300454365</v>
      </c>
      <c r="AY183" s="1152">
        <v>-125075934</v>
      </c>
      <c r="AZ183" s="1161">
        <v>153640694</v>
      </c>
      <c r="BA183" s="1152">
        <v>146813671</v>
      </c>
      <c r="BB183" s="1152">
        <v>153640694</v>
      </c>
      <c r="BC183" s="1153">
        <v>0</v>
      </c>
      <c r="BD183" s="1152">
        <v>493559</v>
      </c>
    </row>
    <row r="184" spans="1:56" hidden="1">
      <c r="A184" s="1157" t="str">
        <f t="shared" si="2"/>
        <v>C3101507110</v>
      </c>
      <c r="B184" s="1289" t="s">
        <v>453</v>
      </c>
      <c r="C184" s="1287"/>
      <c r="D184" s="1289" t="s">
        <v>791</v>
      </c>
      <c r="E184" s="1287"/>
      <c r="F184" s="1289" t="s">
        <v>795</v>
      </c>
      <c r="G184" s="1287"/>
      <c r="H184" s="1289" t="s">
        <v>738</v>
      </c>
      <c r="I184" s="1287"/>
      <c r="J184" s="1289" t="s">
        <v>685</v>
      </c>
      <c r="K184" s="1287"/>
      <c r="L184" s="1287"/>
      <c r="M184" s="1289" t="s">
        <v>685</v>
      </c>
      <c r="N184" s="1287"/>
      <c r="O184" s="1287"/>
      <c r="P184" s="1289" t="s">
        <v>685</v>
      </c>
      <c r="Q184" s="1287"/>
      <c r="R184" s="1289" t="s">
        <v>685</v>
      </c>
      <c r="S184" s="1287"/>
      <c r="T184" s="1290" t="s">
        <v>583</v>
      </c>
      <c r="U184" s="1287"/>
      <c r="V184" s="1287"/>
      <c r="W184" s="1287"/>
      <c r="X184" s="1287"/>
      <c r="Y184" s="1287"/>
      <c r="Z184" s="1287"/>
      <c r="AA184" s="1287"/>
      <c r="AB184" s="1289" t="s">
        <v>732</v>
      </c>
      <c r="AC184" s="1287"/>
      <c r="AD184" s="1287"/>
      <c r="AE184" s="1287"/>
      <c r="AF184" s="1287"/>
      <c r="AG184" s="1289" t="s">
        <v>733</v>
      </c>
      <c r="AH184" s="1287"/>
      <c r="AI184" s="1287"/>
      <c r="AJ184" s="1154" t="s">
        <v>417</v>
      </c>
      <c r="AK184" s="1291" t="s">
        <v>734</v>
      </c>
      <c r="AL184" s="1287"/>
      <c r="AM184" s="1287"/>
      <c r="AN184" s="1287"/>
      <c r="AO184" s="1287"/>
      <c r="AP184" s="1287"/>
      <c r="AQ184" s="1155">
        <v>500000000</v>
      </c>
      <c r="AR184" s="1163">
        <v>0</v>
      </c>
      <c r="AS184" s="1156">
        <v>0</v>
      </c>
      <c r="AT184" s="1286">
        <v>0</v>
      </c>
      <c r="AU184" s="1287"/>
      <c r="AV184" s="1163">
        <v>0</v>
      </c>
      <c r="AW184" s="1156">
        <v>0</v>
      </c>
      <c r="AX184" s="1164">
        <v>109940969</v>
      </c>
      <c r="AY184" s="1155">
        <v>-109940969</v>
      </c>
      <c r="AZ184" s="1164">
        <v>26511079</v>
      </c>
      <c r="BA184" s="1155">
        <v>83429890</v>
      </c>
      <c r="BB184" s="1155">
        <v>26511079</v>
      </c>
      <c r="BC184" s="1156">
        <v>0</v>
      </c>
      <c r="BD184" s="1155">
        <v>108800</v>
      </c>
    </row>
    <row r="185" spans="1:56" hidden="1">
      <c r="A185" s="1157" t="str">
        <f t="shared" si="2"/>
        <v>C3101507310</v>
      </c>
      <c r="B185" s="1289" t="s">
        <v>453</v>
      </c>
      <c r="C185" s="1287"/>
      <c r="D185" s="1289" t="s">
        <v>791</v>
      </c>
      <c r="E185" s="1287"/>
      <c r="F185" s="1289" t="s">
        <v>795</v>
      </c>
      <c r="G185" s="1287"/>
      <c r="H185" s="1289" t="s">
        <v>748</v>
      </c>
      <c r="I185" s="1287"/>
      <c r="J185" s="1289" t="s">
        <v>685</v>
      </c>
      <c r="K185" s="1287"/>
      <c r="L185" s="1287"/>
      <c r="M185" s="1289" t="s">
        <v>685</v>
      </c>
      <c r="N185" s="1287"/>
      <c r="O185" s="1287"/>
      <c r="P185" s="1289" t="s">
        <v>685</v>
      </c>
      <c r="Q185" s="1287"/>
      <c r="R185" s="1289" t="s">
        <v>685</v>
      </c>
      <c r="S185" s="1287"/>
      <c r="T185" s="1290" t="s">
        <v>797</v>
      </c>
      <c r="U185" s="1287"/>
      <c r="V185" s="1287"/>
      <c r="W185" s="1287"/>
      <c r="X185" s="1287"/>
      <c r="Y185" s="1287"/>
      <c r="Z185" s="1287"/>
      <c r="AA185" s="1287"/>
      <c r="AB185" s="1289" t="s">
        <v>732</v>
      </c>
      <c r="AC185" s="1287"/>
      <c r="AD185" s="1287"/>
      <c r="AE185" s="1287"/>
      <c r="AF185" s="1287"/>
      <c r="AG185" s="1289" t="s">
        <v>733</v>
      </c>
      <c r="AH185" s="1287"/>
      <c r="AI185" s="1287"/>
      <c r="AJ185" s="1154" t="s">
        <v>417</v>
      </c>
      <c r="AK185" s="1291" t="s">
        <v>734</v>
      </c>
      <c r="AL185" s="1287"/>
      <c r="AM185" s="1287"/>
      <c r="AN185" s="1287"/>
      <c r="AO185" s="1287"/>
      <c r="AP185" s="1287"/>
      <c r="AQ185" s="1155">
        <v>1794000000</v>
      </c>
      <c r="AR185" s="1164">
        <v>72785879</v>
      </c>
      <c r="AS185" s="1155">
        <v>9602029</v>
      </c>
      <c r="AT185" s="1296">
        <v>-124877300</v>
      </c>
      <c r="AU185" s="1287"/>
      <c r="AV185" s="1164">
        <v>169853015</v>
      </c>
      <c r="AW185" s="1155">
        <v>-97067136</v>
      </c>
      <c r="AX185" s="1164">
        <v>121176218</v>
      </c>
      <c r="AY185" s="1155">
        <v>48676797</v>
      </c>
      <c r="AZ185" s="1164">
        <v>92902297</v>
      </c>
      <c r="BA185" s="1155">
        <v>28273921</v>
      </c>
      <c r="BB185" s="1155">
        <v>92902297</v>
      </c>
      <c r="BC185" s="1156">
        <v>0</v>
      </c>
      <c r="BD185" s="1156">
        <v>0</v>
      </c>
    </row>
    <row r="186" spans="1:56" hidden="1">
      <c r="A186" s="1157" t="str">
        <f t="shared" si="2"/>
        <v>C31015073010</v>
      </c>
      <c r="B186" s="1293" t="s">
        <v>453</v>
      </c>
      <c r="C186" s="1287"/>
      <c r="D186" s="1293" t="s">
        <v>791</v>
      </c>
      <c r="E186" s="1287"/>
      <c r="F186" s="1293" t="s">
        <v>795</v>
      </c>
      <c r="G186" s="1287"/>
      <c r="H186" s="1293" t="s">
        <v>748</v>
      </c>
      <c r="I186" s="1287"/>
      <c r="J186" s="1293" t="s">
        <v>739</v>
      </c>
      <c r="K186" s="1287"/>
      <c r="L186" s="1287"/>
      <c r="M186" s="1293" t="s">
        <v>685</v>
      </c>
      <c r="N186" s="1287"/>
      <c r="O186" s="1287"/>
      <c r="P186" s="1293" t="s">
        <v>685</v>
      </c>
      <c r="Q186" s="1287"/>
      <c r="R186" s="1293" t="s">
        <v>685</v>
      </c>
      <c r="S186" s="1287"/>
      <c r="T186" s="1292" t="s">
        <v>797</v>
      </c>
      <c r="U186" s="1287"/>
      <c r="V186" s="1287"/>
      <c r="W186" s="1287"/>
      <c r="X186" s="1287"/>
      <c r="Y186" s="1287"/>
      <c r="Z186" s="1287"/>
      <c r="AA186" s="1287"/>
      <c r="AB186" s="1293" t="s">
        <v>732</v>
      </c>
      <c r="AC186" s="1287"/>
      <c r="AD186" s="1287"/>
      <c r="AE186" s="1287"/>
      <c r="AF186" s="1287"/>
      <c r="AG186" s="1293" t="s">
        <v>733</v>
      </c>
      <c r="AH186" s="1287"/>
      <c r="AI186" s="1287"/>
      <c r="AJ186" s="1151" t="s">
        <v>417</v>
      </c>
      <c r="AK186" s="1294" t="s">
        <v>734</v>
      </c>
      <c r="AL186" s="1287"/>
      <c r="AM186" s="1287"/>
      <c r="AN186" s="1287"/>
      <c r="AO186" s="1287"/>
      <c r="AP186" s="1287"/>
      <c r="AQ186" s="1152">
        <v>1669122700</v>
      </c>
      <c r="AR186" s="1161">
        <v>72785879</v>
      </c>
      <c r="AS186" s="1152">
        <v>9602029</v>
      </c>
      <c r="AT186" s="1295">
        <v>0</v>
      </c>
      <c r="AU186" s="1287"/>
      <c r="AV186" s="1161">
        <v>169853015</v>
      </c>
      <c r="AW186" s="1152">
        <v>-97067136</v>
      </c>
      <c r="AX186" s="1161">
        <v>121176218</v>
      </c>
      <c r="AY186" s="1152">
        <v>48676797</v>
      </c>
      <c r="AZ186" s="1161">
        <v>92902297</v>
      </c>
      <c r="BA186" s="1152">
        <v>28273921</v>
      </c>
      <c r="BB186" s="1152">
        <v>92902297</v>
      </c>
      <c r="BC186" s="1153">
        <v>0</v>
      </c>
      <c r="BD186" s="1153">
        <v>0</v>
      </c>
    </row>
    <row r="187" spans="1:56" hidden="1">
      <c r="A187" s="1157" t="str">
        <f t="shared" si="2"/>
        <v>C310150730210</v>
      </c>
      <c r="B187" s="1289" t="s">
        <v>453</v>
      </c>
      <c r="C187" s="1287"/>
      <c r="D187" s="1289" t="s">
        <v>791</v>
      </c>
      <c r="E187" s="1287"/>
      <c r="F187" s="1289" t="s">
        <v>795</v>
      </c>
      <c r="G187" s="1287"/>
      <c r="H187" s="1289" t="s">
        <v>748</v>
      </c>
      <c r="I187" s="1287"/>
      <c r="J187" s="1289" t="s">
        <v>739</v>
      </c>
      <c r="K187" s="1287"/>
      <c r="L187" s="1287"/>
      <c r="M187" s="1289" t="s">
        <v>741</v>
      </c>
      <c r="N187" s="1287"/>
      <c r="O187" s="1287"/>
      <c r="P187" s="1289" t="s">
        <v>685</v>
      </c>
      <c r="Q187" s="1287"/>
      <c r="R187" s="1289" t="s">
        <v>685</v>
      </c>
      <c r="S187" s="1287"/>
      <c r="T187" s="1290" t="s">
        <v>584</v>
      </c>
      <c r="U187" s="1287"/>
      <c r="V187" s="1287"/>
      <c r="W187" s="1287"/>
      <c r="X187" s="1287"/>
      <c r="Y187" s="1287"/>
      <c r="Z187" s="1287"/>
      <c r="AA187" s="1287"/>
      <c r="AB187" s="1289" t="s">
        <v>732</v>
      </c>
      <c r="AC187" s="1287"/>
      <c r="AD187" s="1287"/>
      <c r="AE187" s="1287"/>
      <c r="AF187" s="1287"/>
      <c r="AG187" s="1289" t="s">
        <v>733</v>
      </c>
      <c r="AH187" s="1287"/>
      <c r="AI187" s="1287"/>
      <c r="AJ187" s="1154" t="s">
        <v>417</v>
      </c>
      <c r="AK187" s="1291" t="s">
        <v>734</v>
      </c>
      <c r="AL187" s="1287"/>
      <c r="AM187" s="1287"/>
      <c r="AN187" s="1287"/>
      <c r="AO187" s="1287"/>
      <c r="AP187" s="1287"/>
      <c r="AQ187" s="1155">
        <v>682000000</v>
      </c>
      <c r="AR187" s="1164">
        <v>24000000</v>
      </c>
      <c r="AS187" s="1155">
        <v>292208</v>
      </c>
      <c r="AT187" s="1286">
        <v>0</v>
      </c>
      <c r="AU187" s="1287"/>
      <c r="AV187" s="1164">
        <v>24000000</v>
      </c>
      <c r="AW187" s="1156">
        <v>0</v>
      </c>
      <c r="AX187" s="1164">
        <v>56065767</v>
      </c>
      <c r="AY187" s="1155">
        <v>-32065767</v>
      </c>
      <c r="AZ187" s="1164">
        <v>19787052</v>
      </c>
      <c r="BA187" s="1155">
        <v>36278715</v>
      </c>
      <c r="BB187" s="1155">
        <v>19787052</v>
      </c>
      <c r="BC187" s="1156">
        <v>0</v>
      </c>
      <c r="BD187" s="1156">
        <v>0</v>
      </c>
    </row>
    <row r="188" spans="1:56" hidden="1">
      <c r="A188" s="1157" t="str">
        <f t="shared" si="2"/>
        <v>C310150730310</v>
      </c>
      <c r="B188" s="1289" t="s">
        <v>453</v>
      </c>
      <c r="C188" s="1287"/>
      <c r="D188" s="1289" t="s">
        <v>791</v>
      </c>
      <c r="E188" s="1287"/>
      <c r="F188" s="1289" t="s">
        <v>795</v>
      </c>
      <c r="G188" s="1287"/>
      <c r="H188" s="1289" t="s">
        <v>748</v>
      </c>
      <c r="I188" s="1287"/>
      <c r="J188" s="1289" t="s">
        <v>739</v>
      </c>
      <c r="K188" s="1287"/>
      <c r="L188" s="1287"/>
      <c r="M188" s="1289" t="s">
        <v>748</v>
      </c>
      <c r="N188" s="1287"/>
      <c r="O188" s="1287"/>
      <c r="P188" s="1289" t="s">
        <v>685</v>
      </c>
      <c r="Q188" s="1287"/>
      <c r="R188" s="1289" t="s">
        <v>685</v>
      </c>
      <c r="S188" s="1287"/>
      <c r="T188" s="1290" t="s">
        <v>585</v>
      </c>
      <c r="U188" s="1287"/>
      <c r="V188" s="1287"/>
      <c r="W188" s="1287"/>
      <c r="X188" s="1287"/>
      <c r="Y188" s="1287"/>
      <c r="Z188" s="1287"/>
      <c r="AA188" s="1287"/>
      <c r="AB188" s="1289" t="s">
        <v>732</v>
      </c>
      <c r="AC188" s="1287"/>
      <c r="AD188" s="1287"/>
      <c r="AE188" s="1287"/>
      <c r="AF188" s="1287"/>
      <c r="AG188" s="1289" t="s">
        <v>733</v>
      </c>
      <c r="AH188" s="1287"/>
      <c r="AI188" s="1287"/>
      <c r="AJ188" s="1154" t="s">
        <v>417</v>
      </c>
      <c r="AK188" s="1291" t="s">
        <v>734</v>
      </c>
      <c r="AL188" s="1287"/>
      <c r="AM188" s="1287"/>
      <c r="AN188" s="1287"/>
      <c r="AO188" s="1287"/>
      <c r="AP188" s="1287"/>
      <c r="AQ188" s="1155">
        <v>987122700</v>
      </c>
      <c r="AR188" s="1164">
        <v>48785879</v>
      </c>
      <c r="AS188" s="1155">
        <v>9309821</v>
      </c>
      <c r="AT188" s="1286">
        <v>0</v>
      </c>
      <c r="AU188" s="1287"/>
      <c r="AV188" s="1164">
        <v>145853015</v>
      </c>
      <c r="AW188" s="1155">
        <v>-97067136</v>
      </c>
      <c r="AX188" s="1164">
        <v>65110451</v>
      </c>
      <c r="AY188" s="1155">
        <v>80742564</v>
      </c>
      <c r="AZ188" s="1164">
        <v>73115245</v>
      </c>
      <c r="BA188" s="1155">
        <v>-8004794</v>
      </c>
      <c r="BB188" s="1155">
        <v>73115245</v>
      </c>
      <c r="BC188" s="1156">
        <v>0</v>
      </c>
      <c r="BD188" s="1156">
        <v>0</v>
      </c>
    </row>
    <row r="189" spans="1:56" hidden="1">
      <c r="A189" s="1157" t="str">
        <f t="shared" si="2"/>
        <v>C3101507410</v>
      </c>
      <c r="B189" s="1289" t="s">
        <v>453</v>
      </c>
      <c r="C189" s="1287"/>
      <c r="D189" s="1289" t="s">
        <v>791</v>
      </c>
      <c r="E189" s="1287"/>
      <c r="F189" s="1289" t="s">
        <v>795</v>
      </c>
      <c r="G189" s="1287"/>
      <c r="H189" s="1289" t="s">
        <v>742</v>
      </c>
      <c r="I189" s="1287"/>
      <c r="J189" s="1289" t="s">
        <v>685</v>
      </c>
      <c r="K189" s="1287"/>
      <c r="L189" s="1287"/>
      <c r="M189" s="1289" t="s">
        <v>685</v>
      </c>
      <c r="N189" s="1287"/>
      <c r="O189" s="1287"/>
      <c r="P189" s="1289" t="s">
        <v>685</v>
      </c>
      <c r="Q189" s="1287"/>
      <c r="R189" s="1289" t="s">
        <v>685</v>
      </c>
      <c r="S189" s="1287"/>
      <c r="T189" s="1290" t="s">
        <v>586</v>
      </c>
      <c r="U189" s="1287"/>
      <c r="V189" s="1287"/>
      <c r="W189" s="1287"/>
      <c r="X189" s="1287"/>
      <c r="Y189" s="1287"/>
      <c r="Z189" s="1287"/>
      <c r="AA189" s="1287"/>
      <c r="AB189" s="1289" t="s">
        <v>732</v>
      </c>
      <c r="AC189" s="1287"/>
      <c r="AD189" s="1287"/>
      <c r="AE189" s="1287"/>
      <c r="AF189" s="1287"/>
      <c r="AG189" s="1289" t="s">
        <v>733</v>
      </c>
      <c r="AH189" s="1287"/>
      <c r="AI189" s="1287"/>
      <c r="AJ189" s="1154" t="s">
        <v>417</v>
      </c>
      <c r="AK189" s="1291" t="s">
        <v>734</v>
      </c>
      <c r="AL189" s="1287"/>
      <c r="AM189" s="1287"/>
      <c r="AN189" s="1287"/>
      <c r="AO189" s="1287"/>
      <c r="AP189" s="1287"/>
      <c r="AQ189" s="1155">
        <v>300000000</v>
      </c>
      <c r="AR189" s="1163">
        <v>0</v>
      </c>
      <c r="AS189" s="1156">
        <v>0</v>
      </c>
      <c r="AT189" s="1286">
        <v>0</v>
      </c>
      <c r="AU189" s="1287"/>
      <c r="AV189" s="1164">
        <v>5525416</v>
      </c>
      <c r="AW189" s="1155">
        <v>-5525416</v>
      </c>
      <c r="AX189" s="1164">
        <v>69337178</v>
      </c>
      <c r="AY189" s="1155">
        <v>-63811762</v>
      </c>
      <c r="AZ189" s="1164">
        <v>34227318</v>
      </c>
      <c r="BA189" s="1155">
        <v>35109860</v>
      </c>
      <c r="BB189" s="1155">
        <v>34227318</v>
      </c>
      <c r="BC189" s="1156">
        <v>0</v>
      </c>
      <c r="BD189" s="1155">
        <v>384759</v>
      </c>
    </row>
    <row r="190" spans="1:56" hidden="1">
      <c r="A190" s="1157" t="str">
        <f t="shared" si="2"/>
        <v>C3101507510</v>
      </c>
      <c r="B190" s="1289" t="s">
        <v>453</v>
      </c>
      <c r="C190" s="1287"/>
      <c r="D190" s="1289" t="s">
        <v>791</v>
      </c>
      <c r="E190" s="1287"/>
      <c r="F190" s="1289" t="s">
        <v>795</v>
      </c>
      <c r="G190" s="1287"/>
      <c r="H190" s="1289" t="s">
        <v>743</v>
      </c>
      <c r="I190" s="1287"/>
      <c r="J190" s="1289" t="s">
        <v>685</v>
      </c>
      <c r="K190" s="1287"/>
      <c r="L190" s="1287"/>
      <c r="M190" s="1289" t="s">
        <v>685</v>
      </c>
      <c r="N190" s="1287"/>
      <c r="O190" s="1287"/>
      <c r="P190" s="1289" t="s">
        <v>685</v>
      </c>
      <c r="Q190" s="1287"/>
      <c r="R190" s="1289" t="s">
        <v>685</v>
      </c>
      <c r="S190" s="1287"/>
      <c r="T190" s="1290" t="s">
        <v>798</v>
      </c>
      <c r="U190" s="1287"/>
      <c r="V190" s="1287"/>
      <c r="W190" s="1287"/>
      <c r="X190" s="1287"/>
      <c r="Y190" s="1287"/>
      <c r="Z190" s="1287"/>
      <c r="AA190" s="1287"/>
      <c r="AB190" s="1289" t="s">
        <v>732</v>
      </c>
      <c r="AC190" s="1287"/>
      <c r="AD190" s="1287"/>
      <c r="AE190" s="1287"/>
      <c r="AF190" s="1287"/>
      <c r="AG190" s="1289" t="s">
        <v>733</v>
      </c>
      <c r="AH190" s="1287"/>
      <c r="AI190" s="1287"/>
      <c r="AJ190" s="1154" t="s">
        <v>417</v>
      </c>
      <c r="AK190" s="1291" t="s">
        <v>734</v>
      </c>
      <c r="AL190" s="1287"/>
      <c r="AM190" s="1287"/>
      <c r="AN190" s="1287"/>
      <c r="AO190" s="1287"/>
      <c r="AP190" s="1287"/>
      <c r="AQ190" s="1155">
        <v>124877300</v>
      </c>
      <c r="AR190" s="1163">
        <v>0</v>
      </c>
      <c r="AS190" s="1156">
        <v>0</v>
      </c>
      <c r="AT190" s="1286">
        <v>0</v>
      </c>
      <c r="AU190" s="1287"/>
      <c r="AV190" s="1163">
        <v>0</v>
      </c>
      <c r="AW190" s="1156">
        <v>0</v>
      </c>
      <c r="AX190" s="1163">
        <v>0</v>
      </c>
      <c r="AY190" s="1156">
        <v>0</v>
      </c>
      <c r="AZ190" s="1163">
        <v>0</v>
      </c>
      <c r="BA190" s="1156">
        <v>0</v>
      </c>
      <c r="BB190" s="1156">
        <v>0</v>
      </c>
      <c r="BC190" s="1156">
        <v>0</v>
      </c>
      <c r="BD190" s="1156">
        <v>0</v>
      </c>
    </row>
    <row r="191" spans="1:56" hidden="1">
      <c r="A191" s="1157" t="str">
        <f t="shared" si="2"/>
        <v>C32010</v>
      </c>
      <c r="B191" s="1293" t="s">
        <v>453</v>
      </c>
      <c r="C191" s="1287"/>
      <c r="D191" s="1293" t="s">
        <v>799</v>
      </c>
      <c r="E191" s="1287"/>
      <c r="F191" s="1293"/>
      <c r="G191" s="1287"/>
      <c r="H191" s="1293"/>
      <c r="I191" s="1287"/>
      <c r="J191" s="1293"/>
      <c r="K191" s="1287"/>
      <c r="L191" s="1287"/>
      <c r="M191" s="1293"/>
      <c r="N191" s="1287"/>
      <c r="O191" s="1287"/>
      <c r="P191" s="1293"/>
      <c r="Q191" s="1287"/>
      <c r="R191" s="1293"/>
      <c r="S191" s="1287"/>
      <c r="T191" s="1292" t="s">
        <v>800</v>
      </c>
      <c r="U191" s="1287"/>
      <c r="V191" s="1287"/>
      <c r="W191" s="1287"/>
      <c r="X191" s="1287"/>
      <c r="Y191" s="1287"/>
      <c r="Z191" s="1287"/>
      <c r="AA191" s="1287"/>
      <c r="AB191" s="1293" t="s">
        <v>732</v>
      </c>
      <c r="AC191" s="1287"/>
      <c r="AD191" s="1287"/>
      <c r="AE191" s="1287"/>
      <c r="AF191" s="1287"/>
      <c r="AG191" s="1293" t="s">
        <v>733</v>
      </c>
      <c r="AH191" s="1287"/>
      <c r="AI191" s="1287"/>
      <c r="AJ191" s="1151" t="s">
        <v>417</v>
      </c>
      <c r="AK191" s="1294" t="s">
        <v>734</v>
      </c>
      <c r="AL191" s="1287"/>
      <c r="AM191" s="1287"/>
      <c r="AN191" s="1287"/>
      <c r="AO191" s="1287"/>
      <c r="AP191" s="1287"/>
      <c r="AQ191" s="1152">
        <v>7793984504</v>
      </c>
      <c r="AR191" s="1161">
        <v>1800000</v>
      </c>
      <c r="AS191" s="1152">
        <v>256936925</v>
      </c>
      <c r="AT191" s="1295">
        <v>0</v>
      </c>
      <c r="AU191" s="1287"/>
      <c r="AV191" s="1161">
        <v>101997475</v>
      </c>
      <c r="AW191" s="1152">
        <v>-100197475</v>
      </c>
      <c r="AX191" s="1161">
        <v>1460324570</v>
      </c>
      <c r="AY191" s="1152">
        <v>-1358327095</v>
      </c>
      <c r="AZ191" s="1161">
        <v>947194125</v>
      </c>
      <c r="BA191" s="1152">
        <v>513130445</v>
      </c>
      <c r="BB191" s="1152">
        <v>947194125</v>
      </c>
      <c r="BC191" s="1153">
        <v>0</v>
      </c>
      <c r="BD191" s="1152">
        <v>378502</v>
      </c>
    </row>
    <row r="192" spans="1:56" hidden="1">
      <c r="A192" s="1157" t="str">
        <f t="shared" si="2"/>
        <v>C32030710</v>
      </c>
      <c r="B192" s="1293" t="s">
        <v>453</v>
      </c>
      <c r="C192" s="1287"/>
      <c r="D192" s="1293" t="s">
        <v>799</v>
      </c>
      <c r="E192" s="1287"/>
      <c r="F192" s="1293" t="s">
        <v>801</v>
      </c>
      <c r="G192" s="1287"/>
      <c r="H192" s="1293"/>
      <c r="I192" s="1287"/>
      <c r="J192" s="1293"/>
      <c r="K192" s="1287"/>
      <c r="L192" s="1287"/>
      <c r="M192" s="1293"/>
      <c r="N192" s="1287"/>
      <c r="O192" s="1287"/>
      <c r="P192" s="1293"/>
      <c r="Q192" s="1287"/>
      <c r="R192" s="1293"/>
      <c r="S192" s="1287"/>
      <c r="T192" s="1292" t="s">
        <v>802</v>
      </c>
      <c r="U192" s="1287"/>
      <c r="V192" s="1287"/>
      <c r="W192" s="1287"/>
      <c r="X192" s="1287"/>
      <c r="Y192" s="1287"/>
      <c r="Z192" s="1287"/>
      <c r="AA192" s="1287"/>
      <c r="AB192" s="1293" t="s">
        <v>732</v>
      </c>
      <c r="AC192" s="1287"/>
      <c r="AD192" s="1287"/>
      <c r="AE192" s="1287"/>
      <c r="AF192" s="1287"/>
      <c r="AG192" s="1293" t="s">
        <v>733</v>
      </c>
      <c r="AH192" s="1287"/>
      <c r="AI192" s="1287"/>
      <c r="AJ192" s="1151" t="s">
        <v>417</v>
      </c>
      <c r="AK192" s="1294" t="s">
        <v>734</v>
      </c>
      <c r="AL192" s="1287"/>
      <c r="AM192" s="1287"/>
      <c r="AN192" s="1287"/>
      <c r="AO192" s="1287"/>
      <c r="AP192" s="1287"/>
      <c r="AQ192" s="1152">
        <v>350000000</v>
      </c>
      <c r="AR192" s="1162">
        <v>0</v>
      </c>
      <c r="AS192" s="1152">
        <v>33515994</v>
      </c>
      <c r="AT192" s="1295">
        <v>0</v>
      </c>
      <c r="AU192" s="1287"/>
      <c r="AV192" s="1162">
        <v>0</v>
      </c>
      <c r="AW192" s="1153">
        <v>0</v>
      </c>
      <c r="AX192" s="1161">
        <v>108400000</v>
      </c>
      <c r="AY192" s="1152">
        <v>-108400000</v>
      </c>
      <c r="AZ192" s="1161">
        <v>54200000</v>
      </c>
      <c r="BA192" s="1152">
        <v>54200000</v>
      </c>
      <c r="BB192" s="1152">
        <v>54200000</v>
      </c>
      <c r="BC192" s="1153">
        <v>0</v>
      </c>
      <c r="BD192" s="1153">
        <v>0</v>
      </c>
    </row>
    <row r="193" spans="1:56" hidden="1">
      <c r="A193" s="1157" t="str">
        <f t="shared" si="2"/>
        <v>C320307110</v>
      </c>
      <c r="B193" s="1289" t="s">
        <v>453</v>
      </c>
      <c r="C193" s="1287"/>
      <c r="D193" s="1289" t="s">
        <v>799</v>
      </c>
      <c r="E193" s="1287"/>
      <c r="F193" s="1289" t="s">
        <v>801</v>
      </c>
      <c r="G193" s="1287"/>
      <c r="H193" s="1289" t="s">
        <v>738</v>
      </c>
      <c r="I193" s="1287"/>
      <c r="J193" s="1289" t="s">
        <v>685</v>
      </c>
      <c r="K193" s="1287"/>
      <c r="L193" s="1287"/>
      <c r="M193" s="1289" t="s">
        <v>685</v>
      </c>
      <c r="N193" s="1287"/>
      <c r="O193" s="1287"/>
      <c r="P193" s="1289" t="s">
        <v>685</v>
      </c>
      <c r="Q193" s="1287"/>
      <c r="R193" s="1289" t="s">
        <v>685</v>
      </c>
      <c r="S193" s="1287"/>
      <c r="T193" s="1290" t="s">
        <v>803</v>
      </c>
      <c r="U193" s="1287"/>
      <c r="V193" s="1287"/>
      <c r="W193" s="1287"/>
      <c r="X193" s="1287"/>
      <c r="Y193" s="1287"/>
      <c r="Z193" s="1287"/>
      <c r="AA193" s="1287"/>
      <c r="AB193" s="1289" t="s">
        <v>732</v>
      </c>
      <c r="AC193" s="1287"/>
      <c r="AD193" s="1287"/>
      <c r="AE193" s="1287"/>
      <c r="AF193" s="1287"/>
      <c r="AG193" s="1289" t="s">
        <v>733</v>
      </c>
      <c r="AH193" s="1287"/>
      <c r="AI193" s="1287"/>
      <c r="AJ193" s="1154" t="s">
        <v>417</v>
      </c>
      <c r="AK193" s="1291" t="s">
        <v>734</v>
      </c>
      <c r="AL193" s="1287"/>
      <c r="AM193" s="1287"/>
      <c r="AN193" s="1287"/>
      <c r="AO193" s="1287"/>
      <c r="AP193" s="1287"/>
      <c r="AQ193" s="1155">
        <v>350000000</v>
      </c>
      <c r="AR193" s="1163">
        <v>0</v>
      </c>
      <c r="AS193" s="1155">
        <v>33515994</v>
      </c>
      <c r="AT193" s="1286">
        <v>0</v>
      </c>
      <c r="AU193" s="1287"/>
      <c r="AV193" s="1163">
        <v>0</v>
      </c>
      <c r="AW193" s="1156">
        <v>0</v>
      </c>
      <c r="AX193" s="1164">
        <v>108400000</v>
      </c>
      <c r="AY193" s="1155">
        <v>-108400000</v>
      </c>
      <c r="AZ193" s="1164">
        <v>54200000</v>
      </c>
      <c r="BA193" s="1155">
        <v>54200000</v>
      </c>
      <c r="BB193" s="1155">
        <v>54200000</v>
      </c>
      <c r="BC193" s="1156">
        <v>0</v>
      </c>
      <c r="BD193" s="1156">
        <v>0</v>
      </c>
    </row>
    <row r="194" spans="1:56" hidden="1">
      <c r="A194" s="1157" t="str">
        <f t="shared" si="2"/>
        <v>C320130410</v>
      </c>
      <c r="B194" s="1293" t="s">
        <v>453</v>
      </c>
      <c r="C194" s="1287"/>
      <c r="D194" s="1293" t="s">
        <v>799</v>
      </c>
      <c r="E194" s="1287"/>
      <c r="F194" s="1293" t="s">
        <v>804</v>
      </c>
      <c r="G194" s="1287"/>
      <c r="H194" s="1293"/>
      <c r="I194" s="1287"/>
      <c r="J194" s="1293"/>
      <c r="K194" s="1287"/>
      <c r="L194" s="1287"/>
      <c r="M194" s="1293"/>
      <c r="N194" s="1287"/>
      <c r="O194" s="1287"/>
      <c r="P194" s="1293"/>
      <c r="Q194" s="1287"/>
      <c r="R194" s="1293"/>
      <c r="S194" s="1287"/>
      <c r="T194" s="1292" t="s">
        <v>805</v>
      </c>
      <c r="U194" s="1287"/>
      <c r="V194" s="1287"/>
      <c r="W194" s="1287"/>
      <c r="X194" s="1287"/>
      <c r="Y194" s="1287"/>
      <c r="Z194" s="1287"/>
      <c r="AA194" s="1287"/>
      <c r="AB194" s="1293" t="s">
        <v>732</v>
      </c>
      <c r="AC194" s="1287"/>
      <c r="AD194" s="1287"/>
      <c r="AE194" s="1287"/>
      <c r="AF194" s="1287"/>
      <c r="AG194" s="1293" t="s">
        <v>733</v>
      </c>
      <c r="AH194" s="1287"/>
      <c r="AI194" s="1287"/>
      <c r="AJ194" s="1151" t="s">
        <v>417</v>
      </c>
      <c r="AK194" s="1294" t="s">
        <v>734</v>
      </c>
      <c r="AL194" s="1287"/>
      <c r="AM194" s="1287"/>
      <c r="AN194" s="1287"/>
      <c r="AO194" s="1287"/>
      <c r="AP194" s="1287"/>
      <c r="AQ194" s="1152">
        <v>538984504</v>
      </c>
      <c r="AR194" s="1161">
        <v>1800000</v>
      </c>
      <c r="AS194" s="1152">
        <v>17279</v>
      </c>
      <c r="AT194" s="1295">
        <v>0</v>
      </c>
      <c r="AU194" s="1287"/>
      <c r="AV194" s="1161">
        <v>1800000</v>
      </c>
      <c r="AW194" s="1153">
        <v>0</v>
      </c>
      <c r="AX194" s="1161">
        <v>24190220</v>
      </c>
      <c r="AY194" s="1152">
        <v>-22390220</v>
      </c>
      <c r="AZ194" s="1161">
        <v>112000000</v>
      </c>
      <c r="BA194" s="1152">
        <v>-87809780</v>
      </c>
      <c r="BB194" s="1152">
        <v>112000000</v>
      </c>
      <c r="BC194" s="1153">
        <v>0</v>
      </c>
      <c r="BD194" s="1153">
        <v>0</v>
      </c>
    </row>
    <row r="195" spans="1:56" hidden="1">
      <c r="A195" s="1157" t="str">
        <f t="shared" si="2"/>
        <v>C3201304110</v>
      </c>
      <c r="B195" s="1289" t="s">
        <v>453</v>
      </c>
      <c r="C195" s="1287"/>
      <c r="D195" s="1289" t="s">
        <v>799</v>
      </c>
      <c r="E195" s="1287"/>
      <c r="F195" s="1289" t="s">
        <v>804</v>
      </c>
      <c r="G195" s="1287"/>
      <c r="H195" s="1289" t="s">
        <v>738</v>
      </c>
      <c r="I195" s="1287"/>
      <c r="J195" s="1289" t="s">
        <v>685</v>
      </c>
      <c r="K195" s="1287"/>
      <c r="L195" s="1287"/>
      <c r="M195" s="1289" t="s">
        <v>685</v>
      </c>
      <c r="N195" s="1287"/>
      <c r="O195" s="1287"/>
      <c r="P195" s="1289" t="s">
        <v>685</v>
      </c>
      <c r="Q195" s="1287"/>
      <c r="R195" s="1289" t="s">
        <v>685</v>
      </c>
      <c r="S195" s="1287"/>
      <c r="T195" s="1290" t="s">
        <v>587</v>
      </c>
      <c r="U195" s="1287"/>
      <c r="V195" s="1287"/>
      <c r="W195" s="1287"/>
      <c r="X195" s="1287"/>
      <c r="Y195" s="1287"/>
      <c r="Z195" s="1287"/>
      <c r="AA195" s="1287"/>
      <c r="AB195" s="1289" t="s">
        <v>732</v>
      </c>
      <c r="AC195" s="1287"/>
      <c r="AD195" s="1287"/>
      <c r="AE195" s="1287"/>
      <c r="AF195" s="1287"/>
      <c r="AG195" s="1289" t="s">
        <v>733</v>
      </c>
      <c r="AH195" s="1287"/>
      <c r="AI195" s="1287"/>
      <c r="AJ195" s="1154" t="s">
        <v>417</v>
      </c>
      <c r="AK195" s="1291" t="s">
        <v>734</v>
      </c>
      <c r="AL195" s="1287"/>
      <c r="AM195" s="1287"/>
      <c r="AN195" s="1287"/>
      <c r="AO195" s="1287"/>
      <c r="AP195" s="1287"/>
      <c r="AQ195" s="1155">
        <v>538984504</v>
      </c>
      <c r="AR195" s="1164">
        <v>1800000</v>
      </c>
      <c r="AS195" s="1155">
        <v>17279</v>
      </c>
      <c r="AT195" s="1286">
        <v>0</v>
      </c>
      <c r="AU195" s="1287"/>
      <c r="AV195" s="1164">
        <v>1800000</v>
      </c>
      <c r="AW195" s="1156">
        <v>0</v>
      </c>
      <c r="AX195" s="1164">
        <v>24190220</v>
      </c>
      <c r="AY195" s="1155">
        <v>-22390220</v>
      </c>
      <c r="AZ195" s="1164">
        <v>112000000</v>
      </c>
      <c r="BA195" s="1155">
        <v>-87809780</v>
      </c>
      <c r="BB195" s="1155">
        <v>112000000</v>
      </c>
      <c r="BC195" s="1156">
        <v>0</v>
      </c>
      <c r="BD195" s="1156">
        <v>0</v>
      </c>
    </row>
    <row r="196" spans="1:56" hidden="1">
      <c r="A196" s="1157" t="str">
        <f t="shared" si="2"/>
        <v>C320150710</v>
      </c>
      <c r="B196" s="1293" t="s">
        <v>453</v>
      </c>
      <c r="C196" s="1287"/>
      <c r="D196" s="1293" t="s">
        <v>799</v>
      </c>
      <c r="E196" s="1287"/>
      <c r="F196" s="1293" t="s">
        <v>795</v>
      </c>
      <c r="G196" s="1287"/>
      <c r="H196" s="1293"/>
      <c r="I196" s="1287"/>
      <c r="J196" s="1293"/>
      <c r="K196" s="1287"/>
      <c r="L196" s="1287"/>
      <c r="M196" s="1293"/>
      <c r="N196" s="1287"/>
      <c r="O196" s="1287"/>
      <c r="P196" s="1293"/>
      <c r="Q196" s="1287"/>
      <c r="R196" s="1293"/>
      <c r="S196" s="1287"/>
      <c r="T196" s="1292" t="s">
        <v>796</v>
      </c>
      <c r="U196" s="1287"/>
      <c r="V196" s="1287"/>
      <c r="W196" s="1287"/>
      <c r="X196" s="1287"/>
      <c r="Y196" s="1287"/>
      <c r="Z196" s="1287"/>
      <c r="AA196" s="1287"/>
      <c r="AB196" s="1293" t="s">
        <v>732</v>
      </c>
      <c r="AC196" s="1287"/>
      <c r="AD196" s="1287"/>
      <c r="AE196" s="1287"/>
      <c r="AF196" s="1287"/>
      <c r="AG196" s="1293" t="s">
        <v>733</v>
      </c>
      <c r="AH196" s="1287"/>
      <c r="AI196" s="1287"/>
      <c r="AJ196" s="1151" t="s">
        <v>417</v>
      </c>
      <c r="AK196" s="1294" t="s">
        <v>734</v>
      </c>
      <c r="AL196" s="1287"/>
      <c r="AM196" s="1287"/>
      <c r="AN196" s="1287"/>
      <c r="AO196" s="1287"/>
      <c r="AP196" s="1287"/>
      <c r="AQ196" s="1152">
        <v>6905000000</v>
      </c>
      <c r="AR196" s="1162">
        <v>0</v>
      </c>
      <c r="AS196" s="1152">
        <v>223403652</v>
      </c>
      <c r="AT196" s="1295">
        <v>0</v>
      </c>
      <c r="AU196" s="1287"/>
      <c r="AV196" s="1161">
        <v>100197475</v>
      </c>
      <c r="AW196" s="1152">
        <v>-100197475</v>
      </c>
      <c r="AX196" s="1161">
        <v>1327734350</v>
      </c>
      <c r="AY196" s="1152">
        <v>-1227536875</v>
      </c>
      <c r="AZ196" s="1161">
        <v>780994125</v>
      </c>
      <c r="BA196" s="1152">
        <v>546740225</v>
      </c>
      <c r="BB196" s="1152">
        <v>780994125</v>
      </c>
      <c r="BC196" s="1153">
        <v>0</v>
      </c>
      <c r="BD196" s="1152">
        <v>378502</v>
      </c>
    </row>
    <row r="197" spans="1:56" hidden="1">
      <c r="A197" s="1157" t="str">
        <f t="shared" si="2"/>
        <v>C3201507110</v>
      </c>
      <c r="B197" s="1289" t="s">
        <v>453</v>
      </c>
      <c r="C197" s="1287"/>
      <c r="D197" s="1289" t="s">
        <v>799</v>
      </c>
      <c r="E197" s="1287"/>
      <c r="F197" s="1289" t="s">
        <v>795</v>
      </c>
      <c r="G197" s="1287"/>
      <c r="H197" s="1289" t="s">
        <v>738</v>
      </c>
      <c r="I197" s="1287"/>
      <c r="J197" s="1289" t="s">
        <v>685</v>
      </c>
      <c r="K197" s="1287"/>
      <c r="L197" s="1287"/>
      <c r="M197" s="1289" t="s">
        <v>685</v>
      </c>
      <c r="N197" s="1287"/>
      <c r="O197" s="1287"/>
      <c r="P197" s="1289" t="s">
        <v>685</v>
      </c>
      <c r="Q197" s="1287"/>
      <c r="R197" s="1289" t="s">
        <v>685</v>
      </c>
      <c r="S197" s="1287"/>
      <c r="T197" s="1290" t="s">
        <v>807</v>
      </c>
      <c r="U197" s="1287"/>
      <c r="V197" s="1287"/>
      <c r="W197" s="1287"/>
      <c r="X197" s="1287"/>
      <c r="Y197" s="1287"/>
      <c r="Z197" s="1287"/>
      <c r="AA197" s="1287"/>
      <c r="AB197" s="1289" t="s">
        <v>732</v>
      </c>
      <c r="AC197" s="1287"/>
      <c r="AD197" s="1287"/>
      <c r="AE197" s="1287"/>
      <c r="AF197" s="1287"/>
      <c r="AG197" s="1289" t="s">
        <v>733</v>
      </c>
      <c r="AH197" s="1287"/>
      <c r="AI197" s="1287"/>
      <c r="AJ197" s="1154" t="s">
        <v>417</v>
      </c>
      <c r="AK197" s="1291" t="s">
        <v>734</v>
      </c>
      <c r="AL197" s="1287"/>
      <c r="AM197" s="1287"/>
      <c r="AN197" s="1287"/>
      <c r="AO197" s="1287"/>
      <c r="AP197" s="1287"/>
      <c r="AQ197" s="1155">
        <v>600000000</v>
      </c>
      <c r="AR197" s="1163">
        <v>0</v>
      </c>
      <c r="AS197" s="1155">
        <v>31000000</v>
      </c>
      <c r="AT197" s="1286">
        <v>0</v>
      </c>
      <c r="AU197" s="1287"/>
      <c r="AV197" s="1164">
        <v>2367058</v>
      </c>
      <c r="AW197" s="1155">
        <v>-2367058</v>
      </c>
      <c r="AX197" s="1164">
        <v>87885847</v>
      </c>
      <c r="AY197" s="1155">
        <v>-85518789</v>
      </c>
      <c r="AZ197" s="1164">
        <v>53773720</v>
      </c>
      <c r="BA197" s="1155">
        <v>34112127</v>
      </c>
      <c r="BB197" s="1155">
        <v>53773720</v>
      </c>
      <c r="BC197" s="1156">
        <v>0</v>
      </c>
      <c r="BD197" s="1155">
        <v>295270</v>
      </c>
    </row>
    <row r="198" spans="1:56" hidden="1">
      <c r="A198" s="1157" t="str">
        <f t="shared" si="2"/>
        <v>C32015071010</v>
      </c>
      <c r="B198" s="1293" t="s">
        <v>453</v>
      </c>
      <c r="C198" s="1287"/>
      <c r="D198" s="1293" t="s">
        <v>799</v>
      </c>
      <c r="E198" s="1287"/>
      <c r="F198" s="1293" t="s">
        <v>795</v>
      </c>
      <c r="G198" s="1287"/>
      <c r="H198" s="1293" t="s">
        <v>738</v>
      </c>
      <c r="I198" s="1287"/>
      <c r="J198" s="1293" t="s">
        <v>739</v>
      </c>
      <c r="K198" s="1287"/>
      <c r="L198" s="1287"/>
      <c r="M198" s="1293" t="s">
        <v>685</v>
      </c>
      <c r="N198" s="1287"/>
      <c r="O198" s="1287"/>
      <c r="P198" s="1293" t="s">
        <v>685</v>
      </c>
      <c r="Q198" s="1287"/>
      <c r="R198" s="1293" t="s">
        <v>685</v>
      </c>
      <c r="S198" s="1287"/>
      <c r="T198" s="1292" t="s">
        <v>806</v>
      </c>
      <c r="U198" s="1287"/>
      <c r="V198" s="1287"/>
      <c r="W198" s="1287"/>
      <c r="X198" s="1287"/>
      <c r="Y198" s="1287"/>
      <c r="Z198" s="1287"/>
      <c r="AA198" s="1287"/>
      <c r="AB198" s="1293" t="s">
        <v>732</v>
      </c>
      <c r="AC198" s="1287"/>
      <c r="AD198" s="1287"/>
      <c r="AE198" s="1287"/>
      <c r="AF198" s="1287"/>
      <c r="AG198" s="1293" t="s">
        <v>733</v>
      </c>
      <c r="AH198" s="1287"/>
      <c r="AI198" s="1287"/>
      <c r="AJ198" s="1151" t="s">
        <v>417</v>
      </c>
      <c r="AK198" s="1294" t="s">
        <v>734</v>
      </c>
      <c r="AL198" s="1287"/>
      <c r="AM198" s="1287"/>
      <c r="AN198" s="1287"/>
      <c r="AO198" s="1287"/>
      <c r="AP198" s="1287"/>
      <c r="AQ198" s="1152">
        <v>600000000</v>
      </c>
      <c r="AR198" s="1162">
        <v>0</v>
      </c>
      <c r="AS198" s="1152">
        <v>31000000</v>
      </c>
      <c r="AT198" s="1295">
        <v>0</v>
      </c>
      <c r="AU198" s="1287"/>
      <c r="AV198" s="1161">
        <v>2367058</v>
      </c>
      <c r="AW198" s="1152">
        <v>-2367058</v>
      </c>
      <c r="AX198" s="1161">
        <v>87885847</v>
      </c>
      <c r="AY198" s="1152">
        <v>-85518789</v>
      </c>
      <c r="AZ198" s="1161">
        <v>53773720</v>
      </c>
      <c r="BA198" s="1152">
        <v>34112127</v>
      </c>
      <c r="BB198" s="1152">
        <v>53773720</v>
      </c>
      <c r="BC198" s="1153">
        <v>0</v>
      </c>
      <c r="BD198" s="1152">
        <v>295270</v>
      </c>
    </row>
    <row r="199" spans="1:56" hidden="1">
      <c r="A199" s="1157" t="str">
        <f t="shared" si="2"/>
        <v>C320150710210</v>
      </c>
      <c r="B199" s="1289" t="s">
        <v>453</v>
      </c>
      <c r="C199" s="1287"/>
      <c r="D199" s="1289" t="s">
        <v>799</v>
      </c>
      <c r="E199" s="1287"/>
      <c r="F199" s="1289" t="s">
        <v>795</v>
      </c>
      <c r="G199" s="1287"/>
      <c r="H199" s="1289" t="s">
        <v>738</v>
      </c>
      <c r="I199" s="1287"/>
      <c r="J199" s="1289" t="s">
        <v>739</v>
      </c>
      <c r="K199" s="1287"/>
      <c r="L199" s="1287"/>
      <c r="M199" s="1289" t="s">
        <v>741</v>
      </c>
      <c r="N199" s="1287"/>
      <c r="O199" s="1287"/>
      <c r="P199" s="1289" t="s">
        <v>685</v>
      </c>
      <c r="Q199" s="1287"/>
      <c r="R199" s="1289" t="s">
        <v>685</v>
      </c>
      <c r="S199" s="1287"/>
      <c r="T199" s="1290" t="s">
        <v>588</v>
      </c>
      <c r="U199" s="1287"/>
      <c r="V199" s="1287"/>
      <c r="W199" s="1287"/>
      <c r="X199" s="1287"/>
      <c r="Y199" s="1287"/>
      <c r="Z199" s="1287"/>
      <c r="AA199" s="1287"/>
      <c r="AB199" s="1289" t="s">
        <v>732</v>
      </c>
      <c r="AC199" s="1287"/>
      <c r="AD199" s="1287"/>
      <c r="AE199" s="1287"/>
      <c r="AF199" s="1287"/>
      <c r="AG199" s="1289" t="s">
        <v>733</v>
      </c>
      <c r="AH199" s="1287"/>
      <c r="AI199" s="1287"/>
      <c r="AJ199" s="1154" t="s">
        <v>417</v>
      </c>
      <c r="AK199" s="1291" t="s">
        <v>734</v>
      </c>
      <c r="AL199" s="1287"/>
      <c r="AM199" s="1287"/>
      <c r="AN199" s="1287"/>
      <c r="AO199" s="1287"/>
      <c r="AP199" s="1287"/>
      <c r="AQ199" s="1155">
        <v>600000000</v>
      </c>
      <c r="AR199" s="1163">
        <v>0</v>
      </c>
      <c r="AS199" s="1155">
        <v>31000000</v>
      </c>
      <c r="AT199" s="1286">
        <v>0</v>
      </c>
      <c r="AU199" s="1287"/>
      <c r="AV199" s="1164">
        <v>2367058</v>
      </c>
      <c r="AW199" s="1155">
        <v>-2367058</v>
      </c>
      <c r="AX199" s="1164">
        <v>87885847</v>
      </c>
      <c r="AY199" s="1155">
        <v>-85518789</v>
      </c>
      <c r="AZ199" s="1164">
        <v>53773720</v>
      </c>
      <c r="BA199" s="1155">
        <v>34112127</v>
      </c>
      <c r="BB199" s="1155">
        <v>53773720</v>
      </c>
      <c r="BC199" s="1156">
        <v>0</v>
      </c>
      <c r="BD199" s="1155">
        <v>295270</v>
      </c>
    </row>
    <row r="200" spans="1:56" hidden="1">
      <c r="A200" s="1157" t="str">
        <f t="shared" si="2"/>
        <v>C3201507210</v>
      </c>
      <c r="B200" s="1289" t="s">
        <v>453</v>
      </c>
      <c r="C200" s="1287"/>
      <c r="D200" s="1289" t="s">
        <v>799</v>
      </c>
      <c r="E200" s="1287"/>
      <c r="F200" s="1289" t="s">
        <v>795</v>
      </c>
      <c r="G200" s="1287"/>
      <c r="H200" s="1289" t="s">
        <v>741</v>
      </c>
      <c r="I200" s="1287"/>
      <c r="J200" s="1289" t="s">
        <v>685</v>
      </c>
      <c r="K200" s="1287"/>
      <c r="L200" s="1287"/>
      <c r="M200" s="1289" t="s">
        <v>685</v>
      </c>
      <c r="N200" s="1287"/>
      <c r="O200" s="1287"/>
      <c r="P200" s="1289" t="s">
        <v>685</v>
      </c>
      <c r="Q200" s="1287"/>
      <c r="R200" s="1289" t="s">
        <v>685</v>
      </c>
      <c r="S200" s="1287"/>
      <c r="T200" s="1290" t="s">
        <v>589</v>
      </c>
      <c r="U200" s="1287"/>
      <c r="V200" s="1287"/>
      <c r="W200" s="1287"/>
      <c r="X200" s="1287"/>
      <c r="Y200" s="1287"/>
      <c r="Z200" s="1287"/>
      <c r="AA200" s="1287"/>
      <c r="AB200" s="1289" t="s">
        <v>732</v>
      </c>
      <c r="AC200" s="1287"/>
      <c r="AD200" s="1287"/>
      <c r="AE200" s="1287"/>
      <c r="AF200" s="1287"/>
      <c r="AG200" s="1289" t="s">
        <v>733</v>
      </c>
      <c r="AH200" s="1287"/>
      <c r="AI200" s="1287"/>
      <c r="AJ200" s="1154" t="s">
        <v>417</v>
      </c>
      <c r="AK200" s="1291" t="s">
        <v>734</v>
      </c>
      <c r="AL200" s="1287"/>
      <c r="AM200" s="1287"/>
      <c r="AN200" s="1287"/>
      <c r="AO200" s="1287"/>
      <c r="AP200" s="1287"/>
      <c r="AQ200" s="1155">
        <v>2850000000</v>
      </c>
      <c r="AR200" s="1163">
        <v>0</v>
      </c>
      <c r="AS200" s="1156">
        <v>0</v>
      </c>
      <c r="AT200" s="1286">
        <v>0</v>
      </c>
      <c r="AU200" s="1287"/>
      <c r="AV200" s="1164">
        <v>85370529</v>
      </c>
      <c r="AW200" s="1155">
        <v>-85370529</v>
      </c>
      <c r="AX200" s="1164">
        <v>596539275</v>
      </c>
      <c r="AY200" s="1155">
        <v>-511168746</v>
      </c>
      <c r="AZ200" s="1164">
        <v>280923727</v>
      </c>
      <c r="BA200" s="1155">
        <v>315615548</v>
      </c>
      <c r="BB200" s="1155">
        <v>280923727</v>
      </c>
      <c r="BC200" s="1156">
        <v>0</v>
      </c>
      <c r="BD200" s="1155">
        <v>11723</v>
      </c>
    </row>
    <row r="201" spans="1:56" hidden="1">
      <c r="A201" s="1157" t="str">
        <f t="shared" si="2"/>
        <v>C3201507310</v>
      </c>
      <c r="B201" s="1289" t="s">
        <v>453</v>
      </c>
      <c r="C201" s="1287"/>
      <c r="D201" s="1289" t="s">
        <v>799</v>
      </c>
      <c r="E201" s="1287"/>
      <c r="F201" s="1289" t="s">
        <v>795</v>
      </c>
      <c r="G201" s="1287"/>
      <c r="H201" s="1289" t="s">
        <v>748</v>
      </c>
      <c r="I201" s="1287"/>
      <c r="J201" s="1289" t="s">
        <v>685</v>
      </c>
      <c r="K201" s="1287"/>
      <c r="L201" s="1287"/>
      <c r="M201" s="1289" t="s">
        <v>685</v>
      </c>
      <c r="N201" s="1287"/>
      <c r="O201" s="1287"/>
      <c r="P201" s="1289" t="s">
        <v>685</v>
      </c>
      <c r="Q201" s="1287"/>
      <c r="R201" s="1289" t="s">
        <v>685</v>
      </c>
      <c r="S201" s="1287"/>
      <c r="T201" s="1290" t="s">
        <v>590</v>
      </c>
      <c r="U201" s="1287"/>
      <c r="V201" s="1287"/>
      <c r="W201" s="1287"/>
      <c r="X201" s="1287"/>
      <c r="Y201" s="1287"/>
      <c r="Z201" s="1287"/>
      <c r="AA201" s="1287"/>
      <c r="AB201" s="1289" t="s">
        <v>732</v>
      </c>
      <c r="AC201" s="1287"/>
      <c r="AD201" s="1287"/>
      <c r="AE201" s="1287"/>
      <c r="AF201" s="1287"/>
      <c r="AG201" s="1289" t="s">
        <v>733</v>
      </c>
      <c r="AH201" s="1287"/>
      <c r="AI201" s="1287"/>
      <c r="AJ201" s="1154" t="s">
        <v>417</v>
      </c>
      <c r="AK201" s="1291" t="s">
        <v>734</v>
      </c>
      <c r="AL201" s="1287"/>
      <c r="AM201" s="1287"/>
      <c r="AN201" s="1287"/>
      <c r="AO201" s="1287"/>
      <c r="AP201" s="1287"/>
      <c r="AQ201" s="1155">
        <v>3455000000</v>
      </c>
      <c r="AR201" s="1163">
        <v>0</v>
      </c>
      <c r="AS201" s="1155">
        <v>192403652</v>
      </c>
      <c r="AT201" s="1286">
        <v>0</v>
      </c>
      <c r="AU201" s="1287"/>
      <c r="AV201" s="1164">
        <v>12459888</v>
      </c>
      <c r="AW201" s="1155">
        <v>-12459888</v>
      </c>
      <c r="AX201" s="1164">
        <v>643309228</v>
      </c>
      <c r="AY201" s="1155">
        <v>-630849340</v>
      </c>
      <c r="AZ201" s="1164">
        <v>446296678</v>
      </c>
      <c r="BA201" s="1155">
        <v>197012550</v>
      </c>
      <c r="BB201" s="1155">
        <v>446296678</v>
      </c>
      <c r="BC201" s="1156">
        <v>0</v>
      </c>
      <c r="BD201" s="1155">
        <v>71509</v>
      </c>
    </row>
    <row r="202" spans="1:56" hidden="1">
      <c r="A202" s="1157" t="str">
        <f t="shared" si="2"/>
        <v>C51010</v>
      </c>
      <c r="B202" s="1293" t="s">
        <v>453</v>
      </c>
      <c r="C202" s="1287"/>
      <c r="D202" s="1293" t="s">
        <v>808</v>
      </c>
      <c r="E202" s="1287"/>
      <c r="F202" s="1293"/>
      <c r="G202" s="1287"/>
      <c r="H202" s="1293"/>
      <c r="I202" s="1287"/>
      <c r="J202" s="1293"/>
      <c r="K202" s="1287"/>
      <c r="L202" s="1287"/>
      <c r="M202" s="1293"/>
      <c r="N202" s="1287"/>
      <c r="O202" s="1287"/>
      <c r="P202" s="1293"/>
      <c r="Q202" s="1287"/>
      <c r="R202" s="1293"/>
      <c r="S202" s="1287"/>
      <c r="T202" s="1292" t="s">
        <v>809</v>
      </c>
      <c r="U202" s="1287"/>
      <c r="V202" s="1287"/>
      <c r="W202" s="1287"/>
      <c r="X202" s="1287"/>
      <c r="Y202" s="1287"/>
      <c r="Z202" s="1287"/>
      <c r="AA202" s="1287"/>
      <c r="AB202" s="1293" t="s">
        <v>732</v>
      </c>
      <c r="AC202" s="1287"/>
      <c r="AD202" s="1287"/>
      <c r="AE202" s="1287"/>
      <c r="AF202" s="1287"/>
      <c r="AG202" s="1293" t="s">
        <v>733</v>
      </c>
      <c r="AH202" s="1287"/>
      <c r="AI202" s="1287"/>
      <c r="AJ202" s="1151" t="s">
        <v>417</v>
      </c>
      <c r="AK202" s="1294" t="s">
        <v>734</v>
      </c>
      <c r="AL202" s="1287"/>
      <c r="AM202" s="1287"/>
      <c r="AN202" s="1287"/>
      <c r="AO202" s="1287"/>
      <c r="AP202" s="1287"/>
      <c r="AQ202" s="1152">
        <v>2078000000</v>
      </c>
      <c r="AR202" s="1162">
        <v>0</v>
      </c>
      <c r="AS202" s="1152">
        <v>8752388</v>
      </c>
      <c r="AT202" s="1295">
        <v>0</v>
      </c>
      <c r="AU202" s="1287"/>
      <c r="AV202" s="1162">
        <v>0</v>
      </c>
      <c r="AW202" s="1153">
        <v>0</v>
      </c>
      <c r="AX202" s="1161">
        <v>536597088</v>
      </c>
      <c r="AY202" s="1152">
        <v>-536597088</v>
      </c>
      <c r="AZ202" s="1161">
        <v>429800484</v>
      </c>
      <c r="BA202" s="1152">
        <v>106796604</v>
      </c>
      <c r="BB202" s="1152">
        <v>429800484</v>
      </c>
      <c r="BC202" s="1153">
        <v>0</v>
      </c>
      <c r="BD202" s="1153">
        <v>0</v>
      </c>
    </row>
    <row r="203" spans="1:56" hidden="1">
      <c r="A203" s="1157" t="str">
        <f t="shared" si="2"/>
        <v>C51015</v>
      </c>
      <c r="B203" s="1293" t="s">
        <v>453</v>
      </c>
      <c r="C203" s="1287"/>
      <c r="D203" s="1293" t="s">
        <v>808</v>
      </c>
      <c r="E203" s="1287"/>
      <c r="F203" s="1293"/>
      <c r="G203" s="1287"/>
      <c r="H203" s="1293"/>
      <c r="I203" s="1287"/>
      <c r="J203" s="1293"/>
      <c r="K203" s="1287"/>
      <c r="L203" s="1287"/>
      <c r="M203" s="1293"/>
      <c r="N203" s="1287"/>
      <c r="O203" s="1287"/>
      <c r="P203" s="1293"/>
      <c r="Q203" s="1287"/>
      <c r="R203" s="1293"/>
      <c r="S203" s="1287"/>
      <c r="T203" s="1292" t="s">
        <v>809</v>
      </c>
      <c r="U203" s="1287"/>
      <c r="V203" s="1287"/>
      <c r="W203" s="1287"/>
      <c r="X203" s="1287"/>
      <c r="Y203" s="1287"/>
      <c r="Z203" s="1287"/>
      <c r="AA203" s="1287"/>
      <c r="AB203" s="1293" t="s">
        <v>732</v>
      </c>
      <c r="AC203" s="1287"/>
      <c r="AD203" s="1287"/>
      <c r="AE203" s="1287"/>
      <c r="AF203" s="1287"/>
      <c r="AG203" s="1293" t="s">
        <v>733</v>
      </c>
      <c r="AH203" s="1287"/>
      <c r="AI203" s="1287"/>
      <c r="AJ203" s="1151" t="s">
        <v>745</v>
      </c>
      <c r="AK203" s="1294" t="s">
        <v>781</v>
      </c>
      <c r="AL203" s="1287"/>
      <c r="AM203" s="1287"/>
      <c r="AN203" s="1287"/>
      <c r="AO203" s="1287"/>
      <c r="AP203" s="1287"/>
      <c r="AQ203" s="1152">
        <v>1140000000</v>
      </c>
      <c r="AR203" s="1162">
        <v>0</v>
      </c>
      <c r="AS203" s="1152">
        <v>1140000000</v>
      </c>
      <c r="AT203" s="1295">
        <v>0</v>
      </c>
      <c r="AU203" s="1287"/>
      <c r="AV203" s="1162">
        <v>0</v>
      </c>
      <c r="AW203" s="1153">
        <v>0</v>
      </c>
      <c r="AX203" s="1162">
        <v>0</v>
      </c>
      <c r="AY203" s="1153">
        <v>0</v>
      </c>
      <c r="AZ203" s="1162">
        <v>0</v>
      </c>
      <c r="BA203" s="1153">
        <v>0</v>
      </c>
      <c r="BB203" s="1153">
        <v>0</v>
      </c>
      <c r="BC203" s="1153">
        <v>0</v>
      </c>
      <c r="BD203" s="1153">
        <v>0</v>
      </c>
    </row>
    <row r="204" spans="1:56" hidden="1">
      <c r="A204" s="1157" t="str">
        <f t="shared" si="2"/>
        <v>C51070410</v>
      </c>
      <c r="B204" s="1293" t="s">
        <v>453</v>
      </c>
      <c r="C204" s="1287"/>
      <c r="D204" s="1293" t="s">
        <v>808</v>
      </c>
      <c r="E204" s="1287"/>
      <c r="F204" s="1293" t="s">
        <v>810</v>
      </c>
      <c r="G204" s="1287"/>
      <c r="H204" s="1293"/>
      <c r="I204" s="1287"/>
      <c r="J204" s="1293"/>
      <c r="K204" s="1287"/>
      <c r="L204" s="1287"/>
      <c r="M204" s="1293"/>
      <c r="N204" s="1287"/>
      <c r="O204" s="1287"/>
      <c r="P204" s="1293"/>
      <c r="Q204" s="1287"/>
      <c r="R204" s="1293"/>
      <c r="S204" s="1287"/>
      <c r="T204" s="1292" t="s">
        <v>811</v>
      </c>
      <c r="U204" s="1287"/>
      <c r="V204" s="1287"/>
      <c r="W204" s="1287"/>
      <c r="X204" s="1287"/>
      <c r="Y204" s="1287"/>
      <c r="Z204" s="1287"/>
      <c r="AA204" s="1287"/>
      <c r="AB204" s="1293" t="s">
        <v>732</v>
      </c>
      <c r="AC204" s="1287"/>
      <c r="AD204" s="1287"/>
      <c r="AE204" s="1287"/>
      <c r="AF204" s="1287"/>
      <c r="AG204" s="1293" t="s">
        <v>733</v>
      </c>
      <c r="AH204" s="1287"/>
      <c r="AI204" s="1287"/>
      <c r="AJ204" s="1151" t="s">
        <v>417</v>
      </c>
      <c r="AK204" s="1294" t="s">
        <v>734</v>
      </c>
      <c r="AL204" s="1287"/>
      <c r="AM204" s="1287"/>
      <c r="AN204" s="1287"/>
      <c r="AO204" s="1287"/>
      <c r="AP204" s="1287"/>
      <c r="AQ204" s="1152">
        <v>400000000</v>
      </c>
      <c r="AR204" s="1162">
        <v>0</v>
      </c>
      <c r="AS204" s="1152">
        <v>8752388</v>
      </c>
      <c r="AT204" s="1295">
        <v>0</v>
      </c>
      <c r="AU204" s="1287"/>
      <c r="AV204" s="1162">
        <v>0</v>
      </c>
      <c r="AW204" s="1153">
        <v>0</v>
      </c>
      <c r="AX204" s="1161">
        <v>289247612</v>
      </c>
      <c r="AY204" s="1152">
        <v>-289247612</v>
      </c>
      <c r="AZ204" s="1161">
        <v>289247612</v>
      </c>
      <c r="BA204" s="1153">
        <v>0</v>
      </c>
      <c r="BB204" s="1152">
        <v>289247612</v>
      </c>
      <c r="BC204" s="1153">
        <v>0</v>
      </c>
      <c r="BD204" s="1153">
        <v>0</v>
      </c>
    </row>
    <row r="205" spans="1:56" hidden="1">
      <c r="A205" s="1157" t="str">
        <f t="shared" si="2"/>
        <v>C510704110</v>
      </c>
      <c r="B205" s="1289" t="s">
        <v>453</v>
      </c>
      <c r="C205" s="1287"/>
      <c r="D205" s="1289" t="s">
        <v>808</v>
      </c>
      <c r="E205" s="1287"/>
      <c r="F205" s="1289" t="s">
        <v>810</v>
      </c>
      <c r="G205" s="1287"/>
      <c r="H205" s="1289" t="s">
        <v>738</v>
      </c>
      <c r="I205" s="1287"/>
      <c r="J205" s="1289" t="s">
        <v>685</v>
      </c>
      <c r="K205" s="1287"/>
      <c r="L205" s="1287"/>
      <c r="M205" s="1289" t="s">
        <v>685</v>
      </c>
      <c r="N205" s="1287"/>
      <c r="O205" s="1287"/>
      <c r="P205" s="1289" t="s">
        <v>685</v>
      </c>
      <c r="Q205" s="1287"/>
      <c r="R205" s="1289" t="s">
        <v>685</v>
      </c>
      <c r="S205" s="1287"/>
      <c r="T205" s="1290" t="s">
        <v>591</v>
      </c>
      <c r="U205" s="1287"/>
      <c r="V205" s="1287"/>
      <c r="W205" s="1287"/>
      <c r="X205" s="1287"/>
      <c r="Y205" s="1287"/>
      <c r="Z205" s="1287"/>
      <c r="AA205" s="1287"/>
      <c r="AB205" s="1289" t="s">
        <v>732</v>
      </c>
      <c r="AC205" s="1287"/>
      <c r="AD205" s="1287"/>
      <c r="AE205" s="1287"/>
      <c r="AF205" s="1287"/>
      <c r="AG205" s="1289" t="s">
        <v>733</v>
      </c>
      <c r="AH205" s="1287"/>
      <c r="AI205" s="1287"/>
      <c r="AJ205" s="1154" t="s">
        <v>417</v>
      </c>
      <c r="AK205" s="1291" t="s">
        <v>734</v>
      </c>
      <c r="AL205" s="1287"/>
      <c r="AM205" s="1287"/>
      <c r="AN205" s="1287"/>
      <c r="AO205" s="1287"/>
      <c r="AP205" s="1287"/>
      <c r="AQ205" s="1155">
        <v>400000000</v>
      </c>
      <c r="AR205" s="1163">
        <v>0</v>
      </c>
      <c r="AS205" s="1155">
        <v>8752388</v>
      </c>
      <c r="AT205" s="1286">
        <v>0</v>
      </c>
      <c r="AU205" s="1287"/>
      <c r="AV205" s="1163">
        <v>0</v>
      </c>
      <c r="AW205" s="1156">
        <v>0</v>
      </c>
      <c r="AX205" s="1164">
        <v>289247612</v>
      </c>
      <c r="AY205" s="1155">
        <v>-289247612</v>
      </c>
      <c r="AZ205" s="1164">
        <v>289247612</v>
      </c>
      <c r="BA205" s="1156">
        <v>0</v>
      </c>
      <c r="BB205" s="1155">
        <v>289247612</v>
      </c>
      <c r="BC205" s="1156">
        <v>0</v>
      </c>
      <c r="BD205" s="1156">
        <v>0</v>
      </c>
    </row>
    <row r="206" spans="1:56" hidden="1">
      <c r="A206" s="1157" t="str">
        <f t="shared" si="2"/>
        <v>C51080010</v>
      </c>
      <c r="B206" s="1293" t="s">
        <v>453</v>
      </c>
      <c r="C206" s="1287"/>
      <c r="D206" s="1293" t="s">
        <v>808</v>
      </c>
      <c r="E206" s="1287"/>
      <c r="F206" s="1293" t="s">
        <v>784</v>
      </c>
      <c r="G206" s="1287"/>
      <c r="H206" s="1293"/>
      <c r="I206" s="1287"/>
      <c r="J206" s="1293"/>
      <c r="K206" s="1287"/>
      <c r="L206" s="1287"/>
      <c r="M206" s="1293"/>
      <c r="N206" s="1287"/>
      <c r="O206" s="1287"/>
      <c r="P206" s="1293"/>
      <c r="Q206" s="1287"/>
      <c r="R206" s="1293"/>
      <c r="S206" s="1287"/>
      <c r="T206" s="1292" t="s">
        <v>785</v>
      </c>
      <c r="U206" s="1287"/>
      <c r="V206" s="1287"/>
      <c r="W206" s="1287"/>
      <c r="X206" s="1287"/>
      <c r="Y206" s="1287"/>
      <c r="Z206" s="1287"/>
      <c r="AA206" s="1287"/>
      <c r="AB206" s="1293" t="s">
        <v>732</v>
      </c>
      <c r="AC206" s="1287"/>
      <c r="AD206" s="1287"/>
      <c r="AE206" s="1287"/>
      <c r="AF206" s="1287"/>
      <c r="AG206" s="1293" t="s">
        <v>733</v>
      </c>
      <c r="AH206" s="1287"/>
      <c r="AI206" s="1287"/>
      <c r="AJ206" s="1151" t="s">
        <v>417</v>
      </c>
      <c r="AK206" s="1294" t="s">
        <v>734</v>
      </c>
      <c r="AL206" s="1287"/>
      <c r="AM206" s="1287"/>
      <c r="AN206" s="1287"/>
      <c r="AO206" s="1287"/>
      <c r="AP206" s="1287"/>
      <c r="AQ206" s="1152">
        <v>1678000000</v>
      </c>
      <c r="AR206" s="1162">
        <v>0</v>
      </c>
      <c r="AS206" s="1153">
        <v>0</v>
      </c>
      <c r="AT206" s="1295">
        <v>0</v>
      </c>
      <c r="AU206" s="1287"/>
      <c r="AV206" s="1162">
        <v>0</v>
      </c>
      <c r="AW206" s="1153">
        <v>0</v>
      </c>
      <c r="AX206" s="1161">
        <v>247349476</v>
      </c>
      <c r="AY206" s="1152">
        <v>-247349476</v>
      </c>
      <c r="AZ206" s="1161">
        <v>140552872</v>
      </c>
      <c r="BA206" s="1152">
        <v>106796604</v>
      </c>
      <c r="BB206" s="1152">
        <v>140552872</v>
      </c>
      <c r="BC206" s="1153">
        <v>0</v>
      </c>
      <c r="BD206" s="1153">
        <v>0</v>
      </c>
    </row>
    <row r="207" spans="1:56" hidden="1">
      <c r="A207" s="1157" t="str">
        <f t="shared" si="2"/>
        <v>C51080015</v>
      </c>
      <c r="B207" s="1293" t="s">
        <v>453</v>
      </c>
      <c r="C207" s="1287"/>
      <c r="D207" s="1293" t="s">
        <v>808</v>
      </c>
      <c r="E207" s="1287"/>
      <c r="F207" s="1293" t="s">
        <v>784</v>
      </c>
      <c r="G207" s="1287"/>
      <c r="H207" s="1293"/>
      <c r="I207" s="1287"/>
      <c r="J207" s="1293"/>
      <c r="K207" s="1287"/>
      <c r="L207" s="1287"/>
      <c r="M207" s="1293"/>
      <c r="N207" s="1287"/>
      <c r="O207" s="1287"/>
      <c r="P207" s="1293"/>
      <c r="Q207" s="1287"/>
      <c r="R207" s="1293"/>
      <c r="S207" s="1287"/>
      <c r="T207" s="1292" t="s">
        <v>785</v>
      </c>
      <c r="U207" s="1287"/>
      <c r="V207" s="1287"/>
      <c r="W207" s="1287"/>
      <c r="X207" s="1287"/>
      <c r="Y207" s="1287"/>
      <c r="Z207" s="1287"/>
      <c r="AA207" s="1287"/>
      <c r="AB207" s="1293" t="s">
        <v>732</v>
      </c>
      <c r="AC207" s="1287"/>
      <c r="AD207" s="1287"/>
      <c r="AE207" s="1287"/>
      <c r="AF207" s="1287"/>
      <c r="AG207" s="1293" t="s">
        <v>733</v>
      </c>
      <c r="AH207" s="1287"/>
      <c r="AI207" s="1287"/>
      <c r="AJ207" s="1151" t="s">
        <v>745</v>
      </c>
      <c r="AK207" s="1294" t="s">
        <v>781</v>
      </c>
      <c r="AL207" s="1287"/>
      <c r="AM207" s="1287"/>
      <c r="AN207" s="1287"/>
      <c r="AO207" s="1287"/>
      <c r="AP207" s="1287"/>
      <c r="AQ207" s="1152">
        <v>1140000000</v>
      </c>
      <c r="AR207" s="1162">
        <v>0</v>
      </c>
      <c r="AS207" s="1152">
        <v>1140000000</v>
      </c>
      <c r="AT207" s="1295">
        <v>0</v>
      </c>
      <c r="AU207" s="1287"/>
      <c r="AV207" s="1162">
        <v>0</v>
      </c>
      <c r="AW207" s="1153">
        <v>0</v>
      </c>
      <c r="AX207" s="1162">
        <v>0</v>
      </c>
      <c r="AY207" s="1153">
        <v>0</v>
      </c>
      <c r="AZ207" s="1162">
        <v>0</v>
      </c>
      <c r="BA207" s="1153">
        <v>0</v>
      </c>
      <c r="BB207" s="1153">
        <v>0</v>
      </c>
      <c r="BC207" s="1153">
        <v>0</v>
      </c>
      <c r="BD207" s="1153">
        <v>0</v>
      </c>
    </row>
    <row r="208" spans="1:56" hidden="1">
      <c r="A208" s="1157" t="str">
        <f t="shared" si="2"/>
        <v>C5108002010</v>
      </c>
      <c r="B208" s="1293" t="s">
        <v>453</v>
      </c>
      <c r="C208" s="1287"/>
      <c r="D208" s="1293" t="s">
        <v>808</v>
      </c>
      <c r="E208" s="1287"/>
      <c r="F208" s="1293" t="s">
        <v>784</v>
      </c>
      <c r="G208" s="1287"/>
      <c r="H208" s="1293" t="s">
        <v>741</v>
      </c>
      <c r="I208" s="1287"/>
      <c r="J208" s="1293" t="s">
        <v>739</v>
      </c>
      <c r="K208" s="1287"/>
      <c r="L208" s="1287"/>
      <c r="M208" s="1293" t="s">
        <v>685</v>
      </c>
      <c r="N208" s="1287"/>
      <c r="O208" s="1287"/>
      <c r="P208" s="1293" t="s">
        <v>685</v>
      </c>
      <c r="Q208" s="1287"/>
      <c r="R208" s="1293" t="s">
        <v>685</v>
      </c>
      <c r="S208" s="1287"/>
      <c r="T208" s="1292" t="s">
        <v>687</v>
      </c>
      <c r="U208" s="1287"/>
      <c r="V208" s="1287"/>
      <c r="W208" s="1287"/>
      <c r="X208" s="1287"/>
      <c r="Y208" s="1287"/>
      <c r="Z208" s="1287"/>
      <c r="AA208" s="1287"/>
      <c r="AB208" s="1293" t="s">
        <v>732</v>
      </c>
      <c r="AC208" s="1287"/>
      <c r="AD208" s="1287"/>
      <c r="AE208" s="1287"/>
      <c r="AF208" s="1287"/>
      <c r="AG208" s="1293" t="s">
        <v>733</v>
      </c>
      <c r="AH208" s="1287"/>
      <c r="AI208" s="1287"/>
      <c r="AJ208" s="1151" t="s">
        <v>417</v>
      </c>
      <c r="AK208" s="1294" t="s">
        <v>734</v>
      </c>
      <c r="AL208" s="1287"/>
      <c r="AM208" s="1287"/>
      <c r="AN208" s="1287"/>
      <c r="AO208" s="1287"/>
      <c r="AP208" s="1287"/>
      <c r="AQ208" s="1152">
        <v>1678000000</v>
      </c>
      <c r="AR208" s="1162">
        <v>0</v>
      </c>
      <c r="AS208" s="1153">
        <v>0</v>
      </c>
      <c r="AT208" s="1295">
        <v>0</v>
      </c>
      <c r="AU208" s="1287"/>
      <c r="AV208" s="1162">
        <v>0</v>
      </c>
      <c r="AW208" s="1153">
        <v>0</v>
      </c>
      <c r="AX208" s="1161">
        <v>247349476</v>
      </c>
      <c r="AY208" s="1152">
        <v>-247349476</v>
      </c>
      <c r="AZ208" s="1161">
        <v>140552872</v>
      </c>
      <c r="BA208" s="1152">
        <v>106796604</v>
      </c>
      <c r="BB208" s="1152">
        <v>140552872</v>
      </c>
      <c r="BC208" s="1153">
        <v>0</v>
      </c>
      <c r="BD208" s="1153">
        <v>0</v>
      </c>
    </row>
    <row r="209" spans="1:56" hidden="1">
      <c r="A209" s="1157" t="str">
        <f t="shared" si="2"/>
        <v>C510800210</v>
      </c>
      <c r="B209" s="1293" t="s">
        <v>453</v>
      </c>
      <c r="C209" s="1287"/>
      <c r="D209" s="1293" t="s">
        <v>808</v>
      </c>
      <c r="E209" s="1287"/>
      <c r="F209" s="1293" t="s">
        <v>784</v>
      </c>
      <c r="G209" s="1287"/>
      <c r="H209" s="1293" t="s">
        <v>741</v>
      </c>
      <c r="I209" s="1287"/>
      <c r="J209" s="1293" t="s">
        <v>685</v>
      </c>
      <c r="K209" s="1287"/>
      <c r="L209" s="1287"/>
      <c r="M209" s="1293" t="s">
        <v>685</v>
      </c>
      <c r="N209" s="1287"/>
      <c r="O209" s="1287"/>
      <c r="P209" s="1293" t="s">
        <v>685</v>
      </c>
      <c r="Q209" s="1287"/>
      <c r="R209" s="1293" t="s">
        <v>685</v>
      </c>
      <c r="S209" s="1287"/>
      <c r="T209" s="1292" t="s">
        <v>687</v>
      </c>
      <c r="U209" s="1287"/>
      <c r="V209" s="1287"/>
      <c r="W209" s="1287"/>
      <c r="X209" s="1287"/>
      <c r="Y209" s="1287"/>
      <c r="Z209" s="1287"/>
      <c r="AA209" s="1287"/>
      <c r="AB209" s="1293" t="s">
        <v>732</v>
      </c>
      <c r="AC209" s="1287"/>
      <c r="AD209" s="1287"/>
      <c r="AE209" s="1287"/>
      <c r="AF209" s="1287"/>
      <c r="AG209" s="1293" t="s">
        <v>733</v>
      </c>
      <c r="AH209" s="1287"/>
      <c r="AI209" s="1287"/>
      <c r="AJ209" s="1151" t="s">
        <v>417</v>
      </c>
      <c r="AK209" s="1294" t="s">
        <v>734</v>
      </c>
      <c r="AL209" s="1287"/>
      <c r="AM209" s="1287"/>
      <c r="AN209" s="1287"/>
      <c r="AO209" s="1287"/>
      <c r="AP209" s="1287"/>
      <c r="AQ209" s="1152">
        <v>1678000000</v>
      </c>
      <c r="AR209" s="1162">
        <v>0</v>
      </c>
      <c r="AS209" s="1153">
        <v>0</v>
      </c>
      <c r="AT209" s="1295">
        <v>0</v>
      </c>
      <c r="AU209" s="1287"/>
      <c r="AV209" s="1162">
        <v>0</v>
      </c>
      <c r="AW209" s="1153">
        <v>0</v>
      </c>
      <c r="AX209" s="1161">
        <v>247349476</v>
      </c>
      <c r="AY209" s="1152">
        <v>-247349476</v>
      </c>
      <c r="AZ209" s="1161">
        <v>140552872</v>
      </c>
      <c r="BA209" s="1152">
        <v>106796604</v>
      </c>
      <c r="BB209" s="1152">
        <v>140552872</v>
      </c>
      <c r="BC209" s="1153">
        <v>0</v>
      </c>
      <c r="BD209" s="1153">
        <v>0</v>
      </c>
    </row>
    <row r="210" spans="1:56" hidden="1">
      <c r="A210" s="1157" t="str">
        <f t="shared" si="2"/>
        <v>C510800215</v>
      </c>
      <c r="B210" s="1289" t="s">
        <v>453</v>
      </c>
      <c r="C210" s="1287"/>
      <c r="D210" s="1289" t="s">
        <v>808</v>
      </c>
      <c r="E210" s="1287"/>
      <c r="F210" s="1289" t="s">
        <v>784</v>
      </c>
      <c r="G210" s="1287"/>
      <c r="H210" s="1289" t="s">
        <v>741</v>
      </c>
      <c r="I210" s="1287"/>
      <c r="J210" s="1289" t="s">
        <v>685</v>
      </c>
      <c r="K210" s="1287"/>
      <c r="L210" s="1287"/>
      <c r="M210" s="1289" t="s">
        <v>685</v>
      </c>
      <c r="N210" s="1287"/>
      <c r="O210" s="1287"/>
      <c r="P210" s="1289" t="s">
        <v>685</v>
      </c>
      <c r="Q210" s="1287"/>
      <c r="R210" s="1289" t="s">
        <v>685</v>
      </c>
      <c r="S210" s="1287"/>
      <c r="T210" s="1290" t="s">
        <v>687</v>
      </c>
      <c r="U210" s="1287"/>
      <c r="V210" s="1287"/>
      <c r="W210" s="1287"/>
      <c r="X210" s="1287"/>
      <c r="Y210" s="1287"/>
      <c r="Z210" s="1287"/>
      <c r="AA210" s="1287"/>
      <c r="AB210" s="1289" t="s">
        <v>732</v>
      </c>
      <c r="AC210" s="1287"/>
      <c r="AD210" s="1287"/>
      <c r="AE210" s="1287"/>
      <c r="AF210" s="1287"/>
      <c r="AG210" s="1289" t="s">
        <v>733</v>
      </c>
      <c r="AH210" s="1287"/>
      <c r="AI210" s="1287"/>
      <c r="AJ210" s="1154" t="s">
        <v>745</v>
      </c>
      <c r="AK210" s="1291" t="s">
        <v>781</v>
      </c>
      <c r="AL210" s="1287"/>
      <c r="AM210" s="1287"/>
      <c r="AN210" s="1287"/>
      <c r="AO210" s="1287"/>
      <c r="AP210" s="1287"/>
      <c r="AQ210" s="1155">
        <v>1140000000</v>
      </c>
      <c r="AR210" s="1163">
        <v>0</v>
      </c>
      <c r="AS210" s="1155">
        <v>1140000000</v>
      </c>
      <c r="AT210" s="1286">
        <v>0</v>
      </c>
      <c r="AU210" s="1287"/>
      <c r="AV210" s="1163">
        <v>0</v>
      </c>
      <c r="AW210" s="1156">
        <v>0</v>
      </c>
      <c r="AX210" s="1163">
        <v>0</v>
      </c>
      <c r="AY210" s="1156">
        <v>0</v>
      </c>
      <c r="AZ210" s="1163">
        <v>0</v>
      </c>
      <c r="BA210" s="1156">
        <v>0</v>
      </c>
      <c r="BB210" s="1156">
        <v>0</v>
      </c>
      <c r="BC210" s="1156">
        <v>0</v>
      </c>
      <c r="BD210" s="1156">
        <v>0</v>
      </c>
    </row>
    <row r="211" spans="1:56" hidden="1">
      <c r="A211" s="1157" t="str">
        <f t="shared" si="2"/>
        <v>C51080020210</v>
      </c>
      <c r="B211" s="1289" t="s">
        <v>453</v>
      </c>
      <c r="C211" s="1287"/>
      <c r="D211" s="1289" t="s">
        <v>808</v>
      </c>
      <c r="E211" s="1287"/>
      <c r="F211" s="1289" t="s">
        <v>784</v>
      </c>
      <c r="G211" s="1287"/>
      <c r="H211" s="1289" t="s">
        <v>741</v>
      </c>
      <c r="I211" s="1287"/>
      <c r="J211" s="1289" t="s">
        <v>739</v>
      </c>
      <c r="K211" s="1287"/>
      <c r="L211" s="1287"/>
      <c r="M211" s="1289" t="s">
        <v>741</v>
      </c>
      <c r="N211" s="1287"/>
      <c r="O211" s="1287"/>
      <c r="P211" s="1289" t="s">
        <v>685</v>
      </c>
      <c r="Q211" s="1287"/>
      <c r="R211" s="1289" t="s">
        <v>685</v>
      </c>
      <c r="S211" s="1287"/>
      <c r="T211" s="1290" t="s">
        <v>592</v>
      </c>
      <c r="U211" s="1287"/>
      <c r="V211" s="1287"/>
      <c r="W211" s="1287"/>
      <c r="X211" s="1287"/>
      <c r="Y211" s="1287"/>
      <c r="Z211" s="1287"/>
      <c r="AA211" s="1287"/>
      <c r="AB211" s="1289" t="s">
        <v>732</v>
      </c>
      <c r="AC211" s="1287"/>
      <c r="AD211" s="1287"/>
      <c r="AE211" s="1287"/>
      <c r="AF211" s="1287"/>
      <c r="AG211" s="1289" t="s">
        <v>733</v>
      </c>
      <c r="AH211" s="1287"/>
      <c r="AI211" s="1287"/>
      <c r="AJ211" s="1154" t="s">
        <v>417</v>
      </c>
      <c r="AK211" s="1291" t="s">
        <v>734</v>
      </c>
      <c r="AL211" s="1287"/>
      <c r="AM211" s="1287"/>
      <c r="AN211" s="1287"/>
      <c r="AO211" s="1287"/>
      <c r="AP211" s="1287"/>
      <c r="AQ211" s="1155">
        <v>427828730</v>
      </c>
      <c r="AR211" s="1163">
        <v>0</v>
      </c>
      <c r="AS211" s="1156">
        <v>0</v>
      </c>
      <c r="AT211" s="1286">
        <v>0</v>
      </c>
      <c r="AU211" s="1287"/>
      <c r="AV211" s="1163">
        <v>0</v>
      </c>
      <c r="AW211" s="1156">
        <v>0</v>
      </c>
      <c r="AX211" s="1164">
        <v>22259053</v>
      </c>
      <c r="AY211" s="1155">
        <v>-22259053</v>
      </c>
      <c r="AZ211" s="1164">
        <v>20309251</v>
      </c>
      <c r="BA211" s="1155">
        <v>1949802</v>
      </c>
      <c r="BB211" s="1155">
        <v>20309251</v>
      </c>
      <c r="BC211" s="1156">
        <v>0</v>
      </c>
      <c r="BD211" s="1156">
        <v>0</v>
      </c>
    </row>
    <row r="212" spans="1:56" hidden="1">
      <c r="A212" s="1157" t="str">
        <f t="shared" si="2"/>
        <v>C51080020310</v>
      </c>
      <c r="B212" s="1289" t="s">
        <v>453</v>
      </c>
      <c r="C212" s="1287"/>
      <c r="D212" s="1289" t="s">
        <v>808</v>
      </c>
      <c r="E212" s="1287"/>
      <c r="F212" s="1289" t="s">
        <v>784</v>
      </c>
      <c r="G212" s="1287"/>
      <c r="H212" s="1289" t="s">
        <v>741</v>
      </c>
      <c r="I212" s="1287"/>
      <c r="J212" s="1289" t="s">
        <v>739</v>
      </c>
      <c r="K212" s="1287"/>
      <c r="L212" s="1287"/>
      <c r="M212" s="1289" t="s">
        <v>748</v>
      </c>
      <c r="N212" s="1287"/>
      <c r="O212" s="1287"/>
      <c r="P212" s="1289" t="s">
        <v>685</v>
      </c>
      <c r="Q212" s="1287"/>
      <c r="R212" s="1289" t="s">
        <v>685</v>
      </c>
      <c r="S212" s="1287"/>
      <c r="T212" s="1290" t="s">
        <v>593</v>
      </c>
      <c r="U212" s="1287"/>
      <c r="V212" s="1287"/>
      <c r="W212" s="1287"/>
      <c r="X212" s="1287"/>
      <c r="Y212" s="1287"/>
      <c r="Z212" s="1287"/>
      <c r="AA212" s="1287"/>
      <c r="AB212" s="1289" t="s">
        <v>732</v>
      </c>
      <c r="AC212" s="1287"/>
      <c r="AD212" s="1287"/>
      <c r="AE212" s="1287"/>
      <c r="AF212" s="1287"/>
      <c r="AG212" s="1289" t="s">
        <v>733</v>
      </c>
      <c r="AH212" s="1287"/>
      <c r="AI212" s="1287"/>
      <c r="AJ212" s="1154" t="s">
        <v>417</v>
      </c>
      <c r="AK212" s="1291" t="s">
        <v>734</v>
      </c>
      <c r="AL212" s="1287"/>
      <c r="AM212" s="1287"/>
      <c r="AN212" s="1287"/>
      <c r="AO212" s="1287"/>
      <c r="AP212" s="1287"/>
      <c r="AQ212" s="1155">
        <v>1250171270</v>
      </c>
      <c r="AR212" s="1163">
        <v>0</v>
      </c>
      <c r="AS212" s="1156">
        <v>0</v>
      </c>
      <c r="AT212" s="1286">
        <v>0</v>
      </c>
      <c r="AU212" s="1287"/>
      <c r="AV212" s="1163">
        <v>0</v>
      </c>
      <c r="AW212" s="1156">
        <v>0</v>
      </c>
      <c r="AX212" s="1164">
        <v>225090423</v>
      </c>
      <c r="AY212" s="1155">
        <v>-225090423</v>
      </c>
      <c r="AZ212" s="1164">
        <v>120243621</v>
      </c>
      <c r="BA212" s="1155">
        <v>104846802</v>
      </c>
      <c r="BB212" s="1155">
        <v>120243621</v>
      </c>
      <c r="BC212" s="1156">
        <v>0</v>
      </c>
      <c r="BD212" s="1156">
        <v>0</v>
      </c>
    </row>
    <row r="213" spans="1:56" hidden="1">
      <c r="A213" s="1157" t="str">
        <f t="shared" si="2"/>
        <v>C52010</v>
      </c>
      <c r="B213" s="1293" t="s">
        <v>453</v>
      </c>
      <c r="C213" s="1287"/>
      <c r="D213" s="1293" t="s">
        <v>812</v>
      </c>
      <c r="E213" s="1287"/>
      <c r="F213" s="1293"/>
      <c r="G213" s="1287"/>
      <c r="H213" s="1293"/>
      <c r="I213" s="1287"/>
      <c r="J213" s="1293"/>
      <c r="K213" s="1287"/>
      <c r="L213" s="1287"/>
      <c r="M213" s="1293"/>
      <c r="N213" s="1287"/>
      <c r="O213" s="1287"/>
      <c r="P213" s="1293"/>
      <c r="Q213" s="1287"/>
      <c r="R213" s="1293"/>
      <c r="S213" s="1287"/>
      <c r="T213" s="1292" t="s">
        <v>813</v>
      </c>
      <c r="U213" s="1287"/>
      <c r="V213" s="1287"/>
      <c r="W213" s="1287"/>
      <c r="X213" s="1287"/>
      <c r="Y213" s="1287"/>
      <c r="Z213" s="1287"/>
      <c r="AA213" s="1287"/>
      <c r="AB213" s="1293" t="s">
        <v>732</v>
      </c>
      <c r="AC213" s="1287"/>
      <c r="AD213" s="1287"/>
      <c r="AE213" s="1287"/>
      <c r="AF213" s="1287"/>
      <c r="AG213" s="1293" t="s">
        <v>733</v>
      </c>
      <c r="AH213" s="1287"/>
      <c r="AI213" s="1287"/>
      <c r="AJ213" s="1151" t="s">
        <v>417</v>
      </c>
      <c r="AK213" s="1294" t="s">
        <v>734</v>
      </c>
      <c r="AL213" s="1287"/>
      <c r="AM213" s="1287"/>
      <c r="AN213" s="1287"/>
      <c r="AO213" s="1287"/>
      <c r="AP213" s="1287"/>
      <c r="AQ213" s="1152">
        <v>450000000</v>
      </c>
      <c r="AR213" s="1162">
        <v>0</v>
      </c>
      <c r="AS213" s="1152">
        <v>728101</v>
      </c>
      <c r="AT213" s="1295">
        <v>0</v>
      </c>
      <c r="AU213" s="1287"/>
      <c r="AV213" s="1161">
        <v>105028000</v>
      </c>
      <c r="AW213" s="1152">
        <v>-105028000</v>
      </c>
      <c r="AX213" s="1162">
        <v>0</v>
      </c>
      <c r="AY213" s="1152">
        <v>105028000</v>
      </c>
      <c r="AZ213" s="1162">
        <v>0</v>
      </c>
      <c r="BA213" s="1153">
        <v>0</v>
      </c>
      <c r="BB213" s="1153">
        <v>0</v>
      </c>
      <c r="BC213" s="1153">
        <v>0</v>
      </c>
      <c r="BD213" s="1153">
        <v>0</v>
      </c>
    </row>
    <row r="214" spans="1:56" hidden="1">
      <c r="A214" s="1157" t="str">
        <f t="shared" si="2"/>
        <v>C52080010</v>
      </c>
      <c r="B214" s="1293" t="s">
        <v>453</v>
      </c>
      <c r="C214" s="1287"/>
      <c r="D214" s="1293" t="s">
        <v>812</v>
      </c>
      <c r="E214" s="1287"/>
      <c r="F214" s="1293" t="s">
        <v>784</v>
      </c>
      <c r="G214" s="1287"/>
      <c r="H214" s="1293"/>
      <c r="I214" s="1287"/>
      <c r="J214" s="1293"/>
      <c r="K214" s="1287"/>
      <c r="L214" s="1287"/>
      <c r="M214" s="1293"/>
      <c r="N214" s="1287"/>
      <c r="O214" s="1287"/>
      <c r="P214" s="1293"/>
      <c r="Q214" s="1287"/>
      <c r="R214" s="1293"/>
      <c r="S214" s="1287"/>
      <c r="T214" s="1292" t="s">
        <v>785</v>
      </c>
      <c r="U214" s="1287"/>
      <c r="V214" s="1287"/>
      <c r="W214" s="1287"/>
      <c r="X214" s="1287"/>
      <c r="Y214" s="1287"/>
      <c r="Z214" s="1287"/>
      <c r="AA214" s="1287"/>
      <c r="AB214" s="1293" t="s">
        <v>732</v>
      </c>
      <c r="AC214" s="1287"/>
      <c r="AD214" s="1287"/>
      <c r="AE214" s="1287"/>
      <c r="AF214" s="1287"/>
      <c r="AG214" s="1293" t="s">
        <v>733</v>
      </c>
      <c r="AH214" s="1287"/>
      <c r="AI214" s="1287"/>
      <c r="AJ214" s="1151" t="s">
        <v>417</v>
      </c>
      <c r="AK214" s="1294" t="s">
        <v>734</v>
      </c>
      <c r="AL214" s="1287"/>
      <c r="AM214" s="1287"/>
      <c r="AN214" s="1287"/>
      <c r="AO214" s="1287"/>
      <c r="AP214" s="1287"/>
      <c r="AQ214" s="1152">
        <v>450000000</v>
      </c>
      <c r="AR214" s="1162">
        <v>0</v>
      </c>
      <c r="AS214" s="1152">
        <v>728101</v>
      </c>
      <c r="AT214" s="1295">
        <v>0</v>
      </c>
      <c r="AU214" s="1287"/>
      <c r="AV214" s="1161">
        <v>105028000</v>
      </c>
      <c r="AW214" s="1152">
        <v>-105028000</v>
      </c>
      <c r="AX214" s="1162">
        <v>0</v>
      </c>
      <c r="AY214" s="1152">
        <v>105028000</v>
      </c>
      <c r="AZ214" s="1162">
        <v>0</v>
      </c>
      <c r="BA214" s="1153">
        <v>0</v>
      </c>
      <c r="BB214" s="1153">
        <v>0</v>
      </c>
      <c r="BC214" s="1153">
        <v>0</v>
      </c>
      <c r="BD214" s="1153">
        <v>0</v>
      </c>
    </row>
    <row r="215" spans="1:56" hidden="1">
      <c r="A215" s="1157" t="str">
        <f t="shared" si="2"/>
        <v>C520800310</v>
      </c>
      <c r="B215" s="1289" t="s">
        <v>453</v>
      </c>
      <c r="C215" s="1287"/>
      <c r="D215" s="1289" t="s">
        <v>812</v>
      </c>
      <c r="E215" s="1287"/>
      <c r="F215" s="1289" t="s">
        <v>784</v>
      </c>
      <c r="G215" s="1287"/>
      <c r="H215" s="1289" t="s">
        <v>748</v>
      </c>
      <c r="I215" s="1287"/>
      <c r="J215" s="1289"/>
      <c r="K215" s="1287"/>
      <c r="L215" s="1287"/>
      <c r="M215" s="1289"/>
      <c r="N215" s="1287"/>
      <c r="O215" s="1287"/>
      <c r="P215" s="1289"/>
      <c r="Q215" s="1287"/>
      <c r="R215" s="1289"/>
      <c r="S215" s="1287"/>
      <c r="T215" s="1290" t="s">
        <v>594</v>
      </c>
      <c r="U215" s="1287"/>
      <c r="V215" s="1287"/>
      <c r="W215" s="1287"/>
      <c r="X215" s="1287"/>
      <c r="Y215" s="1287"/>
      <c r="Z215" s="1287"/>
      <c r="AA215" s="1287"/>
      <c r="AB215" s="1289" t="s">
        <v>732</v>
      </c>
      <c r="AC215" s="1287"/>
      <c r="AD215" s="1287"/>
      <c r="AE215" s="1287"/>
      <c r="AF215" s="1287"/>
      <c r="AG215" s="1289" t="s">
        <v>733</v>
      </c>
      <c r="AH215" s="1287"/>
      <c r="AI215" s="1287"/>
      <c r="AJ215" s="1154" t="s">
        <v>417</v>
      </c>
      <c r="AK215" s="1291" t="s">
        <v>734</v>
      </c>
      <c r="AL215" s="1287"/>
      <c r="AM215" s="1287"/>
      <c r="AN215" s="1287"/>
      <c r="AO215" s="1287"/>
      <c r="AP215" s="1287"/>
      <c r="AQ215" s="1155">
        <v>450000000</v>
      </c>
      <c r="AR215" s="1163">
        <v>0</v>
      </c>
      <c r="AS215" s="1155">
        <v>728101</v>
      </c>
      <c r="AT215" s="1286">
        <v>0</v>
      </c>
      <c r="AU215" s="1287"/>
      <c r="AV215" s="1164">
        <v>105028000</v>
      </c>
      <c r="AW215" s="1155">
        <v>-105028000</v>
      </c>
      <c r="AX215" s="1163">
        <v>0</v>
      </c>
      <c r="AY215" s="1155">
        <v>105028000</v>
      </c>
      <c r="AZ215" s="1163">
        <v>0</v>
      </c>
      <c r="BA215" s="1156">
        <v>0</v>
      </c>
      <c r="BB215" s="1156">
        <v>0</v>
      </c>
      <c r="BC215" s="1156">
        <v>0</v>
      </c>
      <c r="BD215" s="1156">
        <v>0</v>
      </c>
    </row>
    <row r="216" spans="1:56" hidden="1">
      <c r="A216" s="1157" t="str">
        <f t="shared" si="2"/>
        <v>C67010</v>
      </c>
      <c r="B216" s="1293" t="s">
        <v>453</v>
      </c>
      <c r="C216" s="1287"/>
      <c r="D216" s="1293" t="s">
        <v>814</v>
      </c>
      <c r="E216" s="1287"/>
      <c r="F216" s="1293"/>
      <c r="G216" s="1287"/>
      <c r="H216" s="1293"/>
      <c r="I216" s="1287"/>
      <c r="J216" s="1293"/>
      <c r="K216" s="1287"/>
      <c r="L216" s="1287"/>
      <c r="M216" s="1293"/>
      <c r="N216" s="1287"/>
      <c r="O216" s="1287"/>
      <c r="P216" s="1293"/>
      <c r="Q216" s="1287"/>
      <c r="R216" s="1293"/>
      <c r="S216" s="1287"/>
      <c r="T216" s="1292" t="s">
        <v>815</v>
      </c>
      <c r="U216" s="1287"/>
      <c r="V216" s="1287"/>
      <c r="W216" s="1287"/>
      <c r="X216" s="1287"/>
      <c r="Y216" s="1287"/>
      <c r="Z216" s="1287"/>
      <c r="AA216" s="1287"/>
      <c r="AB216" s="1293" t="s">
        <v>732</v>
      </c>
      <c r="AC216" s="1287"/>
      <c r="AD216" s="1287"/>
      <c r="AE216" s="1287"/>
      <c r="AF216" s="1287"/>
      <c r="AG216" s="1293" t="s">
        <v>733</v>
      </c>
      <c r="AH216" s="1287"/>
      <c r="AI216" s="1287"/>
      <c r="AJ216" s="1151" t="s">
        <v>417</v>
      </c>
      <c r="AK216" s="1294" t="s">
        <v>734</v>
      </c>
      <c r="AL216" s="1287"/>
      <c r="AM216" s="1287"/>
      <c r="AN216" s="1287"/>
      <c r="AO216" s="1287"/>
      <c r="AP216" s="1287"/>
      <c r="AQ216" s="1152">
        <v>3150000000</v>
      </c>
      <c r="AR216" s="1162">
        <v>0</v>
      </c>
      <c r="AS216" s="1152">
        <v>90000000</v>
      </c>
      <c r="AT216" s="1295">
        <v>0</v>
      </c>
      <c r="AU216" s="1287"/>
      <c r="AV216" s="1161">
        <v>87462882</v>
      </c>
      <c r="AW216" s="1152">
        <v>-87462882</v>
      </c>
      <c r="AX216" s="1161">
        <v>323044283</v>
      </c>
      <c r="AY216" s="1152">
        <v>-235581401</v>
      </c>
      <c r="AZ216" s="1161">
        <v>200961870</v>
      </c>
      <c r="BA216" s="1152">
        <v>122082413</v>
      </c>
      <c r="BB216" s="1152">
        <v>200961870</v>
      </c>
      <c r="BC216" s="1153">
        <v>0</v>
      </c>
      <c r="BD216" s="1152">
        <v>2807375</v>
      </c>
    </row>
    <row r="217" spans="1:56" hidden="1">
      <c r="A217" s="1157" t="str">
        <f t="shared" si="2"/>
        <v>C670150710</v>
      </c>
      <c r="B217" s="1293" t="s">
        <v>453</v>
      </c>
      <c r="C217" s="1287"/>
      <c r="D217" s="1293" t="s">
        <v>814</v>
      </c>
      <c r="E217" s="1287"/>
      <c r="F217" s="1293" t="s">
        <v>795</v>
      </c>
      <c r="G217" s="1287"/>
      <c r="H217" s="1293"/>
      <c r="I217" s="1287"/>
      <c r="J217" s="1293"/>
      <c r="K217" s="1287"/>
      <c r="L217" s="1287"/>
      <c r="M217" s="1293"/>
      <c r="N217" s="1287"/>
      <c r="O217" s="1287"/>
      <c r="P217" s="1293"/>
      <c r="Q217" s="1287"/>
      <c r="R217" s="1293"/>
      <c r="S217" s="1287"/>
      <c r="T217" s="1292" t="s">
        <v>796</v>
      </c>
      <c r="U217" s="1287"/>
      <c r="V217" s="1287"/>
      <c r="W217" s="1287"/>
      <c r="X217" s="1287"/>
      <c r="Y217" s="1287"/>
      <c r="Z217" s="1287"/>
      <c r="AA217" s="1287"/>
      <c r="AB217" s="1293" t="s">
        <v>732</v>
      </c>
      <c r="AC217" s="1287"/>
      <c r="AD217" s="1287"/>
      <c r="AE217" s="1287"/>
      <c r="AF217" s="1287"/>
      <c r="AG217" s="1293" t="s">
        <v>733</v>
      </c>
      <c r="AH217" s="1287"/>
      <c r="AI217" s="1287"/>
      <c r="AJ217" s="1151" t="s">
        <v>417</v>
      </c>
      <c r="AK217" s="1294" t="s">
        <v>734</v>
      </c>
      <c r="AL217" s="1287"/>
      <c r="AM217" s="1287"/>
      <c r="AN217" s="1287"/>
      <c r="AO217" s="1287"/>
      <c r="AP217" s="1287"/>
      <c r="AQ217" s="1152">
        <v>2300000000</v>
      </c>
      <c r="AR217" s="1162">
        <v>0</v>
      </c>
      <c r="AS217" s="1153">
        <v>0</v>
      </c>
      <c r="AT217" s="1295">
        <v>0</v>
      </c>
      <c r="AU217" s="1287"/>
      <c r="AV217" s="1161">
        <v>77784608</v>
      </c>
      <c r="AW217" s="1152">
        <v>-77784608</v>
      </c>
      <c r="AX217" s="1161">
        <v>228484035</v>
      </c>
      <c r="AY217" s="1152">
        <v>-150699427</v>
      </c>
      <c r="AZ217" s="1161">
        <v>140460463</v>
      </c>
      <c r="BA217" s="1152">
        <v>88023572</v>
      </c>
      <c r="BB217" s="1152">
        <v>140460463</v>
      </c>
      <c r="BC217" s="1153">
        <v>0</v>
      </c>
      <c r="BD217" s="1152">
        <v>2677686</v>
      </c>
    </row>
    <row r="218" spans="1:56" hidden="1">
      <c r="A218" s="1157" t="str">
        <f t="shared" si="2"/>
        <v>C6701507310</v>
      </c>
      <c r="B218" s="1293" t="s">
        <v>453</v>
      </c>
      <c r="C218" s="1287"/>
      <c r="D218" s="1293" t="s">
        <v>814</v>
      </c>
      <c r="E218" s="1287"/>
      <c r="F218" s="1293" t="s">
        <v>795</v>
      </c>
      <c r="G218" s="1287"/>
      <c r="H218" s="1293" t="s">
        <v>748</v>
      </c>
      <c r="I218" s="1287"/>
      <c r="J218" s="1293" t="s">
        <v>685</v>
      </c>
      <c r="K218" s="1287"/>
      <c r="L218" s="1287"/>
      <c r="M218" s="1293" t="s">
        <v>685</v>
      </c>
      <c r="N218" s="1287"/>
      <c r="O218" s="1287"/>
      <c r="P218" s="1293" t="s">
        <v>685</v>
      </c>
      <c r="Q218" s="1287"/>
      <c r="R218" s="1293" t="s">
        <v>685</v>
      </c>
      <c r="S218" s="1287"/>
      <c r="T218" s="1292" t="s">
        <v>816</v>
      </c>
      <c r="U218" s="1287"/>
      <c r="V218" s="1287"/>
      <c r="W218" s="1287"/>
      <c r="X218" s="1287"/>
      <c r="Y218" s="1287"/>
      <c r="Z218" s="1287"/>
      <c r="AA218" s="1287"/>
      <c r="AB218" s="1293" t="s">
        <v>732</v>
      </c>
      <c r="AC218" s="1287"/>
      <c r="AD218" s="1287"/>
      <c r="AE218" s="1287"/>
      <c r="AF218" s="1287"/>
      <c r="AG218" s="1293" t="s">
        <v>733</v>
      </c>
      <c r="AH218" s="1287"/>
      <c r="AI218" s="1287"/>
      <c r="AJ218" s="1151" t="s">
        <v>417</v>
      </c>
      <c r="AK218" s="1294" t="s">
        <v>734</v>
      </c>
      <c r="AL218" s="1287"/>
      <c r="AM218" s="1287"/>
      <c r="AN218" s="1287"/>
      <c r="AO218" s="1287"/>
      <c r="AP218" s="1287"/>
      <c r="AQ218" s="1152">
        <v>2300000000</v>
      </c>
      <c r="AR218" s="1162">
        <v>0</v>
      </c>
      <c r="AS218" s="1153">
        <v>0</v>
      </c>
      <c r="AT218" s="1295">
        <v>0</v>
      </c>
      <c r="AU218" s="1287"/>
      <c r="AV218" s="1161">
        <v>77784608</v>
      </c>
      <c r="AW218" s="1152">
        <v>-77784608</v>
      </c>
      <c r="AX218" s="1161">
        <v>228484035</v>
      </c>
      <c r="AY218" s="1152">
        <v>-150699427</v>
      </c>
      <c r="AZ218" s="1161">
        <v>140460463</v>
      </c>
      <c r="BA218" s="1152">
        <v>88023572</v>
      </c>
      <c r="BB218" s="1152">
        <v>140460463</v>
      </c>
      <c r="BC218" s="1153">
        <v>0</v>
      </c>
      <c r="BD218" s="1152">
        <v>2677686</v>
      </c>
    </row>
    <row r="219" spans="1:56" hidden="1">
      <c r="A219" s="1157" t="str">
        <f t="shared" ref="A219:A224" si="3">+B219&amp;D219&amp;F219&amp;H219&amp;J219&amp;M219&amp;AJ219</f>
        <v>C67015073010</v>
      </c>
      <c r="B219" s="1293" t="s">
        <v>453</v>
      </c>
      <c r="C219" s="1287"/>
      <c r="D219" s="1293" t="s">
        <v>814</v>
      </c>
      <c r="E219" s="1287"/>
      <c r="F219" s="1293" t="s">
        <v>795</v>
      </c>
      <c r="G219" s="1287"/>
      <c r="H219" s="1293" t="s">
        <v>748</v>
      </c>
      <c r="I219" s="1287"/>
      <c r="J219" s="1293" t="s">
        <v>739</v>
      </c>
      <c r="K219" s="1287"/>
      <c r="L219" s="1287"/>
      <c r="M219" s="1293" t="s">
        <v>685</v>
      </c>
      <c r="N219" s="1287"/>
      <c r="O219" s="1287"/>
      <c r="P219" s="1293" t="s">
        <v>685</v>
      </c>
      <c r="Q219" s="1287"/>
      <c r="R219" s="1293" t="s">
        <v>685</v>
      </c>
      <c r="S219" s="1287"/>
      <c r="T219" s="1292" t="s">
        <v>816</v>
      </c>
      <c r="U219" s="1287"/>
      <c r="V219" s="1287"/>
      <c r="W219" s="1287"/>
      <c r="X219" s="1287"/>
      <c r="Y219" s="1287"/>
      <c r="Z219" s="1287"/>
      <c r="AA219" s="1287"/>
      <c r="AB219" s="1293" t="s">
        <v>732</v>
      </c>
      <c r="AC219" s="1287"/>
      <c r="AD219" s="1287"/>
      <c r="AE219" s="1287"/>
      <c r="AF219" s="1287"/>
      <c r="AG219" s="1293" t="s">
        <v>733</v>
      </c>
      <c r="AH219" s="1287"/>
      <c r="AI219" s="1287"/>
      <c r="AJ219" s="1151" t="s">
        <v>417</v>
      </c>
      <c r="AK219" s="1294" t="s">
        <v>734</v>
      </c>
      <c r="AL219" s="1287"/>
      <c r="AM219" s="1287"/>
      <c r="AN219" s="1287"/>
      <c r="AO219" s="1287"/>
      <c r="AP219" s="1287"/>
      <c r="AQ219" s="1152">
        <v>2300000000</v>
      </c>
      <c r="AR219" s="1162">
        <v>0</v>
      </c>
      <c r="AS219" s="1153">
        <v>0</v>
      </c>
      <c r="AT219" s="1295">
        <v>0</v>
      </c>
      <c r="AU219" s="1287"/>
      <c r="AV219" s="1161">
        <v>77784608</v>
      </c>
      <c r="AW219" s="1152">
        <v>-77784608</v>
      </c>
      <c r="AX219" s="1161">
        <v>228484035</v>
      </c>
      <c r="AY219" s="1152">
        <v>-150699427</v>
      </c>
      <c r="AZ219" s="1161">
        <v>140460463</v>
      </c>
      <c r="BA219" s="1152">
        <v>88023572</v>
      </c>
      <c r="BB219" s="1152">
        <v>140460463</v>
      </c>
      <c r="BC219" s="1153">
        <v>0</v>
      </c>
      <c r="BD219" s="1152">
        <v>2677686</v>
      </c>
    </row>
    <row r="220" spans="1:56" hidden="1">
      <c r="A220" s="1157" t="str">
        <f t="shared" si="3"/>
        <v>C670150730210</v>
      </c>
      <c r="B220" s="1289" t="s">
        <v>453</v>
      </c>
      <c r="C220" s="1287"/>
      <c r="D220" s="1289" t="s">
        <v>814</v>
      </c>
      <c r="E220" s="1287"/>
      <c r="F220" s="1289" t="s">
        <v>795</v>
      </c>
      <c r="G220" s="1287"/>
      <c r="H220" s="1289" t="s">
        <v>748</v>
      </c>
      <c r="I220" s="1287"/>
      <c r="J220" s="1289" t="s">
        <v>739</v>
      </c>
      <c r="K220" s="1287"/>
      <c r="L220" s="1287"/>
      <c r="M220" s="1289" t="s">
        <v>741</v>
      </c>
      <c r="N220" s="1287"/>
      <c r="O220" s="1287"/>
      <c r="P220" s="1289" t="s">
        <v>685</v>
      </c>
      <c r="Q220" s="1287"/>
      <c r="R220" s="1289" t="s">
        <v>685</v>
      </c>
      <c r="S220" s="1287"/>
      <c r="T220" s="1290" t="s">
        <v>595</v>
      </c>
      <c r="U220" s="1287"/>
      <c r="V220" s="1287"/>
      <c r="W220" s="1287"/>
      <c r="X220" s="1287"/>
      <c r="Y220" s="1287"/>
      <c r="Z220" s="1287"/>
      <c r="AA220" s="1287"/>
      <c r="AB220" s="1289" t="s">
        <v>732</v>
      </c>
      <c r="AC220" s="1287"/>
      <c r="AD220" s="1287"/>
      <c r="AE220" s="1287"/>
      <c r="AF220" s="1287"/>
      <c r="AG220" s="1289" t="s">
        <v>733</v>
      </c>
      <c r="AH220" s="1287"/>
      <c r="AI220" s="1287"/>
      <c r="AJ220" s="1154" t="s">
        <v>417</v>
      </c>
      <c r="AK220" s="1291" t="s">
        <v>734</v>
      </c>
      <c r="AL220" s="1287"/>
      <c r="AM220" s="1287"/>
      <c r="AN220" s="1287"/>
      <c r="AO220" s="1287"/>
      <c r="AP220" s="1287"/>
      <c r="AQ220" s="1155">
        <v>1500000000</v>
      </c>
      <c r="AR220" s="1163">
        <v>0</v>
      </c>
      <c r="AS220" s="1156">
        <v>0</v>
      </c>
      <c r="AT220" s="1286">
        <v>0</v>
      </c>
      <c r="AU220" s="1287"/>
      <c r="AV220" s="1163">
        <v>0</v>
      </c>
      <c r="AW220" s="1156">
        <v>0</v>
      </c>
      <c r="AX220" s="1164">
        <v>199388353</v>
      </c>
      <c r="AY220" s="1155">
        <v>-199388353</v>
      </c>
      <c r="AZ220" s="1164">
        <v>104151200</v>
      </c>
      <c r="BA220" s="1155">
        <v>95237153</v>
      </c>
      <c r="BB220" s="1155">
        <v>104151200</v>
      </c>
      <c r="BC220" s="1156">
        <v>0</v>
      </c>
      <c r="BD220" s="1156">
        <v>0</v>
      </c>
    </row>
    <row r="221" spans="1:56" hidden="1">
      <c r="A221" s="1157" t="str">
        <f t="shared" si="3"/>
        <v>C670150730310</v>
      </c>
      <c r="B221" s="1289" t="s">
        <v>453</v>
      </c>
      <c r="C221" s="1287"/>
      <c r="D221" s="1289" t="s">
        <v>814</v>
      </c>
      <c r="E221" s="1287"/>
      <c r="F221" s="1289" t="s">
        <v>795</v>
      </c>
      <c r="G221" s="1287"/>
      <c r="H221" s="1289" t="s">
        <v>748</v>
      </c>
      <c r="I221" s="1287"/>
      <c r="J221" s="1289" t="s">
        <v>739</v>
      </c>
      <c r="K221" s="1287"/>
      <c r="L221" s="1287"/>
      <c r="M221" s="1289" t="s">
        <v>748</v>
      </c>
      <c r="N221" s="1287"/>
      <c r="O221" s="1287"/>
      <c r="P221" s="1289" t="s">
        <v>685</v>
      </c>
      <c r="Q221" s="1287"/>
      <c r="R221" s="1289" t="s">
        <v>685</v>
      </c>
      <c r="S221" s="1287"/>
      <c r="T221" s="1290" t="s">
        <v>596</v>
      </c>
      <c r="U221" s="1287"/>
      <c r="V221" s="1287"/>
      <c r="W221" s="1287"/>
      <c r="X221" s="1287"/>
      <c r="Y221" s="1287"/>
      <c r="Z221" s="1287"/>
      <c r="AA221" s="1287"/>
      <c r="AB221" s="1289" t="s">
        <v>732</v>
      </c>
      <c r="AC221" s="1287"/>
      <c r="AD221" s="1287"/>
      <c r="AE221" s="1287"/>
      <c r="AF221" s="1287"/>
      <c r="AG221" s="1289" t="s">
        <v>733</v>
      </c>
      <c r="AH221" s="1287"/>
      <c r="AI221" s="1287"/>
      <c r="AJ221" s="1154" t="s">
        <v>417</v>
      </c>
      <c r="AK221" s="1291" t="s">
        <v>734</v>
      </c>
      <c r="AL221" s="1287"/>
      <c r="AM221" s="1287"/>
      <c r="AN221" s="1287"/>
      <c r="AO221" s="1287"/>
      <c r="AP221" s="1287"/>
      <c r="AQ221" s="1155">
        <v>800000000</v>
      </c>
      <c r="AR221" s="1163">
        <v>0</v>
      </c>
      <c r="AS221" s="1156">
        <v>0</v>
      </c>
      <c r="AT221" s="1286">
        <v>0</v>
      </c>
      <c r="AU221" s="1287"/>
      <c r="AV221" s="1164">
        <v>77784608</v>
      </c>
      <c r="AW221" s="1155">
        <v>-77784608</v>
      </c>
      <c r="AX221" s="1164">
        <v>29095682</v>
      </c>
      <c r="AY221" s="1155">
        <v>48688926</v>
      </c>
      <c r="AZ221" s="1164">
        <v>36309263</v>
      </c>
      <c r="BA221" s="1155">
        <v>-7213581</v>
      </c>
      <c r="BB221" s="1155">
        <v>36309263</v>
      </c>
      <c r="BC221" s="1156">
        <v>0</v>
      </c>
      <c r="BD221" s="1155">
        <v>2677686</v>
      </c>
    </row>
    <row r="222" spans="1:56" hidden="1">
      <c r="A222" s="1157" t="str">
        <f t="shared" si="3"/>
        <v>C670150810</v>
      </c>
      <c r="B222" s="1293" t="s">
        <v>453</v>
      </c>
      <c r="C222" s="1287"/>
      <c r="D222" s="1293" t="s">
        <v>814</v>
      </c>
      <c r="E222" s="1287"/>
      <c r="F222" s="1293" t="s">
        <v>817</v>
      </c>
      <c r="G222" s="1287"/>
      <c r="H222" s="1293"/>
      <c r="I222" s="1287"/>
      <c r="J222" s="1293"/>
      <c r="K222" s="1287"/>
      <c r="L222" s="1287"/>
      <c r="M222" s="1293"/>
      <c r="N222" s="1287"/>
      <c r="O222" s="1287"/>
      <c r="P222" s="1293"/>
      <c r="Q222" s="1287"/>
      <c r="R222" s="1293"/>
      <c r="S222" s="1287"/>
      <c r="T222" s="1292" t="s">
        <v>818</v>
      </c>
      <c r="U222" s="1287"/>
      <c r="V222" s="1287"/>
      <c r="W222" s="1287"/>
      <c r="X222" s="1287"/>
      <c r="Y222" s="1287"/>
      <c r="Z222" s="1287"/>
      <c r="AA222" s="1287"/>
      <c r="AB222" s="1293" t="s">
        <v>732</v>
      </c>
      <c r="AC222" s="1287"/>
      <c r="AD222" s="1287"/>
      <c r="AE222" s="1287"/>
      <c r="AF222" s="1287"/>
      <c r="AG222" s="1293" t="s">
        <v>733</v>
      </c>
      <c r="AH222" s="1287"/>
      <c r="AI222" s="1287"/>
      <c r="AJ222" s="1151" t="s">
        <v>417</v>
      </c>
      <c r="AK222" s="1294" t="s">
        <v>734</v>
      </c>
      <c r="AL222" s="1287"/>
      <c r="AM222" s="1287"/>
      <c r="AN222" s="1287"/>
      <c r="AO222" s="1287"/>
      <c r="AP222" s="1287"/>
      <c r="AQ222" s="1152">
        <v>850000000</v>
      </c>
      <c r="AR222" s="1162">
        <v>0</v>
      </c>
      <c r="AS222" s="1152">
        <v>90000000</v>
      </c>
      <c r="AT222" s="1295">
        <v>0</v>
      </c>
      <c r="AU222" s="1287"/>
      <c r="AV222" s="1161">
        <v>9678274</v>
      </c>
      <c r="AW222" s="1152">
        <v>-9678274</v>
      </c>
      <c r="AX222" s="1161">
        <v>94560248</v>
      </c>
      <c r="AY222" s="1152">
        <v>-84881974</v>
      </c>
      <c r="AZ222" s="1161">
        <v>60501407</v>
      </c>
      <c r="BA222" s="1152">
        <v>34058841</v>
      </c>
      <c r="BB222" s="1152">
        <v>60501407</v>
      </c>
      <c r="BC222" s="1153">
        <v>0</v>
      </c>
      <c r="BD222" s="1152">
        <v>129689</v>
      </c>
    </row>
    <row r="223" spans="1:56" hidden="1">
      <c r="A223" s="1157" t="str">
        <f t="shared" si="3"/>
        <v>C6701508110</v>
      </c>
      <c r="B223" s="1289" t="s">
        <v>453</v>
      </c>
      <c r="C223" s="1287"/>
      <c r="D223" s="1289" t="s">
        <v>814</v>
      </c>
      <c r="E223" s="1287"/>
      <c r="F223" s="1289" t="s">
        <v>817</v>
      </c>
      <c r="G223" s="1287"/>
      <c r="H223" s="1289" t="s">
        <v>738</v>
      </c>
      <c r="I223" s="1287"/>
      <c r="J223" s="1289" t="s">
        <v>685</v>
      </c>
      <c r="K223" s="1287"/>
      <c r="L223" s="1287"/>
      <c r="M223" s="1289" t="s">
        <v>685</v>
      </c>
      <c r="N223" s="1287"/>
      <c r="O223" s="1287"/>
      <c r="P223" s="1289" t="s">
        <v>685</v>
      </c>
      <c r="Q223" s="1287"/>
      <c r="R223" s="1289" t="s">
        <v>685</v>
      </c>
      <c r="S223" s="1287"/>
      <c r="T223" s="1290" t="s">
        <v>597</v>
      </c>
      <c r="U223" s="1287"/>
      <c r="V223" s="1287"/>
      <c r="W223" s="1287"/>
      <c r="X223" s="1287"/>
      <c r="Y223" s="1287"/>
      <c r="Z223" s="1287"/>
      <c r="AA223" s="1287"/>
      <c r="AB223" s="1289" t="s">
        <v>732</v>
      </c>
      <c r="AC223" s="1287"/>
      <c r="AD223" s="1287"/>
      <c r="AE223" s="1287"/>
      <c r="AF223" s="1287"/>
      <c r="AG223" s="1289" t="s">
        <v>733</v>
      </c>
      <c r="AH223" s="1287"/>
      <c r="AI223" s="1287"/>
      <c r="AJ223" s="1154" t="s">
        <v>417</v>
      </c>
      <c r="AK223" s="1291" t="s">
        <v>734</v>
      </c>
      <c r="AL223" s="1287"/>
      <c r="AM223" s="1287"/>
      <c r="AN223" s="1287"/>
      <c r="AO223" s="1287"/>
      <c r="AP223" s="1287"/>
      <c r="AQ223" s="1155">
        <v>850000000</v>
      </c>
      <c r="AR223" s="1163">
        <v>0</v>
      </c>
      <c r="AS223" s="1155">
        <v>90000000</v>
      </c>
      <c r="AT223" s="1286">
        <v>0</v>
      </c>
      <c r="AU223" s="1287"/>
      <c r="AV223" s="1164">
        <v>9678274</v>
      </c>
      <c r="AW223" s="1155">
        <v>-9678274</v>
      </c>
      <c r="AX223" s="1164">
        <v>94560248</v>
      </c>
      <c r="AY223" s="1155">
        <v>-84881974</v>
      </c>
      <c r="AZ223" s="1164">
        <v>60501407</v>
      </c>
      <c r="BA223" s="1155">
        <v>34058841</v>
      </c>
      <c r="BB223" s="1155">
        <v>60501407</v>
      </c>
      <c r="BC223" s="1156">
        <v>0</v>
      </c>
      <c r="BD223" s="1155">
        <v>129689</v>
      </c>
    </row>
    <row r="224" spans="1:56" hidden="1">
      <c r="A224" s="1157" t="str">
        <f t="shared" si="3"/>
        <v/>
      </c>
      <c r="B224" s="1148" t="s">
        <v>685</v>
      </c>
      <c r="C224" s="1148" t="s">
        <v>685</v>
      </c>
      <c r="D224" s="1148" t="s">
        <v>685</v>
      </c>
      <c r="E224" s="1148" t="s">
        <v>685</v>
      </c>
      <c r="F224" s="1148" t="s">
        <v>685</v>
      </c>
      <c r="G224" s="1148" t="s">
        <v>685</v>
      </c>
      <c r="H224" s="1148" t="s">
        <v>685</v>
      </c>
      <c r="I224" s="1148" t="s">
        <v>685</v>
      </c>
      <c r="J224" s="1148" t="s">
        <v>685</v>
      </c>
      <c r="K224" s="1288" t="s">
        <v>685</v>
      </c>
      <c r="L224" s="1287"/>
      <c r="M224" s="1288" t="s">
        <v>685</v>
      </c>
      <c r="N224" s="1287"/>
      <c r="O224" s="1148" t="s">
        <v>685</v>
      </c>
      <c r="P224" s="1148" t="s">
        <v>685</v>
      </c>
      <c r="Q224" s="1148" t="s">
        <v>685</v>
      </c>
      <c r="R224" s="1148" t="s">
        <v>685</v>
      </c>
      <c r="S224" s="1148" t="s">
        <v>685</v>
      </c>
      <c r="T224" s="1148" t="s">
        <v>685</v>
      </c>
      <c r="U224" s="1148" t="s">
        <v>685</v>
      </c>
      <c r="V224" s="1148" t="s">
        <v>685</v>
      </c>
      <c r="W224" s="1148" t="s">
        <v>685</v>
      </c>
      <c r="X224" s="1148" t="s">
        <v>685</v>
      </c>
      <c r="Y224" s="1148" t="s">
        <v>685</v>
      </c>
      <c r="Z224" s="1148" t="s">
        <v>685</v>
      </c>
      <c r="AA224" s="1148" t="s">
        <v>685</v>
      </c>
      <c r="AB224" s="1288" t="s">
        <v>685</v>
      </c>
      <c r="AC224" s="1287"/>
      <c r="AD224" s="1288" t="s">
        <v>685</v>
      </c>
      <c r="AE224" s="1287"/>
      <c r="AF224" s="1148" t="s">
        <v>685</v>
      </c>
      <c r="AG224" s="1148" t="s">
        <v>685</v>
      </c>
      <c r="AH224" s="1148" t="s">
        <v>685</v>
      </c>
      <c r="AI224" s="1148" t="s">
        <v>685</v>
      </c>
      <c r="AJ224" s="1148" t="s">
        <v>685</v>
      </c>
      <c r="AK224" s="1148" t="s">
        <v>685</v>
      </c>
      <c r="AL224" s="1148" t="s">
        <v>685</v>
      </c>
      <c r="AM224" s="1148" t="s">
        <v>685</v>
      </c>
      <c r="AN224" s="1288" t="s">
        <v>685</v>
      </c>
      <c r="AO224" s="1287"/>
      <c r="AP224" s="1287"/>
      <c r="AQ224" s="1148" t="s">
        <v>685</v>
      </c>
      <c r="AR224" s="1159" t="s">
        <v>685</v>
      </c>
      <c r="AS224" s="1148" t="s">
        <v>685</v>
      </c>
      <c r="AT224" s="1288" t="s">
        <v>685</v>
      </c>
      <c r="AU224" s="1287"/>
      <c r="AV224" s="1159" t="s">
        <v>685</v>
      </c>
      <c r="AW224" s="1148" t="s">
        <v>685</v>
      </c>
      <c r="AX224" s="1159" t="s">
        <v>685</v>
      </c>
      <c r="AY224" s="1148" t="s">
        <v>685</v>
      </c>
      <c r="AZ224" s="1159" t="s">
        <v>685</v>
      </c>
      <c r="BA224" s="1148" t="s">
        <v>685</v>
      </c>
      <c r="BB224" s="1148" t="s">
        <v>685</v>
      </c>
      <c r="BC224" s="1148" t="s">
        <v>685</v>
      </c>
      <c r="BD224" s="1148" t="s">
        <v>685</v>
      </c>
    </row>
  </sheetData>
  <autoFilter ref="A17:BD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>
      <filters>
        <filter val="COMBUSTIBLE Y LUBRICANTES"/>
      </filters>
    </filterColumn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720"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AT18:AU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AT20:AU20"/>
    <mergeCell ref="AT19:AU19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AT22:AU22"/>
    <mergeCell ref="AT21:AU21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AT24:AU24"/>
    <mergeCell ref="AT23:AU23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AT26:AU26"/>
    <mergeCell ref="AT25:AU25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AT28:AU28"/>
    <mergeCell ref="AT27:AU27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AT30:AU30"/>
    <mergeCell ref="AT29:AU29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AT32:AU32"/>
    <mergeCell ref="AT31:AU31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AT34:AU34"/>
    <mergeCell ref="AT33:AU33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AT36:AU36"/>
    <mergeCell ref="AT35:AU35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AT38:AU38"/>
    <mergeCell ref="AT37:AU37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AT40:AU40"/>
    <mergeCell ref="AT39:AU39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AT42:AU42"/>
    <mergeCell ref="AT41:AU41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AT44:AU44"/>
    <mergeCell ref="AT43:AU43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AT46:AU46"/>
    <mergeCell ref="AT45:AU45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AT48:AU48"/>
    <mergeCell ref="AT47:AU47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AT50:AU50"/>
    <mergeCell ref="AT49:AU49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AT52:AU52"/>
    <mergeCell ref="AT51:AU51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AT54:AU54"/>
    <mergeCell ref="AT53:AU53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AT56:AU56"/>
    <mergeCell ref="AT55:AU55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AT58:AU58"/>
    <mergeCell ref="AT57:AU57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AT60:AU60"/>
    <mergeCell ref="AT59:AU59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AT62:AU62"/>
    <mergeCell ref="AT61:AU61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AT64:AU64"/>
    <mergeCell ref="AT63:AU63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AT66:AU66"/>
    <mergeCell ref="AT65:AU65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AT68:AU68"/>
    <mergeCell ref="AT67:AU67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AT70:AU70"/>
    <mergeCell ref="AT69:AU69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AT72:AU72"/>
    <mergeCell ref="AT71:AU71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AT74:AU74"/>
    <mergeCell ref="AT73:AU73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AT76:AU76"/>
    <mergeCell ref="AT75:AU75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AT78:AU78"/>
    <mergeCell ref="AT77:AU77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AT80:AU80"/>
    <mergeCell ref="AT79:AU79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AT82:AU82"/>
    <mergeCell ref="AT81:AU81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AT84:AU84"/>
    <mergeCell ref="AT83:AU83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AT86:AU86"/>
    <mergeCell ref="AT85:AU85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AT88:AU88"/>
    <mergeCell ref="AT87:AU87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AT90:AU90"/>
    <mergeCell ref="AT89:AU89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AT92:AU92"/>
    <mergeCell ref="AT91:AU91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AT94:AU94"/>
    <mergeCell ref="AT93:AU93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AT96:AU96"/>
    <mergeCell ref="AT95:AU95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AT98:AU98"/>
    <mergeCell ref="AT97:AU97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AT100:AU100"/>
    <mergeCell ref="AT99:AU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AT102:AU102"/>
    <mergeCell ref="AT101:AU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AT104:AU104"/>
    <mergeCell ref="AT103:AU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AT106:AU106"/>
    <mergeCell ref="AT105:AU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AT108:AU108"/>
    <mergeCell ref="AT107:AU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AT110:AU110"/>
    <mergeCell ref="AT109:AU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AT112:AU112"/>
    <mergeCell ref="AT111:AU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AT114:AU114"/>
    <mergeCell ref="AT113:AU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AT116:AU116"/>
    <mergeCell ref="AT115:AU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AT118:AU118"/>
    <mergeCell ref="AT117:AU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AT120:AU120"/>
    <mergeCell ref="AT119:AU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AT122:AU122"/>
    <mergeCell ref="AT121:AU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AT124:AU124"/>
    <mergeCell ref="AT123:AU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AT126:AU126"/>
    <mergeCell ref="AT125:AU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AT128:AU128"/>
    <mergeCell ref="AT127:AU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AT130:AU130"/>
    <mergeCell ref="AT129:AU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AT132:AU132"/>
    <mergeCell ref="AT131:AU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AT134:AU134"/>
    <mergeCell ref="AT133:AU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AT136:AU136"/>
    <mergeCell ref="AT135:AU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AT138:AU138"/>
    <mergeCell ref="AT137:AU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AT140:AU140"/>
    <mergeCell ref="AT139:AU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AT142:AU142"/>
    <mergeCell ref="AT141:AU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AT144:AU144"/>
    <mergeCell ref="AT143:AU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AT146:AU146"/>
    <mergeCell ref="AT145:AU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AT148:AU148"/>
    <mergeCell ref="AT147:AU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AT150:AU150"/>
    <mergeCell ref="AT149:AU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AT152:AU152"/>
    <mergeCell ref="AT151:AU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AT154:AU154"/>
    <mergeCell ref="AT153:AU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AT156:AU156"/>
    <mergeCell ref="AT155:AU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AT158:AU158"/>
    <mergeCell ref="AT157:AU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AT160:AU160"/>
    <mergeCell ref="AT159:AU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AT162:AU162"/>
    <mergeCell ref="AT161:AU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AT164:AU164"/>
    <mergeCell ref="AT163:AU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AT166:AU166"/>
    <mergeCell ref="AT165:AU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AT168:AU168"/>
    <mergeCell ref="AT167:AU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AT170:AU170"/>
    <mergeCell ref="AT169:AU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AT172:AU172"/>
    <mergeCell ref="AT171:AU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AT174:AU174"/>
    <mergeCell ref="AT173:AU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AT176:AU176"/>
    <mergeCell ref="AT175:AU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AT178:AU178"/>
    <mergeCell ref="AT177:AU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AT180:AU180"/>
    <mergeCell ref="AT179:AU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AT182:AU182"/>
    <mergeCell ref="AT181:AU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AT184:AU184"/>
    <mergeCell ref="AT183:AU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AT186:AU186"/>
    <mergeCell ref="AT185:AU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AT188:AU188"/>
    <mergeCell ref="AT187:AU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AT190:AU190"/>
    <mergeCell ref="AT189:AU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AT192:AU192"/>
    <mergeCell ref="AT191:AU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AT194:AU194"/>
    <mergeCell ref="AT193:AU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AT196:AU196"/>
    <mergeCell ref="AT195:AU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AT198:AU198"/>
    <mergeCell ref="AT197:AU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AT200:AU200"/>
    <mergeCell ref="AT199:AU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AT202:AU202"/>
    <mergeCell ref="AT201:AU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AT204:AU204"/>
    <mergeCell ref="AT203:AU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AT206:AU206"/>
    <mergeCell ref="AT205:AU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AT208:AU208"/>
    <mergeCell ref="AT207:AU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AT210:AU210"/>
    <mergeCell ref="AT209:AU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AT212:AU212"/>
    <mergeCell ref="AT211:AU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AT214:AU214"/>
    <mergeCell ref="AT213:AU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AT216:AU216"/>
    <mergeCell ref="AT215:AU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AT218:AU218"/>
    <mergeCell ref="AT217:AU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AT220:AU220"/>
    <mergeCell ref="AT219:AU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AT222:AU222"/>
    <mergeCell ref="AT221:AU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AT223:AU223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/>
  <cols>
    <col min="1" max="1" width="11.42578125" style="1012" customWidth="1"/>
    <col min="2" max="3" width="2" style="1012" customWidth="1"/>
    <col min="4" max="4" width="1.85546875" style="1012" customWidth="1"/>
    <col min="5" max="5" width="1.5703125" style="1012" customWidth="1"/>
    <col min="6" max="6" width="1.42578125" style="1012" customWidth="1"/>
    <col min="7" max="7" width="2.42578125" style="1012" customWidth="1"/>
    <col min="8" max="9" width="1.5703125" style="1012" customWidth="1"/>
    <col min="10" max="11" width="1.42578125" style="1012" customWidth="1"/>
    <col min="12" max="13" width="1.28515625" style="1012" customWidth="1"/>
    <col min="14" max="14" width="1.5703125" style="1012" customWidth="1"/>
    <col min="15" max="15" width="2.7109375" style="1012" customWidth="1"/>
    <col min="16" max="16" width="1.85546875" style="1012" customWidth="1"/>
    <col min="17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5.140625" style="1078" bestFit="1" customWidth="1"/>
    <col min="44" max="44" width="14.7109375" style="1078" bestFit="1" customWidth="1"/>
    <col min="45" max="45" width="12.42578125" style="1012" bestFit="1" customWidth="1"/>
    <col min="46" max="46" width="3.85546875" style="1012" customWidth="1"/>
    <col min="47" max="47" width="7" style="1012" customWidth="1"/>
    <col min="48" max="48" width="13.140625" style="1078" bestFit="1" customWidth="1"/>
    <col min="49" max="49" width="13.85546875" style="1012" bestFit="1" customWidth="1"/>
    <col min="50" max="50" width="16" style="1078" bestFit="1" customWidth="1"/>
    <col min="51" max="51" width="15.140625" style="1012" bestFit="1" customWidth="1"/>
    <col min="52" max="52" width="17.42578125" style="1078" bestFit="1" customWidth="1"/>
    <col min="53" max="53" width="16" style="1012" bestFit="1" customWidth="1"/>
    <col min="54" max="54" width="14.7109375" style="1012" bestFit="1" customWidth="1"/>
    <col min="55" max="55" width="18.7109375" style="1012" bestFit="1" customWidth="1"/>
    <col min="56" max="56" width="11.5703125" style="1012" customWidth="1"/>
    <col min="57" max="57" width="0.5703125" style="1012" customWidth="1"/>
    <col min="58" max="58" width="11.42578125" style="1012"/>
    <col min="59" max="71" width="16.5703125" style="1012" customWidth="1"/>
    <col min="72" max="16384" width="11.42578125" style="1012"/>
  </cols>
  <sheetData>
    <row r="1" spans="2:71" ht="4.3499999999999996" customHeight="1"/>
    <row r="2" spans="2:71" ht="4.3499999999999996" customHeight="1">
      <c r="B2" s="1324"/>
      <c r="C2" s="1324"/>
      <c r="D2" s="1324"/>
      <c r="E2" s="1324"/>
      <c r="F2" s="1324"/>
      <c r="G2" s="1324"/>
      <c r="H2" s="1324"/>
      <c r="I2" s="1324"/>
      <c r="J2" s="1324"/>
      <c r="K2" s="1324"/>
    </row>
    <row r="3" spans="2:71" ht="14.1" customHeight="1">
      <c r="B3" s="1324"/>
      <c r="C3" s="1324"/>
      <c r="D3" s="1324"/>
      <c r="E3" s="1324"/>
      <c r="F3" s="1324"/>
      <c r="G3" s="1324"/>
      <c r="H3" s="1324"/>
      <c r="I3" s="1324"/>
      <c r="J3" s="1324"/>
      <c r="K3" s="1324"/>
      <c r="N3" s="1325" t="s">
        <v>693</v>
      </c>
      <c r="O3" s="1325"/>
      <c r="P3" s="1325"/>
      <c r="Q3" s="1325"/>
      <c r="R3" s="1325"/>
      <c r="S3" s="1325"/>
      <c r="T3" s="1325"/>
      <c r="U3" s="1325"/>
      <c r="V3" s="1325"/>
      <c r="W3" s="1325"/>
      <c r="X3" s="1325"/>
      <c r="Y3" s="1325"/>
      <c r="Z3" s="1325"/>
      <c r="AA3" s="1325"/>
      <c r="AB3" s="1325"/>
      <c r="AE3" s="1326" t="s">
        <v>694</v>
      </c>
      <c r="AF3" s="1326"/>
      <c r="AG3" s="1326"/>
      <c r="AH3" s="1326"/>
      <c r="AI3" s="1326"/>
      <c r="AJ3" s="1326"/>
      <c r="AK3" s="1326"/>
      <c r="AL3" s="1326"/>
      <c r="AM3" s="1326"/>
      <c r="AN3" s="1326"/>
      <c r="AP3" s="1327" t="s">
        <v>820</v>
      </c>
      <c r="AQ3" s="1328"/>
      <c r="AR3" s="1328"/>
      <c r="AS3" s="1327"/>
      <c r="AT3" s="1327"/>
    </row>
    <row r="4" spans="2:71" ht="7.15" customHeight="1">
      <c r="B4" s="1324"/>
      <c r="C4" s="1324"/>
      <c r="D4" s="1324"/>
      <c r="E4" s="1324"/>
      <c r="F4" s="1324"/>
      <c r="G4" s="1324"/>
      <c r="H4" s="1324"/>
      <c r="I4" s="1324"/>
      <c r="J4" s="1324"/>
      <c r="K4" s="1324"/>
      <c r="N4" s="1325"/>
      <c r="O4" s="1325"/>
      <c r="P4" s="1325"/>
      <c r="Q4" s="1325"/>
      <c r="R4" s="1325"/>
      <c r="S4" s="1325"/>
      <c r="T4" s="1325"/>
      <c r="U4" s="1325"/>
      <c r="V4" s="1325"/>
      <c r="W4" s="1325"/>
      <c r="X4" s="1325"/>
      <c r="Y4" s="1325"/>
      <c r="Z4" s="1325"/>
      <c r="AA4" s="1325"/>
      <c r="AB4" s="1325"/>
    </row>
    <row r="5" spans="2:71" ht="28.35" customHeight="1"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N5" s="1325"/>
      <c r="O5" s="1325"/>
      <c r="P5" s="1325"/>
      <c r="Q5" s="1325"/>
      <c r="R5" s="1325"/>
      <c r="S5" s="1325"/>
      <c r="T5" s="1325"/>
      <c r="U5" s="1325"/>
      <c r="V5" s="1325"/>
      <c r="W5" s="1325"/>
      <c r="X5" s="1325"/>
      <c r="Y5" s="1325"/>
      <c r="Z5" s="1325"/>
      <c r="AA5" s="1325"/>
      <c r="AB5" s="1325"/>
      <c r="AE5" s="1326" t="s">
        <v>695</v>
      </c>
      <c r="AF5" s="1326"/>
      <c r="AG5" s="1326"/>
      <c r="AH5" s="1326"/>
      <c r="AI5" s="1326"/>
      <c r="AJ5" s="1326"/>
      <c r="AK5" s="1326"/>
      <c r="AL5" s="1326"/>
      <c r="AM5" s="1326"/>
      <c r="AN5" s="1326"/>
      <c r="AP5" s="1327" t="s">
        <v>696</v>
      </c>
      <c r="AQ5" s="1328"/>
      <c r="AR5" s="1328"/>
      <c r="AS5" s="1327"/>
      <c r="AT5" s="1327"/>
      <c r="BI5" s="1012" t="s">
        <v>950</v>
      </c>
    </row>
    <row r="6" spans="2:71" ht="2.85" customHeight="1">
      <c r="B6" s="1324"/>
      <c r="C6" s="1324"/>
      <c r="D6" s="1324"/>
      <c r="E6" s="1324"/>
      <c r="F6" s="1324"/>
      <c r="G6" s="1324"/>
      <c r="H6" s="1324"/>
      <c r="I6" s="1324"/>
      <c r="J6" s="1324"/>
      <c r="K6" s="1324"/>
      <c r="AE6" s="1326"/>
      <c r="AF6" s="1326"/>
      <c r="AG6" s="1326"/>
      <c r="AH6" s="1326"/>
      <c r="AI6" s="1326"/>
      <c r="AJ6" s="1326"/>
      <c r="AK6" s="1326"/>
      <c r="AL6" s="1326"/>
      <c r="AM6" s="1326"/>
      <c r="AN6" s="1326"/>
      <c r="AP6" s="1327"/>
      <c r="AQ6" s="1328"/>
      <c r="AR6" s="1328"/>
      <c r="AS6" s="1327"/>
      <c r="AT6" s="1327"/>
    </row>
    <row r="7" spans="2:71">
      <c r="AE7" s="1326"/>
      <c r="AF7" s="1326"/>
      <c r="AG7" s="1326"/>
      <c r="AH7" s="1326"/>
      <c r="AI7" s="1326"/>
      <c r="AJ7" s="1326"/>
      <c r="AK7" s="1326"/>
      <c r="AL7" s="1326"/>
      <c r="AM7" s="1326"/>
      <c r="AN7" s="1326"/>
      <c r="AP7" s="1327"/>
      <c r="AQ7" s="1328"/>
      <c r="AR7" s="1328"/>
      <c r="AS7" s="1327"/>
      <c r="AT7" s="1327"/>
    </row>
    <row r="8" spans="2:71" ht="7.15" customHeight="1"/>
    <row r="9" spans="2:71" ht="14.1" customHeight="1">
      <c r="AE9" s="1326" t="s">
        <v>697</v>
      </c>
      <c r="AF9" s="1326"/>
      <c r="AG9" s="1326"/>
      <c r="AH9" s="1326"/>
      <c r="AI9" s="1326"/>
      <c r="AJ9" s="1326"/>
      <c r="AK9" s="1326"/>
      <c r="AL9" s="1326"/>
      <c r="AM9" s="1326"/>
      <c r="AN9" s="1326"/>
      <c r="AP9" s="1327" t="s">
        <v>828</v>
      </c>
      <c r="AQ9" s="1328"/>
      <c r="AR9" s="1328"/>
      <c r="AS9" s="1327"/>
      <c r="AT9" s="1327"/>
      <c r="AW9" s="1070">
        <f>+AR11-AV11</f>
        <v>47280634084.459961</v>
      </c>
      <c r="AY9" s="1070">
        <f>+AV11-AX11</f>
        <v>56887547343.869995</v>
      </c>
      <c r="BA9" s="1070">
        <f>+AX11-AZ11</f>
        <v>717319251</v>
      </c>
    </row>
    <row r="10" spans="2:71" ht="0" hidden="1" customHeight="1">
      <c r="AQ10" s="1012"/>
      <c r="AR10" s="1012"/>
      <c r="AV10" s="1012"/>
      <c r="AX10" s="1012"/>
      <c r="AZ10" s="1012"/>
    </row>
    <row r="11" spans="2:71" ht="19.899999999999999" customHeight="1">
      <c r="AQ11" s="1081">
        <f>+AQ18+AQ19+AQ20+AQ21+AQ167+AQ168</f>
        <v>471948958953</v>
      </c>
      <c r="AR11" s="1081">
        <f>+AR18+AR19+AR20+AR21+AR167+AR168</f>
        <v>448334016258.47998</v>
      </c>
      <c r="AS11" s="1081">
        <f t="shared" ref="AS11:BD11" si="0">+AS18+AS19+AS20+AS21+AS167+AS168</f>
        <v>23614942694.52</v>
      </c>
      <c r="AT11" s="1081">
        <f t="shared" si="0"/>
        <v>0</v>
      </c>
      <c r="AU11" s="1081">
        <f t="shared" si="0"/>
        <v>0</v>
      </c>
      <c r="AV11" s="1081">
        <f t="shared" si="0"/>
        <v>401053382174.02002</v>
      </c>
      <c r="AW11" s="1081">
        <f t="shared" si="0"/>
        <v>47280634084.459999</v>
      </c>
      <c r="AX11" s="1081">
        <f t="shared" si="0"/>
        <v>344165834830.15002</v>
      </c>
      <c r="AY11" s="1081">
        <f t="shared" si="0"/>
        <v>56887547343.869995</v>
      </c>
      <c r="AZ11" s="1081">
        <f t="shared" si="0"/>
        <v>343448515579.15002</v>
      </c>
      <c r="BA11" s="1081">
        <f t="shared" si="0"/>
        <v>717319251</v>
      </c>
      <c r="BB11" s="1081">
        <f t="shared" si="0"/>
        <v>343441668804.15002</v>
      </c>
      <c r="BC11" s="1081">
        <f t="shared" si="0"/>
        <v>6846775</v>
      </c>
      <c r="BD11" s="1081">
        <f t="shared" si="0"/>
        <v>615967152.71000004</v>
      </c>
    </row>
    <row r="12" spans="2:71" ht="0" hidden="1" customHeight="1">
      <c r="AQ12" s="1012"/>
      <c r="AR12" s="1012"/>
      <c r="AV12" s="1012"/>
      <c r="AX12" s="1012"/>
      <c r="AZ12" s="1012"/>
    </row>
    <row r="13" spans="2:71" ht="8.4499999999999993" customHeight="1"/>
    <row r="14" spans="2:71" ht="25.5" customHeight="1">
      <c r="B14" s="1340" t="s">
        <v>698</v>
      </c>
      <c r="C14" s="1341"/>
      <c r="D14" s="1341"/>
      <c r="E14" s="1341"/>
      <c r="F14" s="1342"/>
      <c r="G14" s="1343" t="s">
        <v>699</v>
      </c>
      <c r="H14" s="1344"/>
      <c r="I14" s="1345"/>
      <c r="J14" s="1340" t="s">
        <v>700</v>
      </c>
      <c r="K14" s="1341"/>
      <c r="L14" s="1341"/>
      <c r="M14" s="1341"/>
      <c r="N14" s="1341"/>
      <c r="O14" s="1341"/>
      <c r="P14" s="1341"/>
      <c r="Q14" s="1342"/>
      <c r="R14" s="1343" t="s">
        <v>701</v>
      </c>
      <c r="S14" s="1344"/>
      <c r="T14" s="1344"/>
      <c r="U14" s="1344"/>
      <c r="V14" s="1344"/>
      <c r="W14" s="1344"/>
      <c r="X14" s="1345"/>
      <c r="Y14" s="1340" t="s">
        <v>702</v>
      </c>
      <c r="Z14" s="1341"/>
      <c r="AA14" s="1341"/>
      <c r="AB14" s="1341"/>
      <c r="AC14" s="1341"/>
      <c r="AD14" s="1341"/>
      <c r="AE14" s="1342"/>
      <c r="AF14" s="1343" t="s">
        <v>829</v>
      </c>
      <c r="AG14" s="1344"/>
      <c r="AH14" s="1344"/>
      <c r="AI14" s="1344"/>
      <c r="AJ14" s="1344"/>
      <c r="AK14" s="1345"/>
      <c r="AL14" s="1014" t="s">
        <v>685</v>
      </c>
      <c r="AM14" s="1014" t="s">
        <v>685</v>
      </c>
      <c r="AN14" s="1339" t="s">
        <v>685</v>
      </c>
      <c r="AO14" s="1339"/>
      <c r="AP14" s="1339"/>
      <c r="AQ14" s="1082" t="s">
        <v>685</v>
      </c>
      <c r="AR14" s="1082" t="s">
        <v>685</v>
      </c>
      <c r="AS14" s="1014" t="s">
        <v>685</v>
      </c>
      <c r="AT14" s="1339" t="s">
        <v>685</v>
      </c>
      <c r="AU14" s="1339"/>
      <c r="AV14" s="1082" t="s">
        <v>685</v>
      </c>
      <c r="AW14" s="1014" t="s">
        <v>685</v>
      </c>
      <c r="AX14" s="1082" t="s">
        <v>685</v>
      </c>
      <c r="AY14" s="1014" t="s">
        <v>685</v>
      </c>
      <c r="AZ14" s="1082" t="s">
        <v>685</v>
      </c>
      <c r="BA14" s="1014" t="s">
        <v>685</v>
      </c>
      <c r="BB14" s="1137"/>
      <c r="BC14" s="1014" t="s">
        <v>685</v>
      </c>
      <c r="BD14" s="1014" t="s">
        <v>685</v>
      </c>
    </row>
    <row r="15" spans="2:71" ht="15" customHeight="1">
      <c r="B15" s="1329" t="s">
        <v>703</v>
      </c>
      <c r="C15" s="1330"/>
      <c r="D15" s="1330"/>
      <c r="E15" s="1330"/>
      <c r="F15" s="1330"/>
      <c r="G15" s="1331"/>
      <c r="H15" s="1332" t="s">
        <v>696</v>
      </c>
      <c r="I15" s="1333"/>
      <c r="J15" s="1333"/>
      <c r="K15" s="1333"/>
      <c r="L15" s="1333"/>
      <c r="M15" s="1333"/>
      <c r="N15" s="1333"/>
      <c r="O15" s="1333"/>
      <c r="P15" s="1333"/>
      <c r="Q15" s="1333"/>
      <c r="R15" s="1333"/>
      <c r="S15" s="1333"/>
      <c r="T15" s="1333"/>
      <c r="U15" s="1333"/>
      <c r="V15" s="1333"/>
      <c r="W15" s="1333"/>
      <c r="X15" s="1333"/>
      <c r="Y15" s="1333"/>
      <c r="Z15" s="1333"/>
      <c r="AA15" s="1333"/>
      <c r="AB15" s="1333"/>
      <c r="AC15" s="1333"/>
      <c r="AD15" s="1333"/>
      <c r="AE15" s="1333"/>
      <c r="AF15" s="1333"/>
      <c r="AG15" s="1333"/>
      <c r="AH15" s="1334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335" t="s">
        <v>685</v>
      </c>
      <c r="AO15" s="1335"/>
      <c r="AP15" s="1335"/>
      <c r="AQ15" s="1082">
        <v>15</v>
      </c>
      <c r="AR15" s="1082">
        <v>16</v>
      </c>
      <c r="AS15" s="1014">
        <v>17</v>
      </c>
      <c r="AT15" s="1339">
        <v>18</v>
      </c>
      <c r="AU15" s="1339"/>
      <c r="AV15" s="1082">
        <v>19</v>
      </c>
      <c r="AW15" s="1014">
        <v>20</v>
      </c>
      <c r="AX15" s="1082">
        <v>21</v>
      </c>
      <c r="AY15" s="1014">
        <v>22</v>
      </c>
      <c r="AZ15" s="1082">
        <v>23</v>
      </c>
      <c r="BA15" s="1014">
        <v>24</v>
      </c>
      <c r="BB15" s="1014">
        <v>25</v>
      </c>
      <c r="BC15" s="1014">
        <v>26</v>
      </c>
      <c r="BD15" s="1014">
        <v>27</v>
      </c>
      <c r="BG15" s="1082">
        <v>15</v>
      </c>
      <c r="BH15" s="1082">
        <v>16</v>
      </c>
      <c r="BI15" s="1040">
        <v>17</v>
      </c>
      <c r="BJ15" s="1040">
        <v>18</v>
      </c>
      <c r="BK15" s="1082">
        <v>19</v>
      </c>
      <c r="BL15" s="1040">
        <v>20</v>
      </c>
      <c r="BM15" s="1082">
        <v>21</v>
      </c>
      <c r="BN15" s="1040">
        <v>22</v>
      </c>
      <c r="BO15" s="1082">
        <v>23</v>
      </c>
      <c r="BP15" s="1040">
        <v>24</v>
      </c>
      <c r="BQ15" s="1040">
        <v>25</v>
      </c>
      <c r="BR15" s="1040">
        <v>26</v>
      </c>
      <c r="BS15" s="1040">
        <v>27</v>
      </c>
    </row>
    <row r="16" spans="2:71" ht="15" customHeight="1">
      <c r="B16" s="1329" t="s">
        <v>704</v>
      </c>
      <c r="C16" s="1330"/>
      <c r="D16" s="1330"/>
      <c r="E16" s="1330"/>
      <c r="F16" s="1330"/>
      <c r="G16" s="1330"/>
      <c r="H16" s="1331"/>
      <c r="I16" s="1332" t="s">
        <v>705</v>
      </c>
      <c r="J16" s="1333"/>
      <c r="K16" s="1333"/>
      <c r="L16" s="1333"/>
      <c r="M16" s="1333"/>
      <c r="N16" s="1333"/>
      <c r="O16" s="1333"/>
      <c r="P16" s="1333"/>
      <c r="Q16" s="1333"/>
      <c r="R16" s="1333"/>
      <c r="S16" s="1333"/>
      <c r="T16" s="1333"/>
      <c r="U16" s="1333"/>
      <c r="V16" s="1333"/>
      <c r="W16" s="1333"/>
      <c r="X16" s="1333"/>
      <c r="Y16" s="1333"/>
      <c r="Z16" s="1333"/>
      <c r="AA16" s="1333"/>
      <c r="AB16" s="1333"/>
      <c r="AC16" s="1333"/>
      <c r="AD16" s="1333"/>
      <c r="AE16" s="1333"/>
      <c r="AF16" s="1333"/>
      <c r="AG16" s="1333"/>
      <c r="AH16" s="1333"/>
      <c r="AI16" s="1333"/>
      <c r="AJ16" s="1333"/>
      <c r="AK16" s="1333"/>
      <c r="AL16" s="1333"/>
      <c r="AM16" s="1333"/>
      <c r="AN16" s="1333"/>
      <c r="AO16" s="1333"/>
      <c r="AP16" s="1334"/>
      <c r="AQ16" s="1082" t="s">
        <v>685</v>
      </c>
      <c r="AR16" s="1082" t="s">
        <v>685</v>
      </c>
      <c r="AS16" s="1014" t="s">
        <v>685</v>
      </c>
      <c r="AT16" s="1335" t="s">
        <v>685</v>
      </c>
      <c r="AU16" s="1335"/>
      <c r="AV16" s="1084" t="s">
        <v>685</v>
      </c>
      <c r="AW16" s="1014" t="s">
        <v>685</v>
      </c>
      <c r="AX16" s="1082" t="s">
        <v>685</v>
      </c>
      <c r="AY16" s="1014" t="s">
        <v>685</v>
      </c>
      <c r="AZ16" s="1082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  <c r="BG16" s="1082" t="s">
        <v>685</v>
      </c>
      <c r="BH16" s="1082" t="s">
        <v>685</v>
      </c>
      <c r="BI16" s="1040" t="s">
        <v>685</v>
      </c>
      <c r="BJ16" s="1042" t="s">
        <v>685</v>
      </c>
      <c r="BK16" s="1084" t="s">
        <v>685</v>
      </c>
      <c r="BL16" s="1040" t="s">
        <v>685</v>
      </c>
      <c r="BM16" s="1082" t="s">
        <v>685</v>
      </c>
      <c r="BN16" s="1040" t="s">
        <v>685</v>
      </c>
      <c r="BO16" s="1082" t="s">
        <v>685</v>
      </c>
      <c r="BP16" s="1040" t="s">
        <v>685</v>
      </c>
      <c r="BQ16" s="1040" t="s">
        <v>685</v>
      </c>
      <c r="BR16" s="1040" t="s">
        <v>685</v>
      </c>
      <c r="BS16" s="1040" t="s">
        <v>685</v>
      </c>
    </row>
    <row r="17" spans="1:71" ht="45" customHeight="1">
      <c r="B17" s="1336" t="s">
        <v>706</v>
      </c>
      <c r="C17" s="1337"/>
      <c r="D17" s="1336" t="s">
        <v>707</v>
      </c>
      <c r="E17" s="1337"/>
      <c r="F17" s="1336" t="s">
        <v>708</v>
      </c>
      <c r="G17" s="1337"/>
      <c r="H17" s="1336" t="s">
        <v>709</v>
      </c>
      <c r="I17" s="1337"/>
      <c r="J17" s="1336" t="s">
        <v>710</v>
      </c>
      <c r="K17" s="1338"/>
      <c r="L17" s="1337"/>
      <c r="M17" s="1336" t="s">
        <v>711</v>
      </c>
      <c r="N17" s="1338"/>
      <c r="O17" s="1337"/>
      <c r="P17" s="1336" t="s">
        <v>712</v>
      </c>
      <c r="Q17" s="1337"/>
      <c r="R17" s="1336" t="s">
        <v>713</v>
      </c>
      <c r="S17" s="1337"/>
      <c r="T17" s="1336" t="s">
        <v>714</v>
      </c>
      <c r="U17" s="1338"/>
      <c r="V17" s="1338"/>
      <c r="W17" s="1338"/>
      <c r="X17" s="1338"/>
      <c r="Y17" s="1338"/>
      <c r="Z17" s="1338"/>
      <c r="AA17" s="1337"/>
      <c r="AB17" s="1336">
        <v>2</v>
      </c>
      <c r="AC17" s="1338"/>
      <c r="AD17" s="1338"/>
      <c r="AE17" s="1338"/>
      <c r="AF17" s="1337"/>
      <c r="AG17" s="1336" t="s">
        <v>716</v>
      </c>
      <c r="AH17" s="1338"/>
      <c r="AI17" s="1337"/>
      <c r="AJ17" s="1018" t="s">
        <v>717</v>
      </c>
      <c r="AK17" s="1336" t="s">
        <v>718</v>
      </c>
      <c r="AL17" s="1338"/>
      <c r="AM17" s="1338"/>
      <c r="AN17" s="1338"/>
      <c r="AO17" s="1338"/>
      <c r="AP17" s="1337"/>
      <c r="AQ17" s="1083" t="s">
        <v>719</v>
      </c>
      <c r="AR17" s="1083" t="s">
        <v>720</v>
      </c>
      <c r="AS17" s="1018" t="s">
        <v>721</v>
      </c>
      <c r="AT17" s="1336" t="s">
        <v>722</v>
      </c>
      <c r="AU17" s="1337"/>
      <c r="AV17" s="1085" t="s">
        <v>723</v>
      </c>
      <c r="AW17" s="1018" t="s">
        <v>724</v>
      </c>
      <c r="AX17" s="1083" t="s">
        <v>725</v>
      </c>
      <c r="AY17" s="1018" t="s">
        <v>726</v>
      </c>
      <c r="AZ17" s="1083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83" t="s">
        <v>719</v>
      </c>
      <c r="BH17" s="1083" t="s">
        <v>720</v>
      </c>
      <c r="BI17" s="1062" t="s">
        <v>721</v>
      </c>
      <c r="BJ17" s="1041" t="s">
        <v>722</v>
      </c>
      <c r="BK17" s="1085" t="s">
        <v>723</v>
      </c>
      <c r="BL17" s="1062" t="s">
        <v>724</v>
      </c>
      <c r="BM17" s="1083" t="s">
        <v>725</v>
      </c>
      <c r="BN17" s="1062" t="s">
        <v>726</v>
      </c>
      <c r="BO17" s="1083" t="s">
        <v>727</v>
      </c>
      <c r="BP17" s="1062" t="s">
        <v>728</v>
      </c>
      <c r="BQ17" s="1062" t="s">
        <v>729</v>
      </c>
      <c r="BR17" s="1062" t="s">
        <v>730</v>
      </c>
      <c r="BS17" s="1062" t="s">
        <v>731</v>
      </c>
    </row>
    <row r="18" spans="1:71" ht="12.75">
      <c r="B18" s="1347" t="s">
        <v>361</v>
      </c>
      <c r="C18" s="1347"/>
      <c r="D18" s="1347"/>
      <c r="E18" s="1347"/>
      <c r="F18" s="1347"/>
      <c r="G18" s="1347"/>
      <c r="H18" s="1347"/>
      <c r="I18" s="1347"/>
      <c r="J18" s="1347"/>
      <c r="K18" s="1347"/>
      <c r="L18" s="1347"/>
      <c r="M18" s="1347"/>
      <c r="N18" s="1347"/>
      <c r="O18" s="1347"/>
      <c r="P18" s="1347"/>
      <c r="Q18" s="1347"/>
      <c r="R18" s="1347"/>
      <c r="S18" s="1347"/>
      <c r="T18" s="1346" t="s">
        <v>58</v>
      </c>
      <c r="U18" s="1346"/>
      <c r="V18" s="1346"/>
      <c r="W18" s="1346"/>
      <c r="X18" s="1346"/>
      <c r="Y18" s="1346"/>
      <c r="Z18" s="1346"/>
      <c r="AA18" s="1346"/>
      <c r="AB18" s="1347" t="s">
        <v>732</v>
      </c>
      <c r="AC18" s="1347"/>
      <c r="AD18" s="1347"/>
      <c r="AE18" s="1347"/>
      <c r="AF18" s="1347"/>
      <c r="AG18" s="1347" t="s">
        <v>733</v>
      </c>
      <c r="AH18" s="1347"/>
      <c r="AI18" s="1347"/>
      <c r="AJ18" s="1019" t="s">
        <v>417</v>
      </c>
      <c r="AK18" s="1348" t="s">
        <v>734</v>
      </c>
      <c r="AL18" s="1348"/>
      <c r="AM18" s="1348"/>
      <c r="AN18" s="1348"/>
      <c r="AO18" s="1348"/>
      <c r="AP18" s="1348"/>
      <c r="AQ18" s="1091">
        <v>371420527317</v>
      </c>
      <c r="AR18" s="1091">
        <v>370585252433.47998</v>
      </c>
      <c r="AS18" s="1093">
        <v>835274883.51999998</v>
      </c>
      <c r="AT18" s="1092">
        <v>0</v>
      </c>
      <c r="AU18" s="1020"/>
      <c r="AV18" s="1091">
        <v>330325190972.02002</v>
      </c>
      <c r="AW18" s="1093">
        <v>40260061461.459999</v>
      </c>
      <c r="AX18" s="1091">
        <v>302136282102.15002</v>
      </c>
      <c r="AY18" s="1093">
        <v>28188908869.869999</v>
      </c>
      <c r="AZ18" s="1091">
        <v>302079784240.15002</v>
      </c>
      <c r="BA18" s="1093">
        <v>56497862</v>
      </c>
      <c r="BB18" s="1093">
        <v>302072937465.15002</v>
      </c>
      <c r="BC18" s="1093">
        <v>6846775</v>
      </c>
      <c r="BD18" s="1093">
        <v>441363514.70999998</v>
      </c>
      <c r="BG18" s="1086">
        <f>+ABS(AQ18)</f>
        <v>371420527317</v>
      </c>
      <c r="BH18" s="1086">
        <f t="shared" ref="BH18:BH50" si="1">+ABS(AR18)</f>
        <v>370585252433.47998</v>
      </c>
      <c r="BI18" s="1086">
        <f t="shared" ref="BI18:BI50" si="2">+ABS(AS18)</f>
        <v>835274883.51999998</v>
      </c>
      <c r="BJ18" s="1086">
        <f t="shared" ref="BJ18:BJ50" si="3">+ABS(AT18)</f>
        <v>0</v>
      </c>
      <c r="BK18" s="1086">
        <f t="shared" ref="BK18:BK50" si="4">+ABS(AV18)</f>
        <v>330325190972.02002</v>
      </c>
      <c r="BL18" s="1086">
        <f t="shared" ref="BL18:BL50" si="5">+ABS(AW18)</f>
        <v>40260061461.459999</v>
      </c>
      <c r="BM18" s="1086">
        <f t="shared" ref="BM18:BM50" si="6">+ABS(AX18)</f>
        <v>302136282102.15002</v>
      </c>
      <c r="BN18" s="1086">
        <f t="shared" ref="BN18:BN50" si="7">+ABS(AY18)</f>
        <v>28188908869.869999</v>
      </c>
      <c r="BO18" s="1086">
        <f t="shared" ref="BO18:BO50" si="8">+ABS(AZ18)</f>
        <v>302079784240.15002</v>
      </c>
      <c r="BP18" s="1086">
        <f t="shared" ref="BP18:BP50" si="9">+ABS(BA18)</f>
        <v>56497862</v>
      </c>
      <c r="BQ18" s="1086">
        <f t="shared" ref="BQ18:BQ50" si="10">+ABS(BB18)</f>
        <v>302072937465.15002</v>
      </c>
      <c r="BR18" s="1086">
        <f t="shared" ref="BR18:BR50" si="11">+ABS(BC18)</f>
        <v>6846775</v>
      </c>
      <c r="BS18" s="1086">
        <f t="shared" ref="BS18:BS50" si="12">+ABS(BD18)</f>
        <v>441363514.70999998</v>
      </c>
    </row>
    <row r="19" spans="1:71" ht="12.75">
      <c r="B19" s="1350" t="s">
        <v>361</v>
      </c>
      <c r="C19" s="1350"/>
      <c r="D19" s="1350"/>
      <c r="E19" s="1350"/>
      <c r="F19" s="1350"/>
      <c r="G19" s="1350"/>
      <c r="H19" s="1350"/>
      <c r="I19" s="1350"/>
      <c r="J19" s="1350"/>
      <c r="K19" s="1350"/>
      <c r="L19" s="1350"/>
      <c r="M19" s="1350"/>
      <c r="N19" s="1350"/>
      <c r="O19" s="1350"/>
      <c r="P19" s="1350"/>
      <c r="Q19" s="1350"/>
      <c r="R19" s="1350"/>
      <c r="S19" s="1350"/>
      <c r="T19" s="1349" t="s">
        <v>58</v>
      </c>
      <c r="U19" s="1349"/>
      <c r="V19" s="1349"/>
      <c r="W19" s="1349"/>
      <c r="X19" s="1349"/>
      <c r="Y19" s="1349"/>
      <c r="Z19" s="1349"/>
      <c r="AA19" s="1349"/>
      <c r="AB19" s="1350" t="s">
        <v>732</v>
      </c>
      <c r="AC19" s="1350"/>
      <c r="AD19" s="1350"/>
      <c r="AE19" s="1350"/>
      <c r="AF19" s="1350"/>
      <c r="AG19" s="1350" t="s">
        <v>735</v>
      </c>
      <c r="AH19" s="1350"/>
      <c r="AI19" s="1350"/>
      <c r="AJ19" s="1019" t="s">
        <v>417</v>
      </c>
      <c r="AK19" s="1351" t="s">
        <v>734</v>
      </c>
      <c r="AL19" s="1351"/>
      <c r="AM19" s="1351"/>
      <c r="AN19" s="1351"/>
      <c r="AO19" s="1351"/>
      <c r="AP19" s="1351"/>
      <c r="AQ19" s="1091">
        <v>129817132</v>
      </c>
      <c r="AR19" s="1091">
        <v>129817132</v>
      </c>
      <c r="AS19" s="1092">
        <v>0</v>
      </c>
      <c r="AT19" s="1092">
        <v>0</v>
      </c>
      <c r="AU19" s="1020"/>
      <c r="AV19" s="1091">
        <v>129817132</v>
      </c>
      <c r="AW19" s="1092">
        <v>0</v>
      </c>
      <c r="AX19" s="1091">
        <v>129817132</v>
      </c>
      <c r="AY19" s="1092">
        <v>0</v>
      </c>
      <c r="AZ19" s="1091">
        <v>129817132</v>
      </c>
      <c r="BA19" s="1092">
        <v>0</v>
      </c>
      <c r="BB19" s="1093">
        <v>129817132</v>
      </c>
      <c r="BC19" s="1092">
        <v>0</v>
      </c>
      <c r="BD19" s="1092">
        <v>0</v>
      </c>
      <c r="BG19" s="1086">
        <f t="shared" ref="BG19:BG50" si="13">+ABS(AQ19)</f>
        <v>129817132</v>
      </c>
      <c r="BH19" s="1086">
        <f t="shared" si="1"/>
        <v>129817132</v>
      </c>
      <c r="BI19" s="1086">
        <f t="shared" si="2"/>
        <v>0</v>
      </c>
      <c r="BJ19" s="1086">
        <f t="shared" si="3"/>
        <v>0</v>
      </c>
      <c r="BK19" s="1086">
        <f t="shared" si="4"/>
        <v>129817132</v>
      </c>
      <c r="BL19" s="1086">
        <f t="shared" si="5"/>
        <v>0</v>
      </c>
      <c r="BM19" s="1086">
        <f t="shared" si="6"/>
        <v>129817132</v>
      </c>
      <c r="BN19" s="1086">
        <f t="shared" si="7"/>
        <v>0</v>
      </c>
      <c r="BO19" s="1086">
        <f t="shared" si="8"/>
        <v>129817132</v>
      </c>
      <c r="BP19" s="1086">
        <f t="shared" si="9"/>
        <v>0</v>
      </c>
      <c r="BQ19" s="1086">
        <f t="shared" si="10"/>
        <v>129817132</v>
      </c>
      <c r="BR19" s="1086">
        <f t="shared" si="11"/>
        <v>0</v>
      </c>
      <c r="BS19" s="1086">
        <f t="shared" si="12"/>
        <v>0</v>
      </c>
    </row>
    <row r="20" spans="1:71" ht="12.75">
      <c r="B20" s="1350" t="s">
        <v>361</v>
      </c>
      <c r="C20" s="1350"/>
      <c r="D20" s="1350"/>
      <c r="E20" s="1350"/>
      <c r="F20" s="1350"/>
      <c r="G20" s="1350"/>
      <c r="H20" s="1350"/>
      <c r="I20" s="1350"/>
      <c r="J20" s="1350"/>
      <c r="K20" s="1350"/>
      <c r="L20" s="1350"/>
      <c r="M20" s="1350"/>
      <c r="N20" s="1350"/>
      <c r="O20" s="1350"/>
      <c r="P20" s="1350"/>
      <c r="Q20" s="1350"/>
      <c r="R20" s="1350"/>
      <c r="S20" s="1350"/>
      <c r="T20" s="1349" t="s">
        <v>58</v>
      </c>
      <c r="U20" s="1349"/>
      <c r="V20" s="1349"/>
      <c r="W20" s="1349"/>
      <c r="X20" s="1349"/>
      <c r="Y20" s="1349"/>
      <c r="Z20" s="1349"/>
      <c r="AA20" s="1349"/>
      <c r="AB20" s="1350" t="s">
        <v>732</v>
      </c>
      <c r="AC20" s="1350"/>
      <c r="AD20" s="1350"/>
      <c r="AE20" s="1350"/>
      <c r="AF20" s="1350"/>
      <c r="AG20" s="1350" t="s">
        <v>735</v>
      </c>
      <c r="AH20" s="1350"/>
      <c r="AI20" s="1350"/>
      <c r="AJ20" s="1019" t="s">
        <v>433</v>
      </c>
      <c r="AK20" s="1351" t="s">
        <v>736</v>
      </c>
      <c r="AL20" s="1351"/>
      <c r="AM20" s="1351"/>
      <c r="AN20" s="1351"/>
      <c r="AO20" s="1351"/>
      <c r="AP20" s="1351"/>
      <c r="AQ20" s="1091">
        <v>519000000</v>
      </c>
      <c r="AR20" s="1091">
        <v>519000000</v>
      </c>
      <c r="AS20" s="1092">
        <v>0</v>
      </c>
      <c r="AT20" s="1092">
        <v>0</v>
      </c>
      <c r="AU20" s="1020"/>
      <c r="AV20" s="1091">
        <v>519000000</v>
      </c>
      <c r="AW20" s="1092">
        <v>0</v>
      </c>
      <c r="AX20" s="1091">
        <v>519000000</v>
      </c>
      <c r="AY20" s="1092">
        <v>0</v>
      </c>
      <c r="AZ20" s="1091">
        <v>519000000</v>
      </c>
      <c r="BA20" s="1092">
        <v>0</v>
      </c>
      <c r="BB20" s="1093">
        <v>519000000</v>
      </c>
      <c r="BC20" s="1092">
        <v>0</v>
      </c>
      <c r="BD20" s="1092">
        <v>0</v>
      </c>
      <c r="BG20" s="1086">
        <f t="shared" si="13"/>
        <v>519000000</v>
      </c>
      <c r="BH20" s="1086">
        <f t="shared" si="1"/>
        <v>519000000</v>
      </c>
      <c r="BI20" s="1086">
        <f t="shared" si="2"/>
        <v>0</v>
      </c>
      <c r="BJ20" s="1086">
        <f t="shared" si="3"/>
        <v>0</v>
      </c>
      <c r="BK20" s="1086">
        <f t="shared" si="4"/>
        <v>519000000</v>
      </c>
      <c r="BL20" s="1086">
        <f t="shared" si="5"/>
        <v>0</v>
      </c>
      <c r="BM20" s="1086">
        <f t="shared" si="6"/>
        <v>519000000</v>
      </c>
      <c r="BN20" s="1086">
        <f t="shared" si="7"/>
        <v>0</v>
      </c>
      <c r="BO20" s="1086">
        <f t="shared" si="8"/>
        <v>519000000</v>
      </c>
      <c r="BP20" s="1086">
        <f t="shared" si="9"/>
        <v>0</v>
      </c>
      <c r="BQ20" s="1086">
        <f t="shared" si="10"/>
        <v>519000000</v>
      </c>
      <c r="BR20" s="1086">
        <f t="shared" si="11"/>
        <v>0</v>
      </c>
      <c r="BS20" s="1086">
        <f t="shared" si="12"/>
        <v>0</v>
      </c>
    </row>
    <row r="21" spans="1:71" ht="12.75">
      <c r="B21" s="1350" t="s">
        <v>361</v>
      </c>
      <c r="C21" s="1350"/>
      <c r="D21" s="1350"/>
      <c r="E21" s="1350"/>
      <c r="F21" s="1350"/>
      <c r="G21" s="1350"/>
      <c r="H21" s="1350"/>
      <c r="I21" s="1350"/>
      <c r="J21" s="1350"/>
      <c r="K21" s="1350"/>
      <c r="L21" s="1350"/>
      <c r="M21" s="1350"/>
      <c r="N21" s="1350"/>
      <c r="O21" s="1350"/>
      <c r="P21" s="1350"/>
      <c r="Q21" s="1350"/>
      <c r="R21" s="1350"/>
      <c r="S21" s="1350"/>
      <c r="T21" s="1349" t="s">
        <v>58</v>
      </c>
      <c r="U21" s="1349"/>
      <c r="V21" s="1349"/>
      <c r="W21" s="1349"/>
      <c r="X21" s="1349"/>
      <c r="Y21" s="1349"/>
      <c r="Z21" s="1349"/>
      <c r="AA21" s="1349"/>
      <c r="AB21" s="1350" t="s">
        <v>732</v>
      </c>
      <c r="AC21" s="1350"/>
      <c r="AD21" s="1350"/>
      <c r="AE21" s="1350"/>
      <c r="AF21" s="1350"/>
      <c r="AG21" s="1350" t="s">
        <v>735</v>
      </c>
      <c r="AH21" s="1350"/>
      <c r="AI21" s="1350"/>
      <c r="AJ21" s="1019" t="s">
        <v>370</v>
      </c>
      <c r="AK21" s="1351" t="s">
        <v>737</v>
      </c>
      <c r="AL21" s="1351"/>
      <c r="AM21" s="1351"/>
      <c r="AN21" s="1351"/>
      <c r="AO21" s="1351"/>
      <c r="AP21" s="1351"/>
      <c r="AQ21" s="1091">
        <v>64533630000</v>
      </c>
      <c r="AR21" s="1091">
        <v>43203128656</v>
      </c>
      <c r="AS21" s="1093">
        <v>21330501344</v>
      </c>
      <c r="AT21" s="1092">
        <v>0</v>
      </c>
      <c r="AU21" s="1020"/>
      <c r="AV21" s="1091">
        <v>37310257266</v>
      </c>
      <c r="AW21" s="1093">
        <v>5892871390</v>
      </c>
      <c r="AX21" s="1091">
        <v>28046208780</v>
      </c>
      <c r="AY21" s="1093">
        <v>9264048486</v>
      </c>
      <c r="AZ21" s="1091">
        <v>27527478235</v>
      </c>
      <c r="BA21" s="1093">
        <v>518730545</v>
      </c>
      <c r="BB21" s="1093">
        <v>27527478235</v>
      </c>
      <c r="BC21" s="1092">
        <v>0</v>
      </c>
      <c r="BD21" s="1092">
        <v>0</v>
      </c>
      <c r="BG21" s="1086">
        <f t="shared" si="13"/>
        <v>64533630000</v>
      </c>
      <c r="BH21" s="1086">
        <f t="shared" si="1"/>
        <v>43203128656</v>
      </c>
      <c r="BI21" s="1086">
        <f t="shared" si="2"/>
        <v>21330501344</v>
      </c>
      <c r="BJ21" s="1086">
        <f t="shared" si="3"/>
        <v>0</v>
      </c>
      <c r="BK21" s="1086">
        <f t="shared" si="4"/>
        <v>37310257266</v>
      </c>
      <c r="BL21" s="1086">
        <f t="shared" si="5"/>
        <v>5892871390</v>
      </c>
      <c r="BM21" s="1086">
        <f t="shared" si="6"/>
        <v>28046208780</v>
      </c>
      <c r="BN21" s="1086">
        <f t="shared" si="7"/>
        <v>9264048486</v>
      </c>
      <c r="BO21" s="1086">
        <f t="shared" si="8"/>
        <v>27527478235</v>
      </c>
      <c r="BP21" s="1086">
        <f t="shared" si="9"/>
        <v>518730545</v>
      </c>
      <c r="BQ21" s="1086">
        <f t="shared" si="10"/>
        <v>27527478235</v>
      </c>
      <c r="BR21" s="1086">
        <f t="shared" si="11"/>
        <v>0</v>
      </c>
      <c r="BS21" s="1086">
        <f t="shared" si="12"/>
        <v>0</v>
      </c>
    </row>
    <row r="22" spans="1:71" s="1023" customFormat="1" ht="12.75">
      <c r="B22" s="1353" t="s">
        <v>361</v>
      </c>
      <c r="C22" s="1353"/>
      <c r="D22" s="1353" t="s">
        <v>738</v>
      </c>
      <c r="E22" s="1353"/>
      <c r="F22" s="1353"/>
      <c r="G22" s="1353"/>
      <c r="H22" s="1353"/>
      <c r="I22" s="1353"/>
      <c r="J22" s="1353"/>
      <c r="K22" s="1353"/>
      <c r="L22" s="1353"/>
      <c r="M22" s="1353"/>
      <c r="N22" s="1353"/>
      <c r="O22" s="1353"/>
      <c r="P22" s="1353"/>
      <c r="Q22" s="1353"/>
      <c r="R22" s="1353"/>
      <c r="S22" s="1353"/>
      <c r="T22" s="1352" t="s">
        <v>57</v>
      </c>
      <c r="U22" s="1352"/>
      <c r="V22" s="1352"/>
      <c r="W22" s="1352"/>
      <c r="X22" s="1352"/>
      <c r="Y22" s="1352"/>
      <c r="Z22" s="1352"/>
      <c r="AA22" s="1352"/>
      <c r="AB22" s="1353" t="s">
        <v>732</v>
      </c>
      <c r="AC22" s="1353"/>
      <c r="AD22" s="1353"/>
      <c r="AE22" s="1353"/>
      <c r="AF22" s="1353"/>
      <c r="AG22" s="1353" t="s">
        <v>733</v>
      </c>
      <c r="AH22" s="1353"/>
      <c r="AI22" s="1353"/>
      <c r="AJ22" s="1022" t="s">
        <v>417</v>
      </c>
      <c r="AK22" s="1354" t="s">
        <v>734</v>
      </c>
      <c r="AL22" s="1354"/>
      <c r="AM22" s="1354"/>
      <c r="AN22" s="1354"/>
      <c r="AO22" s="1354"/>
      <c r="AP22" s="1354"/>
      <c r="AQ22" s="1091">
        <v>161776232368</v>
      </c>
      <c r="AR22" s="1091">
        <v>161663271598</v>
      </c>
      <c r="AS22" s="1093">
        <v>112960770</v>
      </c>
      <c r="AT22" s="1092">
        <v>0</v>
      </c>
      <c r="AU22" s="1020"/>
      <c r="AV22" s="1091">
        <v>133383421897.28999</v>
      </c>
      <c r="AW22" s="1093">
        <v>28279849700.709999</v>
      </c>
      <c r="AX22" s="1091">
        <v>132608382782.28999</v>
      </c>
      <c r="AY22" s="1093">
        <v>775039115</v>
      </c>
      <c r="AZ22" s="1091">
        <v>132603232748.28999</v>
      </c>
      <c r="BA22" s="1093">
        <v>5150034</v>
      </c>
      <c r="BB22" s="1093">
        <v>132603232748.28999</v>
      </c>
      <c r="BC22" s="1092">
        <v>0</v>
      </c>
      <c r="BD22" s="1093">
        <v>438108200.70999998</v>
      </c>
      <c r="BG22" s="1086">
        <f t="shared" si="13"/>
        <v>161776232368</v>
      </c>
      <c r="BH22" s="1086">
        <f t="shared" si="1"/>
        <v>161663271598</v>
      </c>
      <c r="BI22" s="1086">
        <f t="shared" si="2"/>
        <v>112960770</v>
      </c>
      <c r="BJ22" s="1086">
        <f t="shared" si="3"/>
        <v>0</v>
      </c>
      <c r="BK22" s="1086">
        <f t="shared" si="4"/>
        <v>133383421897.28999</v>
      </c>
      <c r="BL22" s="1086">
        <f t="shared" si="5"/>
        <v>28279849700.709999</v>
      </c>
      <c r="BM22" s="1086">
        <f t="shared" si="6"/>
        <v>132608382782.28999</v>
      </c>
      <c r="BN22" s="1086">
        <f t="shared" si="7"/>
        <v>775039115</v>
      </c>
      <c r="BO22" s="1086">
        <f t="shared" si="8"/>
        <v>132603232748.28999</v>
      </c>
      <c r="BP22" s="1086">
        <f t="shared" si="9"/>
        <v>5150034</v>
      </c>
      <c r="BQ22" s="1086">
        <f t="shared" si="10"/>
        <v>132603232748.28999</v>
      </c>
      <c r="BR22" s="1086">
        <f t="shared" si="11"/>
        <v>0</v>
      </c>
      <c r="BS22" s="1086">
        <f t="shared" si="12"/>
        <v>438108200.70999998</v>
      </c>
    </row>
    <row r="23" spans="1:71" ht="12.75">
      <c r="B23" s="1350" t="s">
        <v>361</v>
      </c>
      <c r="C23" s="1350"/>
      <c r="D23" s="1350" t="s">
        <v>738</v>
      </c>
      <c r="E23" s="1350"/>
      <c r="F23" s="1350" t="s">
        <v>739</v>
      </c>
      <c r="G23" s="1350"/>
      <c r="H23" s="1350"/>
      <c r="I23" s="1350"/>
      <c r="J23" s="1350"/>
      <c r="K23" s="1350"/>
      <c r="L23" s="1350"/>
      <c r="M23" s="1350"/>
      <c r="N23" s="1350"/>
      <c r="O23" s="1350"/>
      <c r="P23" s="1350"/>
      <c r="Q23" s="1350"/>
      <c r="R23" s="1350"/>
      <c r="S23" s="1350"/>
      <c r="T23" s="1349" t="s">
        <v>57</v>
      </c>
      <c r="U23" s="1349"/>
      <c r="V23" s="1349"/>
      <c r="W23" s="1349"/>
      <c r="X23" s="1349"/>
      <c r="Y23" s="1349"/>
      <c r="Z23" s="1349"/>
      <c r="AA23" s="1349"/>
      <c r="AB23" s="1350" t="s">
        <v>732</v>
      </c>
      <c r="AC23" s="1350"/>
      <c r="AD23" s="1350"/>
      <c r="AE23" s="1350"/>
      <c r="AF23" s="1350"/>
      <c r="AG23" s="1350" t="s">
        <v>733</v>
      </c>
      <c r="AH23" s="1350"/>
      <c r="AI23" s="1350"/>
      <c r="AJ23" s="1019" t="s">
        <v>417</v>
      </c>
      <c r="AK23" s="1351" t="s">
        <v>734</v>
      </c>
      <c r="AL23" s="1351"/>
      <c r="AM23" s="1351"/>
      <c r="AN23" s="1351"/>
      <c r="AO23" s="1351"/>
      <c r="AP23" s="1351"/>
      <c r="AQ23" s="1091">
        <v>161776232368</v>
      </c>
      <c r="AR23" s="1091">
        <v>161663271598</v>
      </c>
      <c r="AS23" s="1093">
        <v>112960770</v>
      </c>
      <c r="AT23" s="1092">
        <v>0</v>
      </c>
      <c r="AU23" s="1020"/>
      <c r="AV23" s="1091">
        <v>133383421897.28999</v>
      </c>
      <c r="AW23" s="1093">
        <v>28279849700.709999</v>
      </c>
      <c r="AX23" s="1091">
        <v>132608382782.28999</v>
      </c>
      <c r="AY23" s="1093">
        <v>775039115</v>
      </c>
      <c r="AZ23" s="1091">
        <v>132603232748.28999</v>
      </c>
      <c r="BA23" s="1093">
        <v>5150034</v>
      </c>
      <c r="BB23" s="1093">
        <v>132603232748.28999</v>
      </c>
      <c r="BC23" s="1092">
        <v>0</v>
      </c>
      <c r="BD23" s="1093">
        <v>438108200.70999998</v>
      </c>
      <c r="BG23" s="1086">
        <f t="shared" si="13"/>
        <v>161776232368</v>
      </c>
      <c r="BH23" s="1086">
        <f t="shared" si="1"/>
        <v>161663271598</v>
      </c>
      <c r="BI23" s="1086">
        <f t="shared" si="2"/>
        <v>112960770</v>
      </c>
      <c r="BJ23" s="1086">
        <f t="shared" si="3"/>
        <v>0</v>
      </c>
      <c r="BK23" s="1086">
        <f t="shared" si="4"/>
        <v>133383421897.28999</v>
      </c>
      <c r="BL23" s="1086">
        <f t="shared" si="5"/>
        <v>28279849700.709999</v>
      </c>
      <c r="BM23" s="1086">
        <f t="shared" si="6"/>
        <v>132608382782.28999</v>
      </c>
      <c r="BN23" s="1086">
        <f t="shared" si="7"/>
        <v>775039115</v>
      </c>
      <c r="BO23" s="1086">
        <f t="shared" si="8"/>
        <v>132603232748.28999</v>
      </c>
      <c r="BP23" s="1086">
        <f t="shared" si="9"/>
        <v>5150034</v>
      </c>
      <c r="BQ23" s="1086">
        <f t="shared" si="10"/>
        <v>132603232748.28999</v>
      </c>
      <c r="BR23" s="1086">
        <f t="shared" si="11"/>
        <v>0</v>
      </c>
      <c r="BS23" s="1086">
        <f t="shared" si="12"/>
        <v>438108200.70999998</v>
      </c>
    </row>
    <row r="24" spans="1:71" ht="12.75">
      <c r="B24" s="1350" t="s">
        <v>361</v>
      </c>
      <c r="C24" s="1350"/>
      <c r="D24" s="1350" t="s">
        <v>738</v>
      </c>
      <c r="E24" s="1350"/>
      <c r="F24" s="1350" t="s">
        <v>739</v>
      </c>
      <c r="G24" s="1350"/>
      <c r="H24" s="1350" t="s">
        <v>738</v>
      </c>
      <c r="I24" s="1350"/>
      <c r="J24" s="1350"/>
      <c r="K24" s="1350"/>
      <c r="L24" s="1350"/>
      <c r="M24" s="1350"/>
      <c r="N24" s="1350"/>
      <c r="O24" s="1350"/>
      <c r="P24" s="1350"/>
      <c r="Q24" s="1350"/>
      <c r="R24" s="1350"/>
      <c r="S24" s="1350"/>
      <c r="T24" s="1349" t="s">
        <v>740</v>
      </c>
      <c r="U24" s="1349"/>
      <c r="V24" s="1349"/>
      <c r="W24" s="1349"/>
      <c r="X24" s="1349"/>
      <c r="Y24" s="1349"/>
      <c r="Z24" s="1349"/>
      <c r="AA24" s="1349"/>
      <c r="AB24" s="1350" t="s">
        <v>732</v>
      </c>
      <c r="AC24" s="1350"/>
      <c r="AD24" s="1350"/>
      <c r="AE24" s="1350"/>
      <c r="AF24" s="1350"/>
      <c r="AG24" s="1350" t="s">
        <v>733</v>
      </c>
      <c r="AH24" s="1350"/>
      <c r="AI24" s="1350"/>
      <c r="AJ24" s="1019" t="s">
        <v>417</v>
      </c>
      <c r="AK24" s="1351" t="s">
        <v>734</v>
      </c>
      <c r="AL24" s="1351"/>
      <c r="AM24" s="1351"/>
      <c r="AN24" s="1351"/>
      <c r="AO24" s="1351"/>
      <c r="AP24" s="1351"/>
      <c r="AQ24" s="1091">
        <v>118189928468</v>
      </c>
      <c r="AR24" s="1091">
        <v>118170274468</v>
      </c>
      <c r="AS24" s="1093">
        <v>19654000</v>
      </c>
      <c r="AT24" s="1092">
        <v>0</v>
      </c>
      <c r="AU24" s="1020"/>
      <c r="AV24" s="1091">
        <v>98223538478</v>
      </c>
      <c r="AW24" s="1093">
        <v>19946735990</v>
      </c>
      <c r="AX24" s="1091">
        <v>98223538478</v>
      </c>
      <c r="AY24" s="1092">
        <v>0</v>
      </c>
      <c r="AZ24" s="1091">
        <v>98220707276</v>
      </c>
      <c r="BA24" s="1093">
        <v>2831202</v>
      </c>
      <c r="BB24" s="1093">
        <v>98220707276</v>
      </c>
      <c r="BC24" s="1092">
        <v>0</v>
      </c>
      <c r="BD24" s="1093">
        <v>255434680</v>
      </c>
      <c r="BG24" s="1086">
        <f t="shared" si="13"/>
        <v>118189928468</v>
      </c>
      <c r="BH24" s="1086">
        <f t="shared" si="1"/>
        <v>118170274468</v>
      </c>
      <c r="BI24" s="1086">
        <f t="shared" si="2"/>
        <v>19654000</v>
      </c>
      <c r="BJ24" s="1086">
        <f t="shared" si="3"/>
        <v>0</v>
      </c>
      <c r="BK24" s="1086">
        <f t="shared" si="4"/>
        <v>98223538478</v>
      </c>
      <c r="BL24" s="1086">
        <f t="shared" si="5"/>
        <v>19946735990</v>
      </c>
      <c r="BM24" s="1086">
        <f t="shared" si="6"/>
        <v>98223538478</v>
      </c>
      <c r="BN24" s="1086">
        <f t="shared" si="7"/>
        <v>0</v>
      </c>
      <c r="BO24" s="1086">
        <f t="shared" si="8"/>
        <v>98220707276</v>
      </c>
      <c r="BP24" s="1086">
        <f t="shared" si="9"/>
        <v>2831202</v>
      </c>
      <c r="BQ24" s="1086">
        <f t="shared" si="10"/>
        <v>98220707276</v>
      </c>
      <c r="BR24" s="1086">
        <f t="shared" si="11"/>
        <v>0</v>
      </c>
      <c r="BS24" s="1086">
        <f t="shared" si="12"/>
        <v>255434680</v>
      </c>
    </row>
    <row r="25" spans="1:71" ht="12.75">
      <c r="B25" s="1358" t="s">
        <v>361</v>
      </c>
      <c r="C25" s="1358"/>
      <c r="D25" s="1358" t="s">
        <v>738</v>
      </c>
      <c r="E25" s="1358"/>
      <c r="F25" s="1358" t="s">
        <v>739</v>
      </c>
      <c r="G25" s="1358"/>
      <c r="H25" s="1358" t="s">
        <v>738</v>
      </c>
      <c r="I25" s="1358"/>
      <c r="J25" s="1358" t="s">
        <v>738</v>
      </c>
      <c r="K25" s="1358"/>
      <c r="L25" s="1358"/>
      <c r="M25" s="1358"/>
      <c r="N25" s="1358"/>
      <c r="O25" s="1358"/>
      <c r="P25" s="1358"/>
      <c r="Q25" s="1358"/>
      <c r="R25" s="1358"/>
      <c r="S25" s="1358"/>
      <c r="T25" s="1359" t="s">
        <v>608</v>
      </c>
      <c r="U25" s="1359"/>
      <c r="V25" s="1359"/>
      <c r="W25" s="1359"/>
      <c r="X25" s="1359"/>
      <c r="Y25" s="1359"/>
      <c r="Z25" s="1359"/>
      <c r="AA25" s="1359"/>
      <c r="AB25" s="1358" t="s">
        <v>732</v>
      </c>
      <c r="AC25" s="1358"/>
      <c r="AD25" s="1358"/>
      <c r="AE25" s="1358"/>
      <c r="AF25" s="1358"/>
      <c r="AG25" s="1358" t="s">
        <v>733</v>
      </c>
      <c r="AH25" s="1358"/>
      <c r="AI25" s="1358"/>
      <c r="AJ25" s="1024" t="s">
        <v>417</v>
      </c>
      <c r="AK25" s="1360" t="s">
        <v>734</v>
      </c>
      <c r="AL25" s="1360"/>
      <c r="AM25" s="1360"/>
      <c r="AN25" s="1360"/>
      <c r="AO25" s="1360"/>
      <c r="AP25" s="1360"/>
      <c r="AQ25" s="1091">
        <v>90572182868</v>
      </c>
      <c r="AR25" s="1091">
        <v>90572182868</v>
      </c>
      <c r="AS25" s="1092">
        <v>0</v>
      </c>
      <c r="AT25" s="1092">
        <v>0</v>
      </c>
      <c r="AU25" s="1020"/>
      <c r="AV25" s="1091">
        <v>81275244865</v>
      </c>
      <c r="AW25" s="1093">
        <v>9296938003</v>
      </c>
      <c r="AX25" s="1091">
        <v>81275244865</v>
      </c>
      <c r="AY25" s="1092">
        <v>0</v>
      </c>
      <c r="AZ25" s="1091">
        <v>81275244865</v>
      </c>
      <c r="BA25" s="1092">
        <v>0</v>
      </c>
      <c r="BB25" s="1093">
        <v>81275244865</v>
      </c>
      <c r="BC25" s="1092">
        <v>0</v>
      </c>
      <c r="BD25" s="1093">
        <v>252403672</v>
      </c>
      <c r="BG25" s="1086">
        <f t="shared" si="13"/>
        <v>90572182868</v>
      </c>
      <c r="BH25" s="1086">
        <f t="shared" si="1"/>
        <v>90572182868</v>
      </c>
      <c r="BI25" s="1086">
        <f t="shared" si="2"/>
        <v>0</v>
      </c>
      <c r="BJ25" s="1086">
        <f t="shared" si="3"/>
        <v>0</v>
      </c>
      <c r="BK25" s="1086">
        <f t="shared" si="4"/>
        <v>81275244865</v>
      </c>
      <c r="BL25" s="1086">
        <f t="shared" si="5"/>
        <v>9296938003</v>
      </c>
      <c r="BM25" s="1086">
        <f t="shared" si="6"/>
        <v>81275244865</v>
      </c>
      <c r="BN25" s="1086">
        <f t="shared" si="7"/>
        <v>0</v>
      </c>
      <c r="BO25" s="1086">
        <f t="shared" si="8"/>
        <v>81275244865</v>
      </c>
      <c r="BP25" s="1086">
        <f t="shared" si="9"/>
        <v>0</v>
      </c>
      <c r="BQ25" s="1086">
        <f t="shared" si="10"/>
        <v>81275244865</v>
      </c>
      <c r="BR25" s="1086">
        <f t="shared" si="11"/>
        <v>0</v>
      </c>
      <c r="BS25" s="1086">
        <f t="shared" si="12"/>
        <v>252403672</v>
      </c>
    </row>
    <row r="26" spans="1:71" s="1050" customFormat="1" ht="25.5" customHeight="1">
      <c r="A26" s="1050" t="str">
        <f>+B26&amp;D26&amp;F26&amp;H26&amp;J26&amp;M26&amp;AJ26</f>
        <v>A1011110</v>
      </c>
      <c r="B26" s="1356" t="s">
        <v>361</v>
      </c>
      <c r="C26" s="1356"/>
      <c r="D26" s="1356" t="s">
        <v>738</v>
      </c>
      <c r="E26" s="1356"/>
      <c r="F26" s="1356" t="s">
        <v>739</v>
      </c>
      <c r="G26" s="1356"/>
      <c r="H26" s="1356" t="s">
        <v>738</v>
      </c>
      <c r="I26" s="1356"/>
      <c r="J26" s="1356" t="s">
        <v>738</v>
      </c>
      <c r="K26" s="1356"/>
      <c r="L26" s="1356"/>
      <c r="M26" s="1356" t="s">
        <v>738</v>
      </c>
      <c r="N26" s="1356"/>
      <c r="O26" s="1356"/>
      <c r="P26" s="1356"/>
      <c r="Q26" s="1356"/>
      <c r="R26" s="1356"/>
      <c r="S26" s="1356"/>
      <c r="T26" s="1355" t="s">
        <v>362</v>
      </c>
      <c r="U26" s="1355"/>
      <c r="V26" s="1355"/>
      <c r="W26" s="1355"/>
      <c r="X26" s="1355"/>
      <c r="Y26" s="1355"/>
      <c r="Z26" s="1355"/>
      <c r="AA26" s="1355"/>
      <c r="AB26" s="1356" t="s">
        <v>732</v>
      </c>
      <c r="AC26" s="1356"/>
      <c r="AD26" s="1356"/>
      <c r="AE26" s="1356"/>
      <c r="AF26" s="1356"/>
      <c r="AG26" s="1356" t="s">
        <v>733</v>
      </c>
      <c r="AH26" s="1356"/>
      <c r="AI26" s="1356"/>
      <c r="AJ26" s="1048" t="s">
        <v>417</v>
      </c>
      <c r="AK26" s="1357" t="s">
        <v>734</v>
      </c>
      <c r="AL26" s="1357"/>
      <c r="AM26" s="1357"/>
      <c r="AN26" s="1357"/>
      <c r="AO26" s="1357"/>
      <c r="AP26" s="1357"/>
      <c r="AQ26" s="1091">
        <v>83798251029</v>
      </c>
      <c r="AR26" s="1091">
        <v>83798251029</v>
      </c>
      <c r="AS26" s="1094">
        <v>0</v>
      </c>
      <c r="AT26" s="1094">
        <v>0</v>
      </c>
      <c r="AU26" s="1049"/>
      <c r="AV26" s="1091">
        <v>76006355903</v>
      </c>
      <c r="AW26" s="1095">
        <v>7791895126</v>
      </c>
      <c r="AX26" s="1091">
        <v>76006355903</v>
      </c>
      <c r="AY26" s="1094">
        <v>0</v>
      </c>
      <c r="AZ26" s="1091">
        <v>76006355903</v>
      </c>
      <c r="BA26" s="1094">
        <v>0</v>
      </c>
      <c r="BB26" s="1095">
        <v>76006355903</v>
      </c>
      <c r="BC26" s="1094">
        <v>0</v>
      </c>
      <c r="BD26" s="1095">
        <v>7494959</v>
      </c>
      <c r="BG26" s="1086">
        <f t="shared" si="13"/>
        <v>83798251029</v>
      </c>
      <c r="BH26" s="1086">
        <f t="shared" si="1"/>
        <v>83798251029</v>
      </c>
      <c r="BI26" s="1086">
        <f t="shared" si="2"/>
        <v>0</v>
      </c>
      <c r="BJ26" s="1086">
        <f t="shared" si="3"/>
        <v>0</v>
      </c>
      <c r="BK26" s="1086">
        <f t="shared" si="4"/>
        <v>76006355903</v>
      </c>
      <c r="BL26" s="1086">
        <f t="shared" si="5"/>
        <v>7791895126</v>
      </c>
      <c r="BM26" s="1086">
        <f t="shared" si="6"/>
        <v>76006355903</v>
      </c>
      <c r="BN26" s="1086">
        <f t="shared" si="7"/>
        <v>0</v>
      </c>
      <c r="BO26" s="1086">
        <f t="shared" si="8"/>
        <v>76006355903</v>
      </c>
      <c r="BP26" s="1086">
        <f t="shared" si="9"/>
        <v>0</v>
      </c>
      <c r="BQ26" s="1086">
        <f t="shared" si="10"/>
        <v>76006355903</v>
      </c>
      <c r="BR26" s="1086">
        <f t="shared" si="11"/>
        <v>0</v>
      </c>
      <c r="BS26" s="1086">
        <f t="shared" si="12"/>
        <v>7494959</v>
      </c>
    </row>
    <row r="27" spans="1:71" ht="25.5" customHeight="1">
      <c r="A27" s="1050" t="str">
        <f t="shared" ref="A27:A90" si="14">+B27&amp;D27&amp;F27&amp;H27&amp;J27&amp;M27&amp;AJ27</f>
        <v>A1011210</v>
      </c>
      <c r="B27" s="1358" t="s">
        <v>361</v>
      </c>
      <c r="C27" s="1358"/>
      <c r="D27" s="1358" t="s">
        <v>738</v>
      </c>
      <c r="E27" s="1358"/>
      <c r="F27" s="1358" t="s">
        <v>739</v>
      </c>
      <c r="G27" s="1358"/>
      <c r="H27" s="1358" t="s">
        <v>738</v>
      </c>
      <c r="I27" s="1358"/>
      <c r="J27" s="1358" t="s">
        <v>738</v>
      </c>
      <c r="K27" s="1358"/>
      <c r="L27" s="1358"/>
      <c r="M27" s="1358" t="s">
        <v>741</v>
      </c>
      <c r="N27" s="1358"/>
      <c r="O27" s="1358"/>
      <c r="P27" s="1358"/>
      <c r="Q27" s="1358"/>
      <c r="R27" s="1358"/>
      <c r="S27" s="1358"/>
      <c r="T27" s="1359" t="s">
        <v>363</v>
      </c>
      <c r="U27" s="1359"/>
      <c r="V27" s="1359"/>
      <c r="W27" s="1359"/>
      <c r="X27" s="1359"/>
      <c r="Y27" s="1359"/>
      <c r="Z27" s="1359"/>
      <c r="AA27" s="1359"/>
      <c r="AB27" s="1358" t="s">
        <v>732</v>
      </c>
      <c r="AC27" s="1358"/>
      <c r="AD27" s="1358"/>
      <c r="AE27" s="1358"/>
      <c r="AF27" s="1358"/>
      <c r="AG27" s="1358" t="s">
        <v>733</v>
      </c>
      <c r="AH27" s="1358"/>
      <c r="AI27" s="1358"/>
      <c r="AJ27" s="1024" t="s">
        <v>417</v>
      </c>
      <c r="AK27" s="1360" t="s">
        <v>734</v>
      </c>
      <c r="AL27" s="1360"/>
      <c r="AM27" s="1360"/>
      <c r="AN27" s="1360"/>
      <c r="AO27" s="1360"/>
      <c r="AP27" s="1360"/>
      <c r="AQ27" s="1091">
        <v>5687370614</v>
      </c>
      <c r="AR27" s="1091">
        <v>5687370614</v>
      </c>
      <c r="AS27" s="1092">
        <v>0</v>
      </c>
      <c r="AT27" s="1092">
        <v>0</v>
      </c>
      <c r="AU27" s="1020"/>
      <c r="AV27" s="1091">
        <v>4398028416</v>
      </c>
      <c r="AW27" s="1093">
        <v>1289342198</v>
      </c>
      <c r="AX27" s="1091">
        <v>4398028416</v>
      </c>
      <c r="AY27" s="1092">
        <v>0</v>
      </c>
      <c r="AZ27" s="1091">
        <v>4398028416</v>
      </c>
      <c r="BA27" s="1092">
        <v>0</v>
      </c>
      <c r="BB27" s="1093">
        <v>4398028416</v>
      </c>
      <c r="BC27" s="1092">
        <v>0</v>
      </c>
      <c r="BD27" s="1093">
        <v>2553383</v>
      </c>
      <c r="BG27" s="1086">
        <f t="shared" si="13"/>
        <v>5687370614</v>
      </c>
      <c r="BH27" s="1086">
        <f t="shared" si="1"/>
        <v>5687370614</v>
      </c>
      <c r="BI27" s="1086">
        <f t="shared" si="2"/>
        <v>0</v>
      </c>
      <c r="BJ27" s="1086">
        <f t="shared" si="3"/>
        <v>0</v>
      </c>
      <c r="BK27" s="1086">
        <f t="shared" si="4"/>
        <v>4398028416</v>
      </c>
      <c r="BL27" s="1086">
        <f t="shared" si="5"/>
        <v>1289342198</v>
      </c>
      <c r="BM27" s="1086">
        <f t="shared" si="6"/>
        <v>4398028416</v>
      </c>
      <c r="BN27" s="1086">
        <f t="shared" si="7"/>
        <v>0</v>
      </c>
      <c r="BO27" s="1086">
        <f t="shared" si="8"/>
        <v>4398028416</v>
      </c>
      <c r="BP27" s="1086">
        <f t="shared" si="9"/>
        <v>0</v>
      </c>
      <c r="BQ27" s="1086">
        <f t="shared" si="10"/>
        <v>4398028416</v>
      </c>
      <c r="BR27" s="1086">
        <f t="shared" si="11"/>
        <v>0</v>
      </c>
      <c r="BS27" s="1086">
        <f t="shared" si="12"/>
        <v>2553383</v>
      </c>
    </row>
    <row r="28" spans="1:71" ht="25.5" customHeight="1">
      <c r="A28" s="1050" t="str">
        <f t="shared" si="14"/>
        <v>A1011410</v>
      </c>
      <c r="B28" s="1358" t="s">
        <v>361</v>
      </c>
      <c r="C28" s="1358"/>
      <c r="D28" s="1358" t="s">
        <v>738</v>
      </c>
      <c r="E28" s="1358"/>
      <c r="F28" s="1358" t="s">
        <v>739</v>
      </c>
      <c r="G28" s="1358"/>
      <c r="H28" s="1358" t="s">
        <v>738</v>
      </c>
      <c r="I28" s="1358"/>
      <c r="J28" s="1358" t="s">
        <v>738</v>
      </c>
      <c r="K28" s="1358"/>
      <c r="L28" s="1358"/>
      <c r="M28" s="1358" t="s">
        <v>742</v>
      </c>
      <c r="N28" s="1358"/>
      <c r="O28" s="1358"/>
      <c r="P28" s="1358"/>
      <c r="Q28" s="1358"/>
      <c r="R28" s="1358"/>
      <c r="S28" s="1358"/>
      <c r="T28" s="1359" t="s">
        <v>364</v>
      </c>
      <c r="U28" s="1359"/>
      <c r="V28" s="1359"/>
      <c r="W28" s="1359"/>
      <c r="X28" s="1359"/>
      <c r="Y28" s="1359"/>
      <c r="Z28" s="1359"/>
      <c r="AA28" s="1359"/>
      <c r="AB28" s="1358" t="s">
        <v>732</v>
      </c>
      <c r="AC28" s="1358"/>
      <c r="AD28" s="1358"/>
      <c r="AE28" s="1358"/>
      <c r="AF28" s="1358"/>
      <c r="AG28" s="1358" t="s">
        <v>733</v>
      </c>
      <c r="AH28" s="1358"/>
      <c r="AI28" s="1358"/>
      <c r="AJ28" s="1024" t="s">
        <v>417</v>
      </c>
      <c r="AK28" s="1360" t="s">
        <v>734</v>
      </c>
      <c r="AL28" s="1360"/>
      <c r="AM28" s="1360"/>
      <c r="AN28" s="1360"/>
      <c r="AO28" s="1360"/>
      <c r="AP28" s="1360"/>
      <c r="AQ28" s="1091">
        <v>1086561225</v>
      </c>
      <c r="AR28" s="1091">
        <v>1086561225</v>
      </c>
      <c r="AS28" s="1092">
        <v>0</v>
      </c>
      <c r="AT28" s="1092">
        <v>0</v>
      </c>
      <c r="AU28" s="1020"/>
      <c r="AV28" s="1091">
        <v>870860546</v>
      </c>
      <c r="AW28" s="1093">
        <v>215700679</v>
      </c>
      <c r="AX28" s="1091">
        <v>870860546</v>
      </c>
      <c r="AY28" s="1092">
        <v>0</v>
      </c>
      <c r="AZ28" s="1091">
        <v>870860546</v>
      </c>
      <c r="BA28" s="1092">
        <v>0</v>
      </c>
      <c r="BB28" s="1093">
        <v>870860546</v>
      </c>
      <c r="BC28" s="1092">
        <v>0</v>
      </c>
      <c r="BD28" s="1093">
        <v>242355330</v>
      </c>
      <c r="BG28" s="1086">
        <f t="shared" si="13"/>
        <v>1086561225</v>
      </c>
      <c r="BH28" s="1086">
        <f t="shared" si="1"/>
        <v>1086561225</v>
      </c>
      <c r="BI28" s="1086">
        <f t="shared" si="2"/>
        <v>0</v>
      </c>
      <c r="BJ28" s="1086">
        <f t="shared" si="3"/>
        <v>0</v>
      </c>
      <c r="BK28" s="1086">
        <f t="shared" si="4"/>
        <v>870860546</v>
      </c>
      <c r="BL28" s="1086">
        <f t="shared" si="5"/>
        <v>215700679</v>
      </c>
      <c r="BM28" s="1086">
        <f t="shared" si="6"/>
        <v>870860546</v>
      </c>
      <c r="BN28" s="1086">
        <f t="shared" si="7"/>
        <v>0</v>
      </c>
      <c r="BO28" s="1086">
        <f t="shared" si="8"/>
        <v>870860546</v>
      </c>
      <c r="BP28" s="1086">
        <f t="shared" si="9"/>
        <v>0</v>
      </c>
      <c r="BQ28" s="1086">
        <f t="shared" si="10"/>
        <v>870860546</v>
      </c>
      <c r="BR28" s="1086">
        <f t="shared" si="11"/>
        <v>0</v>
      </c>
      <c r="BS28" s="1086">
        <f t="shared" si="12"/>
        <v>242355330</v>
      </c>
    </row>
    <row r="29" spans="1:71" ht="12.75">
      <c r="A29" s="1050" t="str">
        <f t="shared" si="14"/>
        <v>A101410</v>
      </c>
      <c r="B29" s="1358" t="s">
        <v>361</v>
      </c>
      <c r="C29" s="1358"/>
      <c r="D29" s="1358" t="s">
        <v>738</v>
      </c>
      <c r="E29" s="1358"/>
      <c r="F29" s="1358" t="s">
        <v>739</v>
      </c>
      <c r="G29" s="1358"/>
      <c r="H29" s="1358" t="s">
        <v>738</v>
      </c>
      <c r="I29" s="1358"/>
      <c r="J29" s="1358" t="s">
        <v>742</v>
      </c>
      <c r="K29" s="1358"/>
      <c r="L29" s="1358"/>
      <c r="M29" s="1358"/>
      <c r="N29" s="1358"/>
      <c r="O29" s="1358"/>
      <c r="P29" s="1358"/>
      <c r="Q29" s="1358"/>
      <c r="R29" s="1358"/>
      <c r="S29" s="1358"/>
      <c r="T29" s="1359" t="s">
        <v>609</v>
      </c>
      <c r="U29" s="1359"/>
      <c r="V29" s="1359"/>
      <c r="W29" s="1359"/>
      <c r="X29" s="1359"/>
      <c r="Y29" s="1359"/>
      <c r="Z29" s="1359"/>
      <c r="AA29" s="1359"/>
      <c r="AB29" s="1358" t="s">
        <v>732</v>
      </c>
      <c r="AC29" s="1358"/>
      <c r="AD29" s="1358"/>
      <c r="AE29" s="1358"/>
      <c r="AF29" s="1358"/>
      <c r="AG29" s="1358" t="s">
        <v>733</v>
      </c>
      <c r="AH29" s="1358"/>
      <c r="AI29" s="1358"/>
      <c r="AJ29" s="1024" t="s">
        <v>417</v>
      </c>
      <c r="AK29" s="1360" t="s">
        <v>734</v>
      </c>
      <c r="AL29" s="1360"/>
      <c r="AM29" s="1360"/>
      <c r="AN29" s="1360"/>
      <c r="AO29" s="1360"/>
      <c r="AP29" s="1360"/>
      <c r="AQ29" s="1091">
        <v>1626168798</v>
      </c>
      <c r="AR29" s="1091">
        <v>1610878798</v>
      </c>
      <c r="AS29" s="1093">
        <v>15290000</v>
      </c>
      <c r="AT29" s="1092">
        <v>0</v>
      </c>
      <c r="AU29" s="1020"/>
      <c r="AV29" s="1091">
        <v>1446925322</v>
      </c>
      <c r="AW29" s="1093">
        <v>163953476</v>
      </c>
      <c r="AX29" s="1091">
        <v>1446925322</v>
      </c>
      <c r="AY29" s="1092">
        <v>0</v>
      </c>
      <c r="AZ29" s="1091">
        <v>1446925322</v>
      </c>
      <c r="BA29" s="1092">
        <v>0</v>
      </c>
      <c r="BB29" s="1093">
        <v>1446925322</v>
      </c>
      <c r="BC29" s="1092">
        <v>0</v>
      </c>
      <c r="BD29" s="1092">
        <v>0</v>
      </c>
      <c r="BG29" s="1086">
        <f t="shared" si="13"/>
        <v>1626168798</v>
      </c>
      <c r="BH29" s="1086">
        <f t="shared" si="1"/>
        <v>1610878798</v>
      </c>
      <c r="BI29" s="1086">
        <f t="shared" si="2"/>
        <v>15290000</v>
      </c>
      <c r="BJ29" s="1086">
        <f t="shared" si="3"/>
        <v>0</v>
      </c>
      <c r="BK29" s="1086">
        <f t="shared" si="4"/>
        <v>1446925322</v>
      </c>
      <c r="BL29" s="1086">
        <f t="shared" si="5"/>
        <v>163953476</v>
      </c>
      <c r="BM29" s="1086">
        <f t="shared" si="6"/>
        <v>1446925322</v>
      </c>
      <c r="BN29" s="1086">
        <f t="shared" si="7"/>
        <v>0</v>
      </c>
      <c r="BO29" s="1086">
        <f t="shared" si="8"/>
        <v>1446925322</v>
      </c>
      <c r="BP29" s="1086">
        <f t="shared" si="9"/>
        <v>0</v>
      </c>
      <c r="BQ29" s="1086">
        <f t="shared" si="10"/>
        <v>1446925322</v>
      </c>
      <c r="BR29" s="1086">
        <f t="shared" si="11"/>
        <v>0</v>
      </c>
      <c r="BS29" s="1086">
        <f t="shared" si="12"/>
        <v>0</v>
      </c>
    </row>
    <row r="30" spans="1:71" ht="25.5" customHeight="1">
      <c r="A30" s="1050" t="str">
        <f t="shared" si="14"/>
        <v>A1014210</v>
      </c>
      <c r="B30" s="1358" t="s">
        <v>361</v>
      </c>
      <c r="C30" s="1358"/>
      <c r="D30" s="1358" t="s">
        <v>738</v>
      </c>
      <c r="E30" s="1358"/>
      <c r="F30" s="1358" t="s">
        <v>739</v>
      </c>
      <c r="G30" s="1358"/>
      <c r="H30" s="1358" t="s">
        <v>738</v>
      </c>
      <c r="I30" s="1358"/>
      <c r="J30" s="1358" t="s">
        <v>742</v>
      </c>
      <c r="K30" s="1358"/>
      <c r="L30" s="1358"/>
      <c r="M30" s="1358" t="s">
        <v>741</v>
      </c>
      <c r="N30" s="1358"/>
      <c r="O30" s="1358"/>
      <c r="P30" s="1358"/>
      <c r="Q30" s="1358"/>
      <c r="R30" s="1358"/>
      <c r="S30" s="1358"/>
      <c r="T30" s="1359" t="s">
        <v>365</v>
      </c>
      <c r="U30" s="1359"/>
      <c r="V30" s="1359"/>
      <c r="W30" s="1359"/>
      <c r="X30" s="1359"/>
      <c r="Y30" s="1359"/>
      <c r="Z30" s="1359"/>
      <c r="AA30" s="1359"/>
      <c r="AB30" s="1358" t="s">
        <v>732</v>
      </c>
      <c r="AC30" s="1358"/>
      <c r="AD30" s="1358"/>
      <c r="AE30" s="1358"/>
      <c r="AF30" s="1358"/>
      <c r="AG30" s="1358" t="s">
        <v>733</v>
      </c>
      <c r="AH30" s="1358"/>
      <c r="AI30" s="1358"/>
      <c r="AJ30" s="1024" t="s">
        <v>417</v>
      </c>
      <c r="AK30" s="1360" t="s">
        <v>734</v>
      </c>
      <c r="AL30" s="1360"/>
      <c r="AM30" s="1360"/>
      <c r="AN30" s="1360"/>
      <c r="AO30" s="1360"/>
      <c r="AP30" s="1360"/>
      <c r="AQ30" s="1091">
        <v>1626168798</v>
      </c>
      <c r="AR30" s="1091">
        <v>1610878798</v>
      </c>
      <c r="AS30" s="1093">
        <v>15290000</v>
      </c>
      <c r="AT30" s="1092">
        <v>0</v>
      </c>
      <c r="AU30" s="1020"/>
      <c r="AV30" s="1091">
        <v>1446925322</v>
      </c>
      <c r="AW30" s="1093">
        <v>163953476</v>
      </c>
      <c r="AX30" s="1091">
        <v>1446925322</v>
      </c>
      <c r="AY30" s="1092">
        <v>0</v>
      </c>
      <c r="AZ30" s="1091">
        <v>1446925322</v>
      </c>
      <c r="BA30" s="1092">
        <v>0</v>
      </c>
      <c r="BB30" s="1093">
        <v>1446925322</v>
      </c>
      <c r="BC30" s="1092">
        <v>0</v>
      </c>
      <c r="BD30" s="1092">
        <v>0</v>
      </c>
      <c r="BG30" s="1086">
        <f t="shared" si="13"/>
        <v>1626168798</v>
      </c>
      <c r="BH30" s="1086">
        <f t="shared" si="1"/>
        <v>1610878798</v>
      </c>
      <c r="BI30" s="1086">
        <f t="shared" si="2"/>
        <v>15290000</v>
      </c>
      <c r="BJ30" s="1086">
        <f t="shared" si="3"/>
        <v>0</v>
      </c>
      <c r="BK30" s="1086">
        <f t="shared" si="4"/>
        <v>1446925322</v>
      </c>
      <c r="BL30" s="1086">
        <f t="shared" si="5"/>
        <v>163953476</v>
      </c>
      <c r="BM30" s="1086">
        <f t="shared" si="6"/>
        <v>1446925322</v>
      </c>
      <c r="BN30" s="1086">
        <f t="shared" si="7"/>
        <v>0</v>
      </c>
      <c r="BO30" s="1086">
        <f t="shared" si="8"/>
        <v>1446925322</v>
      </c>
      <c r="BP30" s="1086">
        <f t="shared" si="9"/>
        <v>0</v>
      </c>
      <c r="BQ30" s="1086">
        <f t="shared" si="10"/>
        <v>1446925322</v>
      </c>
      <c r="BR30" s="1086">
        <f t="shared" si="11"/>
        <v>0</v>
      </c>
      <c r="BS30" s="1086">
        <f t="shared" si="12"/>
        <v>0</v>
      </c>
    </row>
    <row r="31" spans="1:71" ht="12.75">
      <c r="A31" s="1050" t="str">
        <f t="shared" si="14"/>
        <v>A101510</v>
      </c>
      <c r="B31" s="1358" t="s">
        <v>361</v>
      </c>
      <c r="C31" s="1358"/>
      <c r="D31" s="1358" t="s">
        <v>738</v>
      </c>
      <c r="E31" s="1358"/>
      <c r="F31" s="1358" t="s">
        <v>739</v>
      </c>
      <c r="G31" s="1358"/>
      <c r="H31" s="1358" t="s">
        <v>738</v>
      </c>
      <c r="I31" s="1358"/>
      <c r="J31" s="1358" t="s">
        <v>743</v>
      </c>
      <c r="K31" s="1358"/>
      <c r="L31" s="1358"/>
      <c r="M31" s="1358"/>
      <c r="N31" s="1358"/>
      <c r="O31" s="1358"/>
      <c r="P31" s="1358"/>
      <c r="Q31" s="1358"/>
      <c r="R31" s="1358"/>
      <c r="S31" s="1358"/>
      <c r="T31" s="1359" t="s">
        <v>611</v>
      </c>
      <c r="U31" s="1359"/>
      <c r="V31" s="1359"/>
      <c r="W31" s="1359"/>
      <c r="X31" s="1359"/>
      <c r="Y31" s="1359"/>
      <c r="Z31" s="1359"/>
      <c r="AA31" s="1359"/>
      <c r="AB31" s="1358" t="s">
        <v>732</v>
      </c>
      <c r="AC31" s="1358"/>
      <c r="AD31" s="1358"/>
      <c r="AE31" s="1358"/>
      <c r="AF31" s="1358"/>
      <c r="AG31" s="1358" t="s">
        <v>733</v>
      </c>
      <c r="AH31" s="1358"/>
      <c r="AI31" s="1358"/>
      <c r="AJ31" s="1024" t="s">
        <v>417</v>
      </c>
      <c r="AK31" s="1360" t="s">
        <v>734</v>
      </c>
      <c r="AL31" s="1360"/>
      <c r="AM31" s="1360"/>
      <c r="AN31" s="1360"/>
      <c r="AO31" s="1360"/>
      <c r="AP31" s="1360"/>
      <c r="AQ31" s="1091">
        <v>24756636000</v>
      </c>
      <c r="AR31" s="1091">
        <v>24756636000</v>
      </c>
      <c r="AS31" s="1092">
        <v>0</v>
      </c>
      <c r="AT31" s="1092">
        <v>0</v>
      </c>
      <c r="AU31" s="1020"/>
      <c r="AV31" s="1091">
        <v>14646330359</v>
      </c>
      <c r="AW31" s="1093">
        <v>10110305641</v>
      </c>
      <c r="AX31" s="1091">
        <v>14646330359</v>
      </c>
      <c r="AY31" s="1092">
        <v>0</v>
      </c>
      <c r="AZ31" s="1091">
        <v>14646330359</v>
      </c>
      <c r="BA31" s="1092">
        <v>0</v>
      </c>
      <c r="BB31" s="1093">
        <v>14646330359</v>
      </c>
      <c r="BC31" s="1092">
        <v>0</v>
      </c>
      <c r="BD31" s="1093">
        <v>3031008</v>
      </c>
      <c r="BG31" s="1086">
        <f t="shared" si="13"/>
        <v>24756636000</v>
      </c>
      <c r="BH31" s="1086">
        <f t="shared" si="1"/>
        <v>24756636000</v>
      </c>
      <c r="BI31" s="1086">
        <f t="shared" si="2"/>
        <v>0</v>
      </c>
      <c r="BJ31" s="1086">
        <f t="shared" si="3"/>
        <v>0</v>
      </c>
      <c r="BK31" s="1086">
        <f t="shared" si="4"/>
        <v>14646330359</v>
      </c>
      <c r="BL31" s="1086">
        <f t="shared" si="5"/>
        <v>10110305641</v>
      </c>
      <c r="BM31" s="1086">
        <f t="shared" si="6"/>
        <v>14646330359</v>
      </c>
      <c r="BN31" s="1086">
        <f t="shared" si="7"/>
        <v>0</v>
      </c>
      <c r="BO31" s="1086">
        <f t="shared" si="8"/>
        <v>14646330359</v>
      </c>
      <c r="BP31" s="1086">
        <f t="shared" si="9"/>
        <v>0</v>
      </c>
      <c r="BQ31" s="1086">
        <f t="shared" si="10"/>
        <v>14646330359</v>
      </c>
      <c r="BR31" s="1086">
        <f t="shared" si="11"/>
        <v>0</v>
      </c>
      <c r="BS31" s="1086">
        <f t="shared" si="12"/>
        <v>3031008</v>
      </c>
    </row>
    <row r="32" spans="1:71" ht="25.5" customHeight="1">
      <c r="A32" s="1050" t="str">
        <f t="shared" si="14"/>
        <v>A1015110</v>
      </c>
      <c r="B32" s="1358" t="s">
        <v>361</v>
      </c>
      <c r="C32" s="1358"/>
      <c r="D32" s="1358" t="s">
        <v>738</v>
      </c>
      <c r="E32" s="1358"/>
      <c r="F32" s="1358" t="s">
        <v>739</v>
      </c>
      <c r="G32" s="1358"/>
      <c r="H32" s="1358" t="s">
        <v>738</v>
      </c>
      <c r="I32" s="1358"/>
      <c r="J32" s="1358" t="s">
        <v>743</v>
      </c>
      <c r="K32" s="1358"/>
      <c r="L32" s="1358"/>
      <c r="M32" s="1358" t="s">
        <v>738</v>
      </c>
      <c r="N32" s="1358"/>
      <c r="O32" s="1358"/>
      <c r="P32" s="1358"/>
      <c r="Q32" s="1358"/>
      <c r="R32" s="1358"/>
      <c r="S32" s="1358"/>
      <c r="T32" s="1359" t="s">
        <v>366</v>
      </c>
      <c r="U32" s="1359"/>
      <c r="V32" s="1359"/>
      <c r="W32" s="1359"/>
      <c r="X32" s="1359"/>
      <c r="Y32" s="1359"/>
      <c r="Z32" s="1359"/>
      <c r="AA32" s="1359"/>
      <c r="AB32" s="1358" t="s">
        <v>732</v>
      </c>
      <c r="AC32" s="1358"/>
      <c r="AD32" s="1358"/>
      <c r="AE32" s="1358"/>
      <c r="AF32" s="1358"/>
      <c r="AG32" s="1358" t="s">
        <v>733</v>
      </c>
      <c r="AH32" s="1358"/>
      <c r="AI32" s="1358"/>
      <c r="AJ32" s="1024" t="s">
        <v>417</v>
      </c>
      <c r="AK32" s="1360" t="s">
        <v>734</v>
      </c>
      <c r="AL32" s="1360"/>
      <c r="AM32" s="1360"/>
      <c r="AN32" s="1360"/>
      <c r="AO32" s="1360"/>
      <c r="AP32" s="1360"/>
      <c r="AQ32" s="1091">
        <v>3142140445</v>
      </c>
      <c r="AR32" s="1091">
        <v>3142140445</v>
      </c>
      <c r="AS32" s="1092">
        <v>0</v>
      </c>
      <c r="AT32" s="1092">
        <v>0</v>
      </c>
      <c r="AU32" s="1020"/>
      <c r="AV32" s="1091">
        <v>2878059157</v>
      </c>
      <c r="AW32" s="1093">
        <v>264081288</v>
      </c>
      <c r="AX32" s="1091">
        <v>2878059157</v>
      </c>
      <c r="AY32" s="1092">
        <v>0</v>
      </c>
      <c r="AZ32" s="1091">
        <v>2878059157</v>
      </c>
      <c r="BA32" s="1092">
        <v>0</v>
      </c>
      <c r="BB32" s="1093">
        <v>2878059157</v>
      </c>
      <c r="BC32" s="1092">
        <v>0</v>
      </c>
      <c r="BD32" s="1092">
        <v>0</v>
      </c>
      <c r="BG32" s="1086">
        <f t="shared" si="13"/>
        <v>3142140445</v>
      </c>
      <c r="BH32" s="1086">
        <f t="shared" si="1"/>
        <v>3142140445</v>
      </c>
      <c r="BI32" s="1086">
        <f t="shared" si="2"/>
        <v>0</v>
      </c>
      <c r="BJ32" s="1086">
        <f t="shared" si="3"/>
        <v>0</v>
      </c>
      <c r="BK32" s="1086">
        <f t="shared" si="4"/>
        <v>2878059157</v>
      </c>
      <c r="BL32" s="1086">
        <f t="shared" si="5"/>
        <v>264081288</v>
      </c>
      <c r="BM32" s="1086">
        <f t="shared" si="6"/>
        <v>2878059157</v>
      </c>
      <c r="BN32" s="1086">
        <f t="shared" si="7"/>
        <v>0</v>
      </c>
      <c r="BO32" s="1086">
        <f t="shared" si="8"/>
        <v>2878059157</v>
      </c>
      <c r="BP32" s="1086">
        <f t="shared" si="9"/>
        <v>0</v>
      </c>
      <c r="BQ32" s="1086">
        <f t="shared" si="10"/>
        <v>2878059157</v>
      </c>
      <c r="BR32" s="1086">
        <f t="shared" si="11"/>
        <v>0</v>
      </c>
      <c r="BS32" s="1086">
        <f t="shared" si="12"/>
        <v>0</v>
      </c>
    </row>
    <row r="33" spans="1:71" s="1059" customFormat="1" ht="25.5" customHeight="1">
      <c r="A33" s="1059" t="str">
        <f t="shared" si="14"/>
        <v>A1015210</v>
      </c>
      <c r="B33" s="1361" t="s">
        <v>361</v>
      </c>
      <c r="C33" s="1361"/>
      <c r="D33" s="1361" t="s">
        <v>738</v>
      </c>
      <c r="E33" s="1361"/>
      <c r="F33" s="1361" t="s">
        <v>739</v>
      </c>
      <c r="G33" s="1361"/>
      <c r="H33" s="1361" t="s">
        <v>738</v>
      </c>
      <c r="I33" s="1361"/>
      <c r="J33" s="1361" t="s">
        <v>743</v>
      </c>
      <c r="K33" s="1361"/>
      <c r="L33" s="1361"/>
      <c r="M33" s="1361" t="s">
        <v>741</v>
      </c>
      <c r="N33" s="1361"/>
      <c r="O33" s="1361"/>
      <c r="P33" s="1361"/>
      <c r="Q33" s="1361"/>
      <c r="R33" s="1361"/>
      <c r="S33" s="1361"/>
      <c r="T33" s="1362" t="s">
        <v>367</v>
      </c>
      <c r="U33" s="1362"/>
      <c r="V33" s="1362"/>
      <c r="W33" s="1362"/>
      <c r="X33" s="1362"/>
      <c r="Y33" s="1362"/>
      <c r="Z33" s="1362"/>
      <c r="AA33" s="1362"/>
      <c r="AB33" s="1361" t="s">
        <v>732</v>
      </c>
      <c r="AC33" s="1361"/>
      <c r="AD33" s="1361"/>
      <c r="AE33" s="1361"/>
      <c r="AF33" s="1361"/>
      <c r="AG33" s="1361" t="s">
        <v>733</v>
      </c>
      <c r="AH33" s="1361"/>
      <c r="AI33" s="1361"/>
      <c r="AJ33" s="1060" t="s">
        <v>417</v>
      </c>
      <c r="AK33" s="1363" t="s">
        <v>734</v>
      </c>
      <c r="AL33" s="1363"/>
      <c r="AM33" s="1363"/>
      <c r="AN33" s="1363"/>
      <c r="AO33" s="1363"/>
      <c r="AP33" s="1363"/>
      <c r="AQ33" s="1097">
        <v>2852786777</v>
      </c>
      <c r="AR33" s="1097">
        <v>2852786777</v>
      </c>
      <c r="AS33" s="1096">
        <v>0</v>
      </c>
      <c r="AT33" s="1096">
        <v>0</v>
      </c>
      <c r="AU33" s="1061"/>
      <c r="AV33" s="1097">
        <v>2375851204</v>
      </c>
      <c r="AW33" s="1097">
        <v>476935573</v>
      </c>
      <c r="AX33" s="1097">
        <v>2375851204</v>
      </c>
      <c r="AY33" s="1096">
        <v>0</v>
      </c>
      <c r="AZ33" s="1097">
        <v>2375851204</v>
      </c>
      <c r="BA33" s="1096">
        <v>0</v>
      </c>
      <c r="BB33" s="1097">
        <v>2375851204</v>
      </c>
      <c r="BC33" s="1096">
        <v>0</v>
      </c>
      <c r="BD33" s="1096">
        <v>0</v>
      </c>
      <c r="BG33" s="1087">
        <f t="shared" si="13"/>
        <v>2852786777</v>
      </c>
      <c r="BH33" s="1087">
        <f t="shared" si="1"/>
        <v>2852786777</v>
      </c>
      <c r="BI33" s="1087">
        <f t="shared" si="2"/>
        <v>0</v>
      </c>
      <c r="BJ33" s="1087">
        <f t="shared" si="3"/>
        <v>0</v>
      </c>
      <c r="BK33" s="1087">
        <f t="shared" si="4"/>
        <v>2375851204</v>
      </c>
      <c r="BL33" s="1087">
        <f t="shared" si="5"/>
        <v>476935573</v>
      </c>
      <c r="BM33" s="1087">
        <f t="shared" si="6"/>
        <v>2375851204</v>
      </c>
      <c r="BN33" s="1087">
        <f t="shared" si="7"/>
        <v>0</v>
      </c>
      <c r="BO33" s="1087">
        <f t="shared" si="8"/>
        <v>2375851204</v>
      </c>
      <c r="BP33" s="1087">
        <f t="shared" si="9"/>
        <v>0</v>
      </c>
      <c r="BQ33" s="1087">
        <f t="shared" si="10"/>
        <v>2375851204</v>
      </c>
      <c r="BR33" s="1087">
        <f t="shared" si="11"/>
        <v>0</v>
      </c>
      <c r="BS33" s="1087">
        <f t="shared" si="12"/>
        <v>0</v>
      </c>
    </row>
    <row r="34" spans="1:71" ht="25.5" customHeight="1">
      <c r="A34" s="1050" t="str">
        <f t="shared" si="14"/>
        <v>A10151410</v>
      </c>
      <c r="B34" s="1358" t="s">
        <v>361</v>
      </c>
      <c r="C34" s="1358"/>
      <c r="D34" s="1358" t="s">
        <v>738</v>
      </c>
      <c r="E34" s="1358"/>
      <c r="F34" s="1358" t="s">
        <v>739</v>
      </c>
      <c r="G34" s="1358"/>
      <c r="H34" s="1358" t="s">
        <v>738</v>
      </c>
      <c r="I34" s="1358"/>
      <c r="J34" s="1358" t="s">
        <v>743</v>
      </c>
      <c r="K34" s="1358"/>
      <c r="L34" s="1358"/>
      <c r="M34" s="1358" t="s">
        <v>744</v>
      </c>
      <c r="N34" s="1358"/>
      <c r="O34" s="1358"/>
      <c r="P34" s="1358"/>
      <c r="Q34" s="1358"/>
      <c r="R34" s="1358"/>
      <c r="S34" s="1358"/>
      <c r="T34" s="1359" t="s">
        <v>368</v>
      </c>
      <c r="U34" s="1359"/>
      <c r="V34" s="1359"/>
      <c r="W34" s="1359"/>
      <c r="X34" s="1359"/>
      <c r="Y34" s="1359"/>
      <c r="Z34" s="1359"/>
      <c r="AA34" s="1359"/>
      <c r="AB34" s="1358" t="s">
        <v>732</v>
      </c>
      <c r="AC34" s="1358"/>
      <c r="AD34" s="1358"/>
      <c r="AE34" s="1358"/>
      <c r="AF34" s="1358"/>
      <c r="AG34" s="1358" t="s">
        <v>733</v>
      </c>
      <c r="AH34" s="1358"/>
      <c r="AI34" s="1358"/>
      <c r="AJ34" s="1024" t="s">
        <v>417</v>
      </c>
      <c r="AK34" s="1360" t="s">
        <v>734</v>
      </c>
      <c r="AL34" s="1360"/>
      <c r="AM34" s="1360"/>
      <c r="AN34" s="1360"/>
      <c r="AO34" s="1360"/>
      <c r="AP34" s="1360"/>
      <c r="AQ34" s="1091">
        <v>3777972785</v>
      </c>
      <c r="AR34" s="1091">
        <v>3777972785</v>
      </c>
      <c r="AS34" s="1092">
        <v>0</v>
      </c>
      <c r="AT34" s="1092">
        <v>0</v>
      </c>
      <c r="AU34" s="1020"/>
      <c r="AV34" s="1091">
        <v>3753730321</v>
      </c>
      <c r="AW34" s="1093">
        <v>24242464</v>
      </c>
      <c r="AX34" s="1091">
        <v>3753730321</v>
      </c>
      <c r="AY34" s="1092">
        <v>0</v>
      </c>
      <c r="AZ34" s="1091">
        <v>3753730321</v>
      </c>
      <c r="BA34" s="1092">
        <v>0</v>
      </c>
      <c r="BB34" s="1093">
        <v>3753730321</v>
      </c>
      <c r="BC34" s="1092">
        <v>0</v>
      </c>
      <c r="BD34" s="1093">
        <v>1034528</v>
      </c>
      <c r="BG34" s="1086">
        <f t="shared" si="13"/>
        <v>3777972785</v>
      </c>
      <c r="BH34" s="1086">
        <f t="shared" si="1"/>
        <v>3777972785</v>
      </c>
      <c r="BI34" s="1086">
        <f t="shared" si="2"/>
        <v>0</v>
      </c>
      <c r="BJ34" s="1086">
        <f t="shared" si="3"/>
        <v>0</v>
      </c>
      <c r="BK34" s="1086">
        <f t="shared" si="4"/>
        <v>3753730321</v>
      </c>
      <c r="BL34" s="1086">
        <f t="shared" si="5"/>
        <v>24242464</v>
      </c>
      <c r="BM34" s="1086">
        <f t="shared" si="6"/>
        <v>3753730321</v>
      </c>
      <c r="BN34" s="1086">
        <f t="shared" si="7"/>
        <v>0</v>
      </c>
      <c r="BO34" s="1086">
        <f t="shared" si="8"/>
        <v>3753730321</v>
      </c>
      <c r="BP34" s="1086">
        <f t="shared" si="9"/>
        <v>0</v>
      </c>
      <c r="BQ34" s="1086">
        <f t="shared" si="10"/>
        <v>3753730321</v>
      </c>
      <c r="BR34" s="1086">
        <f t="shared" si="11"/>
        <v>0</v>
      </c>
      <c r="BS34" s="1086">
        <f t="shared" si="12"/>
        <v>1034528</v>
      </c>
    </row>
    <row r="35" spans="1:71" ht="25.5" customHeight="1">
      <c r="A35" s="1050" t="str">
        <f t="shared" si="14"/>
        <v>A10151510</v>
      </c>
      <c r="B35" s="1358" t="s">
        <v>361</v>
      </c>
      <c r="C35" s="1358"/>
      <c r="D35" s="1358" t="s">
        <v>738</v>
      </c>
      <c r="E35" s="1358"/>
      <c r="F35" s="1358" t="s">
        <v>739</v>
      </c>
      <c r="G35" s="1358"/>
      <c r="H35" s="1358" t="s">
        <v>738</v>
      </c>
      <c r="I35" s="1358"/>
      <c r="J35" s="1358" t="s">
        <v>743</v>
      </c>
      <c r="K35" s="1358"/>
      <c r="L35" s="1358"/>
      <c r="M35" s="1358" t="s">
        <v>745</v>
      </c>
      <c r="N35" s="1358"/>
      <c r="O35" s="1358"/>
      <c r="P35" s="1358"/>
      <c r="Q35" s="1358"/>
      <c r="R35" s="1358"/>
      <c r="S35" s="1358"/>
      <c r="T35" s="1359" t="s">
        <v>369</v>
      </c>
      <c r="U35" s="1359"/>
      <c r="V35" s="1359"/>
      <c r="W35" s="1359"/>
      <c r="X35" s="1359"/>
      <c r="Y35" s="1359"/>
      <c r="Z35" s="1359"/>
      <c r="AA35" s="1359"/>
      <c r="AB35" s="1358" t="s">
        <v>732</v>
      </c>
      <c r="AC35" s="1358"/>
      <c r="AD35" s="1358"/>
      <c r="AE35" s="1358"/>
      <c r="AF35" s="1358"/>
      <c r="AG35" s="1358" t="s">
        <v>733</v>
      </c>
      <c r="AH35" s="1358"/>
      <c r="AI35" s="1358"/>
      <c r="AJ35" s="1024" t="s">
        <v>417</v>
      </c>
      <c r="AK35" s="1360" t="s">
        <v>734</v>
      </c>
      <c r="AL35" s="1360"/>
      <c r="AM35" s="1360"/>
      <c r="AN35" s="1360"/>
      <c r="AO35" s="1360"/>
      <c r="AP35" s="1360"/>
      <c r="AQ35" s="1091">
        <v>4162865456</v>
      </c>
      <c r="AR35" s="1091">
        <v>4162865456</v>
      </c>
      <c r="AS35" s="1092">
        <v>0</v>
      </c>
      <c r="AT35" s="1092">
        <v>0</v>
      </c>
      <c r="AU35" s="1020"/>
      <c r="AV35" s="1091">
        <v>3426857112</v>
      </c>
      <c r="AW35" s="1093">
        <v>736008344</v>
      </c>
      <c r="AX35" s="1091">
        <v>3426857112</v>
      </c>
      <c r="AY35" s="1092">
        <v>0</v>
      </c>
      <c r="AZ35" s="1091">
        <v>3426857112</v>
      </c>
      <c r="BA35" s="1092">
        <v>0</v>
      </c>
      <c r="BB35" s="1093">
        <v>3426857112</v>
      </c>
      <c r="BC35" s="1092">
        <v>0</v>
      </c>
      <c r="BD35" s="1093">
        <v>1996480</v>
      </c>
      <c r="BG35" s="1086">
        <f t="shared" si="13"/>
        <v>4162865456</v>
      </c>
      <c r="BH35" s="1086">
        <f t="shared" si="1"/>
        <v>4162865456</v>
      </c>
      <c r="BI35" s="1086">
        <f t="shared" si="2"/>
        <v>0</v>
      </c>
      <c r="BJ35" s="1086">
        <f t="shared" si="3"/>
        <v>0</v>
      </c>
      <c r="BK35" s="1086">
        <f t="shared" si="4"/>
        <v>3426857112</v>
      </c>
      <c r="BL35" s="1086">
        <f t="shared" si="5"/>
        <v>736008344</v>
      </c>
      <c r="BM35" s="1086">
        <f t="shared" si="6"/>
        <v>3426857112</v>
      </c>
      <c r="BN35" s="1086">
        <f t="shared" si="7"/>
        <v>0</v>
      </c>
      <c r="BO35" s="1086">
        <f t="shared" si="8"/>
        <v>3426857112</v>
      </c>
      <c r="BP35" s="1086">
        <f t="shared" si="9"/>
        <v>0</v>
      </c>
      <c r="BQ35" s="1086">
        <f t="shared" si="10"/>
        <v>3426857112</v>
      </c>
      <c r="BR35" s="1086">
        <f t="shared" si="11"/>
        <v>0</v>
      </c>
      <c r="BS35" s="1086">
        <f t="shared" si="12"/>
        <v>1996480</v>
      </c>
    </row>
    <row r="36" spans="1:71" ht="25.5" customHeight="1">
      <c r="A36" s="1050" t="str">
        <f t="shared" si="14"/>
        <v>A10151610</v>
      </c>
      <c r="B36" s="1358" t="s">
        <v>361</v>
      </c>
      <c r="C36" s="1358"/>
      <c r="D36" s="1358" t="s">
        <v>738</v>
      </c>
      <c r="E36" s="1358"/>
      <c r="F36" s="1358" t="s">
        <v>739</v>
      </c>
      <c r="G36" s="1358"/>
      <c r="H36" s="1358" t="s">
        <v>738</v>
      </c>
      <c r="I36" s="1358"/>
      <c r="J36" s="1358" t="s">
        <v>743</v>
      </c>
      <c r="K36" s="1358"/>
      <c r="L36" s="1358"/>
      <c r="M36" s="1358" t="s">
        <v>370</v>
      </c>
      <c r="N36" s="1358"/>
      <c r="O36" s="1358"/>
      <c r="P36" s="1358"/>
      <c r="Q36" s="1358"/>
      <c r="R36" s="1358"/>
      <c r="S36" s="1358"/>
      <c r="T36" s="1359" t="s">
        <v>371</v>
      </c>
      <c r="U36" s="1359"/>
      <c r="V36" s="1359"/>
      <c r="W36" s="1359"/>
      <c r="X36" s="1359"/>
      <c r="Y36" s="1359"/>
      <c r="Z36" s="1359"/>
      <c r="AA36" s="1359"/>
      <c r="AB36" s="1358" t="s">
        <v>732</v>
      </c>
      <c r="AC36" s="1358"/>
      <c r="AD36" s="1358"/>
      <c r="AE36" s="1358"/>
      <c r="AF36" s="1358"/>
      <c r="AG36" s="1358" t="s">
        <v>733</v>
      </c>
      <c r="AH36" s="1358"/>
      <c r="AI36" s="1358"/>
      <c r="AJ36" s="1024" t="s">
        <v>417</v>
      </c>
      <c r="AK36" s="1360" t="s">
        <v>734</v>
      </c>
      <c r="AL36" s="1360"/>
      <c r="AM36" s="1360"/>
      <c r="AN36" s="1360"/>
      <c r="AO36" s="1360"/>
      <c r="AP36" s="1360"/>
      <c r="AQ36" s="1091">
        <v>8837627022</v>
      </c>
      <c r="AR36" s="1091">
        <v>8837627022</v>
      </c>
      <c r="AS36" s="1092">
        <v>0</v>
      </c>
      <c r="AT36" s="1092">
        <v>0</v>
      </c>
      <c r="AU36" s="1020"/>
      <c r="AV36" s="1091">
        <v>372719462</v>
      </c>
      <c r="AW36" s="1093">
        <v>8464907560</v>
      </c>
      <c r="AX36" s="1091">
        <v>372719462</v>
      </c>
      <c r="AY36" s="1092">
        <v>0</v>
      </c>
      <c r="AZ36" s="1091">
        <v>372719462</v>
      </c>
      <c r="BA36" s="1092">
        <v>0</v>
      </c>
      <c r="BB36" s="1093">
        <v>372719462</v>
      </c>
      <c r="BC36" s="1092">
        <v>0</v>
      </c>
      <c r="BD36" s="1092">
        <v>0</v>
      </c>
      <c r="BG36" s="1086">
        <f t="shared" si="13"/>
        <v>8837627022</v>
      </c>
      <c r="BH36" s="1086">
        <f t="shared" si="1"/>
        <v>8837627022</v>
      </c>
      <c r="BI36" s="1086">
        <f t="shared" si="2"/>
        <v>0</v>
      </c>
      <c r="BJ36" s="1086">
        <f t="shared" si="3"/>
        <v>0</v>
      </c>
      <c r="BK36" s="1086">
        <f t="shared" si="4"/>
        <v>372719462</v>
      </c>
      <c r="BL36" s="1086">
        <f t="shared" si="5"/>
        <v>8464907560</v>
      </c>
      <c r="BM36" s="1086">
        <f t="shared" si="6"/>
        <v>372719462</v>
      </c>
      <c r="BN36" s="1086">
        <f t="shared" si="7"/>
        <v>0</v>
      </c>
      <c r="BO36" s="1086">
        <f t="shared" si="8"/>
        <v>372719462</v>
      </c>
      <c r="BP36" s="1086">
        <f t="shared" si="9"/>
        <v>0</v>
      </c>
      <c r="BQ36" s="1086">
        <f t="shared" si="10"/>
        <v>372719462</v>
      </c>
      <c r="BR36" s="1086">
        <f t="shared" si="11"/>
        <v>0</v>
      </c>
      <c r="BS36" s="1086">
        <f t="shared" si="12"/>
        <v>0</v>
      </c>
    </row>
    <row r="37" spans="1:71" ht="25.5" customHeight="1">
      <c r="A37" s="1050" t="str">
        <f t="shared" si="14"/>
        <v>A10152210</v>
      </c>
      <c r="B37" s="1358" t="s">
        <v>361</v>
      </c>
      <c r="C37" s="1358"/>
      <c r="D37" s="1358" t="s">
        <v>738</v>
      </c>
      <c r="E37" s="1358"/>
      <c r="F37" s="1358" t="s">
        <v>739</v>
      </c>
      <c r="G37" s="1358"/>
      <c r="H37" s="1358" t="s">
        <v>738</v>
      </c>
      <c r="I37" s="1358"/>
      <c r="J37" s="1358" t="s">
        <v>743</v>
      </c>
      <c r="K37" s="1358"/>
      <c r="L37" s="1358"/>
      <c r="M37" s="1358" t="s">
        <v>746</v>
      </c>
      <c r="N37" s="1358"/>
      <c r="O37" s="1358"/>
      <c r="P37" s="1358"/>
      <c r="Q37" s="1358"/>
      <c r="R37" s="1358"/>
      <c r="S37" s="1358"/>
      <c r="T37" s="1359" t="s">
        <v>372</v>
      </c>
      <c r="U37" s="1359"/>
      <c r="V37" s="1359"/>
      <c r="W37" s="1359"/>
      <c r="X37" s="1359"/>
      <c r="Y37" s="1359"/>
      <c r="Z37" s="1359"/>
      <c r="AA37" s="1359"/>
      <c r="AB37" s="1358" t="s">
        <v>732</v>
      </c>
      <c r="AC37" s="1358"/>
      <c r="AD37" s="1358"/>
      <c r="AE37" s="1358"/>
      <c r="AF37" s="1358"/>
      <c r="AG37" s="1358" t="s">
        <v>733</v>
      </c>
      <c r="AH37" s="1358"/>
      <c r="AI37" s="1358"/>
      <c r="AJ37" s="1024" t="s">
        <v>417</v>
      </c>
      <c r="AK37" s="1360" t="s">
        <v>734</v>
      </c>
      <c r="AL37" s="1360"/>
      <c r="AM37" s="1360"/>
      <c r="AN37" s="1360"/>
      <c r="AO37" s="1360"/>
      <c r="AP37" s="1360"/>
      <c r="AQ37" s="1091">
        <v>1983243515</v>
      </c>
      <c r="AR37" s="1091">
        <v>1983243515</v>
      </c>
      <c r="AS37" s="1092">
        <v>0</v>
      </c>
      <c r="AT37" s="1092">
        <v>0</v>
      </c>
      <c r="AU37" s="1020"/>
      <c r="AV37" s="1091">
        <v>1839113103</v>
      </c>
      <c r="AW37" s="1093">
        <v>144130412</v>
      </c>
      <c r="AX37" s="1091">
        <v>1839113103</v>
      </c>
      <c r="AY37" s="1092">
        <v>0</v>
      </c>
      <c r="AZ37" s="1091">
        <v>1839113103</v>
      </c>
      <c r="BA37" s="1092">
        <v>0</v>
      </c>
      <c r="BB37" s="1093">
        <v>1839113103</v>
      </c>
      <c r="BC37" s="1092">
        <v>0</v>
      </c>
      <c r="BD37" s="1092">
        <v>0</v>
      </c>
      <c r="BG37" s="1086">
        <f t="shared" si="13"/>
        <v>1983243515</v>
      </c>
      <c r="BH37" s="1086">
        <f t="shared" si="1"/>
        <v>1983243515</v>
      </c>
      <c r="BI37" s="1086">
        <f t="shared" si="2"/>
        <v>0</v>
      </c>
      <c r="BJ37" s="1086">
        <f t="shared" si="3"/>
        <v>0</v>
      </c>
      <c r="BK37" s="1086">
        <f t="shared" si="4"/>
        <v>1839113103</v>
      </c>
      <c r="BL37" s="1086">
        <f t="shared" si="5"/>
        <v>144130412</v>
      </c>
      <c r="BM37" s="1086">
        <f t="shared" si="6"/>
        <v>1839113103</v>
      </c>
      <c r="BN37" s="1086">
        <f t="shared" si="7"/>
        <v>0</v>
      </c>
      <c r="BO37" s="1086">
        <f t="shared" si="8"/>
        <v>1839113103</v>
      </c>
      <c r="BP37" s="1086">
        <f t="shared" si="9"/>
        <v>0</v>
      </c>
      <c r="BQ37" s="1086">
        <f t="shared" si="10"/>
        <v>1839113103</v>
      </c>
      <c r="BR37" s="1086">
        <f t="shared" si="11"/>
        <v>0</v>
      </c>
      <c r="BS37" s="1086">
        <f t="shared" si="12"/>
        <v>0</v>
      </c>
    </row>
    <row r="38" spans="1:71" ht="12.75">
      <c r="A38" s="1050" t="str">
        <f t="shared" si="14"/>
        <v>A101910</v>
      </c>
      <c r="B38" s="1358" t="s">
        <v>361</v>
      </c>
      <c r="C38" s="1358"/>
      <c r="D38" s="1358" t="s">
        <v>738</v>
      </c>
      <c r="E38" s="1358"/>
      <c r="F38" s="1358" t="s">
        <v>739</v>
      </c>
      <c r="G38" s="1358"/>
      <c r="H38" s="1358" t="s">
        <v>738</v>
      </c>
      <c r="I38" s="1358"/>
      <c r="J38" s="1358" t="s">
        <v>747</v>
      </c>
      <c r="K38" s="1358"/>
      <c r="L38" s="1358"/>
      <c r="M38" s="1358"/>
      <c r="N38" s="1358"/>
      <c r="O38" s="1358"/>
      <c r="P38" s="1358"/>
      <c r="Q38" s="1358"/>
      <c r="R38" s="1358"/>
      <c r="S38" s="1358"/>
      <c r="T38" s="1359" t="s">
        <v>613</v>
      </c>
      <c r="U38" s="1359"/>
      <c r="V38" s="1359"/>
      <c r="W38" s="1359"/>
      <c r="X38" s="1359"/>
      <c r="Y38" s="1359"/>
      <c r="Z38" s="1359"/>
      <c r="AA38" s="1359"/>
      <c r="AB38" s="1358" t="s">
        <v>732</v>
      </c>
      <c r="AC38" s="1358"/>
      <c r="AD38" s="1358"/>
      <c r="AE38" s="1358"/>
      <c r="AF38" s="1358"/>
      <c r="AG38" s="1358" t="s">
        <v>733</v>
      </c>
      <c r="AH38" s="1358"/>
      <c r="AI38" s="1358"/>
      <c r="AJ38" s="1024" t="s">
        <v>417</v>
      </c>
      <c r="AK38" s="1360" t="s">
        <v>734</v>
      </c>
      <c r="AL38" s="1360"/>
      <c r="AM38" s="1360"/>
      <c r="AN38" s="1360"/>
      <c r="AO38" s="1360"/>
      <c r="AP38" s="1360"/>
      <c r="AQ38" s="1091">
        <v>1227000000</v>
      </c>
      <c r="AR38" s="1091">
        <v>1227000000</v>
      </c>
      <c r="AS38" s="1092">
        <v>0</v>
      </c>
      <c r="AT38" s="1092">
        <v>0</v>
      </c>
      <c r="AU38" s="1020"/>
      <c r="AV38" s="1091">
        <v>851461130</v>
      </c>
      <c r="AW38" s="1093">
        <v>375538870</v>
      </c>
      <c r="AX38" s="1091">
        <v>851461130</v>
      </c>
      <c r="AY38" s="1092">
        <v>0</v>
      </c>
      <c r="AZ38" s="1091">
        <v>851461130</v>
      </c>
      <c r="BA38" s="1092">
        <v>0</v>
      </c>
      <c r="BB38" s="1093">
        <v>851461130</v>
      </c>
      <c r="BC38" s="1092">
        <v>0</v>
      </c>
      <c r="BD38" s="1092">
        <v>0</v>
      </c>
      <c r="BG38" s="1086">
        <f t="shared" si="13"/>
        <v>1227000000</v>
      </c>
      <c r="BH38" s="1086">
        <f t="shared" si="1"/>
        <v>1227000000</v>
      </c>
      <c r="BI38" s="1086">
        <f t="shared" si="2"/>
        <v>0</v>
      </c>
      <c r="BJ38" s="1086">
        <f t="shared" si="3"/>
        <v>0</v>
      </c>
      <c r="BK38" s="1086">
        <f t="shared" si="4"/>
        <v>851461130</v>
      </c>
      <c r="BL38" s="1086">
        <f t="shared" si="5"/>
        <v>375538870</v>
      </c>
      <c r="BM38" s="1086">
        <f t="shared" si="6"/>
        <v>851461130</v>
      </c>
      <c r="BN38" s="1086">
        <f t="shared" si="7"/>
        <v>0</v>
      </c>
      <c r="BO38" s="1086">
        <f t="shared" si="8"/>
        <v>851461130</v>
      </c>
      <c r="BP38" s="1086">
        <f t="shared" si="9"/>
        <v>0</v>
      </c>
      <c r="BQ38" s="1086">
        <f t="shared" si="10"/>
        <v>851461130</v>
      </c>
      <c r="BR38" s="1086">
        <f t="shared" si="11"/>
        <v>0</v>
      </c>
      <c r="BS38" s="1086">
        <f t="shared" si="12"/>
        <v>0</v>
      </c>
    </row>
    <row r="39" spans="1:71" ht="25.5" customHeight="1">
      <c r="A39" s="1050" t="str">
        <f t="shared" si="14"/>
        <v>A1019110</v>
      </c>
      <c r="B39" s="1358" t="s">
        <v>361</v>
      </c>
      <c r="C39" s="1358"/>
      <c r="D39" s="1358" t="s">
        <v>738</v>
      </c>
      <c r="E39" s="1358"/>
      <c r="F39" s="1358" t="s">
        <v>739</v>
      </c>
      <c r="G39" s="1358"/>
      <c r="H39" s="1358" t="s">
        <v>738</v>
      </c>
      <c r="I39" s="1358"/>
      <c r="J39" s="1358" t="s">
        <v>747</v>
      </c>
      <c r="K39" s="1358"/>
      <c r="L39" s="1358"/>
      <c r="M39" s="1358" t="s">
        <v>738</v>
      </c>
      <c r="N39" s="1358"/>
      <c r="O39" s="1358"/>
      <c r="P39" s="1358"/>
      <c r="Q39" s="1358"/>
      <c r="R39" s="1358"/>
      <c r="S39" s="1358"/>
      <c r="T39" s="1359" t="s">
        <v>373</v>
      </c>
      <c r="U39" s="1359"/>
      <c r="V39" s="1359"/>
      <c r="W39" s="1359"/>
      <c r="X39" s="1359"/>
      <c r="Y39" s="1359"/>
      <c r="Z39" s="1359"/>
      <c r="AA39" s="1359"/>
      <c r="AB39" s="1358" t="s">
        <v>732</v>
      </c>
      <c r="AC39" s="1358"/>
      <c r="AD39" s="1358"/>
      <c r="AE39" s="1358"/>
      <c r="AF39" s="1358"/>
      <c r="AG39" s="1358" t="s">
        <v>733</v>
      </c>
      <c r="AH39" s="1358"/>
      <c r="AI39" s="1358"/>
      <c r="AJ39" s="1024" t="s">
        <v>417</v>
      </c>
      <c r="AK39" s="1360" t="s">
        <v>734</v>
      </c>
      <c r="AL39" s="1360"/>
      <c r="AM39" s="1360"/>
      <c r="AN39" s="1360"/>
      <c r="AO39" s="1360"/>
      <c r="AP39" s="1360"/>
      <c r="AQ39" s="1091">
        <v>321334427</v>
      </c>
      <c r="AR39" s="1091">
        <v>321334427</v>
      </c>
      <c r="AS39" s="1092">
        <v>0</v>
      </c>
      <c r="AT39" s="1092">
        <v>0</v>
      </c>
      <c r="AU39" s="1020"/>
      <c r="AV39" s="1091">
        <v>249713281</v>
      </c>
      <c r="AW39" s="1093">
        <v>71621146</v>
      </c>
      <c r="AX39" s="1091">
        <v>249713281</v>
      </c>
      <c r="AY39" s="1092">
        <v>0</v>
      </c>
      <c r="AZ39" s="1091">
        <v>249713281</v>
      </c>
      <c r="BA39" s="1092">
        <v>0</v>
      </c>
      <c r="BB39" s="1093">
        <v>249713281</v>
      </c>
      <c r="BC39" s="1092">
        <v>0</v>
      </c>
      <c r="BD39" s="1092">
        <v>0</v>
      </c>
      <c r="BG39" s="1086">
        <f t="shared" si="13"/>
        <v>321334427</v>
      </c>
      <c r="BH39" s="1086">
        <f t="shared" si="1"/>
        <v>321334427</v>
      </c>
      <c r="BI39" s="1086">
        <f t="shared" si="2"/>
        <v>0</v>
      </c>
      <c r="BJ39" s="1086">
        <f t="shared" si="3"/>
        <v>0</v>
      </c>
      <c r="BK39" s="1086">
        <f t="shared" si="4"/>
        <v>249713281</v>
      </c>
      <c r="BL39" s="1086">
        <f t="shared" si="5"/>
        <v>71621146</v>
      </c>
      <c r="BM39" s="1086">
        <f t="shared" si="6"/>
        <v>249713281</v>
      </c>
      <c r="BN39" s="1086">
        <f t="shared" si="7"/>
        <v>0</v>
      </c>
      <c r="BO39" s="1086">
        <f t="shared" si="8"/>
        <v>249713281</v>
      </c>
      <c r="BP39" s="1086">
        <f t="shared" si="9"/>
        <v>0</v>
      </c>
      <c r="BQ39" s="1086">
        <f t="shared" si="10"/>
        <v>249713281</v>
      </c>
      <c r="BR39" s="1086">
        <f t="shared" si="11"/>
        <v>0</v>
      </c>
      <c r="BS39" s="1086">
        <f t="shared" si="12"/>
        <v>0</v>
      </c>
    </row>
    <row r="40" spans="1:71" ht="12.75">
      <c r="A40" s="1050" t="str">
        <f t="shared" si="14"/>
        <v>A1019310</v>
      </c>
      <c r="B40" s="1358" t="s">
        <v>361</v>
      </c>
      <c r="C40" s="1358"/>
      <c r="D40" s="1358" t="s">
        <v>738</v>
      </c>
      <c r="E40" s="1358"/>
      <c r="F40" s="1358" t="s">
        <v>739</v>
      </c>
      <c r="G40" s="1358"/>
      <c r="H40" s="1358" t="s">
        <v>738</v>
      </c>
      <c r="I40" s="1358"/>
      <c r="J40" s="1358" t="s">
        <v>747</v>
      </c>
      <c r="K40" s="1358"/>
      <c r="L40" s="1358"/>
      <c r="M40" s="1358" t="s">
        <v>748</v>
      </c>
      <c r="N40" s="1358"/>
      <c r="O40" s="1358"/>
      <c r="P40" s="1358"/>
      <c r="Q40" s="1358"/>
      <c r="R40" s="1358"/>
      <c r="S40" s="1358"/>
      <c r="T40" s="1359" t="s">
        <v>374</v>
      </c>
      <c r="U40" s="1359"/>
      <c r="V40" s="1359"/>
      <c r="W40" s="1359"/>
      <c r="X40" s="1359"/>
      <c r="Y40" s="1359"/>
      <c r="Z40" s="1359"/>
      <c r="AA40" s="1359"/>
      <c r="AB40" s="1358" t="s">
        <v>732</v>
      </c>
      <c r="AC40" s="1358"/>
      <c r="AD40" s="1358"/>
      <c r="AE40" s="1358"/>
      <c r="AF40" s="1358"/>
      <c r="AG40" s="1358" t="s">
        <v>733</v>
      </c>
      <c r="AH40" s="1358"/>
      <c r="AI40" s="1358"/>
      <c r="AJ40" s="1024" t="s">
        <v>417</v>
      </c>
      <c r="AK40" s="1360" t="s">
        <v>734</v>
      </c>
      <c r="AL40" s="1360"/>
      <c r="AM40" s="1360"/>
      <c r="AN40" s="1360"/>
      <c r="AO40" s="1360"/>
      <c r="AP40" s="1360"/>
      <c r="AQ40" s="1091">
        <v>905665573</v>
      </c>
      <c r="AR40" s="1091">
        <v>905665573</v>
      </c>
      <c r="AS40" s="1092">
        <v>0</v>
      </c>
      <c r="AT40" s="1092">
        <v>0</v>
      </c>
      <c r="AU40" s="1020"/>
      <c r="AV40" s="1091">
        <v>601747849</v>
      </c>
      <c r="AW40" s="1093">
        <v>303917724</v>
      </c>
      <c r="AX40" s="1091">
        <v>601747849</v>
      </c>
      <c r="AY40" s="1092">
        <v>0</v>
      </c>
      <c r="AZ40" s="1091">
        <v>601747849</v>
      </c>
      <c r="BA40" s="1092">
        <v>0</v>
      </c>
      <c r="BB40" s="1093">
        <v>601747849</v>
      </c>
      <c r="BC40" s="1092">
        <v>0</v>
      </c>
      <c r="BD40" s="1092">
        <v>0</v>
      </c>
      <c r="BG40" s="1086">
        <f t="shared" si="13"/>
        <v>905665573</v>
      </c>
      <c r="BH40" s="1086">
        <f t="shared" si="1"/>
        <v>905665573</v>
      </c>
      <c r="BI40" s="1086">
        <f t="shared" si="2"/>
        <v>0</v>
      </c>
      <c r="BJ40" s="1086">
        <f t="shared" si="3"/>
        <v>0</v>
      </c>
      <c r="BK40" s="1086">
        <f t="shared" si="4"/>
        <v>601747849</v>
      </c>
      <c r="BL40" s="1086">
        <f t="shared" si="5"/>
        <v>303917724</v>
      </c>
      <c r="BM40" s="1086">
        <f t="shared" si="6"/>
        <v>601747849</v>
      </c>
      <c r="BN40" s="1086">
        <f t="shared" si="7"/>
        <v>0</v>
      </c>
      <c r="BO40" s="1086">
        <f t="shared" si="8"/>
        <v>601747849</v>
      </c>
      <c r="BP40" s="1086">
        <f t="shared" si="9"/>
        <v>0</v>
      </c>
      <c r="BQ40" s="1086">
        <f t="shared" si="10"/>
        <v>601747849</v>
      </c>
      <c r="BR40" s="1086">
        <f t="shared" si="11"/>
        <v>0</v>
      </c>
      <c r="BS40" s="1086">
        <f t="shared" si="12"/>
        <v>0</v>
      </c>
    </row>
    <row r="41" spans="1:71" ht="12.75">
      <c r="A41" s="1050" t="str">
        <f t="shared" si="14"/>
        <v>A10199910</v>
      </c>
      <c r="B41" s="1358" t="s">
        <v>361</v>
      </c>
      <c r="C41" s="1358"/>
      <c r="D41" s="1358" t="s">
        <v>738</v>
      </c>
      <c r="E41" s="1358"/>
      <c r="F41" s="1358" t="s">
        <v>739</v>
      </c>
      <c r="G41" s="1358"/>
      <c r="H41" s="1358" t="s">
        <v>738</v>
      </c>
      <c r="I41" s="1358"/>
      <c r="J41" s="1358" t="s">
        <v>749</v>
      </c>
      <c r="K41" s="1358"/>
      <c r="L41" s="1358"/>
      <c r="M41" s="1358"/>
      <c r="N41" s="1358"/>
      <c r="O41" s="1358"/>
      <c r="P41" s="1358"/>
      <c r="Q41" s="1358"/>
      <c r="R41" s="1358"/>
      <c r="S41" s="1358"/>
      <c r="T41" s="1359" t="s">
        <v>750</v>
      </c>
      <c r="U41" s="1359"/>
      <c r="V41" s="1359"/>
      <c r="W41" s="1359"/>
      <c r="X41" s="1359"/>
      <c r="Y41" s="1359"/>
      <c r="Z41" s="1359"/>
      <c r="AA41" s="1359"/>
      <c r="AB41" s="1358" t="s">
        <v>732</v>
      </c>
      <c r="AC41" s="1358"/>
      <c r="AD41" s="1358"/>
      <c r="AE41" s="1358"/>
      <c r="AF41" s="1358"/>
      <c r="AG41" s="1358" t="s">
        <v>733</v>
      </c>
      <c r="AH41" s="1358"/>
      <c r="AI41" s="1358"/>
      <c r="AJ41" s="1024" t="s">
        <v>417</v>
      </c>
      <c r="AK41" s="1360" t="s">
        <v>734</v>
      </c>
      <c r="AL41" s="1360"/>
      <c r="AM41" s="1360"/>
      <c r="AN41" s="1360"/>
      <c r="AO41" s="1360"/>
      <c r="AP41" s="1360"/>
      <c r="AQ41" s="1091">
        <v>7940802</v>
      </c>
      <c r="AR41" s="1091">
        <v>3576802</v>
      </c>
      <c r="AS41" s="1093">
        <v>4364000</v>
      </c>
      <c r="AT41" s="1092">
        <v>0</v>
      </c>
      <c r="AU41" s="1020"/>
      <c r="AV41" s="1091">
        <v>3576802</v>
      </c>
      <c r="AW41" s="1092">
        <v>0</v>
      </c>
      <c r="AX41" s="1091">
        <v>3576802</v>
      </c>
      <c r="AY41" s="1092">
        <v>0</v>
      </c>
      <c r="AZ41" s="1091">
        <v>745600</v>
      </c>
      <c r="BA41" s="1093">
        <v>2831202</v>
      </c>
      <c r="BB41" s="1093">
        <v>745600</v>
      </c>
      <c r="BC41" s="1092">
        <v>0</v>
      </c>
      <c r="BD41" s="1092">
        <v>0</v>
      </c>
      <c r="BG41" s="1086">
        <f t="shared" si="13"/>
        <v>7940802</v>
      </c>
      <c r="BH41" s="1086">
        <f t="shared" si="1"/>
        <v>3576802</v>
      </c>
      <c r="BI41" s="1086">
        <f t="shared" si="2"/>
        <v>4364000</v>
      </c>
      <c r="BJ41" s="1086">
        <f t="shared" si="3"/>
        <v>0</v>
      </c>
      <c r="BK41" s="1086">
        <f t="shared" si="4"/>
        <v>3576802</v>
      </c>
      <c r="BL41" s="1086">
        <f t="shared" si="5"/>
        <v>0</v>
      </c>
      <c r="BM41" s="1086">
        <f t="shared" si="6"/>
        <v>3576802</v>
      </c>
      <c r="BN41" s="1086">
        <f t="shared" si="7"/>
        <v>0</v>
      </c>
      <c r="BO41" s="1086">
        <f t="shared" si="8"/>
        <v>745600</v>
      </c>
      <c r="BP41" s="1086">
        <f t="shared" si="9"/>
        <v>2831202</v>
      </c>
      <c r="BQ41" s="1086">
        <f t="shared" si="10"/>
        <v>745600</v>
      </c>
      <c r="BR41" s="1086">
        <f t="shared" si="11"/>
        <v>0</v>
      </c>
      <c r="BS41" s="1086">
        <f t="shared" si="12"/>
        <v>0</v>
      </c>
    </row>
    <row r="42" spans="1:71" ht="12.75">
      <c r="A42" s="1050" t="str">
        <f t="shared" si="14"/>
        <v>A10210</v>
      </c>
      <c r="B42" s="1350" t="s">
        <v>361</v>
      </c>
      <c r="C42" s="1350"/>
      <c r="D42" s="1350" t="s">
        <v>738</v>
      </c>
      <c r="E42" s="1350"/>
      <c r="F42" s="1350" t="s">
        <v>739</v>
      </c>
      <c r="G42" s="1350"/>
      <c r="H42" s="1350" t="s">
        <v>741</v>
      </c>
      <c r="I42" s="1350"/>
      <c r="J42" s="1350"/>
      <c r="K42" s="1350"/>
      <c r="L42" s="1350"/>
      <c r="M42" s="1350"/>
      <c r="N42" s="1350"/>
      <c r="O42" s="1350"/>
      <c r="P42" s="1350"/>
      <c r="Q42" s="1350"/>
      <c r="R42" s="1350"/>
      <c r="S42" s="1350"/>
      <c r="T42" s="1349" t="s">
        <v>616</v>
      </c>
      <c r="U42" s="1349"/>
      <c r="V42" s="1349"/>
      <c r="W42" s="1349"/>
      <c r="X42" s="1349"/>
      <c r="Y42" s="1349"/>
      <c r="Z42" s="1349"/>
      <c r="AA42" s="1349"/>
      <c r="AB42" s="1350" t="s">
        <v>732</v>
      </c>
      <c r="AC42" s="1350"/>
      <c r="AD42" s="1350"/>
      <c r="AE42" s="1350"/>
      <c r="AF42" s="1350"/>
      <c r="AG42" s="1350" t="s">
        <v>733</v>
      </c>
      <c r="AH42" s="1350"/>
      <c r="AI42" s="1350"/>
      <c r="AJ42" s="1019" t="s">
        <v>417</v>
      </c>
      <c r="AK42" s="1351" t="s">
        <v>734</v>
      </c>
      <c r="AL42" s="1351"/>
      <c r="AM42" s="1351"/>
      <c r="AN42" s="1351"/>
      <c r="AO42" s="1351"/>
      <c r="AP42" s="1351"/>
      <c r="AQ42" s="1091">
        <v>2758049500</v>
      </c>
      <c r="AR42" s="1091">
        <v>2674414762</v>
      </c>
      <c r="AS42" s="1093">
        <v>83634738</v>
      </c>
      <c r="AT42" s="1092">
        <v>0</v>
      </c>
      <c r="AU42" s="1020"/>
      <c r="AV42" s="1091">
        <v>2380098091</v>
      </c>
      <c r="AW42" s="1093">
        <v>294316671</v>
      </c>
      <c r="AX42" s="1091">
        <v>1605058976</v>
      </c>
      <c r="AY42" s="1093">
        <v>775039115</v>
      </c>
      <c r="AZ42" s="1091">
        <v>1602740144</v>
      </c>
      <c r="BA42" s="1093">
        <v>2318832</v>
      </c>
      <c r="BB42" s="1093">
        <v>1602740144</v>
      </c>
      <c r="BC42" s="1092">
        <v>0</v>
      </c>
      <c r="BD42" s="1092">
        <v>0</v>
      </c>
      <c r="BG42" s="1086">
        <f t="shared" si="13"/>
        <v>2758049500</v>
      </c>
      <c r="BH42" s="1086">
        <f t="shared" si="1"/>
        <v>2674414762</v>
      </c>
      <c r="BI42" s="1086">
        <f t="shared" si="2"/>
        <v>83634738</v>
      </c>
      <c r="BJ42" s="1086">
        <f t="shared" si="3"/>
        <v>0</v>
      </c>
      <c r="BK42" s="1086">
        <f t="shared" si="4"/>
        <v>2380098091</v>
      </c>
      <c r="BL42" s="1086">
        <f t="shared" si="5"/>
        <v>294316671</v>
      </c>
      <c r="BM42" s="1086">
        <f t="shared" si="6"/>
        <v>1605058976</v>
      </c>
      <c r="BN42" s="1086">
        <f t="shared" si="7"/>
        <v>775039115</v>
      </c>
      <c r="BO42" s="1086">
        <f t="shared" si="8"/>
        <v>1602740144</v>
      </c>
      <c r="BP42" s="1086">
        <f t="shared" si="9"/>
        <v>2318832</v>
      </c>
      <c r="BQ42" s="1086">
        <f t="shared" si="10"/>
        <v>1602740144</v>
      </c>
      <c r="BR42" s="1086">
        <f t="shared" si="11"/>
        <v>0</v>
      </c>
      <c r="BS42" s="1086">
        <f t="shared" si="12"/>
        <v>0</v>
      </c>
    </row>
    <row r="43" spans="1:71" s="1072" customFormat="1" ht="12.75">
      <c r="A43" s="1072" t="str">
        <f t="shared" si="14"/>
        <v>A1021210</v>
      </c>
      <c r="B43" s="1364" t="s">
        <v>361</v>
      </c>
      <c r="C43" s="1364"/>
      <c r="D43" s="1364" t="s">
        <v>738</v>
      </c>
      <c r="E43" s="1364"/>
      <c r="F43" s="1364" t="s">
        <v>739</v>
      </c>
      <c r="G43" s="1364"/>
      <c r="H43" s="1364" t="s">
        <v>741</v>
      </c>
      <c r="I43" s="1364"/>
      <c r="J43" s="1364" t="s">
        <v>751</v>
      </c>
      <c r="K43" s="1364"/>
      <c r="L43" s="1364"/>
      <c r="M43" s="1364"/>
      <c r="N43" s="1364"/>
      <c r="O43" s="1364"/>
      <c r="P43" s="1364"/>
      <c r="Q43" s="1364"/>
      <c r="R43" s="1364"/>
      <c r="S43" s="1364"/>
      <c r="T43" s="1365" t="s">
        <v>375</v>
      </c>
      <c r="U43" s="1365"/>
      <c r="V43" s="1365"/>
      <c r="W43" s="1365"/>
      <c r="X43" s="1365"/>
      <c r="Y43" s="1365"/>
      <c r="Z43" s="1365"/>
      <c r="AA43" s="1365"/>
      <c r="AB43" s="1364" t="s">
        <v>732</v>
      </c>
      <c r="AC43" s="1364"/>
      <c r="AD43" s="1364"/>
      <c r="AE43" s="1364"/>
      <c r="AF43" s="1364"/>
      <c r="AG43" s="1364" t="s">
        <v>733</v>
      </c>
      <c r="AH43" s="1364"/>
      <c r="AI43" s="1364"/>
      <c r="AJ43" s="1073" t="s">
        <v>417</v>
      </c>
      <c r="AK43" s="1366" t="s">
        <v>734</v>
      </c>
      <c r="AL43" s="1366"/>
      <c r="AM43" s="1366"/>
      <c r="AN43" s="1366"/>
      <c r="AO43" s="1366"/>
      <c r="AP43" s="1366"/>
      <c r="AQ43" s="1099">
        <v>2758049500</v>
      </c>
      <c r="AR43" s="1099">
        <v>2674414762</v>
      </c>
      <c r="AS43" s="1099">
        <v>83634738</v>
      </c>
      <c r="AT43" s="1098">
        <v>0</v>
      </c>
      <c r="AU43" s="1074"/>
      <c r="AV43" s="1099">
        <v>2380098091</v>
      </c>
      <c r="AW43" s="1099">
        <v>294316671</v>
      </c>
      <c r="AX43" s="1099">
        <v>1605058976</v>
      </c>
      <c r="AY43" s="1099">
        <v>775039115</v>
      </c>
      <c r="AZ43" s="1099">
        <v>1602740144</v>
      </c>
      <c r="BA43" s="1099">
        <v>2318832</v>
      </c>
      <c r="BB43" s="1099">
        <v>1602740144</v>
      </c>
      <c r="BC43" s="1098">
        <v>0</v>
      </c>
      <c r="BD43" s="1098">
        <v>0</v>
      </c>
      <c r="BG43" s="1089">
        <f t="shared" si="13"/>
        <v>2758049500</v>
      </c>
      <c r="BH43" s="1089">
        <f t="shared" si="1"/>
        <v>2674414762</v>
      </c>
      <c r="BI43" s="1089">
        <f t="shared" si="2"/>
        <v>83634738</v>
      </c>
      <c r="BJ43" s="1089">
        <f t="shared" si="3"/>
        <v>0</v>
      </c>
      <c r="BK43" s="1089">
        <f t="shared" si="4"/>
        <v>2380098091</v>
      </c>
      <c r="BL43" s="1089">
        <f t="shared" si="5"/>
        <v>294316671</v>
      </c>
      <c r="BM43" s="1089">
        <f t="shared" si="6"/>
        <v>1605058976</v>
      </c>
      <c r="BN43" s="1089">
        <f t="shared" si="7"/>
        <v>775039115</v>
      </c>
      <c r="BO43" s="1089">
        <f t="shared" si="8"/>
        <v>1602740144</v>
      </c>
      <c r="BP43" s="1089">
        <f t="shared" si="9"/>
        <v>2318832</v>
      </c>
      <c r="BQ43" s="1089">
        <f t="shared" si="10"/>
        <v>1602740144</v>
      </c>
      <c r="BR43" s="1089">
        <f t="shared" si="11"/>
        <v>0</v>
      </c>
      <c r="BS43" s="1089">
        <f t="shared" si="12"/>
        <v>0</v>
      </c>
    </row>
    <row r="44" spans="1:71" ht="12.75">
      <c r="A44" s="1050" t="str">
        <f t="shared" si="14"/>
        <v>A10510</v>
      </c>
      <c r="B44" s="1358" t="s">
        <v>361</v>
      </c>
      <c r="C44" s="1358"/>
      <c r="D44" s="1358" t="s">
        <v>738</v>
      </c>
      <c r="E44" s="1358"/>
      <c r="F44" s="1358" t="s">
        <v>739</v>
      </c>
      <c r="G44" s="1358"/>
      <c r="H44" s="1358" t="s">
        <v>743</v>
      </c>
      <c r="I44" s="1358"/>
      <c r="J44" s="1358"/>
      <c r="K44" s="1358"/>
      <c r="L44" s="1358"/>
      <c r="M44" s="1358"/>
      <c r="N44" s="1358"/>
      <c r="O44" s="1358"/>
      <c r="P44" s="1358"/>
      <c r="Q44" s="1358"/>
      <c r="R44" s="1358"/>
      <c r="S44" s="1358"/>
      <c r="T44" s="1359" t="s">
        <v>618</v>
      </c>
      <c r="U44" s="1359"/>
      <c r="V44" s="1359"/>
      <c r="W44" s="1359"/>
      <c r="X44" s="1359"/>
      <c r="Y44" s="1359"/>
      <c r="Z44" s="1359"/>
      <c r="AA44" s="1359"/>
      <c r="AB44" s="1358" t="s">
        <v>732</v>
      </c>
      <c r="AC44" s="1358"/>
      <c r="AD44" s="1358"/>
      <c r="AE44" s="1358"/>
      <c r="AF44" s="1358"/>
      <c r="AG44" s="1358" t="s">
        <v>733</v>
      </c>
      <c r="AH44" s="1358"/>
      <c r="AI44" s="1358"/>
      <c r="AJ44" s="1024" t="s">
        <v>417</v>
      </c>
      <c r="AK44" s="1360" t="s">
        <v>734</v>
      </c>
      <c r="AL44" s="1360"/>
      <c r="AM44" s="1360"/>
      <c r="AN44" s="1360"/>
      <c r="AO44" s="1360"/>
      <c r="AP44" s="1360"/>
      <c r="AQ44" s="1091">
        <v>40828254400</v>
      </c>
      <c r="AR44" s="1091">
        <v>40818582368</v>
      </c>
      <c r="AS44" s="1093">
        <v>9672032</v>
      </c>
      <c r="AT44" s="1092">
        <v>0</v>
      </c>
      <c r="AU44" s="1020"/>
      <c r="AV44" s="1091">
        <v>32779785328.290001</v>
      </c>
      <c r="AW44" s="1093">
        <v>8038797039.71</v>
      </c>
      <c r="AX44" s="1091">
        <v>32779785328.290001</v>
      </c>
      <c r="AY44" s="1092">
        <v>0</v>
      </c>
      <c r="AZ44" s="1091">
        <v>32779785328.290001</v>
      </c>
      <c r="BA44" s="1092">
        <v>0</v>
      </c>
      <c r="BB44" s="1093">
        <v>32779785328.290001</v>
      </c>
      <c r="BC44" s="1092">
        <v>0</v>
      </c>
      <c r="BD44" s="1093">
        <v>182673520.71000001</v>
      </c>
      <c r="BG44" s="1086">
        <f t="shared" si="13"/>
        <v>40828254400</v>
      </c>
      <c r="BH44" s="1086">
        <f t="shared" si="1"/>
        <v>40818582368</v>
      </c>
      <c r="BI44" s="1086">
        <f t="shared" si="2"/>
        <v>9672032</v>
      </c>
      <c r="BJ44" s="1086">
        <f t="shared" si="3"/>
        <v>0</v>
      </c>
      <c r="BK44" s="1086">
        <f t="shared" si="4"/>
        <v>32779785328.290001</v>
      </c>
      <c r="BL44" s="1086">
        <f t="shared" si="5"/>
        <v>8038797039.71</v>
      </c>
      <c r="BM44" s="1086">
        <f t="shared" si="6"/>
        <v>32779785328.290001</v>
      </c>
      <c r="BN44" s="1086">
        <f t="shared" si="7"/>
        <v>0</v>
      </c>
      <c r="BO44" s="1086">
        <f t="shared" si="8"/>
        <v>32779785328.290001</v>
      </c>
      <c r="BP44" s="1086">
        <f t="shared" si="9"/>
        <v>0</v>
      </c>
      <c r="BQ44" s="1086">
        <f t="shared" si="10"/>
        <v>32779785328.290001</v>
      </c>
      <c r="BR44" s="1086">
        <f t="shared" si="11"/>
        <v>0</v>
      </c>
      <c r="BS44" s="1086">
        <f t="shared" si="12"/>
        <v>182673520.71000001</v>
      </c>
    </row>
    <row r="45" spans="1:71" ht="12.75">
      <c r="A45" s="1050" t="str">
        <f t="shared" si="14"/>
        <v>A105110</v>
      </c>
      <c r="B45" s="1350" t="s">
        <v>361</v>
      </c>
      <c r="C45" s="1350"/>
      <c r="D45" s="1350" t="s">
        <v>738</v>
      </c>
      <c r="E45" s="1350"/>
      <c r="F45" s="1350" t="s">
        <v>739</v>
      </c>
      <c r="G45" s="1350"/>
      <c r="H45" s="1350" t="s">
        <v>743</v>
      </c>
      <c r="I45" s="1350"/>
      <c r="J45" s="1350" t="s">
        <v>738</v>
      </c>
      <c r="K45" s="1350"/>
      <c r="L45" s="1350"/>
      <c r="M45" s="1350"/>
      <c r="N45" s="1350"/>
      <c r="O45" s="1350"/>
      <c r="P45" s="1350"/>
      <c r="Q45" s="1350"/>
      <c r="R45" s="1350"/>
      <c r="S45" s="1350"/>
      <c r="T45" s="1349" t="s">
        <v>620</v>
      </c>
      <c r="U45" s="1349"/>
      <c r="V45" s="1349"/>
      <c r="W45" s="1349"/>
      <c r="X45" s="1349"/>
      <c r="Y45" s="1349"/>
      <c r="Z45" s="1349"/>
      <c r="AA45" s="1349"/>
      <c r="AB45" s="1350" t="s">
        <v>732</v>
      </c>
      <c r="AC45" s="1350"/>
      <c r="AD45" s="1350"/>
      <c r="AE45" s="1350"/>
      <c r="AF45" s="1350"/>
      <c r="AG45" s="1350" t="s">
        <v>733</v>
      </c>
      <c r="AH45" s="1350"/>
      <c r="AI45" s="1350"/>
      <c r="AJ45" s="1019" t="s">
        <v>417</v>
      </c>
      <c r="AK45" s="1351" t="s">
        <v>734</v>
      </c>
      <c r="AL45" s="1351"/>
      <c r="AM45" s="1351"/>
      <c r="AN45" s="1351"/>
      <c r="AO45" s="1351"/>
      <c r="AP45" s="1351"/>
      <c r="AQ45" s="1091">
        <v>21973224000</v>
      </c>
      <c r="AR45" s="1091">
        <v>21963551968</v>
      </c>
      <c r="AS45" s="1093">
        <v>9672032</v>
      </c>
      <c r="AT45" s="1092">
        <v>0</v>
      </c>
      <c r="AU45" s="1020"/>
      <c r="AV45" s="1091">
        <v>16562286258.290001</v>
      </c>
      <c r="AW45" s="1093">
        <v>5401265709.71</v>
      </c>
      <c r="AX45" s="1091">
        <v>16562286258.290001</v>
      </c>
      <c r="AY45" s="1092">
        <v>0</v>
      </c>
      <c r="AZ45" s="1091">
        <v>16562286258.290001</v>
      </c>
      <c r="BA45" s="1092">
        <v>0</v>
      </c>
      <c r="BB45" s="1093">
        <v>16562286258.290001</v>
      </c>
      <c r="BC45" s="1092">
        <v>0</v>
      </c>
      <c r="BD45" s="1093">
        <v>174815445.71000001</v>
      </c>
      <c r="BG45" s="1086">
        <f t="shared" si="13"/>
        <v>21973224000</v>
      </c>
      <c r="BH45" s="1086">
        <f t="shared" si="1"/>
        <v>21963551968</v>
      </c>
      <c r="BI45" s="1086">
        <f t="shared" si="2"/>
        <v>9672032</v>
      </c>
      <c r="BJ45" s="1086">
        <f t="shared" si="3"/>
        <v>0</v>
      </c>
      <c r="BK45" s="1086">
        <f t="shared" si="4"/>
        <v>16562286258.290001</v>
      </c>
      <c r="BL45" s="1086">
        <f t="shared" si="5"/>
        <v>5401265709.71</v>
      </c>
      <c r="BM45" s="1086">
        <f t="shared" si="6"/>
        <v>16562286258.290001</v>
      </c>
      <c r="BN45" s="1086">
        <f t="shared" si="7"/>
        <v>0</v>
      </c>
      <c r="BO45" s="1086">
        <f t="shared" si="8"/>
        <v>16562286258.290001</v>
      </c>
      <c r="BP45" s="1086">
        <f t="shared" si="9"/>
        <v>0</v>
      </c>
      <c r="BQ45" s="1086">
        <f t="shared" si="10"/>
        <v>16562286258.290001</v>
      </c>
      <c r="BR45" s="1086">
        <f t="shared" si="11"/>
        <v>0</v>
      </c>
      <c r="BS45" s="1086">
        <f t="shared" si="12"/>
        <v>174815445.71000001</v>
      </c>
    </row>
    <row r="46" spans="1:71" ht="25.5" customHeight="1">
      <c r="A46" s="1050" t="str">
        <f t="shared" si="14"/>
        <v>A1051110</v>
      </c>
      <c r="B46" s="1358" t="s">
        <v>361</v>
      </c>
      <c r="C46" s="1358"/>
      <c r="D46" s="1358" t="s">
        <v>738</v>
      </c>
      <c r="E46" s="1358"/>
      <c r="F46" s="1358" t="s">
        <v>739</v>
      </c>
      <c r="G46" s="1358"/>
      <c r="H46" s="1358" t="s">
        <v>743</v>
      </c>
      <c r="I46" s="1358"/>
      <c r="J46" s="1358" t="s">
        <v>738</v>
      </c>
      <c r="K46" s="1358"/>
      <c r="L46" s="1358"/>
      <c r="M46" s="1358" t="s">
        <v>738</v>
      </c>
      <c r="N46" s="1358"/>
      <c r="O46" s="1358"/>
      <c r="P46" s="1358"/>
      <c r="Q46" s="1358"/>
      <c r="R46" s="1358"/>
      <c r="S46" s="1358"/>
      <c r="T46" s="1359" t="s">
        <v>376</v>
      </c>
      <c r="U46" s="1359"/>
      <c r="V46" s="1359"/>
      <c r="W46" s="1359"/>
      <c r="X46" s="1359"/>
      <c r="Y46" s="1359"/>
      <c r="Z46" s="1359"/>
      <c r="AA46" s="1359"/>
      <c r="AB46" s="1358" t="s">
        <v>732</v>
      </c>
      <c r="AC46" s="1358"/>
      <c r="AD46" s="1358"/>
      <c r="AE46" s="1358"/>
      <c r="AF46" s="1358"/>
      <c r="AG46" s="1358" t="s">
        <v>733</v>
      </c>
      <c r="AH46" s="1358"/>
      <c r="AI46" s="1358"/>
      <c r="AJ46" s="1024" t="s">
        <v>417</v>
      </c>
      <c r="AK46" s="1360" t="s">
        <v>734</v>
      </c>
      <c r="AL46" s="1360"/>
      <c r="AM46" s="1360"/>
      <c r="AN46" s="1360"/>
      <c r="AO46" s="1360"/>
      <c r="AP46" s="1360"/>
      <c r="AQ46" s="1091">
        <v>4247370203</v>
      </c>
      <c r="AR46" s="1091">
        <v>4247370203</v>
      </c>
      <c r="AS46" s="1092">
        <v>0</v>
      </c>
      <c r="AT46" s="1092">
        <v>0</v>
      </c>
      <c r="AU46" s="1020"/>
      <c r="AV46" s="1091">
        <v>3679399948</v>
      </c>
      <c r="AW46" s="1093">
        <v>567970255</v>
      </c>
      <c r="AX46" s="1091">
        <v>3679399948</v>
      </c>
      <c r="AY46" s="1092">
        <v>0</v>
      </c>
      <c r="AZ46" s="1091">
        <v>3679399948</v>
      </c>
      <c r="BA46" s="1092">
        <v>0</v>
      </c>
      <c r="BB46" s="1093">
        <v>3679399948</v>
      </c>
      <c r="BC46" s="1092">
        <v>0</v>
      </c>
      <c r="BD46" s="1093">
        <v>435852</v>
      </c>
      <c r="BG46" s="1086">
        <f t="shared" si="13"/>
        <v>4247370203</v>
      </c>
      <c r="BH46" s="1086">
        <f t="shared" si="1"/>
        <v>4247370203</v>
      </c>
      <c r="BI46" s="1086">
        <f t="shared" si="2"/>
        <v>0</v>
      </c>
      <c r="BJ46" s="1086">
        <f t="shared" si="3"/>
        <v>0</v>
      </c>
      <c r="BK46" s="1086">
        <f t="shared" si="4"/>
        <v>3679399948</v>
      </c>
      <c r="BL46" s="1086">
        <f t="shared" si="5"/>
        <v>567970255</v>
      </c>
      <c r="BM46" s="1086">
        <f t="shared" si="6"/>
        <v>3679399948</v>
      </c>
      <c r="BN46" s="1086">
        <f t="shared" si="7"/>
        <v>0</v>
      </c>
      <c r="BO46" s="1086">
        <f t="shared" si="8"/>
        <v>3679399948</v>
      </c>
      <c r="BP46" s="1086">
        <f t="shared" si="9"/>
        <v>0</v>
      </c>
      <c r="BQ46" s="1086">
        <f t="shared" si="10"/>
        <v>3679399948</v>
      </c>
      <c r="BR46" s="1086">
        <f t="shared" si="11"/>
        <v>0</v>
      </c>
      <c r="BS46" s="1086">
        <f t="shared" si="12"/>
        <v>435852</v>
      </c>
    </row>
    <row r="47" spans="1:71" ht="25.5" customHeight="1">
      <c r="A47" s="1050" t="str">
        <f t="shared" si="14"/>
        <v>A1051210</v>
      </c>
      <c r="B47" s="1358" t="s">
        <v>361</v>
      </c>
      <c r="C47" s="1358"/>
      <c r="D47" s="1358" t="s">
        <v>738</v>
      </c>
      <c r="E47" s="1358"/>
      <c r="F47" s="1358" t="s">
        <v>739</v>
      </c>
      <c r="G47" s="1358"/>
      <c r="H47" s="1358" t="s">
        <v>743</v>
      </c>
      <c r="I47" s="1358"/>
      <c r="J47" s="1358" t="s">
        <v>738</v>
      </c>
      <c r="K47" s="1358"/>
      <c r="L47" s="1358"/>
      <c r="M47" s="1358" t="s">
        <v>741</v>
      </c>
      <c r="N47" s="1358"/>
      <c r="O47" s="1358"/>
      <c r="P47" s="1358"/>
      <c r="Q47" s="1358"/>
      <c r="R47" s="1358"/>
      <c r="S47" s="1358"/>
      <c r="T47" s="1359" t="s">
        <v>377</v>
      </c>
      <c r="U47" s="1359"/>
      <c r="V47" s="1359"/>
      <c r="W47" s="1359"/>
      <c r="X47" s="1359"/>
      <c r="Y47" s="1359"/>
      <c r="Z47" s="1359"/>
      <c r="AA47" s="1359"/>
      <c r="AB47" s="1358" t="s">
        <v>732</v>
      </c>
      <c r="AC47" s="1358"/>
      <c r="AD47" s="1358"/>
      <c r="AE47" s="1358"/>
      <c r="AF47" s="1358"/>
      <c r="AG47" s="1358" t="s">
        <v>733</v>
      </c>
      <c r="AH47" s="1358"/>
      <c r="AI47" s="1358"/>
      <c r="AJ47" s="1024" t="s">
        <v>417</v>
      </c>
      <c r="AK47" s="1360" t="s">
        <v>734</v>
      </c>
      <c r="AL47" s="1360"/>
      <c r="AM47" s="1360"/>
      <c r="AN47" s="1360"/>
      <c r="AO47" s="1360"/>
      <c r="AP47" s="1360"/>
      <c r="AQ47" s="1091">
        <v>3397203153</v>
      </c>
      <c r="AR47" s="1091">
        <v>3387531121</v>
      </c>
      <c r="AS47" s="1093">
        <v>9672032</v>
      </c>
      <c r="AT47" s="1092">
        <v>0</v>
      </c>
      <c r="AU47" s="1020"/>
      <c r="AV47" s="1091">
        <v>138020223</v>
      </c>
      <c r="AW47" s="1093">
        <v>3249510898</v>
      </c>
      <c r="AX47" s="1091">
        <v>138020223</v>
      </c>
      <c r="AY47" s="1092">
        <v>0</v>
      </c>
      <c r="AZ47" s="1091">
        <v>138020223</v>
      </c>
      <c r="BA47" s="1092">
        <v>0</v>
      </c>
      <c r="BB47" s="1093">
        <v>138020223</v>
      </c>
      <c r="BC47" s="1092">
        <v>0</v>
      </c>
      <c r="BD47" s="1092">
        <v>0</v>
      </c>
      <c r="BG47" s="1086">
        <f t="shared" si="13"/>
        <v>3397203153</v>
      </c>
      <c r="BH47" s="1086">
        <f t="shared" si="1"/>
        <v>3387531121</v>
      </c>
      <c r="BI47" s="1086">
        <f t="shared" si="2"/>
        <v>9672032</v>
      </c>
      <c r="BJ47" s="1086">
        <f t="shared" si="3"/>
        <v>0</v>
      </c>
      <c r="BK47" s="1086">
        <f t="shared" si="4"/>
        <v>138020223</v>
      </c>
      <c r="BL47" s="1086">
        <f t="shared" si="5"/>
        <v>3249510898</v>
      </c>
      <c r="BM47" s="1086">
        <f t="shared" si="6"/>
        <v>138020223</v>
      </c>
      <c r="BN47" s="1086">
        <f t="shared" si="7"/>
        <v>0</v>
      </c>
      <c r="BO47" s="1086">
        <f t="shared" si="8"/>
        <v>138020223</v>
      </c>
      <c r="BP47" s="1086">
        <f t="shared" si="9"/>
        <v>0</v>
      </c>
      <c r="BQ47" s="1086">
        <f t="shared" si="10"/>
        <v>138020223</v>
      </c>
      <c r="BR47" s="1086">
        <f t="shared" si="11"/>
        <v>0</v>
      </c>
      <c r="BS47" s="1086">
        <f t="shared" si="12"/>
        <v>0</v>
      </c>
    </row>
    <row r="48" spans="1:71" ht="25.5" customHeight="1">
      <c r="A48" s="1050" t="str">
        <f t="shared" si="14"/>
        <v>A1051310</v>
      </c>
      <c r="B48" s="1358" t="s">
        <v>361</v>
      </c>
      <c r="C48" s="1358"/>
      <c r="D48" s="1358" t="s">
        <v>738</v>
      </c>
      <c r="E48" s="1358"/>
      <c r="F48" s="1358" t="s">
        <v>739</v>
      </c>
      <c r="G48" s="1358"/>
      <c r="H48" s="1358" t="s">
        <v>743</v>
      </c>
      <c r="I48" s="1358"/>
      <c r="J48" s="1358" t="s">
        <v>738</v>
      </c>
      <c r="K48" s="1358"/>
      <c r="L48" s="1358"/>
      <c r="M48" s="1358" t="s">
        <v>748</v>
      </c>
      <c r="N48" s="1358"/>
      <c r="O48" s="1358"/>
      <c r="P48" s="1358"/>
      <c r="Q48" s="1358"/>
      <c r="R48" s="1358"/>
      <c r="S48" s="1358"/>
      <c r="T48" s="1359" t="s">
        <v>378</v>
      </c>
      <c r="U48" s="1359"/>
      <c r="V48" s="1359"/>
      <c r="W48" s="1359"/>
      <c r="X48" s="1359"/>
      <c r="Y48" s="1359"/>
      <c r="Z48" s="1359"/>
      <c r="AA48" s="1359"/>
      <c r="AB48" s="1358" t="s">
        <v>732</v>
      </c>
      <c r="AC48" s="1358"/>
      <c r="AD48" s="1358"/>
      <c r="AE48" s="1358"/>
      <c r="AF48" s="1358"/>
      <c r="AG48" s="1358" t="s">
        <v>733</v>
      </c>
      <c r="AH48" s="1358"/>
      <c r="AI48" s="1358"/>
      <c r="AJ48" s="1024" t="s">
        <v>417</v>
      </c>
      <c r="AK48" s="1360" t="s">
        <v>734</v>
      </c>
      <c r="AL48" s="1360"/>
      <c r="AM48" s="1360"/>
      <c r="AN48" s="1360"/>
      <c r="AO48" s="1360"/>
      <c r="AP48" s="1360"/>
      <c r="AQ48" s="1091">
        <v>5118480408</v>
      </c>
      <c r="AR48" s="1091">
        <v>5118480408</v>
      </c>
      <c r="AS48" s="1092">
        <v>0</v>
      </c>
      <c r="AT48" s="1092">
        <v>0</v>
      </c>
      <c r="AU48" s="1020"/>
      <c r="AV48" s="1091">
        <v>4542466542</v>
      </c>
      <c r="AW48" s="1093">
        <v>576013866</v>
      </c>
      <c r="AX48" s="1091">
        <v>4542466542</v>
      </c>
      <c r="AY48" s="1092">
        <v>0</v>
      </c>
      <c r="AZ48" s="1091">
        <v>4542466542</v>
      </c>
      <c r="BA48" s="1092">
        <v>0</v>
      </c>
      <c r="BB48" s="1093">
        <v>4542466542</v>
      </c>
      <c r="BC48" s="1092">
        <v>0</v>
      </c>
      <c r="BD48" s="1093">
        <v>2890467</v>
      </c>
      <c r="BG48" s="1086">
        <f t="shared" si="13"/>
        <v>5118480408</v>
      </c>
      <c r="BH48" s="1086">
        <f t="shared" si="1"/>
        <v>5118480408</v>
      </c>
      <c r="BI48" s="1086">
        <f t="shared" si="2"/>
        <v>0</v>
      </c>
      <c r="BJ48" s="1086">
        <f t="shared" si="3"/>
        <v>0</v>
      </c>
      <c r="BK48" s="1086">
        <f t="shared" si="4"/>
        <v>4542466542</v>
      </c>
      <c r="BL48" s="1086">
        <f t="shared" si="5"/>
        <v>576013866</v>
      </c>
      <c r="BM48" s="1086">
        <f t="shared" si="6"/>
        <v>4542466542</v>
      </c>
      <c r="BN48" s="1086">
        <f t="shared" si="7"/>
        <v>0</v>
      </c>
      <c r="BO48" s="1086">
        <f t="shared" si="8"/>
        <v>4542466542</v>
      </c>
      <c r="BP48" s="1086">
        <f t="shared" si="9"/>
        <v>0</v>
      </c>
      <c r="BQ48" s="1086">
        <f t="shared" si="10"/>
        <v>4542466542</v>
      </c>
      <c r="BR48" s="1086">
        <f t="shared" si="11"/>
        <v>0</v>
      </c>
      <c r="BS48" s="1086">
        <f t="shared" si="12"/>
        <v>2890467</v>
      </c>
    </row>
    <row r="49" spans="1:71" ht="25.5" customHeight="1">
      <c r="A49" s="1050" t="str">
        <f t="shared" si="14"/>
        <v>A1051410</v>
      </c>
      <c r="B49" s="1358" t="s">
        <v>361</v>
      </c>
      <c r="C49" s="1358"/>
      <c r="D49" s="1358" t="s">
        <v>738</v>
      </c>
      <c r="E49" s="1358"/>
      <c r="F49" s="1358" t="s">
        <v>739</v>
      </c>
      <c r="G49" s="1358"/>
      <c r="H49" s="1358" t="s">
        <v>743</v>
      </c>
      <c r="I49" s="1358"/>
      <c r="J49" s="1358" t="s">
        <v>738</v>
      </c>
      <c r="K49" s="1358"/>
      <c r="L49" s="1358"/>
      <c r="M49" s="1358" t="s">
        <v>742</v>
      </c>
      <c r="N49" s="1358"/>
      <c r="O49" s="1358"/>
      <c r="P49" s="1358"/>
      <c r="Q49" s="1358"/>
      <c r="R49" s="1358"/>
      <c r="S49" s="1358"/>
      <c r="T49" s="1359" t="s">
        <v>379</v>
      </c>
      <c r="U49" s="1359"/>
      <c r="V49" s="1359"/>
      <c r="W49" s="1359"/>
      <c r="X49" s="1359"/>
      <c r="Y49" s="1359"/>
      <c r="Z49" s="1359"/>
      <c r="AA49" s="1359"/>
      <c r="AB49" s="1358" t="s">
        <v>732</v>
      </c>
      <c r="AC49" s="1358"/>
      <c r="AD49" s="1358"/>
      <c r="AE49" s="1358"/>
      <c r="AF49" s="1358"/>
      <c r="AG49" s="1358" t="s">
        <v>733</v>
      </c>
      <c r="AH49" s="1358"/>
      <c r="AI49" s="1358"/>
      <c r="AJ49" s="1024" t="s">
        <v>417</v>
      </c>
      <c r="AK49" s="1360" t="s">
        <v>734</v>
      </c>
      <c r="AL49" s="1360"/>
      <c r="AM49" s="1360"/>
      <c r="AN49" s="1360"/>
      <c r="AO49" s="1360"/>
      <c r="AP49" s="1360"/>
      <c r="AQ49" s="1091">
        <v>8151842568</v>
      </c>
      <c r="AR49" s="1091">
        <v>8151842568</v>
      </c>
      <c r="AS49" s="1092">
        <v>0</v>
      </c>
      <c r="AT49" s="1092">
        <v>0</v>
      </c>
      <c r="AU49" s="1020"/>
      <c r="AV49" s="1091">
        <v>7258259628.29</v>
      </c>
      <c r="AW49" s="1093">
        <v>893582939.71000004</v>
      </c>
      <c r="AX49" s="1091">
        <v>7258259628.29</v>
      </c>
      <c r="AY49" s="1092">
        <v>0</v>
      </c>
      <c r="AZ49" s="1091">
        <v>7258259628.29</v>
      </c>
      <c r="BA49" s="1092">
        <v>0</v>
      </c>
      <c r="BB49" s="1093">
        <v>7258259628.29</v>
      </c>
      <c r="BC49" s="1092">
        <v>0</v>
      </c>
      <c r="BD49" s="1093">
        <v>157353953.71000001</v>
      </c>
      <c r="BG49" s="1086">
        <f t="shared" si="13"/>
        <v>8151842568</v>
      </c>
      <c r="BH49" s="1086">
        <f t="shared" si="1"/>
        <v>8151842568</v>
      </c>
      <c r="BI49" s="1086">
        <f t="shared" si="2"/>
        <v>0</v>
      </c>
      <c r="BJ49" s="1086">
        <f t="shared" si="3"/>
        <v>0</v>
      </c>
      <c r="BK49" s="1086">
        <f t="shared" si="4"/>
        <v>7258259628.29</v>
      </c>
      <c r="BL49" s="1086">
        <f t="shared" si="5"/>
        <v>893582939.71000004</v>
      </c>
      <c r="BM49" s="1086">
        <f t="shared" si="6"/>
        <v>7258259628.29</v>
      </c>
      <c r="BN49" s="1086">
        <f t="shared" si="7"/>
        <v>0</v>
      </c>
      <c r="BO49" s="1086">
        <f t="shared" si="8"/>
        <v>7258259628.29</v>
      </c>
      <c r="BP49" s="1086">
        <f t="shared" si="9"/>
        <v>0</v>
      </c>
      <c r="BQ49" s="1086">
        <f t="shared" si="10"/>
        <v>7258259628.29</v>
      </c>
      <c r="BR49" s="1086">
        <f t="shared" si="11"/>
        <v>0</v>
      </c>
      <c r="BS49" s="1086">
        <f t="shared" si="12"/>
        <v>157353953.71000001</v>
      </c>
    </row>
    <row r="50" spans="1:71" ht="25.5" customHeight="1">
      <c r="A50" s="1050" t="str">
        <f t="shared" si="14"/>
        <v>A1051510</v>
      </c>
      <c r="B50" s="1358" t="s">
        <v>361</v>
      </c>
      <c r="C50" s="1358"/>
      <c r="D50" s="1358" t="s">
        <v>738</v>
      </c>
      <c r="E50" s="1358"/>
      <c r="F50" s="1358" t="s">
        <v>739</v>
      </c>
      <c r="G50" s="1358"/>
      <c r="H50" s="1358" t="s">
        <v>743</v>
      </c>
      <c r="I50" s="1358"/>
      <c r="J50" s="1358" t="s">
        <v>738</v>
      </c>
      <c r="K50" s="1358"/>
      <c r="L50" s="1358"/>
      <c r="M50" s="1358" t="s">
        <v>743</v>
      </c>
      <c r="N50" s="1358"/>
      <c r="O50" s="1358"/>
      <c r="P50" s="1358"/>
      <c r="Q50" s="1358"/>
      <c r="R50" s="1358"/>
      <c r="S50" s="1358"/>
      <c r="T50" s="1359" t="s">
        <v>380</v>
      </c>
      <c r="U50" s="1359"/>
      <c r="V50" s="1359"/>
      <c r="W50" s="1359"/>
      <c r="X50" s="1359"/>
      <c r="Y50" s="1359"/>
      <c r="Z50" s="1359"/>
      <c r="AA50" s="1359"/>
      <c r="AB50" s="1358" t="s">
        <v>732</v>
      </c>
      <c r="AC50" s="1358"/>
      <c r="AD50" s="1358"/>
      <c r="AE50" s="1358"/>
      <c r="AF50" s="1358"/>
      <c r="AG50" s="1358" t="s">
        <v>733</v>
      </c>
      <c r="AH50" s="1358"/>
      <c r="AI50" s="1358"/>
      <c r="AJ50" s="1024" t="s">
        <v>417</v>
      </c>
      <c r="AK50" s="1360" t="s">
        <v>734</v>
      </c>
      <c r="AL50" s="1360"/>
      <c r="AM50" s="1360"/>
      <c r="AN50" s="1360"/>
      <c r="AO50" s="1360"/>
      <c r="AP50" s="1360"/>
      <c r="AQ50" s="1091">
        <v>1058327668</v>
      </c>
      <c r="AR50" s="1091">
        <v>1058327668</v>
      </c>
      <c r="AS50" s="1092">
        <v>0</v>
      </c>
      <c r="AT50" s="1092">
        <v>0</v>
      </c>
      <c r="AU50" s="1020"/>
      <c r="AV50" s="1091">
        <v>944139917</v>
      </c>
      <c r="AW50" s="1093">
        <v>114187751</v>
      </c>
      <c r="AX50" s="1091">
        <v>944139917</v>
      </c>
      <c r="AY50" s="1092">
        <v>0</v>
      </c>
      <c r="AZ50" s="1091">
        <v>944139917</v>
      </c>
      <c r="BA50" s="1092">
        <v>0</v>
      </c>
      <c r="BB50" s="1093">
        <v>944139917</v>
      </c>
      <c r="BC50" s="1092">
        <v>0</v>
      </c>
      <c r="BD50" s="1093">
        <v>14135173</v>
      </c>
      <c r="BG50" s="1086">
        <f t="shared" si="13"/>
        <v>1058327668</v>
      </c>
      <c r="BH50" s="1086">
        <f t="shared" si="1"/>
        <v>1058327668</v>
      </c>
      <c r="BI50" s="1086">
        <f t="shared" si="2"/>
        <v>0</v>
      </c>
      <c r="BJ50" s="1086">
        <f t="shared" si="3"/>
        <v>0</v>
      </c>
      <c r="BK50" s="1086">
        <f t="shared" si="4"/>
        <v>944139917</v>
      </c>
      <c r="BL50" s="1086">
        <f t="shared" si="5"/>
        <v>114187751</v>
      </c>
      <c r="BM50" s="1086">
        <f t="shared" si="6"/>
        <v>944139917</v>
      </c>
      <c r="BN50" s="1086">
        <f t="shared" si="7"/>
        <v>0</v>
      </c>
      <c r="BO50" s="1086">
        <f t="shared" si="8"/>
        <v>944139917</v>
      </c>
      <c r="BP50" s="1086">
        <f t="shared" si="9"/>
        <v>0</v>
      </c>
      <c r="BQ50" s="1086">
        <f t="shared" si="10"/>
        <v>944139917</v>
      </c>
      <c r="BR50" s="1086">
        <f t="shared" si="11"/>
        <v>0</v>
      </c>
      <c r="BS50" s="1086">
        <f t="shared" si="12"/>
        <v>14135173</v>
      </c>
    </row>
    <row r="51" spans="1:71" ht="25.5" customHeight="1">
      <c r="A51" s="1050" t="str">
        <f t="shared" si="14"/>
        <v>A105210</v>
      </c>
      <c r="B51" s="1350" t="s">
        <v>361</v>
      </c>
      <c r="C51" s="1350"/>
      <c r="D51" s="1350" t="s">
        <v>738</v>
      </c>
      <c r="E51" s="1350"/>
      <c r="F51" s="1350" t="s">
        <v>739</v>
      </c>
      <c r="G51" s="1350"/>
      <c r="H51" s="1350" t="s">
        <v>743</v>
      </c>
      <c r="I51" s="1350"/>
      <c r="J51" s="1350" t="s">
        <v>741</v>
      </c>
      <c r="K51" s="1350"/>
      <c r="L51" s="1350"/>
      <c r="M51" s="1350"/>
      <c r="N51" s="1350"/>
      <c r="O51" s="1350"/>
      <c r="P51" s="1350"/>
      <c r="Q51" s="1350"/>
      <c r="R51" s="1350"/>
      <c r="S51" s="1350"/>
      <c r="T51" s="1349" t="s">
        <v>752</v>
      </c>
      <c r="U51" s="1349"/>
      <c r="V51" s="1349"/>
      <c r="W51" s="1349"/>
      <c r="X51" s="1349"/>
      <c r="Y51" s="1349"/>
      <c r="Z51" s="1349"/>
      <c r="AA51" s="1349"/>
      <c r="AB51" s="1350" t="s">
        <v>732</v>
      </c>
      <c r="AC51" s="1350"/>
      <c r="AD51" s="1350"/>
      <c r="AE51" s="1350"/>
      <c r="AF51" s="1350"/>
      <c r="AG51" s="1350" t="s">
        <v>733</v>
      </c>
      <c r="AH51" s="1350"/>
      <c r="AI51" s="1350"/>
      <c r="AJ51" s="1019" t="s">
        <v>417</v>
      </c>
      <c r="AK51" s="1351" t="s">
        <v>734</v>
      </c>
      <c r="AL51" s="1351"/>
      <c r="AM51" s="1351"/>
      <c r="AN51" s="1351"/>
      <c r="AO51" s="1351"/>
      <c r="AP51" s="1351"/>
      <c r="AQ51" s="1093">
        <v>13499872539</v>
      </c>
      <c r="AR51" s="1093">
        <v>13499872539</v>
      </c>
      <c r="AS51" s="1092">
        <v>0</v>
      </c>
      <c r="AT51" s="1092">
        <v>0</v>
      </c>
      <c r="AU51" s="1020"/>
      <c r="AV51" s="1093">
        <v>11483232670</v>
      </c>
      <c r="AW51" s="1093">
        <v>2016639869</v>
      </c>
      <c r="AX51" s="1093">
        <v>11483232670</v>
      </c>
      <c r="AY51" s="1092">
        <v>0</v>
      </c>
      <c r="AZ51" s="1093">
        <v>11483232670</v>
      </c>
      <c r="BA51" s="1092">
        <v>0</v>
      </c>
      <c r="BB51" s="1093">
        <v>11483232670</v>
      </c>
      <c r="BC51" s="1092">
        <v>0</v>
      </c>
      <c r="BD51" s="1093">
        <v>7858075</v>
      </c>
    </row>
    <row r="52" spans="1:71" ht="25.5" customHeight="1">
      <c r="A52" s="1050" t="str">
        <f t="shared" si="14"/>
        <v>A1052110</v>
      </c>
      <c r="B52" s="1358" t="s">
        <v>361</v>
      </c>
      <c r="C52" s="1358"/>
      <c r="D52" s="1358" t="s">
        <v>738</v>
      </c>
      <c r="E52" s="1358"/>
      <c r="F52" s="1358" t="s">
        <v>739</v>
      </c>
      <c r="G52" s="1358"/>
      <c r="H52" s="1358" t="s">
        <v>743</v>
      </c>
      <c r="I52" s="1358"/>
      <c r="J52" s="1358" t="s">
        <v>741</v>
      </c>
      <c r="K52" s="1358"/>
      <c r="L52" s="1358"/>
      <c r="M52" s="1358" t="s">
        <v>738</v>
      </c>
      <c r="N52" s="1358"/>
      <c r="O52" s="1358"/>
      <c r="P52" s="1358"/>
      <c r="Q52" s="1358"/>
      <c r="R52" s="1358"/>
      <c r="S52" s="1358"/>
      <c r="T52" s="1359" t="s">
        <v>381</v>
      </c>
      <c r="U52" s="1359"/>
      <c r="V52" s="1359"/>
      <c r="W52" s="1359"/>
      <c r="X52" s="1359"/>
      <c r="Y52" s="1359"/>
      <c r="Z52" s="1359"/>
      <c r="AA52" s="1359"/>
      <c r="AB52" s="1358" t="s">
        <v>732</v>
      </c>
      <c r="AC52" s="1358"/>
      <c r="AD52" s="1358"/>
      <c r="AE52" s="1358"/>
      <c r="AF52" s="1358"/>
      <c r="AG52" s="1358" t="s">
        <v>733</v>
      </c>
      <c r="AH52" s="1358"/>
      <c r="AI52" s="1358"/>
      <c r="AJ52" s="1024" t="s">
        <v>417</v>
      </c>
      <c r="AK52" s="1360" t="s">
        <v>734</v>
      </c>
      <c r="AL52" s="1360"/>
      <c r="AM52" s="1360"/>
      <c r="AN52" s="1360"/>
      <c r="AO52" s="1360"/>
      <c r="AP52" s="1360"/>
      <c r="AQ52" s="1091">
        <v>148627109</v>
      </c>
      <c r="AR52" s="1091">
        <v>148627109</v>
      </c>
      <c r="AS52" s="1092">
        <v>0</v>
      </c>
      <c r="AT52" s="1092">
        <v>0</v>
      </c>
      <c r="AU52" s="1020"/>
      <c r="AV52" s="1091">
        <v>107866800</v>
      </c>
      <c r="AW52" s="1093">
        <v>40760309</v>
      </c>
      <c r="AX52" s="1091">
        <v>107866800</v>
      </c>
      <c r="AY52" s="1092">
        <v>0</v>
      </c>
      <c r="AZ52" s="1091">
        <v>107866800</v>
      </c>
      <c r="BA52" s="1092">
        <v>0</v>
      </c>
      <c r="BB52" s="1093">
        <v>107866800</v>
      </c>
      <c r="BC52" s="1092">
        <v>0</v>
      </c>
      <c r="BD52" s="1092">
        <v>0</v>
      </c>
      <c r="BG52" s="1086">
        <f t="shared" ref="BG52:BG92" si="15">+ABS(AQ52)</f>
        <v>148627109</v>
      </c>
      <c r="BH52" s="1086">
        <f t="shared" ref="BH52:BH92" si="16">+ABS(AR52)</f>
        <v>148627109</v>
      </c>
      <c r="BI52" s="1086">
        <f t="shared" ref="BI52:BI92" si="17">+ABS(AS52)</f>
        <v>0</v>
      </c>
      <c r="BJ52" s="1086">
        <f t="shared" ref="BJ52:BJ92" si="18">+ABS(AT52)</f>
        <v>0</v>
      </c>
      <c r="BK52" s="1086">
        <f t="shared" ref="BK52:BK92" si="19">+ABS(AV52)</f>
        <v>107866800</v>
      </c>
      <c r="BL52" s="1086">
        <f t="shared" ref="BL52:BL92" si="20">+ABS(AW52)</f>
        <v>40760309</v>
      </c>
      <c r="BM52" s="1086">
        <f t="shared" ref="BM52:BM92" si="21">+ABS(AX52)</f>
        <v>107866800</v>
      </c>
      <c r="BN52" s="1086">
        <f t="shared" ref="BN52:BN92" si="22">+ABS(AY52)</f>
        <v>0</v>
      </c>
      <c r="BO52" s="1086">
        <f t="shared" ref="BO52:BO92" si="23">+ABS(AZ52)</f>
        <v>107866800</v>
      </c>
      <c r="BP52" s="1086">
        <f t="shared" ref="BP52:BP92" si="24">+ABS(BA52)</f>
        <v>0</v>
      </c>
      <c r="BQ52" s="1086">
        <f t="shared" ref="BQ52:BQ92" si="25">+ABS(BB52)</f>
        <v>107866800</v>
      </c>
      <c r="BR52" s="1086">
        <f t="shared" ref="BR52:BR92" si="26">+ABS(BC52)</f>
        <v>0</v>
      </c>
      <c r="BS52" s="1086">
        <f t="shared" ref="BS52:BS92" si="27">+ABS(BD52)</f>
        <v>0</v>
      </c>
    </row>
    <row r="53" spans="1:71" ht="25.5" customHeight="1">
      <c r="A53" s="1050" t="str">
        <f t="shared" si="14"/>
        <v>A1052210</v>
      </c>
      <c r="B53" s="1358" t="s">
        <v>361</v>
      </c>
      <c r="C53" s="1358"/>
      <c r="D53" s="1358" t="s">
        <v>738</v>
      </c>
      <c r="E53" s="1358"/>
      <c r="F53" s="1358" t="s">
        <v>739</v>
      </c>
      <c r="G53" s="1358"/>
      <c r="H53" s="1358" t="s">
        <v>743</v>
      </c>
      <c r="I53" s="1358"/>
      <c r="J53" s="1358" t="s">
        <v>741</v>
      </c>
      <c r="K53" s="1358"/>
      <c r="L53" s="1358"/>
      <c r="M53" s="1358" t="s">
        <v>741</v>
      </c>
      <c r="N53" s="1358"/>
      <c r="O53" s="1358"/>
      <c r="P53" s="1358"/>
      <c r="Q53" s="1358"/>
      <c r="R53" s="1358"/>
      <c r="S53" s="1358"/>
      <c r="T53" s="1359" t="s">
        <v>382</v>
      </c>
      <c r="U53" s="1359"/>
      <c r="V53" s="1359"/>
      <c r="W53" s="1359"/>
      <c r="X53" s="1359"/>
      <c r="Y53" s="1359"/>
      <c r="Z53" s="1359"/>
      <c r="AA53" s="1359"/>
      <c r="AB53" s="1358" t="s">
        <v>732</v>
      </c>
      <c r="AC53" s="1358"/>
      <c r="AD53" s="1358"/>
      <c r="AE53" s="1358"/>
      <c r="AF53" s="1358"/>
      <c r="AG53" s="1358" t="s">
        <v>733</v>
      </c>
      <c r="AH53" s="1358"/>
      <c r="AI53" s="1358"/>
      <c r="AJ53" s="1024" t="s">
        <v>417</v>
      </c>
      <c r="AK53" s="1360" t="s">
        <v>734</v>
      </c>
      <c r="AL53" s="1360"/>
      <c r="AM53" s="1360"/>
      <c r="AN53" s="1360"/>
      <c r="AO53" s="1360"/>
      <c r="AP53" s="1360"/>
      <c r="AQ53" s="1091">
        <v>6543597377</v>
      </c>
      <c r="AR53" s="1091">
        <v>6543597377</v>
      </c>
      <c r="AS53" s="1092">
        <v>0</v>
      </c>
      <c r="AT53" s="1092">
        <v>0</v>
      </c>
      <c r="AU53" s="1020"/>
      <c r="AV53" s="1091">
        <v>5331009997</v>
      </c>
      <c r="AW53" s="1093">
        <v>1212587380</v>
      </c>
      <c r="AX53" s="1091">
        <v>5331009997</v>
      </c>
      <c r="AY53" s="1092">
        <v>0</v>
      </c>
      <c r="AZ53" s="1091">
        <v>5331009997</v>
      </c>
      <c r="BA53" s="1092">
        <v>0</v>
      </c>
      <c r="BB53" s="1093">
        <v>5331009997</v>
      </c>
      <c r="BC53" s="1092">
        <v>0</v>
      </c>
      <c r="BD53" s="1092">
        <v>0</v>
      </c>
      <c r="BG53" s="1086">
        <f t="shared" si="15"/>
        <v>6543597377</v>
      </c>
      <c r="BH53" s="1086">
        <f t="shared" si="16"/>
        <v>6543597377</v>
      </c>
      <c r="BI53" s="1086">
        <f t="shared" si="17"/>
        <v>0</v>
      </c>
      <c r="BJ53" s="1086">
        <f t="shared" si="18"/>
        <v>0</v>
      </c>
      <c r="BK53" s="1086">
        <f t="shared" si="19"/>
        <v>5331009997</v>
      </c>
      <c r="BL53" s="1086">
        <f t="shared" si="20"/>
        <v>1212587380</v>
      </c>
      <c r="BM53" s="1086">
        <f t="shared" si="21"/>
        <v>5331009997</v>
      </c>
      <c r="BN53" s="1086">
        <f t="shared" si="22"/>
        <v>0</v>
      </c>
      <c r="BO53" s="1086">
        <f t="shared" si="23"/>
        <v>5331009997</v>
      </c>
      <c r="BP53" s="1086">
        <f t="shared" si="24"/>
        <v>0</v>
      </c>
      <c r="BQ53" s="1086">
        <f t="shared" si="25"/>
        <v>5331009997</v>
      </c>
      <c r="BR53" s="1086">
        <f t="shared" si="26"/>
        <v>0</v>
      </c>
      <c r="BS53" s="1086">
        <f t="shared" si="27"/>
        <v>0</v>
      </c>
    </row>
    <row r="54" spans="1:71" ht="25.5" customHeight="1">
      <c r="A54" s="1050" t="str">
        <f t="shared" si="14"/>
        <v>A1052310</v>
      </c>
      <c r="B54" s="1358" t="s">
        <v>361</v>
      </c>
      <c r="C54" s="1358"/>
      <c r="D54" s="1358" t="s">
        <v>738</v>
      </c>
      <c r="E54" s="1358"/>
      <c r="F54" s="1358" t="s">
        <v>739</v>
      </c>
      <c r="G54" s="1358"/>
      <c r="H54" s="1358" t="s">
        <v>743</v>
      </c>
      <c r="I54" s="1358"/>
      <c r="J54" s="1358" t="s">
        <v>741</v>
      </c>
      <c r="K54" s="1358"/>
      <c r="L54" s="1358"/>
      <c r="M54" s="1358" t="s">
        <v>748</v>
      </c>
      <c r="N54" s="1358"/>
      <c r="O54" s="1358"/>
      <c r="P54" s="1358"/>
      <c r="Q54" s="1358"/>
      <c r="R54" s="1358"/>
      <c r="S54" s="1358"/>
      <c r="T54" s="1359" t="s">
        <v>383</v>
      </c>
      <c r="U54" s="1359"/>
      <c r="V54" s="1359"/>
      <c r="W54" s="1359"/>
      <c r="X54" s="1359"/>
      <c r="Y54" s="1359"/>
      <c r="Z54" s="1359"/>
      <c r="AA54" s="1359"/>
      <c r="AB54" s="1358" t="s">
        <v>732</v>
      </c>
      <c r="AC54" s="1358"/>
      <c r="AD54" s="1358"/>
      <c r="AE54" s="1358"/>
      <c r="AF54" s="1358"/>
      <c r="AG54" s="1358" t="s">
        <v>733</v>
      </c>
      <c r="AH54" s="1358"/>
      <c r="AI54" s="1358"/>
      <c r="AJ54" s="1024" t="s">
        <v>417</v>
      </c>
      <c r="AK54" s="1360" t="s">
        <v>734</v>
      </c>
      <c r="AL54" s="1360"/>
      <c r="AM54" s="1360"/>
      <c r="AN54" s="1360"/>
      <c r="AO54" s="1360"/>
      <c r="AP54" s="1360"/>
      <c r="AQ54" s="1091">
        <v>6718291834</v>
      </c>
      <c r="AR54" s="1091">
        <v>6718291834</v>
      </c>
      <c r="AS54" s="1092">
        <v>0</v>
      </c>
      <c r="AT54" s="1092">
        <v>0</v>
      </c>
      <c r="AU54" s="1020"/>
      <c r="AV54" s="1091">
        <v>5975375683</v>
      </c>
      <c r="AW54" s="1093">
        <v>742916151</v>
      </c>
      <c r="AX54" s="1091">
        <v>5975375683</v>
      </c>
      <c r="AY54" s="1092">
        <v>0</v>
      </c>
      <c r="AZ54" s="1091">
        <v>5975375683</v>
      </c>
      <c r="BA54" s="1092">
        <v>0</v>
      </c>
      <c r="BB54" s="1093">
        <v>5975375683</v>
      </c>
      <c r="BC54" s="1092">
        <v>0</v>
      </c>
      <c r="BD54" s="1093">
        <v>7847790</v>
      </c>
      <c r="BG54" s="1086">
        <f t="shared" si="15"/>
        <v>6718291834</v>
      </c>
      <c r="BH54" s="1086">
        <f t="shared" si="16"/>
        <v>6718291834</v>
      </c>
      <c r="BI54" s="1086">
        <f t="shared" si="17"/>
        <v>0</v>
      </c>
      <c r="BJ54" s="1086">
        <f t="shared" si="18"/>
        <v>0</v>
      </c>
      <c r="BK54" s="1086">
        <f t="shared" si="19"/>
        <v>5975375683</v>
      </c>
      <c r="BL54" s="1086">
        <f t="shared" si="20"/>
        <v>742916151</v>
      </c>
      <c r="BM54" s="1086">
        <f t="shared" si="21"/>
        <v>5975375683</v>
      </c>
      <c r="BN54" s="1086">
        <f t="shared" si="22"/>
        <v>0</v>
      </c>
      <c r="BO54" s="1086">
        <f t="shared" si="23"/>
        <v>5975375683</v>
      </c>
      <c r="BP54" s="1086">
        <f t="shared" si="24"/>
        <v>0</v>
      </c>
      <c r="BQ54" s="1086">
        <f t="shared" si="25"/>
        <v>5975375683</v>
      </c>
      <c r="BR54" s="1086">
        <f t="shared" si="26"/>
        <v>0</v>
      </c>
      <c r="BS54" s="1086">
        <f t="shared" si="27"/>
        <v>7847790</v>
      </c>
    </row>
    <row r="55" spans="1:71" ht="12.75">
      <c r="A55" s="1050" t="str">
        <f t="shared" si="14"/>
        <v>A1052610</v>
      </c>
      <c r="B55" s="1358" t="s">
        <v>361</v>
      </c>
      <c r="C55" s="1358"/>
      <c r="D55" s="1358" t="s">
        <v>738</v>
      </c>
      <c r="E55" s="1358"/>
      <c r="F55" s="1358" t="s">
        <v>739</v>
      </c>
      <c r="G55" s="1358"/>
      <c r="H55" s="1358" t="s">
        <v>743</v>
      </c>
      <c r="I55" s="1358"/>
      <c r="J55" s="1358" t="s">
        <v>741</v>
      </c>
      <c r="K55" s="1358"/>
      <c r="L55" s="1358"/>
      <c r="M55" s="1358" t="s">
        <v>753</v>
      </c>
      <c r="N55" s="1358"/>
      <c r="O55" s="1358"/>
      <c r="P55" s="1358"/>
      <c r="Q55" s="1358"/>
      <c r="R55" s="1358"/>
      <c r="S55" s="1358"/>
      <c r="T55" s="1359" t="s">
        <v>384</v>
      </c>
      <c r="U55" s="1359"/>
      <c r="V55" s="1359"/>
      <c r="W55" s="1359"/>
      <c r="X55" s="1359"/>
      <c r="Y55" s="1359"/>
      <c r="Z55" s="1359"/>
      <c r="AA55" s="1359"/>
      <c r="AB55" s="1358" t="s">
        <v>732</v>
      </c>
      <c r="AC55" s="1358"/>
      <c r="AD55" s="1358"/>
      <c r="AE55" s="1358"/>
      <c r="AF55" s="1358"/>
      <c r="AG55" s="1358" t="s">
        <v>733</v>
      </c>
      <c r="AH55" s="1358"/>
      <c r="AI55" s="1358"/>
      <c r="AJ55" s="1024" t="s">
        <v>417</v>
      </c>
      <c r="AK55" s="1360" t="s">
        <v>734</v>
      </c>
      <c r="AL55" s="1360"/>
      <c r="AM55" s="1360"/>
      <c r="AN55" s="1360"/>
      <c r="AO55" s="1360"/>
      <c r="AP55" s="1360"/>
      <c r="AQ55" s="1091">
        <v>89356219</v>
      </c>
      <c r="AR55" s="1091">
        <v>89356219</v>
      </c>
      <c r="AS55" s="1092">
        <v>0</v>
      </c>
      <c r="AT55" s="1092">
        <v>0</v>
      </c>
      <c r="AU55" s="1020"/>
      <c r="AV55" s="1091">
        <v>68980190</v>
      </c>
      <c r="AW55" s="1093">
        <v>20376029</v>
      </c>
      <c r="AX55" s="1091">
        <v>68980190</v>
      </c>
      <c r="AY55" s="1092">
        <v>0</v>
      </c>
      <c r="AZ55" s="1091">
        <v>68980190</v>
      </c>
      <c r="BA55" s="1092">
        <v>0</v>
      </c>
      <c r="BB55" s="1093">
        <v>68980190</v>
      </c>
      <c r="BC55" s="1092">
        <v>0</v>
      </c>
      <c r="BD55" s="1093">
        <v>10285</v>
      </c>
      <c r="BG55" s="1086">
        <f t="shared" si="15"/>
        <v>89356219</v>
      </c>
      <c r="BH55" s="1086">
        <f t="shared" si="16"/>
        <v>89356219</v>
      </c>
      <c r="BI55" s="1086">
        <f t="shared" si="17"/>
        <v>0</v>
      </c>
      <c r="BJ55" s="1086">
        <f t="shared" si="18"/>
        <v>0</v>
      </c>
      <c r="BK55" s="1086">
        <f t="shared" si="19"/>
        <v>68980190</v>
      </c>
      <c r="BL55" s="1086">
        <f t="shared" si="20"/>
        <v>20376029</v>
      </c>
      <c r="BM55" s="1086">
        <f t="shared" si="21"/>
        <v>68980190</v>
      </c>
      <c r="BN55" s="1086">
        <f t="shared" si="22"/>
        <v>0</v>
      </c>
      <c r="BO55" s="1086">
        <f t="shared" si="23"/>
        <v>68980190</v>
      </c>
      <c r="BP55" s="1086">
        <f t="shared" si="24"/>
        <v>0</v>
      </c>
      <c r="BQ55" s="1086">
        <f t="shared" si="25"/>
        <v>68980190</v>
      </c>
      <c r="BR55" s="1086">
        <f t="shared" si="26"/>
        <v>0</v>
      </c>
      <c r="BS55" s="1086">
        <f t="shared" si="27"/>
        <v>10285</v>
      </c>
    </row>
    <row r="56" spans="1:71" ht="12.75">
      <c r="A56" s="1050" t="str">
        <f t="shared" si="14"/>
        <v>A105610</v>
      </c>
      <c r="B56" s="1358" t="s">
        <v>361</v>
      </c>
      <c r="C56" s="1358"/>
      <c r="D56" s="1358" t="s">
        <v>738</v>
      </c>
      <c r="E56" s="1358"/>
      <c r="F56" s="1358" t="s">
        <v>739</v>
      </c>
      <c r="G56" s="1358"/>
      <c r="H56" s="1358" t="s">
        <v>743</v>
      </c>
      <c r="I56" s="1358"/>
      <c r="J56" s="1358" t="s">
        <v>753</v>
      </c>
      <c r="K56" s="1358"/>
      <c r="L56" s="1358"/>
      <c r="M56" s="1358"/>
      <c r="N56" s="1358"/>
      <c r="O56" s="1358"/>
      <c r="P56" s="1358"/>
      <c r="Q56" s="1358"/>
      <c r="R56" s="1358"/>
      <c r="S56" s="1358"/>
      <c r="T56" s="1359" t="s">
        <v>385</v>
      </c>
      <c r="U56" s="1359"/>
      <c r="V56" s="1359"/>
      <c r="W56" s="1359"/>
      <c r="X56" s="1359"/>
      <c r="Y56" s="1359"/>
      <c r="Z56" s="1359"/>
      <c r="AA56" s="1359"/>
      <c r="AB56" s="1358" t="s">
        <v>732</v>
      </c>
      <c r="AC56" s="1358"/>
      <c r="AD56" s="1358"/>
      <c r="AE56" s="1358"/>
      <c r="AF56" s="1358"/>
      <c r="AG56" s="1358" t="s">
        <v>733</v>
      </c>
      <c r="AH56" s="1358"/>
      <c r="AI56" s="1358"/>
      <c r="AJ56" s="1024" t="s">
        <v>417</v>
      </c>
      <c r="AK56" s="1360" t="s">
        <v>734</v>
      </c>
      <c r="AL56" s="1360"/>
      <c r="AM56" s="1360"/>
      <c r="AN56" s="1360"/>
      <c r="AO56" s="1360"/>
      <c r="AP56" s="1360"/>
      <c r="AQ56" s="1091">
        <v>3207076847</v>
      </c>
      <c r="AR56" s="1091">
        <v>3207076847</v>
      </c>
      <c r="AS56" s="1092">
        <v>0</v>
      </c>
      <c r="AT56" s="1092">
        <v>0</v>
      </c>
      <c r="AU56" s="1020"/>
      <c r="AV56" s="1091">
        <v>2840683100</v>
      </c>
      <c r="AW56" s="1093">
        <v>366393747</v>
      </c>
      <c r="AX56" s="1091">
        <v>2840683100</v>
      </c>
      <c r="AY56" s="1092">
        <v>0</v>
      </c>
      <c r="AZ56" s="1091">
        <v>2840683100</v>
      </c>
      <c r="BA56" s="1092">
        <v>0</v>
      </c>
      <c r="BB56" s="1093">
        <v>2840683100</v>
      </c>
      <c r="BC56" s="1092">
        <v>0</v>
      </c>
      <c r="BD56" s="1092">
        <v>0</v>
      </c>
      <c r="BG56" s="1086">
        <f t="shared" si="15"/>
        <v>3207076847</v>
      </c>
      <c r="BH56" s="1086">
        <f t="shared" si="16"/>
        <v>3207076847</v>
      </c>
      <c r="BI56" s="1086">
        <f t="shared" si="17"/>
        <v>0</v>
      </c>
      <c r="BJ56" s="1086">
        <f t="shared" si="18"/>
        <v>0</v>
      </c>
      <c r="BK56" s="1086">
        <f t="shared" si="19"/>
        <v>2840683100</v>
      </c>
      <c r="BL56" s="1086">
        <f t="shared" si="20"/>
        <v>366393747</v>
      </c>
      <c r="BM56" s="1086">
        <f t="shared" si="21"/>
        <v>2840683100</v>
      </c>
      <c r="BN56" s="1086">
        <f t="shared" si="22"/>
        <v>0</v>
      </c>
      <c r="BO56" s="1086">
        <f t="shared" si="23"/>
        <v>2840683100</v>
      </c>
      <c r="BP56" s="1086">
        <f t="shared" si="24"/>
        <v>0</v>
      </c>
      <c r="BQ56" s="1086">
        <f t="shared" si="25"/>
        <v>2840683100</v>
      </c>
      <c r="BR56" s="1086">
        <f t="shared" si="26"/>
        <v>0</v>
      </c>
      <c r="BS56" s="1086">
        <f t="shared" si="27"/>
        <v>0</v>
      </c>
    </row>
    <row r="57" spans="1:71" ht="12.75">
      <c r="A57" s="1050" t="str">
        <f t="shared" si="14"/>
        <v>A105710</v>
      </c>
      <c r="B57" s="1358" t="s">
        <v>361</v>
      </c>
      <c r="C57" s="1358"/>
      <c r="D57" s="1358" t="s">
        <v>738</v>
      </c>
      <c r="E57" s="1358"/>
      <c r="F57" s="1358" t="s">
        <v>739</v>
      </c>
      <c r="G57" s="1358"/>
      <c r="H57" s="1358" t="s">
        <v>743</v>
      </c>
      <c r="I57" s="1358"/>
      <c r="J57" s="1358" t="s">
        <v>754</v>
      </c>
      <c r="K57" s="1358"/>
      <c r="L57" s="1358"/>
      <c r="M57" s="1358"/>
      <c r="N57" s="1358"/>
      <c r="O57" s="1358"/>
      <c r="P57" s="1358"/>
      <c r="Q57" s="1358"/>
      <c r="R57" s="1358"/>
      <c r="S57" s="1358"/>
      <c r="T57" s="1359" t="s">
        <v>386</v>
      </c>
      <c r="U57" s="1359"/>
      <c r="V57" s="1359"/>
      <c r="W57" s="1359"/>
      <c r="X57" s="1359"/>
      <c r="Y57" s="1359"/>
      <c r="Z57" s="1359"/>
      <c r="AA57" s="1359"/>
      <c r="AB57" s="1358" t="s">
        <v>732</v>
      </c>
      <c r="AC57" s="1358"/>
      <c r="AD57" s="1358"/>
      <c r="AE57" s="1358"/>
      <c r="AF57" s="1358"/>
      <c r="AG57" s="1358" t="s">
        <v>733</v>
      </c>
      <c r="AH57" s="1358"/>
      <c r="AI57" s="1358"/>
      <c r="AJ57" s="1024" t="s">
        <v>417</v>
      </c>
      <c r="AK57" s="1360" t="s">
        <v>734</v>
      </c>
      <c r="AL57" s="1360"/>
      <c r="AM57" s="1360"/>
      <c r="AN57" s="1360"/>
      <c r="AO57" s="1360"/>
      <c r="AP57" s="1360"/>
      <c r="AQ57" s="1091">
        <v>534630552</v>
      </c>
      <c r="AR57" s="1091">
        <v>534630552</v>
      </c>
      <c r="AS57" s="1092">
        <v>0</v>
      </c>
      <c r="AT57" s="1092">
        <v>0</v>
      </c>
      <c r="AU57" s="1020"/>
      <c r="AV57" s="1091">
        <v>473405100</v>
      </c>
      <c r="AW57" s="1093">
        <v>61225452</v>
      </c>
      <c r="AX57" s="1091">
        <v>473405100</v>
      </c>
      <c r="AY57" s="1092">
        <v>0</v>
      </c>
      <c r="AZ57" s="1091">
        <v>473405100</v>
      </c>
      <c r="BA57" s="1092">
        <v>0</v>
      </c>
      <c r="BB57" s="1093">
        <v>473405100</v>
      </c>
      <c r="BC57" s="1092">
        <v>0</v>
      </c>
      <c r="BD57" s="1092">
        <v>0</v>
      </c>
      <c r="BG57" s="1086">
        <f t="shared" si="15"/>
        <v>534630552</v>
      </c>
      <c r="BH57" s="1086">
        <f t="shared" si="16"/>
        <v>534630552</v>
      </c>
      <c r="BI57" s="1086">
        <f t="shared" si="17"/>
        <v>0</v>
      </c>
      <c r="BJ57" s="1086">
        <f t="shared" si="18"/>
        <v>0</v>
      </c>
      <c r="BK57" s="1086">
        <f t="shared" si="19"/>
        <v>473405100</v>
      </c>
      <c r="BL57" s="1086">
        <f t="shared" si="20"/>
        <v>61225452</v>
      </c>
      <c r="BM57" s="1086">
        <f t="shared" si="21"/>
        <v>473405100</v>
      </c>
      <c r="BN57" s="1086">
        <f t="shared" si="22"/>
        <v>0</v>
      </c>
      <c r="BO57" s="1086">
        <f t="shared" si="23"/>
        <v>473405100</v>
      </c>
      <c r="BP57" s="1086">
        <f t="shared" si="24"/>
        <v>0</v>
      </c>
      <c r="BQ57" s="1086">
        <f t="shared" si="25"/>
        <v>473405100</v>
      </c>
      <c r="BR57" s="1086">
        <f t="shared" si="26"/>
        <v>0</v>
      </c>
      <c r="BS57" s="1086">
        <f t="shared" si="27"/>
        <v>0</v>
      </c>
    </row>
    <row r="58" spans="1:71" ht="12.75">
      <c r="A58" s="1050" t="str">
        <f t="shared" si="14"/>
        <v>A105810</v>
      </c>
      <c r="B58" s="1358" t="s">
        <v>361</v>
      </c>
      <c r="C58" s="1358"/>
      <c r="D58" s="1358" t="s">
        <v>738</v>
      </c>
      <c r="E58" s="1358"/>
      <c r="F58" s="1358" t="s">
        <v>739</v>
      </c>
      <c r="G58" s="1358"/>
      <c r="H58" s="1358" t="s">
        <v>743</v>
      </c>
      <c r="I58" s="1358"/>
      <c r="J58" s="1358" t="s">
        <v>755</v>
      </c>
      <c r="K58" s="1358"/>
      <c r="L58" s="1358"/>
      <c r="M58" s="1358"/>
      <c r="N58" s="1358"/>
      <c r="O58" s="1358"/>
      <c r="P58" s="1358"/>
      <c r="Q58" s="1358"/>
      <c r="R58" s="1358"/>
      <c r="S58" s="1358"/>
      <c r="T58" s="1359" t="s">
        <v>387</v>
      </c>
      <c r="U58" s="1359"/>
      <c r="V58" s="1359"/>
      <c r="W58" s="1359"/>
      <c r="X58" s="1359"/>
      <c r="Y58" s="1359"/>
      <c r="Z58" s="1359"/>
      <c r="AA58" s="1359"/>
      <c r="AB58" s="1358" t="s">
        <v>732</v>
      </c>
      <c r="AC58" s="1358"/>
      <c r="AD58" s="1358"/>
      <c r="AE58" s="1358"/>
      <c r="AF58" s="1358"/>
      <c r="AG58" s="1358" t="s">
        <v>733</v>
      </c>
      <c r="AH58" s="1358"/>
      <c r="AI58" s="1358"/>
      <c r="AJ58" s="1024" t="s">
        <v>417</v>
      </c>
      <c r="AK58" s="1360" t="s">
        <v>734</v>
      </c>
      <c r="AL58" s="1360"/>
      <c r="AM58" s="1360"/>
      <c r="AN58" s="1360"/>
      <c r="AO58" s="1360"/>
      <c r="AP58" s="1360"/>
      <c r="AQ58" s="1091">
        <v>534630583</v>
      </c>
      <c r="AR58" s="1091">
        <v>534630583</v>
      </c>
      <c r="AS58" s="1092">
        <v>0</v>
      </c>
      <c r="AT58" s="1092">
        <v>0</v>
      </c>
      <c r="AU58" s="1020"/>
      <c r="AV58" s="1091">
        <v>473405100</v>
      </c>
      <c r="AW58" s="1093">
        <v>61225483</v>
      </c>
      <c r="AX58" s="1091">
        <v>473405100</v>
      </c>
      <c r="AY58" s="1092">
        <v>0</v>
      </c>
      <c r="AZ58" s="1091">
        <v>473405100</v>
      </c>
      <c r="BA58" s="1092">
        <v>0</v>
      </c>
      <c r="BB58" s="1093">
        <v>473405100</v>
      </c>
      <c r="BC58" s="1092">
        <v>0</v>
      </c>
      <c r="BD58" s="1092">
        <v>0</v>
      </c>
      <c r="BG58" s="1086">
        <f t="shared" si="15"/>
        <v>534630583</v>
      </c>
      <c r="BH58" s="1086">
        <f t="shared" si="16"/>
        <v>534630583</v>
      </c>
      <c r="BI58" s="1086">
        <f t="shared" si="17"/>
        <v>0</v>
      </c>
      <c r="BJ58" s="1086">
        <f t="shared" si="18"/>
        <v>0</v>
      </c>
      <c r="BK58" s="1086">
        <f t="shared" si="19"/>
        <v>473405100</v>
      </c>
      <c r="BL58" s="1086">
        <f t="shared" si="20"/>
        <v>61225483</v>
      </c>
      <c r="BM58" s="1086">
        <f t="shared" si="21"/>
        <v>473405100</v>
      </c>
      <c r="BN58" s="1086">
        <f t="shared" si="22"/>
        <v>0</v>
      </c>
      <c r="BO58" s="1086">
        <f t="shared" si="23"/>
        <v>473405100</v>
      </c>
      <c r="BP58" s="1086">
        <f t="shared" si="24"/>
        <v>0</v>
      </c>
      <c r="BQ58" s="1086">
        <f t="shared" si="25"/>
        <v>473405100</v>
      </c>
      <c r="BR58" s="1086">
        <f t="shared" si="26"/>
        <v>0</v>
      </c>
      <c r="BS58" s="1086">
        <f t="shared" si="27"/>
        <v>0</v>
      </c>
    </row>
    <row r="59" spans="1:71" ht="12.75">
      <c r="A59" s="1050" t="str">
        <f t="shared" si="14"/>
        <v>A105910</v>
      </c>
      <c r="B59" s="1358" t="s">
        <v>361</v>
      </c>
      <c r="C59" s="1358"/>
      <c r="D59" s="1358" t="s">
        <v>738</v>
      </c>
      <c r="E59" s="1358"/>
      <c r="F59" s="1358" t="s">
        <v>739</v>
      </c>
      <c r="G59" s="1358"/>
      <c r="H59" s="1358" t="s">
        <v>743</v>
      </c>
      <c r="I59" s="1358"/>
      <c r="J59" s="1358" t="s">
        <v>747</v>
      </c>
      <c r="K59" s="1358"/>
      <c r="L59" s="1358"/>
      <c r="M59" s="1358"/>
      <c r="N59" s="1358"/>
      <c r="O59" s="1358"/>
      <c r="P59" s="1358"/>
      <c r="Q59" s="1358"/>
      <c r="R59" s="1358"/>
      <c r="S59" s="1358"/>
      <c r="T59" s="1359" t="s">
        <v>388</v>
      </c>
      <c r="U59" s="1359"/>
      <c r="V59" s="1359"/>
      <c r="W59" s="1359"/>
      <c r="X59" s="1359"/>
      <c r="Y59" s="1359"/>
      <c r="Z59" s="1359"/>
      <c r="AA59" s="1359"/>
      <c r="AB59" s="1358" t="s">
        <v>732</v>
      </c>
      <c r="AC59" s="1358"/>
      <c r="AD59" s="1358"/>
      <c r="AE59" s="1358"/>
      <c r="AF59" s="1358"/>
      <c r="AG59" s="1358" t="s">
        <v>733</v>
      </c>
      <c r="AH59" s="1358"/>
      <c r="AI59" s="1358"/>
      <c r="AJ59" s="1024" t="s">
        <v>417</v>
      </c>
      <c r="AK59" s="1360" t="s">
        <v>734</v>
      </c>
      <c r="AL59" s="1360"/>
      <c r="AM59" s="1360"/>
      <c r="AN59" s="1360"/>
      <c r="AO59" s="1360"/>
      <c r="AP59" s="1360"/>
      <c r="AQ59" s="1091">
        <v>1078819879</v>
      </c>
      <c r="AR59" s="1091">
        <v>1078819879</v>
      </c>
      <c r="AS59" s="1092">
        <v>0</v>
      </c>
      <c r="AT59" s="1092">
        <v>0</v>
      </c>
      <c r="AU59" s="1020"/>
      <c r="AV59" s="1091">
        <v>946773100</v>
      </c>
      <c r="AW59" s="1093">
        <v>132046779</v>
      </c>
      <c r="AX59" s="1091">
        <v>946773100</v>
      </c>
      <c r="AY59" s="1092">
        <v>0</v>
      </c>
      <c r="AZ59" s="1091">
        <v>946773100</v>
      </c>
      <c r="BA59" s="1092">
        <v>0</v>
      </c>
      <c r="BB59" s="1093">
        <v>946773100</v>
      </c>
      <c r="BC59" s="1092">
        <v>0</v>
      </c>
      <c r="BD59" s="1092">
        <v>0</v>
      </c>
      <c r="BG59" s="1086">
        <f t="shared" si="15"/>
        <v>1078819879</v>
      </c>
      <c r="BH59" s="1086">
        <f t="shared" si="16"/>
        <v>1078819879</v>
      </c>
      <c r="BI59" s="1086">
        <f t="shared" si="17"/>
        <v>0</v>
      </c>
      <c r="BJ59" s="1086">
        <f t="shared" si="18"/>
        <v>0</v>
      </c>
      <c r="BK59" s="1086">
        <f t="shared" si="19"/>
        <v>946773100</v>
      </c>
      <c r="BL59" s="1086">
        <f t="shared" si="20"/>
        <v>132046779</v>
      </c>
      <c r="BM59" s="1086">
        <f t="shared" si="21"/>
        <v>946773100</v>
      </c>
      <c r="BN59" s="1086">
        <f t="shared" si="22"/>
        <v>0</v>
      </c>
      <c r="BO59" s="1086">
        <f t="shared" si="23"/>
        <v>946773100</v>
      </c>
      <c r="BP59" s="1086">
        <f t="shared" si="24"/>
        <v>0</v>
      </c>
      <c r="BQ59" s="1086">
        <f t="shared" si="25"/>
        <v>946773100</v>
      </c>
      <c r="BR59" s="1086">
        <f t="shared" si="26"/>
        <v>0</v>
      </c>
      <c r="BS59" s="1086">
        <f t="shared" si="27"/>
        <v>0</v>
      </c>
    </row>
    <row r="60" spans="1:71" s="1026" customFormat="1" ht="12.75">
      <c r="A60" s="1050" t="str">
        <f t="shared" si="14"/>
        <v>A210</v>
      </c>
      <c r="B60" s="1368" t="s">
        <v>361</v>
      </c>
      <c r="C60" s="1368"/>
      <c r="D60" s="1368" t="s">
        <v>741</v>
      </c>
      <c r="E60" s="1368"/>
      <c r="F60" s="1368"/>
      <c r="G60" s="1368"/>
      <c r="H60" s="1368"/>
      <c r="I60" s="1368"/>
      <c r="J60" s="1368"/>
      <c r="K60" s="1368"/>
      <c r="L60" s="1368"/>
      <c r="M60" s="1368"/>
      <c r="N60" s="1368"/>
      <c r="O60" s="1368"/>
      <c r="P60" s="1368"/>
      <c r="Q60" s="1368"/>
      <c r="R60" s="1368"/>
      <c r="S60" s="1368"/>
      <c r="T60" s="1367" t="s">
        <v>59</v>
      </c>
      <c r="U60" s="1367"/>
      <c r="V60" s="1367"/>
      <c r="W60" s="1367"/>
      <c r="X60" s="1367"/>
      <c r="Y60" s="1367"/>
      <c r="Z60" s="1367"/>
      <c r="AA60" s="1367"/>
      <c r="AB60" s="1368" t="s">
        <v>732</v>
      </c>
      <c r="AC60" s="1368"/>
      <c r="AD60" s="1368"/>
      <c r="AE60" s="1368"/>
      <c r="AF60" s="1368"/>
      <c r="AG60" s="1368" t="s">
        <v>733</v>
      </c>
      <c r="AH60" s="1368"/>
      <c r="AI60" s="1368"/>
      <c r="AJ60" s="1025" t="s">
        <v>417</v>
      </c>
      <c r="AK60" s="1369" t="s">
        <v>734</v>
      </c>
      <c r="AL60" s="1369"/>
      <c r="AM60" s="1369"/>
      <c r="AN60" s="1369"/>
      <c r="AO60" s="1369"/>
      <c r="AP60" s="1369"/>
      <c r="AQ60" s="1091">
        <v>15187497500</v>
      </c>
      <c r="AR60" s="1091">
        <v>14938368963.48</v>
      </c>
      <c r="AS60" s="1093">
        <v>249128536.52000001</v>
      </c>
      <c r="AT60" s="1092">
        <v>0</v>
      </c>
      <c r="AU60" s="1020"/>
      <c r="AV60" s="1091">
        <v>13742411887.73</v>
      </c>
      <c r="AW60" s="1093">
        <v>1195957075.75</v>
      </c>
      <c r="AX60" s="1091">
        <v>10664137571.860001</v>
      </c>
      <c r="AY60" s="1093">
        <v>3078274315.8699999</v>
      </c>
      <c r="AZ60" s="1091">
        <v>10627589743.860001</v>
      </c>
      <c r="BA60" s="1093">
        <v>36547828</v>
      </c>
      <c r="BB60" s="1093">
        <v>10621066968.860001</v>
      </c>
      <c r="BC60" s="1093">
        <v>6522775</v>
      </c>
      <c r="BD60" s="1093">
        <v>1121981</v>
      </c>
      <c r="BG60" s="1086">
        <f t="shared" si="15"/>
        <v>15187497500</v>
      </c>
      <c r="BH60" s="1086">
        <f t="shared" si="16"/>
        <v>14938368963.48</v>
      </c>
      <c r="BI60" s="1086">
        <f t="shared" si="17"/>
        <v>249128536.52000001</v>
      </c>
      <c r="BJ60" s="1086">
        <f t="shared" si="18"/>
        <v>0</v>
      </c>
      <c r="BK60" s="1086">
        <f t="shared" si="19"/>
        <v>13742411887.73</v>
      </c>
      <c r="BL60" s="1086">
        <f t="shared" si="20"/>
        <v>1195957075.75</v>
      </c>
      <c r="BM60" s="1086">
        <f t="shared" si="21"/>
        <v>10664137571.860001</v>
      </c>
      <c r="BN60" s="1086">
        <f t="shared" si="22"/>
        <v>3078274315.8699999</v>
      </c>
      <c r="BO60" s="1086">
        <f t="shared" si="23"/>
        <v>10627589743.860001</v>
      </c>
      <c r="BP60" s="1086">
        <f t="shared" si="24"/>
        <v>36547828</v>
      </c>
      <c r="BQ60" s="1086">
        <f t="shared" si="25"/>
        <v>10621066968.860001</v>
      </c>
      <c r="BR60" s="1086">
        <f t="shared" si="26"/>
        <v>6522775</v>
      </c>
      <c r="BS60" s="1086">
        <f t="shared" si="27"/>
        <v>1121981</v>
      </c>
    </row>
    <row r="61" spans="1:71" ht="12.75">
      <c r="A61" s="1050" t="str">
        <f t="shared" si="14"/>
        <v>A2010</v>
      </c>
      <c r="B61" s="1350" t="s">
        <v>361</v>
      </c>
      <c r="C61" s="1350"/>
      <c r="D61" s="1350" t="s">
        <v>741</v>
      </c>
      <c r="E61" s="1350"/>
      <c r="F61" s="1350" t="s">
        <v>739</v>
      </c>
      <c r="G61" s="1350"/>
      <c r="H61" s="1350"/>
      <c r="I61" s="1350"/>
      <c r="J61" s="1350"/>
      <c r="K61" s="1350"/>
      <c r="L61" s="1350"/>
      <c r="M61" s="1350"/>
      <c r="N61" s="1350"/>
      <c r="O61" s="1350"/>
      <c r="P61" s="1350"/>
      <c r="Q61" s="1350"/>
      <c r="R61" s="1350"/>
      <c r="S61" s="1350"/>
      <c r="T61" s="1349" t="s">
        <v>59</v>
      </c>
      <c r="U61" s="1349"/>
      <c r="V61" s="1349"/>
      <c r="W61" s="1349"/>
      <c r="X61" s="1349"/>
      <c r="Y61" s="1349"/>
      <c r="Z61" s="1349"/>
      <c r="AA61" s="1349"/>
      <c r="AB61" s="1350" t="s">
        <v>732</v>
      </c>
      <c r="AC61" s="1350"/>
      <c r="AD61" s="1350"/>
      <c r="AE61" s="1350"/>
      <c r="AF61" s="1350"/>
      <c r="AG61" s="1350" t="s">
        <v>733</v>
      </c>
      <c r="AH61" s="1350"/>
      <c r="AI61" s="1350"/>
      <c r="AJ61" s="1019" t="s">
        <v>417</v>
      </c>
      <c r="AK61" s="1351" t="s">
        <v>734</v>
      </c>
      <c r="AL61" s="1351"/>
      <c r="AM61" s="1351"/>
      <c r="AN61" s="1351"/>
      <c r="AO61" s="1351"/>
      <c r="AP61" s="1351"/>
      <c r="AQ61" s="1091">
        <v>15187497500</v>
      </c>
      <c r="AR61" s="1091">
        <v>14938368963.48</v>
      </c>
      <c r="AS61" s="1093">
        <v>249128536.52000001</v>
      </c>
      <c r="AT61" s="1092">
        <v>0</v>
      </c>
      <c r="AU61" s="1020"/>
      <c r="AV61" s="1091">
        <v>13742411887.73</v>
      </c>
      <c r="AW61" s="1093">
        <v>1195957075.75</v>
      </c>
      <c r="AX61" s="1091">
        <v>10664137571.860001</v>
      </c>
      <c r="AY61" s="1093">
        <v>3078274315.8699999</v>
      </c>
      <c r="AZ61" s="1091">
        <v>10627589743.860001</v>
      </c>
      <c r="BA61" s="1093">
        <v>36547828</v>
      </c>
      <c r="BB61" s="1093">
        <v>10621066968.860001</v>
      </c>
      <c r="BC61" s="1093">
        <v>6522775</v>
      </c>
      <c r="BD61" s="1093">
        <v>1121981</v>
      </c>
      <c r="BG61" s="1086">
        <f t="shared" si="15"/>
        <v>15187497500</v>
      </c>
      <c r="BH61" s="1086">
        <f t="shared" si="16"/>
        <v>14938368963.48</v>
      </c>
      <c r="BI61" s="1086">
        <f t="shared" si="17"/>
        <v>249128536.52000001</v>
      </c>
      <c r="BJ61" s="1086">
        <f t="shared" si="18"/>
        <v>0</v>
      </c>
      <c r="BK61" s="1086">
        <f t="shared" si="19"/>
        <v>13742411887.73</v>
      </c>
      <c r="BL61" s="1086">
        <f t="shared" si="20"/>
        <v>1195957075.75</v>
      </c>
      <c r="BM61" s="1086">
        <f t="shared" si="21"/>
        <v>10664137571.860001</v>
      </c>
      <c r="BN61" s="1086">
        <f t="shared" si="22"/>
        <v>3078274315.8699999</v>
      </c>
      <c r="BO61" s="1086">
        <f t="shared" si="23"/>
        <v>10627589743.860001</v>
      </c>
      <c r="BP61" s="1086">
        <f t="shared" si="24"/>
        <v>36547828</v>
      </c>
      <c r="BQ61" s="1086">
        <f t="shared" si="25"/>
        <v>10621066968.860001</v>
      </c>
      <c r="BR61" s="1086">
        <f t="shared" si="26"/>
        <v>6522775</v>
      </c>
      <c r="BS61" s="1086">
        <f t="shared" si="27"/>
        <v>1121981</v>
      </c>
    </row>
    <row r="62" spans="1:71" ht="12.75">
      <c r="A62" s="1050" t="str">
        <f t="shared" si="14"/>
        <v>A20310</v>
      </c>
      <c r="B62" s="1358" t="s">
        <v>361</v>
      </c>
      <c r="C62" s="1358"/>
      <c r="D62" s="1358" t="s">
        <v>741</v>
      </c>
      <c r="E62" s="1358"/>
      <c r="F62" s="1358" t="s">
        <v>739</v>
      </c>
      <c r="G62" s="1358"/>
      <c r="H62" s="1358" t="s">
        <v>748</v>
      </c>
      <c r="I62" s="1358"/>
      <c r="J62" s="1358"/>
      <c r="K62" s="1358"/>
      <c r="L62" s="1358"/>
      <c r="M62" s="1358"/>
      <c r="N62" s="1358"/>
      <c r="O62" s="1358"/>
      <c r="P62" s="1358"/>
      <c r="Q62" s="1358"/>
      <c r="R62" s="1358"/>
      <c r="S62" s="1358"/>
      <c r="T62" s="1359" t="s">
        <v>625</v>
      </c>
      <c r="U62" s="1359"/>
      <c r="V62" s="1359"/>
      <c r="W62" s="1359"/>
      <c r="X62" s="1359"/>
      <c r="Y62" s="1359"/>
      <c r="Z62" s="1359"/>
      <c r="AA62" s="1359"/>
      <c r="AB62" s="1358" t="s">
        <v>732</v>
      </c>
      <c r="AC62" s="1358"/>
      <c r="AD62" s="1358"/>
      <c r="AE62" s="1358"/>
      <c r="AF62" s="1358"/>
      <c r="AG62" s="1358" t="s">
        <v>733</v>
      </c>
      <c r="AH62" s="1358"/>
      <c r="AI62" s="1358"/>
      <c r="AJ62" s="1024" t="s">
        <v>417</v>
      </c>
      <c r="AK62" s="1360" t="s">
        <v>734</v>
      </c>
      <c r="AL62" s="1360"/>
      <c r="AM62" s="1360"/>
      <c r="AN62" s="1360"/>
      <c r="AO62" s="1360"/>
      <c r="AP62" s="1360"/>
      <c r="AQ62" s="1091">
        <v>334000000</v>
      </c>
      <c r="AR62" s="1091">
        <v>319924179</v>
      </c>
      <c r="AS62" s="1093">
        <v>14075821</v>
      </c>
      <c r="AT62" s="1092">
        <v>0</v>
      </c>
      <c r="AU62" s="1020"/>
      <c r="AV62" s="1091">
        <v>319100576</v>
      </c>
      <c r="AW62" s="1093">
        <v>823603</v>
      </c>
      <c r="AX62" s="1091">
        <v>319100576</v>
      </c>
      <c r="AY62" s="1092">
        <v>0</v>
      </c>
      <c r="AZ62" s="1091">
        <v>319100576</v>
      </c>
      <c r="BA62" s="1092">
        <v>0</v>
      </c>
      <c r="BB62" s="1093">
        <v>319100576</v>
      </c>
      <c r="BC62" s="1092">
        <v>0</v>
      </c>
      <c r="BD62" s="1092">
        <v>0</v>
      </c>
      <c r="BG62" s="1086">
        <f t="shared" si="15"/>
        <v>334000000</v>
      </c>
      <c r="BH62" s="1086">
        <f t="shared" si="16"/>
        <v>319924179</v>
      </c>
      <c r="BI62" s="1086">
        <f t="shared" si="17"/>
        <v>14075821</v>
      </c>
      <c r="BJ62" s="1086">
        <f t="shared" si="18"/>
        <v>0</v>
      </c>
      <c r="BK62" s="1086">
        <f t="shared" si="19"/>
        <v>319100576</v>
      </c>
      <c r="BL62" s="1086">
        <f t="shared" si="20"/>
        <v>823603</v>
      </c>
      <c r="BM62" s="1086">
        <f t="shared" si="21"/>
        <v>319100576</v>
      </c>
      <c r="BN62" s="1086">
        <f t="shared" si="22"/>
        <v>0</v>
      </c>
      <c r="BO62" s="1086">
        <f t="shared" si="23"/>
        <v>319100576</v>
      </c>
      <c r="BP62" s="1086">
        <f t="shared" si="24"/>
        <v>0</v>
      </c>
      <c r="BQ62" s="1086">
        <f t="shared" si="25"/>
        <v>319100576</v>
      </c>
      <c r="BR62" s="1086">
        <f t="shared" si="26"/>
        <v>0</v>
      </c>
      <c r="BS62" s="1086">
        <f t="shared" si="27"/>
        <v>0</v>
      </c>
    </row>
    <row r="63" spans="1:71" ht="12.75">
      <c r="A63" s="1050" t="str">
        <f t="shared" si="14"/>
        <v>A2035010</v>
      </c>
      <c r="B63" s="1350" t="s">
        <v>361</v>
      </c>
      <c r="C63" s="1350"/>
      <c r="D63" s="1350" t="s">
        <v>741</v>
      </c>
      <c r="E63" s="1350"/>
      <c r="F63" s="1350" t="s">
        <v>739</v>
      </c>
      <c r="G63" s="1350"/>
      <c r="H63" s="1350" t="s">
        <v>748</v>
      </c>
      <c r="I63" s="1350"/>
      <c r="J63" s="1350" t="s">
        <v>756</v>
      </c>
      <c r="K63" s="1350"/>
      <c r="L63" s="1350"/>
      <c r="M63" s="1350"/>
      <c r="N63" s="1350"/>
      <c r="O63" s="1350"/>
      <c r="P63" s="1350"/>
      <c r="Q63" s="1350"/>
      <c r="R63" s="1350"/>
      <c r="S63" s="1350"/>
      <c r="T63" s="1349" t="s">
        <v>632</v>
      </c>
      <c r="U63" s="1349"/>
      <c r="V63" s="1349"/>
      <c r="W63" s="1349"/>
      <c r="X63" s="1349"/>
      <c r="Y63" s="1349"/>
      <c r="Z63" s="1349"/>
      <c r="AA63" s="1349"/>
      <c r="AB63" s="1350" t="s">
        <v>732</v>
      </c>
      <c r="AC63" s="1350"/>
      <c r="AD63" s="1350"/>
      <c r="AE63" s="1350"/>
      <c r="AF63" s="1350"/>
      <c r="AG63" s="1350" t="s">
        <v>733</v>
      </c>
      <c r="AH63" s="1350"/>
      <c r="AI63" s="1350"/>
      <c r="AJ63" s="1019" t="s">
        <v>417</v>
      </c>
      <c r="AK63" s="1351" t="s">
        <v>734</v>
      </c>
      <c r="AL63" s="1351"/>
      <c r="AM63" s="1351"/>
      <c r="AN63" s="1351"/>
      <c r="AO63" s="1351"/>
      <c r="AP63" s="1351"/>
      <c r="AQ63" s="1091">
        <v>334000000</v>
      </c>
      <c r="AR63" s="1091">
        <v>319924179</v>
      </c>
      <c r="AS63" s="1093">
        <v>14075821</v>
      </c>
      <c r="AT63" s="1092">
        <v>0</v>
      </c>
      <c r="AU63" s="1020"/>
      <c r="AV63" s="1091">
        <v>319100576</v>
      </c>
      <c r="AW63" s="1093">
        <v>823603</v>
      </c>
      <c r="AX63" s="1091">
        <v>319100576</v>
      </c>
      <c r="AY63" s="1092">
        <v>0</v>
      </c>
      <c r="AZ63" s="1091">
        <v>319100576</v>
      </c>
      <c r="BA63" s="1092">
        <v>0</v>
      </c>
      <c r="BB63" s="1093">
        <v>319100576</v>
      </c>
      <c r="BC63" s="1092">
        <v>0</v>
      </c>
      <c r="BD63" s="1092">
        <v>0</v>
      </c>
      <c r="BG63" s="1086">
        <f t="shared" si="15"/>
        <v>334000000</v>
      </c>
      <c r="BH63" s="1086">
        <f t="shared" si="16"/>
        <v>319924179</v>
      </c>
      <c r="BI63" s="1086">
        <f t="shared" si="17"/>
        <v>14075821</v>
      </c>
      <c r="BJ63" s="1086">
        <f t="shared" si="18"/>
        <v>0</v>
      </c>
      <c r="BK63" s="1086">
        <f t="shared" si="19"/>
        <v>319100576</v>
      </c>
      <c r="BL63" s="1086">
        <f t="shared" si="20"/>
        <v>823603</v>
      </c>
      <c r="BM63" s="1086">
        <f t="shared" si="21"/>
        <v>319100576</v>
      </c>
      <c r="BN63" s="1086">
        <f t="shared" si="22"/>
        <v>0</v>
      </c>
      <c r="BO63" s="1086">
        <f t="shared" si="23"/>
        <v>319100576</v>
      </c>
      <c r="BP63" s="1086">
        <f t="shared" si="24"/>
        <v>0</v>
      </c>
      <c r="BQ63" s="1086">
        <f t="shared" si="25"/>
        <v>319100576</v>
      </c>
      <c r="BR63" s="1086">
        <f t="shared" si="26"/>
        <v>0</v>
      </c>
      <c r="BS63" s="1086">
        <f t="shared" si="27"/>
        <v>0</v>
      </c>
    </row>
    <row r="64" spans="1:71" ht="25.5" customHeight="1">
      <c r="A64" s="1050" t="str">
        <f t="shared" si="14"/>
        <v>A20350210</v>
      </c>
      <c r="B64" s="1358" t="s">
        <v>361</v>
      </c>
      <c r="C64" s="1358"/>
      <c r="D64" s="1358" t="s">
        <v>741</v>
      </c>
      <c r="E64" s="1358"/>
      <c r="F64" s="1358" t="s">
        <v>739</v>
      </c>
      <c r="G64" s="1358"/>
      <c r="H64" s="1358" t="s">
        <v>748</v>
      </c>
      <c r="I64" s="1358"/>
      <c r="J64" s="1358" t="s">
        <v>756</v>
      </c>
      <c r="K64" s="1358"/>
      <c r="L64" s="1358"/>
      <c r="M64" s="1358" t="s">
        <v>741</v>
      </c>
      <c r="N64" s="1358"/>
      <c r="O64" s="1358"/>
      <c r="P64" s="1358"/>
      <c r="Q64" s="1358"/>
      <c r="R64" s="1358"/>
      <c r="S64" s="1358"/>
      <c r="T64" s="1359" t="s">
        <v>389</v>
      </c>
      <c r="U64" s="1359"/>
      <c r="V64" s="1359"/>
      <c r="W64" s="1359"/>
      <c r="X64" s="1359"/>
      <c r="Y64" s="1359"/>
      <c r="Z64" s="1359"/>
      <c r="AA64" s="1359"/>
      <c r="AB64" s="1358" t="s">
        <v>732</v>
      </c>
      <c r="AC64" s="1358"/>
      <c r="AD64" s="1358"/>
      <c r="AE64" s="1358"/>
      <c r="AF64" s="1358"/>
      <c r="AG64" s="1358" t="s">
        <v>733</v>
      </c>
      <c r="AH64" s="1358"/>
      <c r="AI64" s="1358"/>
      <c r="AJ64" s="1024" t="s">
        <v>417</v>
      </c>
      <c r="AK64" s="1360" t="s">
        <v>734</v>
      </c>
      <c r="AL64" s="1360"/>
      <c r="AM64" s="1360"/>
      <c r="AN64" s="1360"/>
      <c r="AO64" s="1360"/>
      <c r="AP64" s="1360"/>
      <c r="AQ64" s="1091">
        <v>6375300</v>
      </c>
      <c r="AR64" s="1091">
        <v>6375300</v>
      </c>
      <c r="AS64" s="1092">
        <v>0</v>
      </c>
      <c r="AT64" s="1092">
        <v>0</v>
      </c>
      <c r="AU64" s="1020"/>
      <c r="AV64" s="1091">
        <v>6375300</v>
      </c>
      <c r="AW64" s="1092">
        <v>0</v>
      </c>
      <c r="AX64" s="1091">
        <v>6375300</v>
      </c>
      <c r="AY64" s="1092">
        <v>0</v>
      </c>
      <c r="AZ64" s="1091">
        <v>6375300</v>
      </c>
      <c r="BA64" s="1092">
        <v>0</v>
      </c>
      <c r="BB64" s="1093">
        <v>6375300</v>
      </c>
      <c r="BC64" s="1092">
        <v>0</v>
      </c>
      <c r="BD64" s="1092">
        <v>0</v>
      </c>
      <c r="BG64" s="1086">
        <f t="shared" si="15"/>
        <v>6375300</v>
      </c>
      <c r="BH64" s="1086">
        <f t="shared" si="16"/>
        <v>6375300</v>
      </c>
      <c r="BI64" s="1086">
        <f t="shared" si="17"/>
        <v>0</v>
      </c>
      <c r="BJ64" s="1086">
        <f t="shared" si="18"/>
        <v>0</v>
      </c>
      <c r="BK64" s="1086">
        <f t="shared" si="19"/>
        <v>6375300</v>
      </c>
      <c r="BL64" s="1086">
        <f t="shared" si="20"/>
        <v>0</v>
      </c>
      <c r="BM64" s="1086">
        <f t="shared" si="21"/>
        <v>6375300</v>
      </c>
      <c r="BN64" s="1086">
        <f t="shared" si="22"/>
        <v>0</v>
      </c>
      <c r="BO64" s="1086">
        <f t="shared" si="23"/>
        <v>6375300</v>
      </c>
      <c r="BP64" s="1086">
        <f t="shared" si="24"/>
        <v>0</v>
      </c>
      <c r="BQ64" s="1086">
        <f t="shared" si="25"/>
        <v>6375300</v>
      </c>
      <c r="BR64" s="1086">
        <f t="shared" si="26"/>
        <v>0</v>
      </c>
      <c r="BS64" s="1086">
        <f t="shared" si="27"/>
        <v>0</v>
      </c>
    </row>
    <row r="65" spans="1:71" ht="25.5" customHeight="1">
      <c r="A65" s="1050" t="str">
        <f t="shared" si="14"/>
        <v>A20350310</v>
      </c>
      <c r="B65" s="1358" t="s">
        <v>361</v>
      </c>
      <c r="C65" s="1358"/>
      <c r="D65" s="1358" t="s">
        <v>741</v>
      </c>
      <c r="E65" s="1358"/>
      <c r="F65" s="1358" t="s">
        <v>739</v>
      </c>
      <c r="G65" s="1358"/>
      <c r="H65" s="1358" t="s">
        <v>748</v>
      </c>
      <c r="I65" s="1358"/>
      <c r="J65" s="1358" t="s">
        <v>756</v>
      </c>
      <c r="K65" s="1358"/>
      <c r="L65" s="1358"/>
      <c r="M65" s="1358" t="s">
        <v>748</v>
      </c>
      <c r="N65" s="1358"/>
      <c r="O65" s="1358"/>
      <c r="P65" s="1358"/>
      <c r="Q65" s="1358"/>
      <c r="R65" s="1358"/>
      <c r="S65" s="1358"/>
      <c r="T65" s="1359" t="s">
        <v>390</v>
      </c>
      <c r="U65" s="1359"/>
      <c r="V65" s="1359"/>
      <c r="W65" s="1359"/>
      <c r="X65" s="1359"/>
      <c r="Y65" s="1359"/>
      <c r="Z65" s="1359"/>
      <c r="AA65" s="1359"/>
      <c r="AB65" s="1358" t="s">
        <v>732</v>
      </c>
      <c r="AC65" s="1358"/>
      <c r="AD65" s="1358"/>
      <c r="AE65" s="1358"/>
      <c r="AF65" s="1358"/>
      <c r="AG65" s="1358" t="s">
        <v>733</v>
      </c>
      <c r="AH65" s="1358"/>
      <c r="AI65" s="1358"/>
      <c r="AJ65" s="1024" t="s">
        <v>417</v>
      </c>
      <c r="AK65" s="1360" t="s">
        <v>734</v>
      </c>
      <c r="AL65" s="1360"/>
      <c r="AM65" s="1360"/>
      <c r="AN65" s="1360"/>
      <c r="AO65" s="1360"/>
      <c r="AP65" s="1360"/>
      <c r="AQ65" s="1091">
        <v>326124700</v>
      </c>
      <c r="AR65" s="1091">
        <v>312682959</v>
      </c>
      <c r="AS65" s="1093">
        <v>13441741</v>
      </c>
      <c r="AT65" s="1092">
        <v>0</v>
      </c>
      <c r="AU65" s="1020"/>
      <c r="AV65" s="1091">
        <v>311859356</v>
      </c>
      <c r="AW65" s="1093">
        <v>823603</v>
      </c>
      <c r="AX65" s="1091">
        <v>311859356</v>
      </c>
      <c r="AY65" s="1092">
        <v>0</v>
      </c>
      <c r="AZ65" s="1091">
        <v>311859356</v>
      </c>
      <c r="BA65" s="1092">
        <v>0</v>
      </c>
      <c r="BB65" s="1093">
        <v>311859356</v>
      </c>
      <c r="BC65" s="1092">
        <v>0</v>
      </c>
      <c r="BD65" s="1092">
        <v>0</v>
      </c>
      <c r="BG65" s="1086">
        <f t="shared" si="15"/>
        <v>326124700</v>
      </c>
      <c r="BH65" s="1086">
        <f t="shared" si="16"/>
        <v>312682959</v>
      </c>
      <c r="BI65" s="1086">
        <f t="shared" si="17"/>
        <v>13441741</v>
      </c>
      <c r="BJ65" s="1086">
        <f t="shared" si="18"/>
        <v>0</v>
      </c>
      <c r="BK65" s="1086">
        <f t="shared" si="19"/>
        <v>311859356</v>
      </c>
      <c r="BL65" s="1086">
        <f t="shared" si="20"/>
        <v>823603</v>
      </c>
      <c r="BM65" s="1086">
        <f t="shared" si="21"/>
        <v>311859356</v>
      </c>
      <c r="BN65" s="1086">
        <f t="shared" si="22"/>
        <v>0</v>
      </c>
      <c r="BO65" s="1086">
        <f t="shared" si="23"/>
        <v>311859356</v>
      </c>
      <c r="BP65" s="1086">
        <f t="shared" si="24"/>
        <v>0</v>
      </c>
      <c r="BQ65" s="1086">
        <f t="shared" si="25"/>
        <v>311859356</v>
      </c>
      <c r="BR65" s="1086">
        <f t="shared" si="26"/>
        <v>0</v>
      </c>
      <c r="BS65" s="1086">
        <f t="shared" si="27"/>
        <v>0</v>
      </c>
    </row>
    <row r="66" spans="1:71" ht="25.5" customHeight="1">
      <c r="A66" s="1050" t="str">
        <f t="shared" si="14"/>
        <v>A203501610</v>
      </c>
      <c r="B66" s="1358" t="s">
        <v>361</v>
      </c>
      <c r="C66" s="1358"/>
      <c r="D66" s="1358" t="s">
        <v>741</v>
      </c>
      <c r="E66" s="1358"/>
      <c r="F66" s="1358" t="s">
        <v>739</v>
      </c>
      <c r="G66" s="1358"/>
      <c r="H66" s="1358" t="s">
        <v>748</v>
      </c>
      <c r="I66" s="1358"/>
      <c r="J66" s="1358" t="s">
        <v>756</v>
      </c>
      <c r="K66" s="1358"/>
      <c r="L66" s="1358"/>
      <c r="M66" s="1358" t="s">
        <v>370</v>
      </c>
      <c r="N66" s="1358"/>
      <c r="O66" s="1358"/>
      <c r="P66" s="1358"/>
      <c r="Q66" s="1358"/>
      <c r="R66" s="1358"/>
      <c r="S66" s="1358"/>
      <c r="T66" s="1359" t="s">
        <v>391</v>
      </c>
      <c r="U66" s="1359"/>
      <c r="V66" s="1359"/>
      <c r="W66" s="1359"/>
      <c r="X66" s="1359"/>
      <c r="Y66" s="1359"/>
      <c r="Z66" s="1359"/>
      <c r="AA66" s="1359"/>
      <c r="AB66" s="1358" t="s">
        <v>732</v>
      </c>
      <c r="AC66" s="1358"/>
      <c r="AD66" s="1358"/>
      <c r="AE66" s="1358"/>
      <c r="AF66" s="1358"/>
      <c r="AG66" s="1358" t="s">
        <v>733</v>
      </c>
      <c r="AH66" s="1358"/>
      <c r="AI66" s="1358"/>
      <c r="AJ66" s="1024" t="s">
        <v>417</v>
      </c>
      <c r="AK66" s="1360" t="s">
        <v>734</v>
      </c>
      <c r="AL66" s="1360"/>
      <c r="AM66" s="1360"/>
      <c r="AN66" s="1360"/>
      <c r="AO66" s="1360"/>
      <c r="AP66" s="1360"/>
      <c r="AQ66" s="1090">
        <v>0</v>
      </c>
      <c r="AR66" s="1090">
        <v>0</v>
      </c>
      <c r="AS66" s="1092">
        <v>0</v>
      </c>
      <c r="AT66" s="1092">
        <v>0</v>
      </c>
      <c r="AU66" s="1020"/>
      <c r="AV66" s="1090">
        <v>0</v>
      </c>
      <c r="AW66" s="1092">
        <v>0</v>
      </c>
      <c r="AX66" s="1090">
        <v>0</v>
      </c>
      <c r="AY66" s="1092">
        <v>0</v>
      </c>
      <c r="AZ66" s="1090">
        <v>0</v>
      </c>
      <c r="BA66" s="1092">
        <v>0</v>
      </c>
      <c r="BB66" s="1092">
        <v>0</v>
      </c>
      <c r="BC66" s="1092">
        <v>0</v>
      </c>
      <c r="BD66" s="1092">
        <v>0</v>
      </c>
      <c r="BG66" s="1086">
        <f t="shared" si="15"/>
        <v>0</v>
      </c>
      <c r="BH66" s="1086">
        <f t="shared" si="16"/>
        <v>0</v>
      </c>
      <c r="BI66" s="1086">
        <f t="shared" si="17"/>
        <v>0</v>
      </c>
      <c r="BJ66" s="1086">
        <f t="shared" si="18"/>
        <v>0</v>
      </c>
      <c r="BK66" s="1086">
        <f t="shared" si="19"/>
        <v>0</v>
      </c>
      <c r="BL66" s="1086">
        <f t="shared" si="20"/>
        <v>0</v>
      </c>
      <c r="BM66" s="1086">
        <f t="shared" si="21"/>
        <v>0</v>
      </c>
      <c r="BN66" s="1086">
        <f t="shared" si="22"/>
        <v>0</v>
      </c>
      <c r="BO66" s="1086">
        <f t="shared" si="23"/>
        <v>0</v>
      </c>
      <c r="BP66" s="1086">
        <f t="shared" si="24"/>
        <v>0</v>
      </c>
      <c r="BQ66" s="1086">
        <f t="shared" si="25"/>
        <v>0</v>
      </c>
      <c r="BR66" s="1086">
        <f t="shared" si="26"/>
        <v>0</v>
      </c>
      <c r="BS66" s="1086">
        <f t="shared" si="27"/>
        <v>0</v>
      </c>
    </row>
    <row r="67" spans="1:71" ht="25.5" customHeight="1">
      <c r="A67" s="1050" t="str">
        <f t="shared" si="14"/>
        <v>A203509010</v>
      </c>
      <c r="B67" s="1358" t="s">
        <v>361</v>
      </c>
      <c r="C67" s="1358"/>
      <c r="D67" s="1358" t="s">
        <v>741</v>
      </c>
      <c r="E67" s="1358"/>
      <c r="F67" s="1358" t="s">
        <v>739</v>
      </c>
      <c r="G67" s="1358"/>
      <c r="H67" s="1358" t="s">
        <v>748</v>
      </c>
      <c r="I67" s="1358"/>
      <c r="J67" s="1358" t="s">
        <v>756</v>
      </c>
      <c r="K67" s="1358"/>
      <c r="L67" s="1358"/>
      <c r="M67" s="1358" t="s">
        <v>757</v>
      </c>
      <c r="N67" s="1358"/>
      <c r="O67" s="1358"/>
      <c r="P67" s="1358"/>
      <c r="Q67" s="1358"/>
      <c r="R67" s="1358"/>
      <c r="S67" s="1358"/>
      <c r="T67" s="1359" t="s">
        <v>392</v>
      </c>
      <c r="U67" s="1359"/>
      <c r="V67" s="1359"/>
      <c r="W67" s="1359"/>
      <c r="X67" s="1359"/>
      <c r="Y67" s="1359"/>
      <c r="Z67" s="1359"/>
      <c r="AA67" s="1359"/>
      <c r="AB67" s="1358" t="s">
        <v>732</v>
      </c>
      <c r="AC67" s="1358"/>
      <c r="AD67" s="1358"/>
      <c r="AE67" s="1358"/>
      <c r="AF67" s="1358"/>
      <c r="AG67" s="1358" t="s">
        <v>733</v>
      </c>
      <c r="AH67" s="1358"/>
      <c r="AI67" s="1358"/>
      <c r="AJ67" s="1024" t="s">
        <v>417</v>
      </c>
      <c r="AK67" s="1360" t="s">
        <v>734</v>
      </c>
      <c r="AL67" s="1360"/>
      <c r="AM67" s="1360"/>
      <c r="AN67" s="1360"/>
      <c r="AO67" s="1360"/>
      <c r="AP67" s="1360"/>
      <c r="AQ67" s="1091">
        <v>1500000</v>
      </c>
      <c r="AR67" s="1091">
        <v>865920</v>
      </c>
      <c r="AS67" s="1093">
        <v>634080</v>
      </c>
      <c r="AT67" s="1092">
        <v>0</v>
      </c>
      <c r="AU67" s="1020"/>
      <c r="AV67" s="1091">
        <v>865920</v>
      </c>
      <c r="AW67" s="1092">
        <v>0</v>
      </c>
      <c r="AX67" s="1091">
        <v>865920</v>
      </c>
      <c r="AY67" s="1092">
        <v>0</v>
      </c>
      <c r="AZ67" s="1091">
        <v>865920</v>
      </c>
      <c r="BA67" s="1092">
        <v>0</v>
      </c>
      <c r="BB67" s="1093">
        <v>865920</v>
      </c>
      <c r="BC67" s="1092">
        <v>0</v>
      </c>
      <c r="BD67" s="1092">
        <v>0</v>
      </c>
      <c r="BG67" s="1086">
        <f t="shared" si="15"/>
        <v>1500000</v>
      </c>
      <c r="BH67" s="1086">
        <f t="shared" si="16"/>
        <v>865920</v>
      </c>
      <c r="BI67" s="1086">
        <f t="shared" si="17"/>
        <v>634080</v>
      </c>
      <c r="BJ67" s="1086">
        <f t="shared" si="18"/>
        <v>0</v>
      </c>
      <c r="BK67" s="1086">
        <f t="shared" si="19"/>
        <v>865920</v>
      </c>
      <c r="BL67" s="1086">
        <f t="shared" si="20"/>
        <v>0</v>
      </c>
      <c r="BM67" s="1086">
        <f t="shared" si="21"/>
        <v>865920</v>
      </c>
      <c r="BN67" s="1086">
        <f t="shared" si="22"/>
        <v>0</v>
      </c>
      <c r="BO67" s="1086">
        <f t="shared" si="23"/>
        <v>865920</v>
      </c>
      <c r="BP67" s="1086">
        <f t="shared" si="24"/>
        <v>0</v>
      </c>
      <c r="BQ67" s="1086">
        <f t="shared" si="25"/>
        <v>865920</v>
      </c>
      <c r="BR67" s="1086">
        <f t="shared" si="26"/>
        <v>0</v>
      </c>
      <c r="BS67" s="1086">
        <f t="shared" si="27"/>
        <v>0</v>
      </c>
    </row>
    <row r="68" spans="1:71" ht="12.75">
      <c r="A68" s="1050" t="str">
        <f t="shared" si="14"/>
        <v>A2035110</v>
      </c>
      <c r="B68" s="1350" t="s">
        <v>361</v>
      </c>
      <c r="C68" s="1350"/>
      <c r="D68" s="1350" t="s">
        <v>741</v>
      </c>
      <c r="E68" s="1350"/>
      <c r="F68" s="1350" t="s">
        <v>739</v>
      </c>
      <c r="G68" s="1350"/>
      <c r="H68" s="1350" t="s">
        <v>748</v>
      </c>
      <c r="I68" s="1350"/>
      <c r="J68" s="1350" t="s">
        <v>758</v>
      </c>
      <c r="K68" s="1350"/>
      <c r="L68" s="1350"/>
      <c r="M68" s="1350"/>
      <c r="N68" s="1350"/>
      <c r="O68" s="1350"/>
      <c r="P68" s="1350"/>
      <c r="Q68" s="1350"/>
      <c r="R68" s="1350"/>
      <c r="S68" s="1350"/>
      <c r="T68" s="1349" t="s">
        <v>628</v>
      </c>
      <c r="U68" s="1349"/>
      <c r="V68" s="1349"/>
      <c r="W68" s="1349"/>
      <c r="X68" s="1349"/>
      <c r="Y68" s="1349"/>
      <c r="Z68" s="1349"/>
      <c r="AA68" s="1349"/>
      <c r="AB68" s="1350" t="s">
        <v>732</v>
      </c>
      <c r="AC68" s="1350"/>
      <c r="AD68" s="1350"/>
      <c r="AE68" s="1350"/>
      <c r="AF68" s="1350"/>
      <c r="AG68" s="1350" t="s">
        <v>733</v>
      </c>
      <c r="AH68" s="1350"/>
      <c r="AI68" s="1350"/>
      <c r="AJ68" s="1019" t="s">
        <v>417</v>
      </c>
      <c r="AK68" s="1351" t="s">
        <v>734</v>
      </c>
      <c r="AL68" s="1351"/>
      <c r="AM68" s="1351"/>
      <c r="AN68" s="1351"/>
      <c r="AO68" s="1351"/>
      <c r="AP68" s="1351"/>
      <c r="AQ68" s="1090">
        <v>0</v>
      </c>
      <c r="AR68" s="1090">
        <v>0</v>
      </c>
      <c r="AS68" s="1092">
        <v>0</v>
      </c>
      <c r="AT68" s="1092">
        <v>0</v>
      </c>
      <c r="AU68" s="1020"/>
      <c r="AV68" s="1090">
        <v>0</v>
      </c>
      <c r="AW68" s="1092">
        <v>0</v>
      </c>
      <c r="AX68" s="1090">
        <v>0</v>
      </c>
      <c r="AY68" s="1092">
        <v>0</v>
      </c>
      <c r="AZ68" s="1090">
        <v>0</v>
      </c>
      <c r="BA68" s="1092">
        <v>0</v>
      </c>
      <c r="BB68" s="1092">
        <v>0</v>
      </c>
      <c r="BC68" s="1092">
        <v>0</v>
      </c>
      <c r="BD68" s="1092">
        <v>0</v>
      </c>
      <c r="BG68" s="1086">
        <f t="shared" si="15"/>
        <v>0</v>
      </c>
      <c r="BH68" s="1086">
        <f t="shared" si="16"/>
        <v>0</v>
      </c>
      <c r="BI68" s="1086">
        <f t="shared" si="17"/>
        <v>0</v>
      </c>
      <c r="BJ68" s="1086">
        <f t="shared" si="18"/>
        <v>0</v>
      </c>
      <c r="BK68" s="1086">
        <f t="shared" si="19"/>
        <v>0</v>
      </c>
      <c r="BL68" s="1086">
        <f t="shared" si="20"/>
        <v>0</v>
      </c>
      <c r="BM68" s="1086">
        <f t="shared" si="21"/>
        <v>0</v>
      </c>
      <c r="BN68" s="1086">
        <f t="shared" si="22"/>
        <v>0</v>
      </c>
      <c r="BO68" s="1086">
        <f t="shared" si="23"/>
        <v>0</v>
      </c>
      <c r="BP68" s="1086">
        <f t="shared" si="24"/>
        <v>0</v>
      </c>
      <c r="BQ68" s="1086">
        <f t="shared" si="25"/>
        <v>0</v>
      </c>
      <c r="BR68" s="1086">
        <f t="shared" si="26"/>
        <v>0</v>
      </c>
      <c r="BS68" s="1086">
        <f t="shared" si="27"/>
        <v>0</v>
      </c>
    </row>
    <row r="69" spans="1:71" ht="25.5" customHeight="1">
      <c r="A69" s="1050" t="str">
        <f t="shared" si="14"/>
        <v>A20351110</v>
      </c>
      <c r="B69" s="1358" t="s">
        <v>361</v>
      </c>
      <c r="C69" s="1358"/>
      <c r="D69" s="1358" t="s">
        <v>741</v>
      </c>
      <c r="E69" s="1358"/>
      <c r="F69" s="1358" t="s">
        <v>739</v>
      </c>
      <c r="G69" s="1358"/>
      <c r="H69" s="1358" t="s">
        <v>748</v>
      </c>
      <c r="I69" s="1358"/>
      <c r="J69" s="1358" t="s">
        <v>758</v>
      </c>
      <c r="K69" s="1358"/>
      <c r="L69" s="1358"/>
      <c r="M69" s="1358" t="s">
        <v>738</v>
      </c>
      <c r="N69" s="1358"/>
      <c r="O69" s="1358"/>
      <c r="P69" s="1358"/>
      <c r="Q69" s="1358"/>
      <c r="R69" s="1358"/>
      <c r="S69" s="1358"/>
      <c r="T69" s="1359" t="s">
        <v>393</v>
      </c>
      <c r="U69" s="1359"/>
      <c r="V69" s="1359"/>
      <c r="W69" s="1359"/>
      <c r="X69" s="1359"/>
      <c r="Y69" s="1359"/>
      <c r="Z69" s="1359"/>
      <c r="AA69" s="1359"/>
      <c r="AB69" s="1358" t="s">
        <v>732</v>
      </c>
      <c r="AC69" s="1358"/>
      <c r="AD69" s="1358"/>
      <c r="AE69" s="1358"/>
      <c r="AF69" s="1358"/>
      <c r="AG69" s="1358" t="s">
        <v>733</v>
      </c>
      <c r="AH69" s="1358"/>
      <c r="AI69" s="1358"/>
      <c r="AJ69" s="1024" t="s">
        <v>417</v>
      </c>
      <c r="AK69" s="1360" t="s">
        <v>734</v>
      </c>
      <c r="AL69" s="1360"/>
      <c r="AM69" s="1360"/>
      <c r="AN69" s="1360"/>
      <c r="AO69" s="1360"/>
      <c r="AP69" s="1360"/>
      <c r="AQ69" s="1090">
        <v>0</v>
      </c>
      <c r="AR69" s="1090">
        <v>0</v>
      </c>
      <c r="AS69" s="1092">
        <v>0</v>
      </c>
      <c r="AT69" s="1092">
        <v>0</v>
      </c>
      <c r="AU69" s="1020"/>
      <c r="AV69" s="1090">
        <v>0</v>
      </c>
      <c r="AW69" s="1092">
        <v>0</v>
      </c>
      <c r="AX69" s="1090">
        <v>0</v>
      </c>
      <c r="AY69" s="1092">
        <v>0</v>
      </c>
      <c r="AZ69" s="1090">
        <v>0</v>
      </c>
      <c r="BA69" s="1092">
        <v>0</v>
      </c>
      <c r="BB69" s="1092">
        <v>0</v>
      </c>
      <c r="BC69" s="1092">
        <v>0</v>
      </c>
      <c r="BD69" s="1092">
        <v>0</v>
      </c>
      <c r="BG69" s="1086">
        <f t="shared" si="15"/>
        <v>0</v>
      </c>
      <c r="BH69" s="1086">
        <f t="shared" si="16"/>
        <v>0</v>
      </c>
      <c r="BI69" s="1086">
        <f t="shared" si="17"/>
        <v>0</v>
      </c>
      <c r="BJ69" s="1086">
        <f t="shared" si="18"/>
        <v>0</v>
      </c>
      <c r="BK69" s="1086">
        <f t="shared" si="19"/>
        <v>0</v>
      </c>
      <c r="BL69" s="1086">
        <f t="shared" si="20"/>
        <v>0</v>
      </c>
      <c r="BM69" s="1086">
        <f t="shared" si="21"/>
        <v>0</v>
      </c>
      <c r="BN69" s="1086">
        <f t="shared" si="22"/>
        <v>0</v>
      </c>
      <c r="BO69" s="1086">
        <f t="shared" si="23"/>
        <v>0</v>
      </c>
      <c r="BP69" s="1086">
        <f t="shared" si="24"/>
        <v>0</v>
      </c>
      <c r="BQ69" s="1086">
        <f t="shared" si="25"/>
        <v>0</v>
      </c>
      <c r="BR69" s="1086">
        <f t="shared" si="26"/>
        <v>0</v>
      </c>
      <c r="BS69" s="1086">
        <f t="shared" si="27"/>
        <v>0</v>
      </c>
    </row>
    <row r="70" spans="1:71" ht="25.5" customHeight="1">
      <c r="A70" s="1050" t="str">
        <f t="shared" si="14"/>
        <v>A20351210</v>
      </c>
      <c r="B70" s="1358" t="s">
        <v>361</v>
      </c>
      <c r="C70" s="1358"/>
      <c r="D70" s="1358" t="s">
        <v>741</v>
      </c>
      <c r="E70" s="1358"/>
      <c r="F70" s="1358" t="s">
        <v>739</v>
      </c>
      <c r="G70" s="1358"/>
      <c r="H70" s="1358" t="s">
        <v>748</v>
      </c>
      <c r="I70" s="1358"/>
      <c r="J70" s="1358" t="s">
        <v>758</v>
      </c>
      <c r="K70" s="1358"/>
      <c r="L70" s="1358"/>
      <c r="M70" s="1358" t="s">
        <v>741</v>
      </c>
      <c r="N70" s="1358"/>
      <c r="O70" s="1358"/>
      <c r="P70" s="1358"/>
      <c r="Q70" s="1358"/>
      <c r="R70" s="1358"/>
      <c r="S70" s="1358"/>
      <c r="T70" s="1359" t="s">
        <v>394</v>
      </c>
      <c r="U70" s="1359"/>
      <c r="V70" s="1359"/>
      <c r="W70" s="1359"/>
      <c r="X70" s="1359"/>
      <c r="Y70" s="1359"/>
      <c r="Z70" s="1359"/>
      <c r="AA70" s="1359"/>
      <c r="AB70" s="1358" t="s">
        <v>732</v>
      </c>
      <c r="AC70" s="1358"/>
      <c r="AD70" s="1358"/>
      <c r="AE70" s="1358"/>
      <c r="AF70" s="1358"/>
      <c r="AG70" s="1358" t="s">
        <v>733</v>
      </c>
      <c r="AH70" s="1358"/>
      <c r="AI70" s="1358"/>
      <c r="AJ70" s="1024" t="s">
        <v>417</v>
      </c>
      <c r="AK70" s="1360" t="s">
        <v>734</v>
      </c>
      <c r="AL70" s="1360"/>
      <c r="AM70" s="1360"/>
      <c r="AN70" s="1360"/>
      <c r="AO70" s="1360"/>
      <c r="AP70" s="1360"/>
      <c r="AQ70" s="1090">
        <v>0</v>
      </c>
      <c r="AR70" s="1090">
        <v>0</v>
      </c>
      <c r="AS70" s="1092">
        <v>0</v>
      </c>
      <c r="AT70" s="1092">
        <v>0</v>
      </c>
      <c r="AU70" s="1020"/>
      <c r="AV70" s="1090">
        <v>0</v>
      </c>
      <c r="AW70" s="1092">
        <v>0</v>
      </c>
      <c r="AX70" s="1090">
        <v>0</v>
      </c>
      <c r="AY70" s="1092">
        <v>0</v>
      </c>
      <c r="AZ70" s="1090">
        <v>0</v>
      </c>
      <c r="BA70" s="1092">
        <v>0</v>
      </c>
      <c r="BB70" s="1092">
        <v>0</v>
      </c>
      <c r="BC70" s="1092">
        <v>0</v>
      </c>
      <c r="BD70" s="1092">
        <v>0</v>
      </c>
      <c r="BG70" s="1086">
        <f t="shared" si="15"/>
        <v>0</v>
      </c>
      <c r="BH70" s="1086">
        <f t="shared" si="16"/>
        <v>0</v>
      </c>
      <c r="BI70" s="1086">
        <f t="shared" si="17"/>
        <v>0</v>
      </c>
      <c r="BJ70" s="1086">
        <f t="shared" si="18"/>
        <v>0</v>
      </c>
      <c r="BK70" s="1086">
        <f t="shared" si="19"/>
        <v>0</v>
      </c>
      <c r="BL70" s="1086">
        <f t="shared" si="20"/>
        <v>0</v>
      </c>
      <c r="BM70" s="1086">
        <f t="shared" si="21"/>
        <v>0</v>
      </c>
      <c r="BN70" s="1086">
        <f t="shared" si="22"/>
        <v>0</v>
      </c>
      <c r="BO70" s="1086">
        <f t="shared" si="23"/>
        <v>0</v>
      </c>
      <c r="BP70" s="1086">
        <f t="shared" si="24"/>
        <v>0</v>
      </c>
      <c r="BQ70" s="1086">
        <f t="shared" si="25"/>
        <v>0</v>
      </c>
      <c r="BR70" s="1086">
        <f t="shared" si="26"/>
        <v>0</v>
      </c>
      <c r="BS70" s="1086">
        <f t="shared" si="27"/>
        <v>0</v>
      </c>
    </row>
    <row r="71" spans="1:71" ht="12.75">
      <c r="A71" s="1050" t="str">
        <f t="shared" si="14"/>
        <v>A20410</v>
      </c>
      <c r="B71" s="1358" t="s">
        <v>361</v>
      </c>
      <c r="C71" s="1358"/>
      <c r="D71" s="1358" t="s">
        <v>741</v>
      </c>
      <c r="E71" s="1358"/>
      <c r="F71" s="1358" t="s">
        <v>739</v>
      </c>
      <c r="G71" s="1358"/>
      <c r="H71" s="1358" t="s">
        <v>742</v>
      </c>
      <c r="I71" s="1358"/>
      <c r="J71" s="1358"/>
      <c r="K71" s="1358"/>
      <c r="L71" s="1358"/>
      <c r="M71" s="1358"/>
      <c r="N71" s="1358"/>
      <c r="O71" s="1358"/>
      <c r="P71" s="1358"/>
      <c r="Q71" s="1358"/>
      <c r="R71" s="1358"/>
      <c r="S71" s="1358"/>
      <c r="T71" s="1359" t="s">
        <v>630</v>
      </c>
      <c r="U71" s="1359"/>
      <c r="V71" s="1359"/>
      <c r="W71" s="1359"/>
      <c r="X71" s="1359"/>
      <c r="Y71" s="1359"/>
      <c r="Z71" s="1359"/>
      <c r="AA71" s="1359"/>
      <c r="AB71" s="1358" t="s">
        <v>732</v>
      </c>
      <c r="AC71" s="1358"/>
      <c r="AD71" s="1358"/>
      <c r="AE71" s="1358"/>
      <c r="AF71" s="1358"/>
      <c r="AG71" s="1358" t="s">
        <v>733</v>
      </c>
      <c r="AH71" s="1358"/>
      <c r="AI71" s="1358"/>
      <c r="AJ71" s="1024" t="s">
        <v>417</v>
      </c>
      <c r="AK71" s="1360" t="s">
        <v>734</v>
      </c>
      <c r="AL71" s="1360"/>
      <c r="AM71" s="1360"/>
      <c r="AN71" s="1360"/>
      <c r="AO71" s="1360"/>
      <c r="AP71" s="1360"/>
      <c r="AQ71" s="1091">
        <v>14853497500</v>
      </c>
      <c r="AR71" s="1091">
        <v>14618444784.48</v>
      </c>
      <c r="AS71" s="1093">
        <v>235052715.52000001</v>
      </c>
      <c r="AT71" s="1092">
        <v>0</v>
      </c>
      <c r="AU71" s="1020"/>
      <c r="AV71" s="1091">
        <v>13423311311.73</v>
      </c>
      <c r="AW71" s="1093">
        <v>1195133472.75</v>
      </c>
      <c r="AX71" s="1091">
        <v>10345036995.860001</v>
      </c>
      <c r="AY71" s="1093">
        <v>3078274315.8699999</v>
      </c>
      <c r="AZ71" s="1091">
        <v>10308489167.860001</v>
      </c>
      <c r="BA71" s="1093">
        <v>36547828</v>
      </c>
      <c r="BB71" s="1093">
        <v>10301966392.860001</v>
      </c>
      <c r="BC71" s="1093">
        <v>6522775</v>
      </c>
      <c r="BD71" s="1093">
        <v>1121981</v>
      </c>
      <c r="BG71" s="1086">
        <f t="shared" si="15"/>
        <v>14853497500</v>
      </c>
      <c r="BH71" s="1086">
        <f t="shared" si="16"/>
        <v>14618444784.48</v>
      </c>
      <c r="BI71" s="1086">
        <f t="shared" si="17"/>
        <v>235052715.52000001</v>
      </c>
      <c r="BJ71" s="1086">
        <f t="shared" si="18"/>
        <v>0</v>
      </c>
      <c r="BK71" s="1086">
        <f t="shared" si="19"/>
        <v>13423311311.73</v>
      </c>
      <c r="BL71" s="1086">
        <f t="shared" si="20"/>
        <v>1195133472.75</v>
      </c>
      <c r="BM71" s="1086">
        <f t="shared" si="21"/>
        <v>10345036995.860001</v>
      </c>
      <c r="BN71" s="1086">
        <f t="shared" si="22"/>
        <v>3078274315.8699999</v>
      </c>
      <c r="BO71" s="1086">
        <f t="shared" si="23"/>
        <v>10308489167.860001</v>
      </c>
      <c r="BP71" s="1086">
        <f t="shared" si="24"/>
        <v>36547828</v>
      </c>
      <c r="BQ71" s="1086">
        <f t="shared" si="25"/>
        <v>10301966392.860001</v>
      </c>
      <c r="BR71" s="1086">
        <f t="shared" si="26"/>
        <v>6522775</v>
      </c>
      <c r="BS71" s="1086">
        <f t="shared" si="27"/>
        <v>1121981</v>
      </c>
    </row>
    <row r="72" spans="1:71" ht="12.75">
      <c r="A72" s="1050" t="str">
        <f t="shared" si="14"/>
        <v>A204110</v>
      </c>
      <c r="B72" s="1350" t="s">
        <v>361</v>
      </c>
      <c r="C72" s="1350"/>
      <c r="D72" s="1350" t="s">
        <v>741</v>
      </c>
      <c r="E72" s="1350"/>
      <c r="F72" s="1350" t="s">
        <v>739</v>
      </c>
      <c r="G72" s="1350"/>
      <c r="H72" s="1350" t="s">
        <v>742</v>
      </c>
      <c r="I72" s="1350"/>
      <c r="J72" s="1350" t="s">
        <v>738</v>
      </c>
      <c r="K72" s="1350"/>
      <c r="L72" s="1350"/>
      <c r="M72" s="1350"/>
      <c r="N72" s="1350"/>
      <c r="O72" s="1350"/>
      <c r="P72" s="1350"/>
      <c r="Q72" s="1350"/>
      <c r="R72" s="1350"/>
      <c r="S72" s="1350"/>
      <c r="T72" s="1349" t="s">
        <v>633</v>
      </c>
      <c r="U72" s="1349"/>
      <c r="V72" s="1349"/>
      <c r="W72" s="1349"/>
      <c r="X72" s="1349"/>
      <c r="Y72" s="1349"/>
      <c r="Z72" s="1349"/>
      <c r="AA72" s="1349"/>
      <c r="AB72" s="1350" t="s">
        <v>732</v>
      </c>
      <c r="AC72" s="1350"/>
      <c r="AD72" s="1350"/>
      <c r="AE72" s="1350"/>
      <c r="AF72" s="1350"/>
      <c r="AG72" s="1350" t="s">
        <v>733</v>
      </c>
      <c r="AH72" s="1350"/>
      <c r="AI72" s="1350"/>
      <c r="AJ72" s="1019" t="s">
        <v>417</v>
      </c>
      <c r="AK72" s="1351" t="s">
        <v>734</v>
      </c>
      <c r="AL72" s="1351"/>
      <c r="AM72" s="1351"/>
      <c r="AN72" s="1351"/>
      <c r="AO72" s="1351"/>
      <c r="AP72" s="1351"/>
      <c r="AQ72" s="1091">
        <v>1214345111</v>
      </c>
      <c r="AR72" s="1091">
        <v>1181537047.4000001</v>
      </c>
      <c r="AS72" s="1093">
        <v>32808063.600000001</v>
      </c>
      <c r="AT72" s="1092">
        <v>0</v>
      </c>
      <c r="AU72" s="1020"/>
      <c r="AV72" s="1091">
        <v>783836349</v>
      </c>
      <c r="AW72" s="1093">
        <v>397700698.39999998</v>
      </c>
      <c r="AX72" s="1091">
        <v>470893842</v>
      </c>
      <c r="AY72" s="1093">
        <v>312942507</v>
      </c>
      <c r="AZ72" s="1091">
        <v>470893842</v>
      </c>
      <c r="BA72" s="1092">
        <v>0</v>
      </c>
      <c r="BB72" s="1093">
        <v>470893842</v>
      </c>
      <c r="BC72" s="1092">
        <v>0</v>
      </c>
      <c r="BD72" s="1092">
        <v>0</v>
      </c>
      <c r="BG72" s="1086">
        <f t="shared" si="15"/>
        <v>1214345111</v>
      </c>
      <c r="BH72" s="1086">
        <f t="shared" si="16"/>
        <v>1181537047.4000001</v>
      </c>
      <c r="BI72" s="1086">
        <f t="shared" si="17"/>
        <v>32808063.600000001</v>
      </c>
      <c r="BJ72" s="1086">
        <f t="shared" si="18"/>
        <v>0</v>
      </c>
      <c r="BK72" s="1086">
        <f t="shared" si="19"/>
        <v>783836349</v>
      </c>
      <c r="BL72" s="1086">
        <f t="shared" si="20"/>
        <v>397700698.39999998</v>
      </c>
      <c r="BM72" s="1086">
        <f t="shared" si="21"/>
        <v>470893842</v>
      </c>
      <c r="BN72" s="1086">
        <f t="shared" si="22"/>
        <v>312942507</v>
      </c>
      <c r="BO72" s="1086">
        <f t="shared" si="23"/>
        <v>470893842</v>
      </c>
      <c r="BP72" s="1086">
        <f t="shared" si="24"/>
        <v>0</v>
      </c>
      <c r="BQ72" s="1086">
        <f t="shared" si="25"/>
        <v>470893842</v>
      </c>
      <c r="BR72" s="1086">
        <f t="shared" si="26"/>
        <v>0</v>
      </c>
      <c r="BS72" s="1086">
        <f t="shared" si="27"/>
        <v>0</v>
      </c>
    </row>
    <row r="73" spans="1:71" ht="25.5" customHeight="1">
      <c r="A73" s="1050" t="str">
        <f t="shared" si="14"/>
        <v>A2041310</v>
      </c>
      <c r="B73" s="1358" t="s">
        <v>361</v>
      </c>
      <c r="C73" s="1358"/>
      <c r="D73" s="1358" t="s">
        <v>741</v>
      </c>
      <c r="E73" s="1358"/>
      <c r="F73" s="1358" t="s">
        <v>739</v>
      </c>
      <c r="G73" s="1358"/>
      <c r="H73" s="1358" t="s">
        <v>742</v>
      </c>
      <c r="I73" s="1358"/>
      <c r="J73" s="1358" t="s">
        <v>738</v>
      </c>
      <c r="K73" s="1358"/>
      <c r="L73" s="1358"/>
      <c r="M73" s="1358" t="s">
        <v>748</v>
      </c>
      <c r="N73" s="1358"/>
      <c r="O73" s="1358"/>
      <c r="P73" s="1358"/>
      <c r="Q73" s="1358"/>
      <c r="R73" s="1358"/>
      <c r="S73" s="1358"/>
      <c r="T73" s="1359" t="s">
        <v>575</v>
      </c>
      <c r="U73" s="1359"/>
      <c r="V73" s="1359"/>
      <c r="W73" s="1359"/>
      <c r="X73" s="1359"/>
      <c r="Y73" s="1359"/>
      <c r="Z73" s="1359"/>
      <c r="AA73" s="1359"/>
      <c r="AB73" s="1358" t="s">
        <v>732</v>
      </c>
      <c r="AC73" s="1358"/>
      <c r="AD73" s="1358"/>
      <c r="AE73" s="1358"/>
      <c r="AF73" s="1358"/>
      <c r="AG73" s="1358" t="s">
        <v>733</v>
      </c>
      <c r="AH73" s="1358"/>
      <c r="AI73" s="1358"/>
      <c r="AJ73" s="1024" t="s">
        <v>417</v>
      </c>
      <c r="AK73" s="1360" t="s">
        <v>734</v>
      </c>
      <c r="AL73" s="1360"/>
      <c r="AM73" s="1360"/>
      <c r="AN73" s="1360"/>
      <c r="AO73" s="1360"/>
      <c r="AP73" s="1360"/>
      <c r="AQ73" s="1091">
        <v>30000000</v>
      </c>
      <c r="AR73" s="1091">
        <v>620850</v>
      </c>
      <c r="AS73" s="1093">
        <v>29379150</v>
      </c>
      <c r="AT73" s="1092">
        <v>0</v>
      </c>
      <c r="AU73" s="1020"/>
      <c r="AV73" s="1091">
        <v>620850</v>
      </c>
      <c r="AW73" s="1092">
        <v>0</v>
      </c>
      <c r="AX73" s="1091">
        <v>620850</v>
      </c>
      <c r="AY73" s="1092">
        <v>0</v>
      </c>
      <c r="AZ73" s="1091">
        <v>620850</v>
      </c>
      <c r="BA73" s="1092">
        <v>0</v>
      </c>
      <c r="BB73" s="1093">
        <v>620850</v>
      </c>
      <c r="BC73" s="1092">
        <v>0</v>
      </c>
      <c r="BD73" s="1092">
        <v>0</v>
      </c>
      <c r="BG73" s="1086">
        <f t="shared" si="15"/>
        <v>30000000</v>
      </c>
      <c r="BH73" s="1086">
        <f t="shared" si="16"/>
        <v>620850</v>
      </c>
      <c r="BI73" s="1086">
        <f t="shared" si="17"/>
        <v>29379150</v>
      </c>
      <c r="BJ73" s="1086">
        <f t="shared" si="18"/>
        <v>0</v>
      </c>
      <c r="BK73" s="1086">
        <f t="shared" si="19"/>
        <v>620850</v>
      </c>
      <c r="BL73" s="1086">
        <f t="shared" si="20"/>
        <v>0</v>
      </c>
      <c r="BM73" s="1086">
        <f t="shared" si="21"/>
        <v>620850</v>
      </c>
      <c r="BN73" s="1086">
        <f t="shared" si="22"/>
        <v>0</v>
      </c>
      <c r="BO73" s="1086">
        <f t="shared" si="23"/>
        <v>620850</v>
      </c>
      <c r="BP73" s="1086">
        <f t="shared" si="24"/>
        <v>0</v>
      </c>
      <c r="BQ73" s="1086">
        <f t="shared" si="25"/>
        <v>620850</v>
      </c>
      <c r="BR73" s="1086">
        <f t="shared" si="26"/>
        <v>0</v>
      </c>
      <c r="BS73" s="1086">
        <f t="shared" si="27"/>
        <v>0</v>
      </c>
    </row>
    <row r="74" spans="1:71" ht="25.5" customHeight="1">
      <c r="A74" s="1050" t="str">
        <f t="shared" si="14"/>
        <v>A2041410</v>
      </c>
      <c r="B74" s="1358" t="s">
        <v>361</v>
      </c>
      <c r="C74" s="1358"/>
      <c r="D74" s="1358" t="s">
        <v>741</v>
      </c>
      <c r="E74" s="1358"/>
      <c r="F74" s="1358" t="s">
        <v>739</v>
      </c>
      <c r="G74" s="1358"/>
      <c r="H74" s="1358" t="s">
        <v>742</v>
      </c>
      <c r="I74" s="1358"/>
      <c r="J74" s="1358" t="s">
        <v>738</v>
      </c>
      <c r="K74" s="1358"/>
      <c r="L74" s="1358"/>
      <c r="M74" s="1358" t="s">
        <v>742</v>
      </c>
      <c r="N74" s="1358"/>
      <c r="O74" s="1358"/>
      <c r="P74" s="1358"/>
      <c r="Q74" s="1358"/>
      <c r="R74" s="1358"/>
      <c r="S74" s="1358"/>
      <c r="T74" s="1359" t="s">
        <v>395</v>
      </c>
      <c r="U74" s="1359"/>
      <c r="V74" s="1359"/>
      <c r="W74" s="1359"/>
      <c r="X74" s="1359"/>
      <c r="Y74" s="1359"/>
      <c r="Z74" s="1359"/>
      <c r="AA74" s="1359"/>
      <c r="AB74" s="1358" t="s">
        <v>732</v>
      </c>
      <c r="AC74" s="1358"/>
      <c r="AD74" s="1358"/>
      <c r="AE74" s="1358"/>
      <c r="AF74" s="1358"/>
      <c r="AG74" s="1358" t="s">
        <v>733</v>
      </c>
      <c r="AH74" s="1358"/>
      <c r="AI74" s="1358"/>
      <c r="AJ74" s="1024" t="s">
        <v>417</v>
      </c>
      <c r="AK74" s="1360" t="s">
        <v>734</v>
      </c>
      <c r="AL74" s="1360"/>
      <c r="AM74" s="1360"/>
      <c r="AN74" s="1360"/>
      <c r="AO74" s="1360"/>
      <c r="AP74" s="1360"/>
      <c r="AQ74" s="1091">
        <v>1500000</v>
      </c>
      <c r="AR74" s="1091">
        <v>500000</v>
      </c>
      <c r="AS74" s="1093">
        <v>1000000</v>
      </c>
      <c r="AT74" s="1092">
        <v>0</v>
      </c>
      <c r="AU74" s="1020"/>
      <c r="AV74" s="1091">
        <v>500000</v>
      </c>
      <c r="AW74" s="1092">
        <v>0</v>
      </c>
      <c r="AX74" s="1091">
        <v>500000</v>
      </c>
      <c r="AY74" s="1092">
        <v>0</v>
      </c>
      <c r="AZ74" s="1091">
        <v>500000</v>
      </c>
      <c r="BA74" s="1092">
        <v>0</v>
      </c>
      <c r="BB74" s="1093">
        <v>500000</v>
      </c>
      <c r="BC74" s="1092">
        <v>0</v>
      </c>
      <c r="BD74" s="1092">
        <v>0</v>
      </c>
      <c r="BG74" s="1086">
        <f t="shared" si="15"/>
        <v>1500000</v>
      </c>
      <c r="BH74" s="1086">
        <f t="shared" si="16"/>
        <v>500000</v>
      </c>
      <c r="BI74" s="1086">
        <f t="shared" si="17"/>
        <v>1000000</v>
      </c>
      <c r="BJ74" s="1086">
        <f t="shared" si="18"/>
        <v>0</v>
      </c>
      <c r="BK74" s="1086">
        <f t="shared" si="19"/>
        <v>500000</v>
      </c>
      <c r="BL74" s="1086">
        <f t="shared" si="20"/>
        <v>0</v>
      </c>
      <c r="BM74" s="1086">
        <f t="shared" si="21"/>
        <v>500000</v>
      </c>
      <c r="BN74" s="1086">
        <f t="shared" si="22"/>
        <v>0</v>
      </c>
      <c r="BO74" s="1086">
        <f t="shared" si="23"/>
        <v>500000</v>
      </c>
      <c r="BP74" s="1086">
        <f t="shared" si="24"/>
        <v>0</v>
      </c>
      <c r="BQ74" s="1086">
        <f t="shared" si="25"/>
        <v>500000</v>
      </c>
      <c r="BR74" s="1086">
        <f t="shared" si="26"/>
        <v>0</v>
      </c>
      <c r="BS74" s="1086">
        <f t="shared" si="27"/>
        <v>0</v>
      </c>
    </row>
    <row r="75" spans="1:71" ht="25.5" customHeight="1">
      <c r="A75" s="1050" t="str">
        <f t="shared" si="14"/>
        <v>A2041610</v>
      </c>
      <c r="B75" s="1358" t="s">
        <v>361</v>
      </c>
      <c r="C75" s="1358"/>
      <c r="D75" s="1358" t="s">
        <v>741</v>
      </c>
      <c r="E75" s="1358"/>
      <c r="F75" s="1358" t="s">
        <v>739</v>
      </c>
      <c r="G75" s="1358"/>
      <c r="H75" s="1358" t="s">
        <v>742</v>
      </c>
      <c r="I75" s="1358"/>
      <c r="J75" s="1358" t="s">
        <v>738</v>
      </c>
      <c r="K75" s="1358"/>
      <c r="L75" s="1358"/>
      <c r="M75" s="1358" t="s">
        <v>753</v>
      </c>
      <c r="N75" s="1358"/>
      <c r="O75" s="1358"/>
      <c r="P75" s="1358"/>
      <c r="Q75" s="1358"/>
      <c r="R75" s="1358"/>
      <c r="S75" s="1358"/>
      <c r="T75" s="1359" t="s">
        <v>396</v>
      </c>
      <c r="U75" s="1359"/>
      <c r="V75" s="1359"/>
      <c r="W75" s="1359"/>
      <c r="X75" s="1359"/>
      <c r="Y75" s="1359"/>
      <c r="Z75" s="1359"/>
      <c r="AA75" s="1359"/>
      <c r="AB75" s="1358" t="s">
        <v>732</v>
      </c>
      <c r="AC75" s="1358"/>
      <c r="AD75" s="1358"/>
      <c r="AE75" s="1358"/>
      <c r="AF75" s="1358"/>
      <c r="AG75" s="1358" t="s">
        <v>733</v>
      </c>
      <c r="AH75" s="1358"/>
      <c r="AI75" s="1358"/>
      <c r="AJ75" s="1024" t="s">
        <v>417</v>
      </c>
      <c r="AK75" s="1360" t="s">
        <v>734</v>
      </c>
      <c r="AL75" s="1360"/>
      <c r="AM75" s="1360"/>
      <c r="AN75" s="1360"/>
      <c r="AO75" s="1360"/>
      <c r="AP75" s="1360"/>
      <c r="AQ75" s="1091">
        <v>407625668</v>
      </c>
      <c r="AR75" s="1091">
        <v>407008534</v>
      </c>
      <c r="AS75" s="1093">
        <v>617134</v>
      </c>
      <c r="AT75" s="1092">
        <v>0</v>
      </c>
      <c r="AU75" s="1020"/>
      <c r="AV75" s="1091">
        <v>407008534</v>
      </c>
      <c r="AW75" s="1092">
        <v>0</v>
      </c>
      <c r="AX75" s="1091">
        <v>399054248</v>
      </c>
      <c r="AY75" s="1093">
        <v>7954286</v>
      </c>
      <c r="AZ75" s="1091">
        <v>399054248</v>
      </c>
      <c r="BA75" s="1092">
        <v>0</v>
      </c>
      <c r="BB75" s="1093">
        <v>399054248</v>
      </c>
      <c r="BC75" s="1092">
        <v>0</v>
      </c>
      <c r="BD75" s="1092">
        <v>0</v>
      </c>
      <c r="BG75" s="1086">
        <f t="shared" si="15"/>
        <v>407625668</v>
      </c>
      <c r="BH75" s="1086">
        <f t="shared" si="16"/>
        <v>407008534</v>
      </c>
      <c r="BI75" s="1086">
        <f t="shared" si="17"/>
        <v>617134</v>
      </c>
      <c r="BJ75" s="1086">
        <f t="shared" si="18"/>
        <v>0</v>
      </c>
      <c r="BK75" s="1086">
        <f t="shared" si="19"/>
        <v>407008534</v>
      </c>
      <c r="BL75" s="1086">
        <f t="shared" si="20"/>
        <v>0</v>
      </c>
      <c r="BM75" s="1086">
        <f t="shared" si="21"/>
        <v>399054248</v>
      </c>
      <c r="BN75" s="1086">
        <f t="shared" si="22"/>
        <v>7954286</v>
      </c>
      <c r="BO75" s="1086">
        <f t="shared" si="23"/>
        <v>399054248</v>
      </c>
      <c r="BP75" s="1086">
        <f t="shared" si="24"/>
        <v>0</v>
      </c>
      <c r="BQ75" s="1086">
        <f t="shared" si="25"/>
        <v>399054248</v>
      </c>
      <c r="BR75" s="1086">
        <f t="shared" si="26"/>
        <v>0</v>
      </c>
      <c r="BS75" s="1086">
        <f t="shared" si="27"/>
        <v>0</v>
      </c>
    </row>
    <row r="76" spans="1:71" ht="25.5" customHeight="1">
      <c r="A76" s="1050" t="str">
        <f t="shared" si="14"/>
        <v>A2041810</v>
      </c>
      <c r="B76" s="1358" t="s">
        <v>361</v>
      </c>
      <c r="C76" s="1358"/>
      <c r="D76" s="1358" t="s">
        <v>741</v>
      </c>
      <c r="E76" s="1358"/>
      <c r="F76" s="1358" t="s">
        <v>739</v>
      </c>
      <c r="G76" s="1358"/>
      <c r="H76" s="1358" t="s">
        <v>742</v>
      </c>
      <c r="I76" s="1358"/>
      <c r="J76" s="1358" t="s">
        <v>738</v>
      </c>
      <c r="K76" s="1358"/>
      <c r="L76" s="1358"/>
      <c r="M76" s="1358" t="s">
        <v>755</v>
      </c>
      <c r="N76" s="1358"/>
      <c r="O76" s="1358"/>
      <c r="P76" s="1358"/>
      <c r="Q76" s="1358"/>
      <c r="R76" s="1358"/>
      <c r="S76" s="1358"/>
      <c r="T76" s="1359" t="s">
        <v>397</v>
      </c>
      <c r="U76" s="1359"/>
      <c r="V76" s="1359"/>
      <c r="W76" s="1359"/>
      <c r="X76" s="1359"/>
      <c r="Y76" s="1359"/>
      <c r="Z76" s="1359"/>
      <c r="AA76" s="1359"/>
      <c r="AB76" s="1358" t="s">
        <v>732</v>
      </c>
      <c r="AC76" s="1358"/>
      <c r="AD76" s="1358"/>
      <c r="AE76" s="1358"/>
      <c r="AF76" s="1358"/>
      <c r="AG76" s="1358" t="s">
        <v>733</v>
      </c>
      <c r="AH76" s="1358"/>
      <c r="AI76" s="1358"/>
      <c r="AJ76" s="1024" t="s">
        <v>417</v>
      </c>
      <c r="AK76" s="1360" t="s">
        <v>734</v>
      </c>
      <c r="AL76" s="1360"/>
      <c r="AM76" s="1360"/>
      <c r="AN76" s="1360"/>
      <c r="AO76" s="1360"/>
      <c r="AP76" s="1360"/>
      <c r="AQ76" s="1091">
        <v>511719443</v>
      </c>
      <c r="AR76" s="1091">
        <v>511719442.39999998</v>
      </c>
      <c r="AS76" s="1092">
        <v>0.6</v>
      </c>
      <c r="AT76" s="1092">
        <v>0</v>
      </c>
      <c r="AU76" s="1020"/>
      <c r="AV76" s="1091">
        <v>114018744</v>
      </c>
      <c r="AW76" s="1093">
        <v>397700698.39999998</v>
      </c>
      <c r="AX76" s="1091">
        <v>69718744</v>
      </c>
      <c r="AY76" s="1093">
        <v>44300000</v>
      </c>
      <c r="AZ76" s="1091">
        <v>69718744</v>
      </c>
      <c r="BA76" s="1092">
        <v>0</v>
      </c>
      <c r="BB76" s="1093">
        <v>69718744</v>
      </c>
      <c r="BC76" s="1092">
        <v>0</v>
      </c>
      <c r="BD76" s="1092">
        <v>0</v>
      </c>
      <c r="BG76" s="1086">
        <f t="shared" si="15"/>
        <v>511719443</v>
      </c>
      <c r="BH76" s="1086">
        <f t="shared" si="16"/>
        <v>511719442.39999998</v>
      </c>
      <c r="BI76" s="1086">
        <f t="shared" si="17"/>
        <v>0.6</v>
      </c>
      <c r="BJ76" s="1086">
        <f t="shared" si="18"/>
        <v>0</v>
      </c>
      <c r="BK76" s="1086">
        <f t="shared" si="19"/>
        <v>114018744</v>
      </c>
      <c r="BL76" s="1086">
        <f t="shared" si="20"/>
        <v>397700698.39999998</v>
      </c>
      <c r="BM76" s="1086">
        <f t="shared" si="21"/>
        <v>69718744</v>
      </c>
      <c r="BN76" s="1086">
        <f t="shared" si="22"/>
        <v>44300000</v>
      </c>
      <c r="BO76" s="1086">
        <f t="shared" si="23"/>
        <v>69718744</v>
      </c>
      <c r="BP76" s="1086">
        <f t="shared" si="24"/>
        <v>0</v>
      </c>
      <c r="BQ76" s="1086">
        <f t="shared" si="25"/>
        <v>69718744</v>
      </c>
      <c r="BR76" s="1086">
        <f t="shared" si="26"/>
        <v>0</v>
      </c>
      <c r="BS76" s="1086">
        <f t="shared" si="27"/>
        <v>0</v>
      </c>
    </row>
    <row r="77" spans="1:71" ht="25.5" customHeight="1">
      <c r="A77" s="1050" t="str">
        <f t="shared" si="14"/>
        <v>A2041910</v>
      </c>
      <c r="B77" s="1358" t="s">
        <v>361</v>
      </c>
      <c r="C77" s="1358"/>
      <c r="D77" s="1358" t="s">
        <v>741</v>
      </c>
      <c r="E77" s="1358"/>
      <c r="F77" s="1358" t="s">
        <v>739</v>
      </c>
      <c r="G77" s="1358"/>
      <c r="H77" s="1358" t="s">
        <v>742</v>
      </c>
      <c r="I77" s="1358"/>
      <c r="J77" s="1358" t="s">
        <v>738</v>
      </c>
      <c r="K77" s="1358"/>
      <c r="L77" s="1358"/>
      <c r="M77" s="1358" t="s">
        <v>747</v>
      </c>
      <c r="N77" s="1358"/>
      <c r="O77" s="1358"/>
      <c r="P77" s="1358"/>
      <c r="Q77" s="1358"/>
      <c r="R77" s="1358"/>
      <c r="S77" s="1358"/>
      <c r="T77" s="1359" t="s">
        <v>398</v>
      </c>
      <c r="U77" s="1359"/>
      <c r="V77" s="1359"/>
      <c r="W77" s="1359"/>
      <c r="X77" s="1359"/>
      <c r="Y77" s="1359"/>
      <c r="Z77" s="1359"/>
      <c r="AA77" s="1359"/>
      <c r="AB77" s="1358" t="s">
        <v>732</v>
      </c>
      <c r="AC77" s="1358"/>
      <c r="AD77" s="1358"/>
      <c r="AE77" s="1358"/>
      <c r="AF77" s="1358"/>
      <c r="AG77" s="1358" t="s">
        <v>733</v>
      </c>
      <c r="AH77" s="1358"/>
      <c r="AI77" s="1358"/>
      <c r="AJ77" s="1024" t="s">
        <v>417</v>
      </c>
      <c r="AK77" s="1360" t="s">
        <v>734</v>
      </c>
      <c r="AL77" s="1360"/>
      <c r="AM77" s="1360"/>
      <c r="AN77" s="1360"/>
      <c r="AO77" s="1360"/>
      <c r="AP77" s="1360"/>
      <c r="AQ77" s="1091">
        <v>1000000</v>
      </c>
      <c r="AR77" s="1091">
        <v>500000</v>
      </c>
      <c r="AS77" s="1093">
        <v>500000</v>
      </c>
      <c r="AT77" s="1092">
        <v>0</v>
      </c>
      <c r="AU77" s="1020"/>
      <c r="AV77" s="1091">
        <v>500000</v>
      </c>
      <c r="AW77" s="1092">
        <v>0</v>
      </c>
      <c r="AX77" s="1091">
        <v>500000</v>
      </c>
      <c r="AY77" s="1092">
        <v>0</v>
      </c>
      <c r="AZ77" s="1091">
        <v>500000</v>
      </c>
      <c r="BA77" s="1092">
        <v>0</v>
      </c>
      <c r="BB77" s="1093">
        <v>500000</v>
      </c>
      <c r="BC77" s="1092">
        <v>0</v>
      </c>
      <c r="BD77" s="1092">
        <v>0</v>
      </c>
      <c r="BG77" s="1086">
        <f t="shared" si="15"/>
        <v>1000000</v>
      </c>
      <c r="BH77" s="1086">
        <f t="shared" si="16"/>
        <v>500000</v>
      </c>
      <c r="BI77" s="1086">
        <f t="shared" si="17"/>
        <v>500000</v>
      </c>
      <c r="BJ77" s="1086">
        <f t="shared" si="18"/>
        <v>0</v>
      </c>
      <c r="BK77" s="1086">
        <f t="shared" si="19"/>
        <v>500000</v>
      </c>
      <c r="BL77" s="1086">
        <f t="shared" si="20"/>
        <v>0</v>
      </c>
      <c r="BM77" s="1086">
        <f t="shared" si="21"/>
        <v>500000</v>
      </c>
      <c r="BN77" s="1086">
        <f t="shared" si="22"/>
        <v>0</v>
      </c>
      <c r="BO77" s="1086">
        <f t="shared" si="23"/>
        <v>500000</v>
      </c>
      <c r="BP77" s="1086">
        <f t="shared" si="24"/>
        <v>0</v>
      </c>
      <c r="BQ77" s="1086">
        <f t="shared" si="25"/>
        <v>500000</v>
      </c>
      <c r="BR77" s="1086">
        <f t="shared" si="26"/>
        <v>0</v>
      </c>
      <c r="BS77" s="1086">
        <f t="shared" si="27"/>
        <v>0</v>
      </c>
    </row>
    <row r="78" spans="1:71" ht="25.5" customHeight="1">
      <c r="A78" s="1050" t="str">
        <f t="shared" si="14"/>
        <v>A20411610</v>
      </c>
      <c r="B78" s="1358" t="s">
        <v>361</v>
      </c>
      <c r="C78" s="1358"/>
      <c r="D78" s="1358" t="s">
        <v>741</v>
      </c>
      <c r="E78" s="1358"/>
      <c r="F78" s="1358" t="s">
        <v>739</v>
      </c>
      <c r="G78" s="1358"/>
      <c r="H78" s="1358" t="s">
        <v>742</v>
      </c>
      <c r="I78" s="1358"/>
      <c r="J78" s="1358" t="s">
        <v>738</v>
      </c>
      <c r="K78" s="1358"/>
      <c r="L78" s="1358"/>
      <c r="M78" s="1358" t="s">
        <v>370</v>
      </c>
      <c r="N78" s="1358"/>
      <c r="O78" s="1358"/>
      <c r="P78" s="1358"/>
      <c r="Q78" s="1358"/>
      <c r="R78" s="1358"/>
      <c r="S78" s="1358"/>
      <c r="T78" s="1359" t="s">
        <v>399</v>
      </c>
      <c r="U78" s="1359"/>
      <c r="V78" s="1359"/>
      <c r="W78" s="1359"/>
      <c r="X78" s="1359"/>
      <c r="Y78" s="1359"/>
      <c r="Z78" s="1359"/>
      <c r="AA78" s="1359"/>
      <c r="AB78" s="1358" t="s">
        <v>732</v>
      </c>
      <c r="AC78" s="1358"/>
      <c r="AD78" s="1358"/>
      <c r="AE78" s="1358"/>
      <c r="AF78" s="1358"/>
      <c r="AG78" s="1358" t="s">
        <v>733</v>
      </c>
      <c r="AH78" s="1358"/>
      <c r="AI78" s="1358"/>
      <c r="AJ78" s="1024" t="s">
        <v>417</v>
      </c>
      <c r="AK78" s="1360" t="s">
        <v>734</v>
      </c>
      <c r="AL78" s="1360"/>
      <c r="AM78" s="1360"/>
      <c r="AN78" s="1360"/>
      <c r="AO78" s="1360"/>
      <c r="AP78" s="1360"/>
      <c r="AQ78" s="1090">
        <v>0</v>
      </c>
      <c r="AR78" s="1090">
        <v>0</v>
      </c>
      <c r="AS78" s="1092">
        <v>0</v>
      </c>
      <c r="AT78" s="1092">
        <v>0</v>
      </c>
      <c r="AU78" s="1020"/>
      <c r="AV78" s="1090">
        <v>0</v>
      </c>
      <c r="AW78" s="1092">
        <v>0</v>
      </c>
      <c r="AX78" s="1090">
        <v>0</v>
      </c>
      <c r="AY78" s="1092">
        <v>0</v>
      </c>
      <c r="AZ78" s="1090">
        <v>0</v>
      </c>
      <c r="BA78" s="1092">
        <v>0</v>
      </c>
      <c r="BB78" s="1092">
        <v>0</v>
      </c>
      <c r="BC78" s="1092">
        <v>0</v>
      </c>
      <c r="BD78" s="1092">
        <v>0</v>
      </c>
      <c r="BG78" s="1086">
        <f t="shared" si="15"/>
        <v>0</v>
      </c>
      <c r="BH78" s="1086">
        <f t="shared" si="16"/>
        <v>0</v>
      </c>
      <c r="BI78" s="1086">
        <f t="shared" si="17"/>
        <v>0</v>
      </c>
      <c r="BJ78" s="1086">
        <f t="shared" si="18"/>
        <v>0</v>
      </c>
      <c r="BK78" s="1086">
        <f t="shared" si="19"/>
        <v>0</v>
      </c>
      <c r="BL78" s="1086">
        <f t="shared" si="20"/>
        <v>0</v>
      </c>
      <c r="BM78" s="1086">
        <f t="shared" si="21"/>
        <v>0</v>
      </c>
      <c r="BN78" s="1086">
        <f t="shared" si="22"/>
        <v>0</v>
      </c>
      <c r="BO78" s="1086">
        <f t="shared" si="23"/>
        <v>0</v>
      </c>
      <c r="BP78" s="1086">
        <f t="shared" si="24"/>
        <v>0</v>
      </c>
      <c r="BQ78" s="1086">
        <f t="shared" si="25"/>
        <v>0</v>
      </c>
      <c r="BR78" s="1086">
        <f t="shared" si="26"/>
        <v>0</v>
      </c>
      <c r="BS78" s="1086">
        <f t="shared" si="27"/>
        <v>0</v>
      </c>
    </row>
    <row r="79" spans="1:71" ht="12.75">
      <c r="A79" s="1050" t="str">
        <f t="shared" si="14"/>
        <v>A20412510</v>
      </c>
      <c r="B79" s="1358" t="s">
        <v>361</v>
      </c>
      <c r="C79" s="1358"/>
      <c r="D79" s="1358" t="s">
        <v>741</v>
      </c>
      <c r="E79" s="1358"/>
      <c r="F79" s="1358" t="s">
        <v>739</v>
      </c>
      <c r="G79" s="1358"/>
      <c r="H79" s="1358" t="s">
        <v>742</v>
      </c>
      <c r="I79" s="1358"/>
      <c r="J79" s="1358" t="s">
        <v>738</v>
      </c>
      <c r="K79" s="1358"/>
      <c r="L79" s="1358"/>
      <c r="M79" s="1358" t="s">
        <v>759</v>
      </c>
      <c r="N79" s="1358"/>
      <c r="O79" s="1358"/>
      <c r="P79" s="1358"/>
      <c r="Q79" s="1358"/>
      <c r="R79" s="1358"/>
      <c r="S79" s="1358"/>
      <c r="T79" s="1359" t="s">
        <v>400</v>
      </c>
      <c r="U79" s="1359"/>
      <c r="V79" s="1359"/>
      <c r="W79" s="1359"/>
      <c r="X79" s="1359"/>
      <c r="Y79" s="1359"/>
      <c r="Z79" s="1359"/>
      <c r="AA79" s="1359"/>
      <c r="AB79" s="1358" t="s">
        <v>732</v>
      </c>
      <c r="AC79" s="1358"/>
      <c r="AD79" s="1358"/>
      <c r="AE79" s="1358"/>
      <c r="AF79" s="1358"/>
      <c r="AG79" s="1358" t="s">
        <v>733</v>
      </c>
      <c r="AH79" s="1358"/>
      <c r="AI79" s="1358"/>
      <c r="AJ79" s="1024" t="s">
        <v>417</v>
      </c>
      <c r="AK79" s="1360" t="s">
        <v>734</v>
      </c>
      <c r="AL79" s="1360"/>
      <c r="AM79" s="1360"/>
      <c r="AN79" s="1360"/>
      <c r="AO79" s="1360"/>
      <c r="AP79" s="1360"/>
      <c r="AQ79" s="1091">
        <v>262500000</v>
      </c>
      <c r="AR79" s="1091">
        <v>261188221</v>
      </c>
      <c r="AS79" s="1093">
        <v>1311779</v>
      </c>
      <c r="AT79" s="1092">
        <v>0</v>
      </c>
      <c r="AU79" s="1020"/>
      <c r="AV79" s="1091">
        <v>261188221</v>
      </c>
      <c r="AW79" s="1092">
        <v>0</v>
      </c>
      <c r="AX79" s="1091">
        <v>500000</v>
      </c>
      <c r="AY79" s="1093">
        <v>260688221</v>
      </c>
      <c r="AZ79" s="1091">
        <v>500000</v>
      </c>
      <c r="BA79" s="1092">
        <v>0</v>
      </c>
      <c r="BB79" s="1093">
        <v>500000</v>
      </c>
      <c r="BC79" s="1092">
        <v>0</v>
      </c>
      <c r="BD79" s="1092">
        <v>0</v>
      </c>
      <c r="BG79" s="1086">
        <f t="shared" si="15"/>
        <v>262500000</v>
      </c>
      <c r="BH79" s="1086">
        <f t="shared" si="16"/>
        <v>261188221</v>
      </c>
      <c r="BI79" s="1086">
        <f t="shared" si="17"/>
        <v>1311779</v>
      </c>
      <c r="BJ79" s="1086">
        <f t="shared" si="18"/>
        <v>0</v>
      </c>
      <c r="BK79" s="1086">
        <f t="shared" si="19"/>
        <v>261188221</v>
      </c>
      <c r="BL79" s="1086">
        <f t="shared" si="20"/>
        <v>0</v>
      </c>
      <c r="BM79" s="1086">
        <f t="shared" si="21"/>
        <v>500000</v>
      </c>
      <c r="BN79" s="1086">
        <f t="shared" si="22"/>
        <v>260688221</v>
      </c>
      <c r="BO79" s="1086">
        <f t="shared" si="23"/>
        <v>500000</v>
      </c>
      <c r="BP79" s="1086">
        <f t="shared" si="24"/>
        <v>0</v>
      </c>
      <c r="BQ79" s="1086">
        <f t="shared" si="25"/>
        <v>500000</v>
      </c>
      <c r="BR79" s="1086">
        <f t="shared" si="26"/>
        <v>0</v>
      </c>
      <c r="BS79" s="1086">
        <f t="shared" si="27"/>
        <v>0</v>
      </c>
    </row>
    <row r="80" spans="1:71" ht="12.75">
      <c r="A80" s="1050" t="str">
        <f t="shared" si="14"/>
        <v>A204210</v>
      </c>
      <c r="B80" s="1350" t="s">
        <v>361</v>
      </c>
      <c r="C80" s="1350"/>
      <c r="D80" s="1350" t="s">
        <v>741</v>
      </c>
      <c r="E80" s="1350"/>
      <c r="F80" s="1350" t="s">
        <v>739</v>
      </c>
      <c r="G80" s="1350"/>
      <c r="H80" s="1350" t="s">
        <v>742</v>
      </c>
      <c r="I80" s="1350"/>
      <c r="J80" s="1350" t="s">
        <v>741</v>
      </c>
      <c r="K80" s="1350"/>
      <c r="L80" s="1350"/>
      <c r="M80" s="1350"/>
      <c r="N80" s="1350"/>
      <c r="O80" s="1350"/>
      <c r="P80" s="1350"/>
      <c r="Q80" s="1350"/>
      <c r="R80" s="1350"/>
      <c r="S80" s="1350"/>
      <c r="T80" s="1349" t="s">
        <v>635</v>
      </c>
      <c r="U80" s="1349"/>
      <c r="V80" s="1349"/>
      <c r="W80" s="1349"/>
      <c r="X80" s="1349"/>
      <c r="Y80" s="1349"/>
      <c r="Z80" s="1349"/>
      <c r="AA80" s="1349"/>
      <c r="AB80" s="1350" t="s">
        <v>732</v>
      </c>
      <c r="AC80" s="1350"/>
      <c r="AD80" s="1350"/>
      <c r="AE80" s="1350"/>
      <c r="AF80" s="1350"/>
      <c r="AG80" s="1350" t="s">
        <v>733</v>
      </c>
      <c r="AH80" s="1350"/>
      <c r="AI80" s="1350"/>
      <c r="AJ80" s="1019" t="s">
        <v>417</v>
      </c>
      <c r="AK80" s="1351" t="s">
        <v>734</v>
      </c>
      <c r="AL80" s="1351"/>
      <c r="AM80" s="1351"/>
      <c r="AN80" s="1351"/>
      <c r="AO80" s="1351"/>
      <c r="AP80" s="1351"/>
      <c r="AQ80" s="1091">
        <v>40937304</v>
      </c>
      <c r="AR80" s="1091">
        <v>33820911</v>
      </c>
      <c r="AS80" s="1093">
        <v>7116393</v>
      </c>
      <c r="AT80" s="1092">
        <v>0</v>
      </c>
      <c r="AU80" s="1020"/>
      <c r="AV80" s="1091">
        <v>8294044</v>
      </c>
      <c r="AW80" s="1093">
        <v>25526867</v>
      </c>
      <c r="AX80" s="1091">
        <v>8294044</v>
      </c>
      <c r="AY80" s="1092">
        <v>0</v>
      </c>
      <c r="AZ80" s="1091">
        <v>8294044</v>
      </c>
      <c r="BA80" s="1092">
        <v>0</v>
      </c>
      <c r="BB80" s="1093">
        <v>8294044</v>
      </c>
      <c r="BC80" s="1092">
        <v>0</v>
      </c>
      <c r="BD80" s="1092">
        <v>0</v>
      </c>
      <c r="BG80" s="1086">
        <f t="shared" si="15"/>
        <v>40937304</v>
      </c>
      <c r="BH80" s="1086">
        <f t="shared" si="16"/>
        <v>33820911</v>
      </c>
      <c r="BI80" s="1086">
        <f t="shared" si="17"/>
        <v>7116393</v>
      </c>
      <c r="BJ80" s="1086">
        <f t="shared" si="18"/>
        <v>0</v>
      </c>
      <c r="BK80" s="1086">
        <f t="shared" si="19"/>
        <v>8294044</v>
      </c>
      <c r="BL80" s="1086">
        <f t="shared" si="20"/>
        <v>25526867</v>
      </c>
      <c r="BM80" s="1086">
        <f t="shared" si="21"/>
        <v>8294044</v>
      </c>
      <c r="BN80" s="1086">
        <f t="shared" si="22"/>
        <v>0</v>
      </c>
      <c r="BO80" s="1086">
        <f t="shared" si="23"/>
        <v>8294044</v>
      </c>
      <c r="BP80" s="1086">
        <f t="shared" si="24"/>
        <v>0</v>
      </c>
      <c r="BQ80" s="1086">
        <f t="shared" si="25"/>
        <v>8294044</v>
      </c>
      <c r="BR80" s="1086">
        <f t="shared" si="26"/>
        <v>0</v>
      </c>
      <c r="BS80" s="1086">
        <f t="shared" si="27"/>
        <v>0</v>
      </c>
    </row>
    <row r="81" spans="1:71" ht="25.5" customHeight="1">
      <c r="A81" s="1050" t="str">
        <f t="shared" si="14"/>
        <v>A2042110</v>
      </c>
      <c r="B81" s="1358" t="s">
        <v>361</v>
      </c>
      <c r="C81" s="1358"/>
      <c r="D81" s="1358" t="s">
        <v>741</v>
      </c>
      <c r="E81" s="1358"/>
      <c r="F81" s="1358" t="s">
        <v>739</v>
      </c>
      <c r="G81" s="1358"/>
      <c r="H81" s="1358" t="s">
        <v>742</v>
      </c>
      <c r="I81" s="1358"/>
      <c r="J81" s="1358" t="s">
        <v>741</v>
      </c>
      <c r="K81" s="1358"/>
      <c r="L81" s="1358"/>
      <c r="M81" s="1358" t="s">
        <v>738</v>
      </c>
      <c r="N81" s="1358"/>
      <c r="O81" s="1358"/>
      <c r="P81" s="1358"/>
      <c r="Q81" s="1358"/>
      <c r="R81" s="1358"/>
      <c r="S81" s="1358"/>
      <c r="T81" s="1359" t="s">
        <v>401</v>
      </c>
      <c r="U81" s="1359"/>
      <c r="V81" s="1359"/>
      <c r="W81" s="1359"/>
      <c r="X81" s="1359"/>
      <c r="Y81" s="1359"/>
      <c r="Z81" s="1359"/>
      <c r="AA81" s="1359"/>
      <c r="AB81" s="1358" t="s">
        <v>732</v>
      </c>
      <c r="AC81" s="1358"/>
      <c r="AD81" s="1358"/>
      <c r="AE81" s="1358"/>
      <c r="AF81" s="1358"/>
      <c r="AG81" s="1358" t="s">
        <v>733</v>
      </c>
      <c r="AH81" s="1358"/>
      <c r="AI81" s="1358"/>
      <c r="AJ81" s="1024" t="s">
        <v>417</v>
      </c>
      <c r="AK81" s="1360" t="s">
        <v>734</v>
      </c>
      <c r="AL81" s="1360"/>
      <c r="AM81" s="1360"/>
      <c r="AN81" s="1360"/>
      <c r="AO81" s="1360"/>
      <c r="AP81" s="1360"/>
      <c r="AQ81" s="1091">
        <v>11780557</v>
      </c>
      <c r="AR81" s="1091">
        <v>6664164</v>
      </c>
      <c r="AS81" s="1093">
        <v>5116393</v>
      </c>
      <c r="AT81" s="1092">
        <v>0</v>
      </c>
      <c r="AU81" s="1020"/>
      <c r="AV81" s="1091">
        <v>6664164</v>
      </c>
      <c r="AW81" s="1092">
        <v>0</v>
      </c>
      <c r="AX81" s="1091">
        <v>6664164</v>
      </c>
      <c r="AY81" s="1092">
        <v>0</v>
      </c>
      <c r="AZ81" s="1091">
        <v>6664164</v>
      </c>
      <c r="BA81" s="1092">
        <v>0</v>
      </c>
      <c r="BB81" s="1093">
        <v>6664164</v>
      </c>
      <c r="BC81" s="1092">
        <v>0</v>
      </c>
      <c r="BD81" s="1092">
        <v>0</v>
      </c>
      <c r="BG81" s="1086">
        <f t="shared" si="15"/>
        <v>11780557</v>
      </c>
      <c r="BH81" s="1086">
        <f t="shared" si="16"/>
        <v>6664164</v>
      </c>
      <c r="BI81" s="1086">
        <f t="shared" si="17"/>
        <v>5116393</v>
      </c>
      <c r="BJ81" s="1086">
        <f t="shared" si="18"/>
        <v>0</v>
      </c>
      <c r="BK81" s="1086">
        <f t="shared" si="19"/>
        <v>6664164</v>
      </c>
      <c r="BL81" s="1086">
        <f t="shared" si="20"/>
        <v>0</v>
      </c>
      <c r="BM81" s="1086">
        <f t="shared" si="21"/>
        <v>6664164</v>
      </c>
      <c r="BN81" s="1086">
        <f t="shared" si="22"/>
        <v>0</v>
      </c>
      <c r="BO81" s="1086">
        <f t="shared" si="23"/>
        <v>6664164</v>
      </c>
      <c r="BP81" s="1086">
        <f t="shared" si="24"/>
        <v>0</v>
      </c>
      <c r="BQ81" s="1086">
        <f t="shared" si="25"/>
        <v>6664164</v>
      </c>
      <c r="BR81" s="1086">
        <f t="shared" si="26"/>
        <v>0</v>
      </c>
      <c r="BS81" s="1086">
        <f t="shared" si="27"/>
        <v>0</v>
      </c>
    </row>
    <row r="82" spans="1:71" ht="25.5" customHeight="1">
      <c r="A82" s="1050" t="str">
        <f t="shared" si="14"/>
        <v>A2042210</v>
      </c>
      <c r="B82" s="1358" t="s">
        <v>361</v>
      </c>
      <c r="C82" s="1358"/>
      <c r="D82" s="1358" t="s">
        <v>741</v>
      </c>
      <c r="E82" s="1358"/>
      <c r="F82" s="1358" t="s">
        <v>739</v>
      </c>
      <c r="G82" s="1358"/>
      <c r="H82" s="1358" t="s">
        <v>742</v>
      </c>
      <c r="I82" s="1358"/>
      <c r="J82" s="1358" t="s">
        <v>741</v>
      </c>
      <c r="K82" s="1358"/>
      <c r="L82" s="1358"/>
      <c r="M82" s="1358" t="s">
        <v>741</v>
      </c>
      <c r="N82" s="1358"/>
      <c r="O82" s="1358"/>
      <c r="P82" s="1358"/>
      <c r="Q82" s="1358"/>
      <c r="R82" s="1358"/>
      <c r="S82" s="1358"/>
      <c r="T82" s="1359" t="s">
        <v>402</v>
      </c>
      <c r="U82" s="1359"/>
      <c r="V82" s="1359"/>
      <c r="W82" s="1359"/>
      <c r="X82" s="1359"/>
      <c r="Y82" s="1359"/>
      <c r="Z82" s="1359"/>
      <c r="AA82" s="1359"/>
      <c r="AB82" s="1358" t="s">
        <v>732</v>
      </c>
      <c r="AC82" s="1358"/>
      <c r="AD82" s="1358"/>
      <c r="AE82" s="1358"/>
      <c r="AF82" s="1358"/>
      <c r="AG82" s="1358" t="s">
        <v>733</v>
      </c>
      <c r="AH82" s="1358"/>
      <c r="AI82" s="1358"/>
      <c r="AJ82" s="1024" t="s">
        <v>417</v>
      </c>
      <c r="AK82" s="1360" t="s">
        <v>734</v>
      </c>
      <c r="AL82" s="1360"/>
      <c r="AM82" s="1360"/>
      <c r="AN82" s="1360"/>
      <c r="AO82" s="1360"/>
      <c r="AP82" s="1360"/>
      <c r="AQ82" s="1091">
        <v>29156747</v>
      </c>
      <c r="AR82" s="1091">
        <v>27156747</v>
      </c>
      <c r="AS82" s="1093">
        <v>2000000</v>
      </c>
      <c r="AT82" s="1092">
        <v>0</v>
      </c>
      <c r="AU82" s="1020"/>
      <c r="AV82" s="1091">
        <v>1629880</v>
      </c>
      <c r="AW82" s="1093">
        <v>25526867</v>
      </c>
      <c r="AX82" s="1091">
        <v>1629880</v>
      </c>
      <c r="AY82" s="1092">
        <v>0</v>
      </c>
      <c r="AZ82" s="1091">
        <v>1629880</v>
      </c>
      <c r="BA82" s="1092">
        <v>0</v>
      </c>
      <c r="BB82" s="1093">
        <v>1629880</v>
      </c>
      <c r="BC82" s="1092">
        <v>0</v>
      </c>
      <c r="BD82" s="1092">
        <v>0</v>
      </c>
      <c r="BG82" s="1086">
        <f t="shared" si="15"/>
        <v>29156747</v>
      </c>
      <c r="BH82" s="1086">
        <f t="shared" si="16"/>
        <v>27156747</v>
      </c>
      <c r="BI82" s="1086">
        <f t="shared" si="17"/>
        <v>2000000</v>
      </c>
      <c r="BJ82" s="1086">
        <f t="shared" si="18"/>
        <v>0</v>
      </c>
      <c r="BK82" s="1086">
        <f t="shared" si="19"/>
        <v>1629880</v>
      </c>
      <c r="BL82" s="1086">
        <f t="shared" si="20"/>
        <v>25526867</v>
      </c>
      <c r="BM82" s="1086">
        <f t="shared" si="21"/>
        <v>1629880</v>
      </c>
      <c r="BN82" s="1086">
        <f t="shared" si="22"/>
        <v>0</v>
      </c>
      <c r="BO82" s="1086">
        <f t="shared" si="23"/>
        <v>1629880</v>
      </c>
      <c r="BP82" s="1086">
        <f t="shared" si="24"/>
        <v>0</v>
      </c>
      <c r="BQ82" s="1086">
        <f t="shared" si="25"/>
        <v>1629880</v>
      </c>
      <c r="BR82" s="1086">
        <f t="shared" si="26"/>
        <v>0</v>
      </c>
      <c r="BS82" s="1086">
        <f t="shared" si="27"/>
        <v>0</v>
      </c>
    </row>
    <row r="83" spans="1:71" ht="12.75">
      <c r="A83" s="1050" t="str">
        <f t="shared" si="14"/>
        <v>A204410</v>
      </c>
      <c r="B83" s="1350" t="s">
        <v>361</v>
      </c>
      <c r="C83" s="1350"/>
      <c r="D83" s="1350" t="s">
        <v>741</v>
      </c>
      <c r="E83" s="1350"/>
      <c r="F83" s="1350" t="s">
        <v>739</v>
      </c>
      <c r="G83" s="1350"/>
      <c r="H83" s="1350" t="s">
        <v>742</v>
      </c>
      <c r="I83" s="1350"/>
      <c r="J83" s="1350" t="s">
        <v>742</v>
      </c>
      <c r="K83" s="1350"/>
      <c r="L83" s="1350"/>
      <c r="M83" s="1350"/>
      <c r="N83" s="1350"/>
      <c r="O83" s="1350"/>
      <c r="P83" s="1350"/>
      <c r="Q83" s="1350"/>
      <c r="R83" s="1350"/>
      <c r="S83" s="1350"/>
      <c r="T83" s="1349" t="s">
        <v>637</v>
      </c>
      <c r="U83" s="1349"/>
      <c r="V83" s="1349"/>
      <c r="W83" s="1349"/>
      <c r="X83" s="1349"/>
      <c r="Y83" s="1349"/>
      <c r="Z83" s="1349"/>
      <c r="AA83" s="1349"/>
      <c r="AB83" s="1350" t="s">
        <v>732</v>
      </c>
      <c r="AC83" s="1350"/>
      <c r="AD83" s="1350"/>
      <c r="AE83" s="1350"/>
      <c r="AF83" s="1350"/>
      <c r="AG83" s="1350" t="s">
        <v>733</v>
      </c>
      <c r="AH83" s="1350"/>
      <c r="AI83" s="1350"/>
      <c r="AJ83" s="1019" t="s">
        <v>417</v>
      </c>
      <c r="AK83" s="1351" t="s">
        <v>734</v>
      </c>
      <c r="AL83" s="1351"/>
      <c r="AM83" s="1351"/>
      <c r="AN83" s="1351"/>
      <c r="AO83" s="1351"/>
      <c r="AP83" s="1351"/>
      <c r="AQ83" s="1091">
        <v>1119609341</v>
      </c>
      <c r="AR83" s="1091">
        <v>1109208485</v>
      </c>
      <c r="AS83" s="1093">
        <v>10400856</v>
      </c>
      <c r="AT83" s="1092">
        <v>0</v>
      </c>
      <c r="AU83" s="1020"/>
      <c r="AV83" s="1091">
        <v>1075999524.6500001</v>
      </c>
      <c r="AW83" s="1093">
        <v>33208960.350000001</v>
      </c>
      <c r="AX83" s="1091">
        <v>624971723.64999998</v>
      </c>
      <c r="AY83" s="1093">
        <v>451027801</v>
      </c>
      <c r="AZ83" s="1091">
        <v>624971723.64999998</v>
      </c>
      <c r="BA83" s="1092">
        <v>0</v>
      </c>
      <c r="BB83" s="1093">
        <v>624971723.64999998</v>
      </c>
      <c r="BC83" s="1092">
        <v>0</v>
      </c>
      <c r="BD83" s="1092">
        <v>0</v>
      </c>
      <c r="BG83" s="1086">
        <f t="shared" si="15"/>
        <v>1119609341</v>
      </c>
      <c r="BH83" s="1086">
        <f t="shared" si="16"/>
        <v>1109208485</v>
      </c>
      <c r="BI83" s="1086">
        <f t="shared" si="17"/>
        <v>10400856</v>
      </c>
      <c r="BJ83" s="1086">
        <f t="shared" si="18"/>
        <v>0</v>
      </c>
      <c r="BK83" s="1086">
        <f t="shared" si="19"/>
        <v>1075999524.6500001</v>
      </c>
      <c r="BL83" s="1086">
        <f t="shared" si="20"/>
        <v>33208960.350000001</v>
      </c>
      <c r="BM83" s="1086">
        <f t="shared" si="21"/>
        <v>624971723.64999998</v>
      </c>
      <c r="BN83" s="1086">
        <f t="shared" si="22"/>
        <v>451027801</v>
      </c>
      <c r="BO83" s="1086">
        <f t="shared" si="23"/>
        <v>624971723.64999998</v>
      </c>
      <c r="BP83" s="1086">
        <f t="shared" si="24"/>
        <v>0</v>
      </c>
      <c r="BQ83" s="1086">
        <f t="shared" si="25"/>
        <v>624971723.64999998</v>
      </c>
      <c r="BR83" s="1086">
        <f t="shared" si="26"/>
        <v>0</v>
      </c>
      <c r="BS83" s="1086">
        <f t="shared" si="27"/>
        <v>0</v>
      </c>
    </row>
    <row r="84" spans="1:71" ht="25.5" customHeight="1">
      <c r="A84" s="1050" t="str">
        <f t="shared" si="14"/>
        <v>A2044110</v>
      </c>
      <c r="B84" s="1358" t="s">
        <v>361</v>
      </c>
      <c r="C84" s="1358"/>
      <c r="D84" s="1358" t="s">
        <v>741</v>
      </c>
      <c r="E84" s="1358"/>
      <c r="F84" s="1358" t="s">
        <v>739</v>
      </c>
      <c r="G84" s="1358"/>
      <c r="H84" s="1358" t="s">
        <v>742</v>
      </c>
      <c r="I84" s="1358"/>
      <c r="J84" s="1358" t="s">
        <v>742</v>
      </c>
      <c r="K84" s="1358"/>
      <c r="L84" s="1358"/>
      <c r="M84" s="1358" t="s">
        <v>738</v>
      </c>
      <c r="N84" s="1358"/>
      <c r="O84" s="1358"/>
      <c r="P84" s="1358"/>
      <c r="Q84" s="1358"/>
      <c r="R84" s="1358"/>
      <c r="S84" s="1358"/>
      <c r="T84" s="1359" t="s">
        <v>403</v>
      </c>
      <c r="U84" s="1359"/>
      <c r="V84" s="1359"/>
      <c r="W84" s="1359"/>
      <c r="X84" s="1359"/>
      <c r="Y84" s="1359"/>
      <c r="Z84" s="1359"/>
      <c r="AA84" s="1359"/>
      <c r="AB84" s="1358" t="s">
        <v>732</v>
      </c>
      <c r="AC84" s="1358"/>
      <c r="AD84" s="1358"/>
      <c r="AE84" s="1358"/>
      <c r="AF84" s="1358"/>
      <c r="AG84" s="1358" t="s">
        <v>733</v>
      </c>
      <c r="AH84" s="1358"/>
      <c r="AI84" s="1358"/>
      <c r="AJ84" s="1024" t="s">
        <v>417</v>
      </c>
      <c r="AK84" s="1360" t="s">
        <v>734</v>
      </c>
      <c r="AL84" s="1360"/>
      <c r="AM84" s="1360"/>
      <c r="AN84" s="1360"/>
      <c r="AO84" s="1360"/>
      <c r="AP84" s="1360"/>
      <c r="AQ84" s="1091">
        <v>400000000</v>
      </c>
      <c r="AR84" s="1091">
        <v>399000000</v>
      </c>
      <c r="AS84" s="1093">
        <v>1000000</v>
      </c>
      <c r="AT84" s="1092">
        <v>0</v>
      </c>
      <c r="AU84" s="1020"/>
      <c r="AV84" s="1091">
        <v>396991620</v>
      </c>
      <c r="AW84" s="1093">
        <v>2008380</v>
      </c>
      <c r="AX84" s="1091">
        <v>270026819</v>
      </c>
      <c r="AY84" s="1093">
        <v>126964801</v>
      </c>
      <c r="AZ84" s="1091">
        <v>270026819</v>
      </c>
      <c r="BA84" s="1092">
        <v>0</v>
      </c>
      <c r="BB84" s="1093">
        <v>270026819</v>
      </c>
      <c r="BC84" s="1092">
        <v>0</v>
      </c>
      <c r="BD84" s="1092">
        <v>0</v>
      </c>
      <c r="BG84" s="1086">
        <f t="shared" si="15"/>
        <v>400000000</v>
      </c>
      <c r="BH84" s="1086">
        <f t="shared" si="16"/>
        <v>399000000</v>
      </c>
      <c r="BI84" s="1086">
        <f t="shared" si="17"/>
        <v>1000000</v>
      </c>
      <c r="BJ84" s="1086">
        <f t="shared" si="18"/>
        <v>0</v>
      </c>
      <c r="BK84" s="1086">
        <f t="shared" si="19"/>
        <v>396991620</v>
      </c>
      <c r="BL84" s="1086">
        <f t="shared" si="20"/>
        <v>2008380</v>
      </c>
      <c r="BM84" s="1086">
        <f t="shared" si="21"/>
        <v>270026819</v>
      </c>
      <c r="BN84" s="1086">
        <f t="shared" si="22"/>
        <v>126964801</v>
      </c>
      <c r="BO84" s="1086">
        <f t="shared" si="23"/>
        <v>270026819</v>
      </c>
      <c r="BP84" s="1086">
        <f t="shared" si="24"/>
        <v>0</v>
      </c>
      <c r="BQ84" s="1086">
        <f t="shared" si="25"/>
        <v>270026819</v>
      </c>
      <c r="BR84" s="1086">
        <f t="shared" si="26"/>
        <v>0</v>
      </c>
      <c r="BS84" s="1086">
        <f t="shared" si="27"/>
        <v>0</v>
      </c>
    </row>
    <row r="85" spans="1:71" ht="25.5" customHeight="1">
      <c r="A85" s="1050" t="str">
        <f t="shared" si="14"/>
        <v>A2044610</v>
      </c>
      <c r="B85" s="1358" t="s">
        <v>361</v>
      </c>
      <c r="C85" s="1358"/>
      <c r="D85" s="1358" t="s">
        <v>741</v>
      </c>
      <c r="E85" s="1358"/>
      <c r="F85" s="1358" t="s">
        <v>739</v>
      </c>
      <c r="G85" s="1358"/>
      <c r="H85" s="1358" t="s">
        <v>742</v>
      </c>
      <c r="I85" s="1358"/>
      <c r="J85" s="1358" t="s">
        <v>742</v>
      </c>
      <c r="K85" s="1358"/>
      <c r="L85" s="1358"/>
      <c r="M85" s="1358" t="s">
        <v>753</v>
      </c>
      <c r="N85" s="1358"/>
      <c r="O85" s="1358"/>
      <c r="P85" s="1358"/>
      <c r="Q85" s="1358"/>
      <c r="R85" s="1358"/>
      <c r="S85" s="1358"/>
      <c r="T85" s="1359" t="s">
        <v>404</v>
      </c>
      <c r="U85" s="1359"/>
      <c r="V85" s="1359"/>
      <c r="W85" s="1359"/>
      <c r="X85" s="1359"/>
      <c r="Y85" s="1359"/>
      <c r="Z85" s="1359"/>
      <c r="AA85" s="1359"/>
      <c r="AB85" s="1358" t="s">
        <v>732</v>
      </c>
      <c r="AC85" s="1358"/>
      <c r="AD85" s="1358"/>
      <c r="AE85" s="1358"/>
      <c r="AF85" s="1358"/>
      <c r="AG85" s="1358" t="s">
        <v>733</v>
      </c>
      <c r="AH85" s="1358"/>
      <c r="AI85" s="1358"/>
      <c r="AJ85" s="1024" t="s">
        <v>417</v>
      </c>
      <c r="AK85" s="1360" t="s">
        <v>734</v>
      </c>
      <c r="AL85" s="1360"/>
      <c r="AM85" s="1360"/>
      <c r="AN85" s="1360"/>
      <c r="AO85" s="1360"/>
      <c r="AP85" s="1360"/>
      <c r="AQ85" s="1091">
        <v>10000000</v>
      </c>
      <c r="AR85" s="1091">
        <v>10000000</v>
      </c>
      <c r="AS85" s="1092">
        <v>0</v>
      </c>
      <c r="AT85" s="1092">
        <v>0</v>
      </c>
      <c r="AU85" s="1020"/>
      <c r="AV85" s="1091">
        <v>9483000</v>
      </c>
      <c r="AW85" s="1093">
        <v>517000</v>
      </c>
      <c r="AX85" s="1090">
        <v>0</v>
      </c>
      <c r="AY85" s="1093">
        <v>9483000</v>
      </c>
      <c r="AZ85" s="1090">
        <v>0</v>
      </c>
      <c r="BA85" s="1092">
        <v>0</v>
      </c>
      <c r="BB85" s="1092">
        <v>0</v>
      </c>
      <c r="BC85" s="1092">
        <v>0</v>
      </c>
      <c r="BD85" s="1092">
        <v>0</v>
      </c>
      <c r="BG85" s="1086">
        <f t="shared" si="15"/>
        <v>10000000</v>
      </c>
      <c r="BH85" s="1086">
        <f t="shared" si="16"/>
        <v>10000000</v>
      </c>
      <c r="BI85" s="1086">
        <f t="shared" si="17"/>
        <v>0</v>
      </c>
      <c r="BJ85" s="1086">
        <f t="shared" si="18"/>
        <v>0</v>
      </c>
      <c r="BK85" s="1086">
        <f t="shared" si="19"/>
        <v>9483000</v>
      </c>
      <c r="BL85" s="1086">
        <f t="shared" si="20"/>
        <v>517000</v>
      </c>
      <c r="BM85" s="1086">
        <f t="shared" si="21"/>
        <v>0</v>
      </c>
      <c r="BN85" s="1086">
        <f t="shared" si="22"/>
        <v>9483000</v>
      </c>
      <c r="BO85" s="1086">
        <f t="shared" si="23"/>
        <v>0</v>
      </c>
      <c r="BP85" s="1086">
        <f t="shared" si="24"/>
        <v>0</v>
      </c>
      <c r="BQ85" s="1086">
        <f t="shared" si="25"/>
        <v>0</v>
      </c>
      <c r="BR85" s="1086">
        <f t="shared" si="26"/>
        <v>0</v>
      </c>
      <c r="BS85" s="1086">
        <f t="shared" si="27"/>
        <v>0</v>
      </c>
    </row>
    <row r="86" spans="1:71" ht="25.5" customHeight="1">
      <c r="A86" s="1050" t="str">
        <f t="shared" si="14"/>
        <v>A2044910</v>
      </c>
      <c r="B86" s="1358" t="s">
        <v>361</v>
      </c>
      <c r="C86" s="1358"/>
      <c r="D86" s="1358" t="s">
        <v>741</v>
      </c>
      <c r="E86" s="1358"/>
      <c r="F86" s="1358" t="s">
        <v>739</v>
      </c>
      <c r="G86" s="1358"/>
      <c r="H86" s="1358" t="s">
        <v>742</v>
      </c>
      <c r="I86" s="1358"/>
      <c r="J86" s="1358" t="s">
        <v>742</v>
      </c>
      <c r="K86" s="1358"/>
      <c r="L86" s="1358"/>
      <c r="M86" s="1358" t="s">
        <v>747</v>
      </c>
      <c r="N86" s="1358"/>
      <c r="O86" s="1358"/>
      <c r="P86" s="1358"/>
      <c r="Q86" s="1358"/>
      <c r="R86" s="1358"/>
      <c r="S86" s="1358"/>
      <c r="T86" s="1359" t="s">
        <v>405</v>
      </c>
      <c r="U86" s="1359"/>
      <c r="V86" s="1359"/>
      <c r="W86" s="1359"/>
      <c r="X86" s="1359"/>
      <c r="Y86" s="1359"/>
      <c r="Z86" s="1359"/>
      <c r="AA86" s="1359"/>
      <c r="AB86" s="1358" t="s">
        <v>732</v>
      </c>
      <c r="AC86" s="1358"/>
      <c r="AD86" s="1358"/>
      <c r="AE86" s="1358"/>
      <c r="AF86" s="1358"/>
      <c r="AG86" s="1358" t="s">
        <v>733</v>
      </c>
      <c r="AH86" s="1358"/>
      <c r="AI86" s="1358"/>
      <c r="AJ86" s="1024" t="s">
        <v>417</v>
      </c>
      <c r="AK86" s="1360" t="s">
        <v>734</v>
      </c>
      <c r="AL86" s="1360"/>
      <c r="AM86" s="1360"/>
      <c r="AN86" s="1360"/>
      <c r="AO86" s="1360"/>
      <c r="AP86" s="1360"/>
      <c r="AQ86" s="1091">
        <v>30000000</v>
      </c>
      <c r="AR86" s="1091">
        <v>27042392</v>
      </c>
      <c r="AS86" s="1093">
        <v>2957608</v>
      </c>
      <c r="AT86" s="1092">
        <v>0</v>
      </c>
      <c r="AU86" s="1020"/>
      <c r="AV86" s="1091">
        <v>3042392</v>
      </c>
      <c r="AW86" s="1093">
        <v>24000000</v>
      </c>
      <c r="AX86" s="1091">
        <v>3042392</v>
      </c>
      <c r="AY86" s="1092">
        <v>0</v>
      </c>
      <c r="AZ86" s="1091">
        <v>3042392</v>
      </c>
      <c r="BA86" s="1092">
        <v>0</v>
      </c>
      <c r="BB86" s="1093">
        <v>3042392</v>
      </c>
      <c r="BC86" s="1092">
        <v>0</v>
      </c>
      <c r="BD86" s="1092">
        <v>0</v>
      </c>
      <c r="BG86" s="1086">
        <f t="shared" si="15"/>
        <v>30000000</v>
      </c>
      <c r="BH86" s="1086">
        <f t="shared" si="16"/>
        <v>27042392</v>
      </c>
      <c r="BI86" s="1086">
        <f t="shared" si="17"/>
        <v>2957608</v>
      </c>
      <c r="BJ86" s="1086">
        <f t="shared" si="18"/>
        <v>0</v>
      </c>
      <c r="BK86" s="1086">
        <f t="shared" si="19"/>
        <v>3042392</v>
      </c>
      <c r="BL86" s="1086">
        <f t="shared" si="20"/>
        <v>24000000</v>
      </c>
      <c r="BM86" s="1086">
        <f t="shared" si="21"/>
        <v>3042392</v>
      </c>
      <c r="BN86" s="1086">
        <f t="shared" si="22"/>
        <v>0</v>
      </c>
      <c r="BO86" s="1086">
        <f t="shared" si="23"/>
        <v>3042392</v>
      </c>
      <c r="BP86" s="1086">
        <f t="shared" si="24"/>
        <v>0</v>
      </c>
      <c r="BQ86" s="1086">
        <f t="shared" si="25"/>
        <v>3042392</v>
      </c>
      <c r="BR86" s="1086">
        <f t="shared" si="26"/>
        <v>0</v>
      </c>
      <c r="BS86" s="1086">
        <f t="shared" si="27"/>
        <v>0</v>
      </c>
    </row>
    <row r="87" spans="1:71" ht="25.5" customHeight="1">
      <c r="A87" s="1050" t="str">
        <f t="shared" si="14"/>
        <v>A20441510</v>
      </c>
      <c r="B87" s="1358" t="s">
        <v>361</v>
      </c>
      <c r="C87" s="1358"/>
      <c r="D87" s="1358" t="s">
        <v>741</v>
      </c>
      <c r="E87" s="1358"/>
      <c r="F87" s="1358" t="s">
        <v>739</v>
      </c>
      <c r="G87" s="1358"/>
      <c r="H87" s="1358" t="s">
        <v>742</v>
      </c>
      <c r="I87" s="1358"/>
      <c r="J87" s="1358" t="s">
        <v>742</v>
      </c>
      <c r="K87" s="1358"/>
      <c r="L87" s="1358"/>
      <c r="M87" s="1358" t="s">
        <v>745</v>
      </c>
      <c r="N87" s="1358"/>
      <c r="O87" s="1358"/>
      <c r="P87" s="1358"/>
      <c r="Q87" s="1358"/>
      <c r="R87" s="1358"/>
      <c r="S87" s="1358"/>
      <c r="T87" s="1359" t="s">
        <v>406</v>
      </c>
      <c r="U87" s="1359"/>
      <c r="V87" s="1359"/>
      <c r="W87" s="1359"/>
      <c r="X87" s="1359"/>
      <c r="Y87" s="1359"/>
      <c r="Z87" s="1359"/>
      <c r="AA87" s="1359"/>
      <c r="AB87" s="1358" t="s">
        <v>732</v>
      </c>
      <c r="AC87" s="1358"/>
      <c r="AD87" s="1358"/>
      <c r="AE87" s="1358"/>
      <c r="AF87" s="1358"/>
      <c r="AG87" s="1358" t="s">
        <v>733</v>
      </c>
      <c r="AH87" s="1358"/>
      <c r="AI87" s="1358"/>
      <c r="AJ87" s="1024" t="s">
        <v>417</v>
      </c>
      <c r="AK87" s="1360" t="s">
        <v>734</v>
      </c>
      <c r="AL87" s="1360"/>
      <c r="AM87" s="1360"/>
      <c r="AN87" s="1360"/>
      <c r="AO87" s="1360"/>
      <c r="AP87" s="1360"/>
      <c r="AQ87" s="1091">
        <v>551000000</v>
      </c>
      <c r="AR87" s="1091">
        <v>549638466</v>
      </c>
      <c r="AS87" s="1093">
        <v>1361534</v>
      </c>
      <c r="AT87" s="1092">
        <v>0</v>
      </c>
      <c r="AU87" s="1020"/>
      <c r="AV87" s="1091">
        <v>549638465.64999998</v>
      </c>
      <c r="AW87" s="1092">
        <v>0.35</v>
      </c>
      <c r="AX87" s="1091">
        <v>235058465.65000001</v>
      </c>
      <c r="AY87" s="1093">
        <v>314580000</v>
      </c>
      <c r="AZ87" s="1091">
        <v>235058465.65000001</v>
      </c>
      <c r="BA87" s="1092">
        <v>0</v>
      </c>
      <c r="BB87" s="1093">
        <v>235058465.65000001</v>
      </c>
      <c r="BC87" s="1092">
        <v>0</v>
      </c>
      <c r="BD87" s="1092">
        <v>0</v>
      </c>
      <c r="BG87" s="1086">
        <f t="shared" si="15"/>
        <v>551000000</v>
      </c>
      <c r="BH87" s="1086">
        <f t="shared" si="16"/>
        <v>549638466</v>
      </c>
      <c r="BI87" s="1086">
        <f t="shared" si="17"/>
        <v>1361534</v>
      </c>
      <c r="BJ87" s="1086">
        <f t="shared" si="18"/>
        <v>0</v>
      </c>
      <c r="BK87" s="1086">
        <f t="shared" si="19"/>
        <v>549638465.64999998</v>
      </c>
      <c r="BL87" s="1086">
        <f t="shared" si="20"/>
        <v>0.35</v>
      </c>
      <c r="BM87" s="1086">
        <f t="shared" si="21"/>
        <v>235058465.65000001</v>
      </c>
      <c r="BN87" s="1086">
        <f t="shared" si="22"/>
        <v>314580000</v>
      </c>
      <c r="BO87" s="1086">
        <f t="shared" si="23"/>
        <v>235058465.65000001</v>
      </c>
      <c r="BP87" s="1086">
        <f t="shared" si="24"/>
        <v>0</v>
      </c>
      <c r="BQ87" s="1086">
        <f t="shared" si="25"/>
        <v>235058465.65000001</v>
      </c>
      <c r="BR87" s="1086">
        <f t="shared" si="26"/>
        <v>0</v>
      </c>
      <c r="BS87" s="1086">
        <f t="shared" si="27"/>
        <v>0</v>
      </c>
    </row>
    <row r="88" spans="1:71" ht="25.5" customHeight="1">
      <c r="A88" s="1050" t="str">
        <f t="shared" si="14"/>
        <v>A20441710</v>
      </c>
      <c r="B88" s="1358" t="s">
        <v>361</v>
      </c>
      <c r="C88" s="1358"/>
      <c r="D88" s="1358" t="s">
        <v>741</v>
      </c>
      <c r="E88" s="1358"/>
      <c r="F88" s="1358" t="s">
        <v>739</v>
      </c>
      <c r="G88" s="1358"/>
      <c r="H88" s="1358" t="s">
        <v>742</v>
      </c>
      <c r="I88" s="1358"/>
      <c r="J88" s="1358" t="s">
        <v>742</v>
      </c>
      <c r="K88" s="1358"/>
      <c r="L88" s="1358"/>
      <c r="M88" s="1358" t="s">
        <v>760</v>
      </c>
      <c r="N88" s="1358"/>
      <c r="O88" s="1358"/>
      <c r="P88" s="1358"/>
      <c r="Q88" s="1358"/>
      <c r="R88" s="1358"/>
      <c r="S88" s="1358"/>
      <c r="T88" s="1359" t="s">
        <v>407</v>
      </c>
      <c r="U88" s="1359"/>
      <c r="V88" s="1359"/>
      <c r="W88" s="1359"/>
      <c r="X88" s="1359"/>
      <c r="Y88" s="1359"/>
      <c r="Z88" s="1359"/>
      <c r="AA88" s="1359"/>
      <c r="AB88" s="1358" t="s">
        <v>732</v>
      </c>
      <c r="AC88" s="1358"/>
      <c r="AD88" s="1358"/>
      <c r="AE88" s="1358"/>
      <c r="AF88" s="1358"/>
      <c r="AG88" s="1358" t="s">
        <v>733</v>
      </c>
      <c r="AH88" s="1358"/>
      <c r="AI88" s="1358"/>
      <c r="AJ88" s="1024" t="s">
        <v>417</v>
      </c>
      <c r="AK88" s="1360" t="s">
        <v>734</v>
      </c>
      <c r="AL88" s="1360"/>
      <c r="AM88" s="1360"/>
      <c r="AN88" s="1360"/>
      <c r="AO88" s="1360"/>
      <c r="AP88" s="1360"/>
      <c r="AQ88" s="1091">
        <v>44500000</v>
      </c>
      <c r="AR88" s="1091">
        <v>43206658</v>
      </c>
      <c r="AS88" s="1093">
        <v>1293342</v>
      </c>
      <c r="AT88" s="1092">
        <v>0</v>
      </c>
      <c r="AU88" s="1020"/>
      <c r="AV88" s="1091">
        <v>43206658</v>
      </c>
      <c r="AW88" s="1092">
        <v>0</v>
      </c>
      <c r="AX88" s="1091">
        <v>43206658</v>
      </c>
      <c r="AY88" s="1092">
        <v>0</v>
      </c>
      <c r="AZ88" s="1091">
        <v>43206658</v>
      </c>
      <c r="BA88" s="1092">
        <v>0</v>
      </c>
      <c r="BB88" s="1093">
        <v>43206658</v>
      </c>
      <c r="BC88" s="1092">
        <v>0</v>
      </c>
      <c r="BD88" s="1092">
        <v>0</v>
      </c>
      <c r="BG88" s="1086">
        <f t="shared" si="15"/>
        <v>44500000</v>
      </c>
      <c r="BH88" s="1086">
        <f t="shared" si="16"/>
        <v>43206658</v>
      </c>
      <c r="BI88" s="1086">
        <f t="shared" si="17"/>
        <v>1293342</v>
      </c>
      <c r="BJ88" s="1086">
        <f t="shared" si="18"/>
        <v>0</v>
      </c>
      <c r="BK88" s="1086">
        <f t="shared" si="19"/>
        <v>43206658</v>
      </c>
      <c r="BL88" s="1086">
        <f t="shared" si="20"/>
        <v>0</v>
      </c>
      <c r="BM88" s="1086">
        <f t="shared" si="21"/>
        <v>43206658</v>
      </c>
      <c r="BN88" s="1086">
        <f t="shared" si="22"/>
        <v>0</v>
      </c>
      <c r="BO88" s="1086">
        <f t="shared" si="23"/>
        <v>43206658</v>
      </c>
      <c r="BP88" s="1086">
        <f t="shared" si="24"/>
        <v>0</v>
      </c>
      <c r="BQ88" s="1086">
        <f t="shared" si="25"/>
        <v>43206658</v>
      </c>
      <c r="BR88" s="1086">
        <f t="shared" si="26"/>
        <v>0</v>
      </c>
      <c r="BS88" s="1086">
        <f t="shared" si="27"/>
        <v>0</v>
      </c>
    </row>
    <row r="89" spans="1:71" ht="25.5" customHeight="1">
      <c r="A89" s="1050" t="str">
        <f t="shared" si="14"/>
        <v>A20441810</v>
      </c>
      <c r="B89" s="1358" t="s">
        <v>361</v>
      </c>
      <c r="C89" s="1358"/>
      <c r="D89" s="1358" t="s">
        <v>741</v>
      </c>
      <c r="E89" s="1358"/>
      <c r="F89" s="1358" t="s">
        <v>739</v>
      </c>
      <c r="G89" s="1358"/>
      <c r="H89" s="1358" t="s">
        <v>742</v>
      </c>
      <c r="I89" s="1358"/>
      <c r="J89" s="1358" t="s">
        <v>742</v>
      </c>
      <c r="K89" s="1358"/>
      <c r="L89" s="1358"/>
      <c r="M89" s="1358" t="s">
        <v>761</v>
      </c>
      <c r="N89" s="1358"/>
      <c r="O89" s="1358"/>
      <c r="P89" s="1358"/>
      <c r="Q89" s="1358"/>
      <c r="R89" s="1358"/>
      <c r="S89" s="1358"/>
      <c r="T89" s="1359" t="s">
        <v>408</v>
      </c>
      <c r="U89" s="1359"/>
      <c r="V89" s="1359"/>
      <c r="W89" s="1359"/>
      <c r="X89" s="1359"/>
      <c r="Y89" s="1359"/>
      <c r="Z89" s="1359"/>
      <c r="AA89" s="1359"/>
      <c r="AB89" s="1358" t="s">
        <v>732</v>
      </c>
      <c r="AC89" s="1358"/>
      <c r="AD89" s="1358"/>
      <c r="AE89" s="1358"/>
      <c r="AF89" s="1358"/>
      <c r="AG89" s="1358" t="s">
        <v>733</v>
      </c>
      <c r="AH89" s="1358"/>
      <c r="AI89" s="1358"/>
      <c r="AJ89" s="1024" t="s">
        <v>417</v>
      </c>
      <c r="AK89" s="1360" t="s">
        <v>734</v>
      </c>
      <c r="AL89" s="1360"/>
      <c r="AM89" s="1360"/>
      <c r="AN89" s="1360"/>
      <c r="AO89" s="1360"/>
      <c r="AP89" s="1360"/>
      <c r="AQ89" s="1091">
        <v>46000000</v>
      </c>
      <c r="AR89" s="1091">
        <v>45301479</v>
      </c>
      <c r="AS89" s="1093">
        <v>698521</v>
      </c>
      <c r="AT89" s="1092">
        <v>0</v>
      </c>
      <c r="AU89" s="1020"/>
      <c r="AV89" s="1091">
        <v>45301479</v>
      </c>
      <c r="AW89" s="1092">
        <v>0</v>
      </c>
      <c r="AX89" s="1091">
        <v>45301479</v>
      </c>
      <c r="AY89" s="1092">
        <v>0</v>
      </c>
      <c r="AZ89" s="1091">
        <v>45301479</v>
      </c>
      <c r="BA89" s="1092">
        <v>0</v>
      </c>
      <c r="BB89" s="1093">
        <v>45301479</v>
      </c>
      <c r="BC89" s="1092">
        <v>0</v>
      </c>
      <c r="BD89" s="1092">
        <v>0</v>
      </c>
      <c r="BG89" s="1086">
        <f t="shared" si="15"/>
        <v>46000000</v>
      </c>
      <c r="BH89" s="1086">
        <f t="shared" si="16"/>
        <v>45301479</v>
      </c>
      <c r="BI89" s="1086">
        <f t="shared" si="17"/>
        <v>698521</v>
      </c>
      <c r="BJ89" s="1086">
        <f t="shared" si="18"/>
        <v>0</v>
      </c>
      <c r="BK89" s="1086">
        <f t="shared" si="19"/>
        <v>45301479</v>
      </c>
      <c r="BL89" s="1086">
        <f t="shared" si="20"/>
        <v>0</v>
      </c>
      <c r="BM89" s="1086">
        <f t="shared" si="21"/>
        <v>45301479</v>
      </c>
      <c r="BN89" s="1086">
        <f t="shared" si="22"/>
        <v>0</v>
      </c>
      <c r="BO89" s="1086">
        <f t="shared" si="23"/>
        <v>45301479</v>
      </c>
      <c r="BP89" s="1086">
        <f t="shared" si="24"/>
        <v>0</v>
      </c>
      <c r="BQ89" s="1086">
        <f t="shared" si="25"/>
        <v>45301479</v>
      </c>
      <c r="BR89" s="1086">
        <f t="shared" si="26"/>
        <v>0</v>
      </c>
      <c r="BS89" s="1086">
        <f t="shared" si="27"/>
        <v>0</v>
      </c>
    </row>
    <row r="90" spans="1:71" ht="25.5" customHeight="1">
      <c r="A90" s="1050" t="str">
        <f t="shared" si="14"/>
        <v>A20442010</v>
      </c>
      <c r="B90" s="1358" t="s">
        <v>361</v>
      </c>
      <c r="C90" s="1358"/>
      <c r="D90" s="1358" t="s">
        <v>741</v>
      </c>
      <c r="E90" s="1358"/>
      <c r="F90" s="1358" t="s">
        <v>739</v>
      </c>
      <c r="G90" s="1358"/>
      <c r="H90" s="1358" t="s">
        <v>742</v>
      </c>
      <c r="I90" s="1358"/>
      <c r="J90" s="1358" t="s">
        <v>742</v>
      </c>
      <c r="K90" s="1358"/>
      <c r="L90" s="1358"/>
      <c r="M90" s="1358" t="s">
        <v>762</v>
      </c>
      <c r="N90" s="1358"/>
      <c r="O90" s="1358"/>
      <c r="P90" s="1358"/>
      <c r="Q90" s="1358"/>
      <c r="R90" s="1358"/>
      <c r="S90" s="1358"/>
      <c r="T90" s="1359" t="s">
        <v>409</v>
      </c>
      <c r="U90" s="1359"/>
      <c r="V90" s="1359"/>
      <c r="W90" s="1359"/>
      <c r="X90" s="1359"/>
      <c r="Y90" s="1359"/>
      <c r="Z90" s="1359"/>
      <c r="AA90" s="1359"/>
      <c r="AB90" s="1358" t="s">
        <v>732</v>
      </c>
      <c r="AC90" s="1358"/>
      <c r="AD90" s="1358"/>
      <c r="AE90" s="1358"/>
      <c r="AF90" s="1358"/>
      <c r="AG90" s="1358" t="s">
        <v>733</v>
      </c>
      <c r="AH90" s="1358"/>
      <c r="AI90" s="1358"/>
      <c r="AJ90" s="1024" t="s">
        <v>417</v>
      </c>
      <c r="AK90" s="1360" t="s">
        <v>734</v>
      </c>
      <c r="AL90" s="1360"/>
      <c r="AM90" s="1360"/>
      <c r="AN90" s="1360"/>
      <c r="AO90" s="1360"/>
      <c r="AP90" s="1360"/>
      <c r="AQ90" s="1091">
        <v>7000000</v>
      </c>
      <c r="AR90" s="1091">
        <v>5040076</v>
      </c>
      <c r="AS90" s="1093">
        <v>1959924</v>
      </c>
      <c r="AT90" s="1092">
        <v>0</v>
      </c>
      <c r="AU90" s="1020"/>
      <c r="AV90" s="1091">
        <v>5040076</v>
      </c>
      <c r="AW90" s="1092">
        <v>0</v>
      </c>
      <c r="AX90" s="1091">
        <v>5040076</v>
      </c>
      <c r="AY90" s="1092">
        <v>0</v>
      </c>
      <c r="AZ90" s="1091">
        <v>5040076</v>
      </c>
      <c r="BA90" s="1092">
        <v>0</v>
      </c>
      <c r="BB90" s="1093">
        <v>5040076</v>
      </c>
      <c r="BC90" s="1092">
        <v>0</v>
      </c>
      <c r="BD90" s="1092">
        <v>0</v>
      </c>
      <c r="BG90" s="1086">
        <f t="shared" si="15"/>
        <v>7000000</v>
      </c>
      <c r="BH90" s="1086">
        <f t="shared" si="16"/>
        <v>5040076</v>
      </c>
      <c r="BI90" s="1086">
        <f t="shared" si="17"/>
        <v>1959924</v>
      </c>
      <c r="BJ90" s="1086">
        <f t="shared" si="18"/>
        <v>0</v>
      </c>
      <c r="BK90" s="1086">
        <f t="shared" si="19"/>
        <v>5040076</v>
      </c>
      <c r="BL90" s="1086">
        <f t="shared" si="20"/>
        <v>0</v>
      </c>
      <c r="BM90" s="1086">
        <f t="shared" si="21"/>
        <v>5040076</v>
      </c>
      <c r="BN90" s="1086">
        <f t="shared" si="22"/>
        <v>0</v>
      </c>
      <c r="BO90" s="1086">
        <f t="shared" si="23"/>
        <v>5040076</v>
      </c>
      <c r="BP90" s="1086">
        <f t="shared" si="24"/>
        <v>0</v>
      </c>
      <c r="BQ90" s="1086">
        <f t="shared" si="25"/>
        <v>5040076</v>
      </c>
      <c r="BR90" s="1086">
        <f t="shared" si="26"/>
        <v>0</v>
      </c>
      <c r="BS90" s="1086">
        <f t="shared" si="27"/>
        <v>0</v>
      </c>
    </row>
    <row r="91" spans="1:71" ht="25.5" customHeight="1">
      <c r="A91" s="1050" t="str">
        <f t="shared" ref="A91:A154" si="28">+B91&amp;D91&amp;F91&amp;H91&amp;J91&amp;M91&amp;AJ91</f>
        <v>A20442110</v>
      </c>
      <c r="B91" s="1358" t="s">
        <v>361</v>
      </c>
      <c r="C91" s="1358"/>
      <c r="D91" s="1358" t="s">
        <v>741</v>
      </c>
      <c r="E91" s="1358"/>
      <c r="F91" s="1358" t="s">
        <v>739</v>
      </c>
      <c r="G91" s="1358"/>
      <c r="H91" s="1358" t="s">
        <v>742</v>
      </c>
      <c r="I91" s="1358"/>
      <c r="J91" s="1358" t="s">
        <v>742</v>
      </c>
      <c r="K91" s="1358"/>
      <c r="L91" s="1358"/>
      <c r="M91" s="1358" t="s">
        <v>763</v>
      </c>
      <c r="N91" s="1358"/>
      <c r="O91" s="1358"/>
      <c r="P91" s="1358"/>
      <c r="Q91" s="1358"/>
      <c r="R91" s="1358"/>
      <c r="S91" s="1358"/>
      <c r="T91" s="1359" t="s">
        <v>410</v>
      </c>
      <c r="U91" s="1359"/>
      <c r="V91" s="1359"/>
      <c r="W91" s="1359"/>
      <c r="X91" s="1359"/>
      <c r="Y91" s="1359"/>
      <c r="Z91" s="1359"/>
      <c r="AA91" s="1359"/>
      <c r="AB91" s="1358" t="s">
        <v>732</v>
      </c>
      <c r="AC91" s="1358"/>
      <c r="AD91" s="1358"/>
      <c r="AE91" s="1358"/>
      <c r="AF91" s="1358"/>
      <c r="AG91" s="1358" t="s">
        <v>733</v>
      </c>
      <c r="AH91" s="1358"/>
      <c r="AI91" s="1358"/>
      <c r="AJ91" s="1024" t="s">
        <v>417</v>
      </c>
      <c r="AK91" s="1360" t="s">
        <v>734</v>
      </c>
      <c r="AL91" s="1360"/>
      <c r="AM91" s="1360"/>
      <c r="AN91" s="1360"/>
      <c r="AO91" s="1360"/>
      <c r="AP91" s="1360"/>
      <c r="AQ91" s="1091">
        <v>1000000</v>
      </c>
      <c r="AR91" s="1091">
        <v>300000</v>
      </c>
      <c r="AS91" s="1093">
        <v>700000</v>
      </c>
      <c r="AT91" s="1092">
        <v>0</v>
      </c>
      <c r="AU91" s="1020"/>
      <c r="AV91" s="1091">
        <v>300000</v>
      </c>
      <c r="AW91" s="1092">
        <v>0</v>
      </c>
      <c r="AX91" s="1091">
        <v>300000</v>
      </c>
      <c r="AY91" s="1092">
        <v>0</v>
      </c>
      <c r="AZ91" s="1091">
        <v>300000</v>
      </c>
      <c r="BA91" s="1092">
        <v>0</v>
      </c>
      <c r="BB91" s="1093">
        <v>300000</v>
      </c>
      <c r="BC91" s="1092">
        <v>0</v>
      </c>
      <c r="BD91" s="1092">
        <v>0</v>
      </c>
      <c r="BG91" s="1086">
        <f t="shared" si="15"/>
        <v>1000000</v>
      </c>
      <c r="BH91" s="1086">
        <f t="shared" si="16"/>
        <v>300000</v>
      </c>
      <c r="BI91" s="1086">
        <f t="shared" si="17"/>
        <v>700000</v>
      </c>
      <c r="BJ91" s="1086">
        <f t="shared" si="18"/>
        <v>0</v>
      </c>
      <c r="BK91" s="1086">
        <f t="shared" si="19"/>
        <v>300000</v>
      </c>
      <c r="BL91" s="1086">
        <f t="shared" si="20"/>
        <v>0</v>
      </c>
      <c r="BM91" s="1086">
        <f t="shared" si="21"/>
        <v>300000</v>
      </c>
      <c r="BN91" s="1086">
        <f t="shared" si="22"/>
        <v>0</v>
      </c>
      <c r="BO91" s="1086">
        <f t="shared" si="23"/>
        <v>300000</v>
      </c>
      <c r="BP91" s="1086">
        <f t="shared" si="24"/>
        <v>0</v>
      </c>
      <c r="BQ91" s="1086">
        <f t="shared" si="25"/>
        <v>300000</v>
      </c>
      <c r="BR91" s="1086">
        <f t="shared" si="26"/>
        <v>0</v>
      </c>
      <c r="BS91" s="1086">
        <f t="shared" si="27"/>
        <v>0</v>
      </c>
    </row>
    <row r="92" spans="1:71" ht="25.5" customHeight="1">
      <c r="A92" s="1050" t="str">
        <f t="shared" si="28"/>
        <v>A20442310</v>
      </c>
      <c r="B92" s="1358" t="s">
        <v>361</v>
      </c>
      <c r="C92" s="1358"/>
      <c r="D92" s="1358" t="s">
        <v>741</v>
      </c>
      <c r="E92" s="1358"/>
      <c r="F92" s="1358" t="s">
        <v>739</v>
      </c>
      <c r="G92" s="1358"/>
      <c r="H92" s="1358" t="s">
        <v>742</v>
      </c>
      <c r="I92" s="1358"/>
      <c r="J92" s="1358" t="s">
        <v>742</v>
      </c>
      <c r="K92" s="1358"/>
      <c r="L92" s="1358"/>
      <c r="M92" s="1358" t="s">
        <v>764</v>
      </c>
      <c r="N92" s="1358"/>
      <c r="O92" s="1358"/>
      <c r="P92" s="1358"/>
      <c r="Q92" s="1358"/>
      <c r="R92" s="1358"/>
      <c r="S92" s="1358"/>
      <c r="T92" s="1359" t="s">
        <v>411</v>
      </c>
      <c r="U92" s="1359"/>
      <c r="V92" s="1359"/>
      <c r="W92" s="1359"/>
      <c r="X92" s="1359"/>
      <c r="Y92" s="1359"/>
      <c r="Z92" s="1359"/>
      <c r="AA92" s="1359"/>
      <c r="AB92" s="1358" t="s">
        <v>732</v>
      </c>
      <c r="AC92" s="1358"/>
      <c r="AD92" s="1358"/>
      <c r="AE92" s="1358"/>
      <c r="AF92" s="1358"/>
      <c r="AG92" s="1358" t="s">
        <v>733</v>
      </c>
      <c r="AH92" s="1358"/>
      <c r="AI92" s="1358"/>
      <c r="AJ92" s="1024" t="s">
        <v>417</v>
      </c>
      <c r="AK92" s="1360" t="s">
        <v>734</v>
      </c>
      <c r="AL92" s="1360"/>
      <c r="AM92" s="1360"/>
      <c r="AN92" s="1360"/>
      <c r="AO92" s="1360"/>
      <c r="AP92" s="1360"/>
      <c r="AQ92" s="1091">
        <v>30109341</v>
      </c>
      <c r="AR92" s="1091">
        <v>29679414</v>
      </c>
      <c r="AS92" s="1093">
        <v>429927</v>
      </c>
      <c r="AT92" s="1092">
        <v>0</v>
      </c>
      <c r="AU92" s="1020"/>
      <c r="AV92" s="1091">
        <v>22995834</v>
      </c>
      <c r="AW92" s="1093">
        <v>6683580</v>
      </c>
      <c r="AX92" s="1091">
        <v>22995834</v>
      </c>
      <c r="AY92" s="1092">
        <v>0</v>
      </c>
      <c r="AZ92" s="1091">
        <v>22995834</v>
      </c>
      <c r="BA92" s="1092">
        <v>0</v>
      </c>
      <c r="BB92" s="1093">
        <v>22995834</v>
      </c>
      <c r="BC92" s="1092">
        <v>0</v>
      </c>
      <c r="BD92" s="1092">
        <v>0</v>
      </c>
      <c r="BG92" s="1086">
        <f t="shared" si="15"/>
        <v>30109341</v>
      </c>
      <c r="BH92" s="1086">
        <f t="shared" si="16"/>
        <v>29679414</v>
      </c>
      <c r="BI92" s="1086">
        <f t="shared" si="17"/>
        <v>429927</v>
      </c>
      <c r="BJ92" s="1086">
        <f t="shared" si="18"/>
        <v>0</v>
      </c>
      <c r="BK92" s="1086">
        <f t="shared" si="19"/>
        <v>22995834</v>
      </c>
      <c r="BL92" s="1086">
        <f t="shared" si="20"/>
        <v>6683580</v>
      </c>
      <c r="BM92" s="1086">
        <f t="shared" si="21"/>
        <v>22995834</v>
      </c>
      <c r="BN92" s="1086">
        <f t="shared" si="22"/>
        <v>0</v>
      </c>
      <c r="BO92" s="1086">
        <f t="shared" si="23"/>
        <v>22995834</v>
      </c>
      <c r="BP92" s="1086">
        <f t="shared" si="24"/>
        <v>0</v>
      </c>
      <c r="BQ92" s="1086">
        <f t="shared" si="25"/>
        <v>22995834</v>
      </c>
      <c r="BR92" s="1086">
        <f t="shared" si="26"/>
        <v>0</v>
      </c>
      <c r="BS92" s="1086">
        <f t="shared" si="27"/>
        <v>0</v>
      </c>
    </row>
    <row r="93" spans="1:71" ht="25.5" customHeight="1">
      <c r="A93" s="1050" t="str">
        <f t="shared" si="28"/>
        <v>A204510</v>
      </c>
      <c r="B93" s="1350" t="s">
        <v>361</v>
      </c>
      <c r="C93" s="1350"/>
      <c r="D93" s="1350" t="s">
        <v>741</v>
      </c>
      <c r="E93" s="1350"/>
      <c r="F93" s="1350" t="s">
        <v>739</v>
      </c>
      <c r="G93" s="1350"/>
      <c r="H93" s="1350" t="s">
        <v>742</v>
      </c>
      <c r="I93" s="1350"/>
      <c r="J93" s="1350" t="s">
        <v>743</v>
      </c>
      <c r="K93" s="1350"/>
      <c r="L93" s="1350"/>
      <c r="M93" s="1350"/>
      <c r="N93" s="1350"/>
      <c r="O93" s="1350"/>
      <c r="P93" s="1350"/>
      <c r="Q93" s="1350"/>
      <c r="R93" s="1350"/>
      <c r="S93" s="1350"/>
      <c r="T93" s="1349" t="s">
        <v>640</v>
      </c>
      <c r="U93" s="1349"/>
      <c r="V93" s="1349"/>
      <c r="W93" s="1349"/>
      <c r="X93" s="1349"/>
      <c r="Y93" s="1349"/>
      <c r="Z93" s="1349"/>
      <c r="AA93" s="1349"/>
      <c r="AB93" s="1350" t="s">
        <v>732</v>
      </c>
      <c r="AC93" s="1350"/>
      <c r="AD93" s="1350"/>
      <c r="AE93" s="1350"/>
      <c r="AF93" s="1350"/>
      <c r="AG93" s="1350" t="s">
        <v>733</v>
      </c>
      <c r="AH93" s="1350"/>
      <c r="AI93" s="1350"/>
      <c r="AJ93" s="1019" t="s">
        <v>417</v>
      </c>
      <c r="AK93" s="1351" t="s">
        <v>734</v>
      </c>
      <c r="AL93" s="1351"/>
      <c r="AM93" s="1351"/>
      <c r="AN93" s="1351"/>
      <c r="AO93" s="1351"/>
      <c r="AP93" s="1351"/>
      <c r="AQ93" s="1093">
        <v>5804683387.96</v>
      </c>
      <c r="AR93" s="1093">
        <v>5761739769.0799999</v>
      </c>
      <c r="AS93" s="1093">
        <v>42943618.880000003</v>
      </c>
      <c r="AT93" s="1092">
        <v>0</v>
      </c>
      <c r="AU93" s="1020"/>
      <c r="AV93" s="1093">
        <v>5353286052.5799999</v>
      </c>
      <c r="AW93" s="1093">
        <v>408453716.5</v>
      </c>
      <c r="AX93" s="1093">
        <v>3967389634.71</v>
      </c>
      <c r="AY93" s="1093">
        <v>1385896417.8699999</v>
      </c>
      <c r="AZ93" s="1093">
        <v>3965837791.71</v>
      </c>
      <c r="BA93" s="1093">
        <v>1551843</v>
      </c>
      <c r="BB93" s="1093">
        <v>3965837791.71</v>
      </c>
      <c r="BC93" s="1092">
        <v>0</v>
      </c>
      <c r="BD93" s="1092">
        <v>0</v>
      </c>
    </row>
    <row r="94" spans="1:71" ht="25.5" customHeight="1">
      <c r="A94" s="1050" t="str">
        <f t="shared" si="28"/>
        <v>A2045110</v>
      </c>
      <c r="B94" s="1358" t="s">
        <v>361</v>
      </c>
      <c r="C94" s="1358"/>
      <c r="D94" s="1358" t="s">
        <v>741</v>
      </c>
      <c r="E94" s="1358"/>
      <c r="F94" s="1358" t="s">
        <v>739</v>
      </c>
      <c r="G94" s="1358"/>
      <c r="H94" s="1358" t="s">
        <v>742</v>
      </c>
      <c r="I94" s="1358"/>
      <c r="J94" s="1358" t="s">
        <v>743</v>
      </c>
      <c r="K94" s="1358"/>
      <c r="L94" s="1358"/>
      <c r="M94" s="1358" t="s">
        <v>738</v>
      </c>
      <c r="N94" s="1358"/>
      <c r="O94" s="1358"/>
      <c r="P94" s="1358"/>
      <c r="Q94" s="1358"/>
      <c r="R94" s="1358"/>
      <c r="S94" s="1358"/>
      <c r="T94" s="1359" t="s">
        <v>412</v>
      </c>
      <c r="U94" s="1359"/>
      <c r="V94" s="1359"/>
      <c r="W94" s="1359"/>
      <c r="X94" s="1359"/>
      <c r="Y94" s="1359"/>
      <c r="Z94" s="1359"/>
      <c r="AA94" s="1359"/>
      <c r="AB94" s="1358" t="s">
        <v>732</v>
      </c>
      <c r="AC94" s="1358"/>
      <c r="AD94" s="1358"/>
      <c r="AE94" s="1358"/>
      <c r="AF94" s="1358"/>
      <c r="AG94" s="1358" t="s">
        <v>733</v>
      </c>
      <c r="AH94" s="1358"/>
      <c r="AI94" s="1358"/>
      <c r="AJ94" s="1024" t="s">
        <v>417</v>
      </c>
      <c r="AK94" s="1360" t="s">
        <v>734</v>
      </c>
      <c r="AL94" s="1360"/>
      <c r="AM94" s="1360"/>
      <c r="AN94" s="1360"/>
      <c r="AO94" s="1360"/>
      <c r="AP94" s="1360"/>
      <c r="AQ94" s="1091">
        <v>1311685086</v>
      </c>
      <c r="AR94" s="1091">
        <v>1280414239.1199999</v>
      </c>
      <c r="AS94" s="1093">
        <v>31270846.879999999</v>
      </c>
      <c r="AT94" s="1092">
        <v>0</v>
      </c>
      <c r="AU94" s="1020"/>
      <c r="AV94" s="1091">
        <v>1052436017.12</v>
      </c>
      <c r="AW94" s="1093">
        <v>227978222</v>
      </c>
      <c r="AX94" s="1091">
        <v>660835756</v>
      </c>
      <c r="AY94" s="1093">
        <v>391600261.12</v>
      </c>
      <c r="AZ94" s="1091">
        <v>660835756</v>
      </c>
      <c r="BA94" s="1092">
        <v>0</v>
      </c>
      <c r="BB94" s="1093">
        <v>660835756</v>
      </c>
      <c r="BC94" s="1092">
        <v>0</v>
      </c>
      <c r="BD94" s="1092">
        <v>0</v>
      </c>
      <c r="BG94" s="1086">
        <f t="shared" ref="BG94:BG101" si="29">+ABS(AQ94)</f>
        <v>1311685086</v>
      </c>
      <c r="BH94" s="1086">
        <f t="shared" ref="BH94:BH101" si="30">+ABS(AR94)</f>
        <v>1280414239.1199999</v>
      </c>
      <c r="BI94" s="1086">
        <f t="shared" ref="BI94:BI101" si="31">+ABS(AS94)</f>
        <v>31270846.879999999</v>
      </c>
      <c r="BJ94" s="1086">
        <f t="shared" ref="BJ94:BJ101" si="32">+ABS(AT94)</f>
        <v>0</v>
      </c>
      <c r="BK94" s="1086">
        <f t="shared" ref="BK94:BK101" si="33">+ABS(AV94)</f>
        <v>1052436017.12</v>
      </c>
      <c r="BL94" s="1086">
        <f t="shared" ref="BL94:BL101" si="34">+ABS(AW94)</f>
        <v>227978222</v>
      </c>
      <c r="BM94" s="1086">
        <f t="shared" ref="BM94:BM101" si="35">+ABS(AX94)</f>
        <v>660835756</v>
      </c>
      <c r="BN94" s="1086">
        <f t="shared" ref="BN94:BN101" si="36">+ABS(AY94)</f>
        <v>391600261.12</v>
      </c>
      <c r="BO94" s="1086">
        <f t="shared" ref="BO94:BO101" si="37">+ABS(AZ94)</f>
        <v>660835756</v>
      </c>
      <c r="BP94" s="1086">
        <f t="shared" ref="BP94:BP101" si="38">+ABS(BA94)</f>
        <v>0</v>
      </c>
      <c r="BQ94" s="1086">
        <f t="shared" ref="BQ94:BQ101" si="39">+ABS(BB94)</f>
        <v>660835756</v>
      </c>
      <c r="BR94" s="1086">
        <f t="shared" ref="BR94:BR101" si="40">+ABS(BC94)</f>
        <v>0</v>
      </c>
      <c r="BS94" s="1086">
        <f t="shared" ref="BS94:BS101" si="41">+ABS(BD94)</f>
        <v>0</v>
      </c>
    </row>
    <row r="95" spans="1:71" ht="25.5" customHeight="1">
      <c r="A95" s="1050" t="str">
        <f t="shared" si="28"/>
        <v>A2045210</v>
      </c>
      <c r="B95" s="1358" t="s">
        <v>361</v>
      </c>
      <c r="C95" s="1358"/>
      <c r="D95" s="1358" t="s">
        <v>741</v>
      </c>
      <c r="E95" s="1358"/>
      <c r="F95" s="1358" t="s">
        <v>739</v>
      </c>
      <c r="G95" s="1358"/>
      <c r="H95" s="1358" t="s">
        <v>742</v>
      </c>
      <c r="I95" s="1358"/>
      <c r="J95" s="1358" t="s">
        <v>743</v>
      </c>
      <c r="K95" s="1358"/>
      <c r="L95" s="1358"/>
      <c r="M95" s="1358" t="s">
        <v>741</v>
      </c>
      <c r="N95" s="1358"/>
      <c r="O95" s="1358"/>
      <c r="P95" s="1358"/>
      <c r="Q95" s="1358"/>
      <c r="R95" s="1358"/>
      <c r="S95" s="1358"/>
      <c r="T95" s="1359" t="s">
        <v>413</v>
      </c>
      <c r="U95" s="1359"/>
      <c r="V95" s="1359"/>
      <c r="W95" s="1359"/>
      <c r="X95" s="1359"/>
      <c r="Y95" s="1359"/>
      <c r="Z95" s="1359"/>
      <c r="AA95" s="1359"/>
      <c r="AB95" s="1358" t="s">
        <v>732</v>
      </c>
      <c r="AC95" s="1358"/>
      <c r="AD95" s="1358"/>
      <c r="AE95" s="1358"/>
      <c r="AF95" s="1358"/>
      <c r="AG95" s="1358" t="s">
        <v>733</v>
      </c>
      <c r="AH95" s="1358"/>
      <c r="AI95" s="1358"/>
      <c r="AJ95" s="1024" t="s">
        <v>417</v>
      </c>
      <c r="AK95" s="1360" t="s">
        <v>734</v>
      </c>
      <c r="AL95" s="1360"/>
      <c r="AM95" s="1360"/>
      <c r="AN95" s="1360"/>
      <c r="AO95" s="1360"/>
      <c r="AP95" s="1360"/>
      <c r="AQ95" s="1091">
        <v>80232301</v>
      </c>
      <c r="AR95" s="1091">
        <v>80024543</v>
      </c>
      <c r="AS95" s="1093">
        <v>207758</v>
      </c>
      <c r="AT95" s="1092">
        <v>0</v>
      </c>
      <c r="AU95" s="1020"/>
      <c r="AV95" s="1091">
        <v>79467442</v>
      </c>
      <c r="AW95" s="1093">
        <v>557101</v>
      </c>
      <c r="AX95" s="1091">
        <v>44191916</v>
      </c>
      <c r="AY95" s="1093">
        <v>35275526</v>
      </c>
      <c r="AZ95" s="1091">
        <v>44191916</v>
      </c>
      <c r="BA95" s="1092">
        <v>0</v>
      </c>
      <c r="BB95" s="1093">
        <v>44191916</v>
      </c>
      <c r="BC95" s="1092">
        <v>0</v>
      </c>
      <c r="BD95" s="1092">
        <v>0</v>
      </c>
      <c r="BG95" s="1086">
        <f t="shared" si="29"/>
        <v>80232301</v>
      </c>
      <c r="BH95" s="1086">
        <f t="shared" si="30"/>
        <v>80024543</v>
      </c>
      <c r="BI95" s="1086">
        <f t="shared" si="31"/>
        <v>207758</v>
      </c>
      <c r="BJ95" s="1086">
        <f t="shared" si="32"/>
        <v>0</v>
      </c>
      <c r="BK95" s="1086">
        <f t="shared" si="33"/>
        <v>79467442</v>
      </c>
      <c r="BL95" s="1086">
        <f t="shared" si="34"/>
        <v>557101</v>
      </c>
      <c r="BM95" s="1086">
        <f t="shared" si="35"/>
        <v>44191916</v>
      </c>
      <c r="BN95" s="1086">
        <f t="shared" si="36"/>
        <v>35275526</v>
      </c>
      <c r="BO95" s="1086">
        <f t="shared" si="37"/>
        <v>44191916</v>
      </c>
      <c r="BP95" s="1086">
        <f t="shared" si="38"/>
        <v>0</v>
      </c>
      <c r="BQ95" s="1086">
        <f t="shared" si="39"/>
        <v>44191916</v>
      </c>
      <c r="BR95" s="1086">
        <f t="shared" si="40"/>
        <v>0</v>
      </c>
      <c r="BS95" s="1086">
        <f t="shared" si="41"/>
        <v>0</v>
      </c>
    </row>
    <row r="96" spans="1:71" ht="25.5" customHeight="1">
      <c r="A96" s="1050" t="str">
        <f t="shared" si="28"/>
        <v>A2045510</v>
      </c>
      <c r="B96" s="1358" t="s">
        <v>361</v>
      </c>
      <c r="C96" s="1358"/>
      <c r="D96" s="1358" t="s">
        <v>741</v>
      </c>
      <c r="E96" s="1358"/>
      <c r="F96" s="1358" t="s">
        <v>739</v>
      </c>
      <c r="G96" s="1358"/>
      <c r="H96" s="1358" t="s">
        <v>742</v>
      </c>
      <c r="I96" s="1358"/>
      <c r="J96" s="1358" t="s">
        <v>743</v>
      </c>
      <c r="K96" s="1358"/>
      <c r="L96" s="1358"/>
      <c r="M96" s="1358" t="s">
        <v>743</v>
      </c>
      <c r="N96" s="1358"/>
      <c r="O96" s="1358"/>
      <c r="P96" s="1358"/>
      <c r="Q96" s="1358"/>
      <c r="R96" s="1358"/>
      <c r="S96" s="1358"/>
      <c r="T96" s="1359" t="s">
        <v>414</v>
      </c>
      <c r="U96" s="1359"/>
      <c r="V96" s="1359"/>
      <c r="W96" s="1359"/>
      <c r="X96" s="1359"/>
      <c r="Y96" s="1359"/>
      <c r="Z96" s="1359"/>
      <c r="AA96" s="1359"/>
      <c r="AB96" s="1358" t="s">
        <v>732</v>
      </c>
      <c r="AC96" s="1358"/>
      <c r="AD96" s="1358"/>
      <c r="AE96" s="1358"/>
      <c r="AF96" s="1358"/>
      <c r="AG96" s="1358" t="s">
        <v>733</v>
      </c>
      <c r="AH96" s="1358"/>
      <c r="AI96" s="1358"/>
      <c r="AJ96" s="1024" t="s">
        <v>417</v>
      </c>
      <c r="AK96" s="1360" t="s">
        <v>734</v>
      </c>
      <c r="AL96" s="1360"/>
      <c r="AM96" s="1360"/>
      <c r="AN96" s="1360"/>
      <c r="AO96" s="1360"/>
      <c r="AP96" s="1360"/>
      <c r="AQ96" s="1091">
        <v>162376243</v>
      </c>
      <c r="AR96" s="1091">
        <v>162376243</v>
      </c>
      <c r="AS96" s="1092">
        <v>0</v>
      </c>
      <c r="AT96" s="1092">
        <v>0</v>
      </c>
      <c r="AU96" s="1020"/>
      <c r="AV96" s="1091">
        <v>162376243</v>
      </c>
      <c r="AW96" s="1092">
        <v>0</v>
      </c>
      <c r="AX96" s="1090">
        <v>0</v>
      </c>
      <c r="AY96" s="1093">
        <v>162376243</v>
      </c>
      <c r="AZ96" s="1090">
        <v>0</v>
      </c>
      <c r="BA96" s="1092">
        <v>0</v>
      </c>
      <c r="BB96" s="1092">
        <v>0</v>
      </c>
      <c r="BC96" s="1092">
        <v>0</v>
      </c>
      <c r="BD96" s="1092">
        <v>0</v>
      </c>
      <c r="BG96" s="1086">
        <f t="shared" si="29"/>
        <v>162376243</v>
      </c>
      <c r="BH96" s="1086">
        <f t="shared" si="30"/>
        <v>162376243</v>
      </c>
      <c r="BI96" s="1086">
        <f t="shared" si="31"/>
        <v>0</v>
      </c>
      <c r="BJ96" s="1086">
        <f t="shared" si="32"/>
        <v>0</v>
      </c>
      <c r="BK96" s="1086">
        <f t="shared" si="33"/>
        <v>162376243</v>
      </c>
      <c r="BL96" s="1086">
        <f t="shared" si="34"/>
        <v>0</v>
      </c>
      <c r="BM96" s="1086">
        <f t="shared" si="35"/>
        <v>0</v>
      </c>
      <c r="BN96" s="1086">
        <f t="shared" si="36"/>
        <v>162376243</v>
      </c>
      <c r="BO96" s="1086">
        <f t="shared" si="37"/>
        <v>0</v>
      </c>
      <c r="BP96" s="1086">
        <f t="shared" si="38"/>
        <v>0</v>
      </c>
      <c r="BQ96" s="1086">
        <f t="shared" si="39"/>
        <v>0</v>
      </c>
      <c r="BR96" s="1086">
        <f t="shared" si="40"/>
        <v>0</v>
      </c>
      <c r="BS96" s="1086">
        <f t="shared" si="41"/>
        <v>0</v>
      </c>
    </row>
    <row r="97" spans="1:71" ht="25.5" customHeight="1">
      <c r="A97" s="1050" t="str">
        <f t="shared" si="28"/>
        <v>A2045610</v>
      </c>
      <c r="B97" s="1358" t="s">
        <v>361</v>
      </c>
      <c r="C97" s="1358"/>
      <c r="D97" s="1358" t="s">
        <v>741</v>
      </c>
      <c r="E97" s="1358"/>
      <c r="F97" s="1358" t="s">
        <v>739</v>
      </c>
      <c r="G97" s="1358"/>
      <c r="H97" s="1358" t="s">
        <v>742</v>
      </c>
      <c r="I97" s="1358"/>
      <c r="J97" s="1358" t="s">
        <v>743</v>
      </c>
      <c r="K97" s="1358"/>
      <c r="L97" s="1358"/>
      <c r="M97" s="1358" t="s">
        <v>753</v>
      </c>
      <c r="N97" s="1358"/>
      <c r="O97" s="1358"/>
      <c r="P97" s="1358"/>
      <c r="Q97" s="1358"/>
      <c r="R97" s="1358"/>
      <c r="S97" s="1358"/>
      <c r="T97" s="1359" t="s">
        <v>415</v>
      </c>
      <c r="U97" s="1359"/>
      <c r="V97" s="1359"/>
      <c r="W97" s="1359"/>
      <c r="X97" s="1359"/>
      <c r="Y97" s="1359"/>
      <c r="Z97" s="1359"/>
      <c r="AA97" s="1359"/>
      <c r="AB97" s="1358" t="s">
        <v>732</v>
      </c>
      <c r="AC97" s="1358"/>
      <c r="AD97" s="1358"/>
      <c r="AE97" s="1358"/>
      <c r="AF97" s="1358"/>
      <c r="AG97" s="1358" t="s">
        <v>733</v>
      </c>
      <c r="AH97" s="1358"/>
      <c r="AI97" s="1358"/>
      <c r="AJ97" s="1024" t="s">
        <v>417</v>
      </c>
      <c r="AK97" s="1360" t="s">
        <v>734</v>
      </c>
      <c r="AL97" s="1360"/>
      <c r="AM97" s="1360"/>
      <c r="AN97" s="1360"/>
      <c r="AO97" s="1360"/>
      <c r="AP97" s="1360"/>
      <c r="AQ97" s="1091">
        <v>304000000</v>
      </c>
      <c r="AR97" s="1091">
        <v>302007520</v>
      </c>
      <c r="AS97" s="1093">
        <v>1992480</v>
      </c>
      <c r="AT97" s="1092">
        <v>0</v>
      </c>
      <c r="AU97" s="1020"/>
      <c r="AV97" s="1091">
        <v>242930369.59999999</v>
      </c>
      <c r="AW97" s="1093">
        <v>59077150.399999999</v>
      </c>
      <c r="AX97" s="1091">
        <v>145979035</v>
      </c>
      <c r="AY97" s="1093">
        <v>96951334.599999994</v>
      </c>
      <c r="AZ97" s="1091">
        <v>145979035</v>
      </c>
      <c r="BA97" s="1092">
        <v>0</v>
      </c>
      <c r="BB97" s="1093">
        <v>145979035</v>
      </c>
      <c r="BC97" s="1092">
        <v>0</v>
      </c>
      <c r="BD97" s="1092">
        <v>0</v>
      </c>
      <c r="BG97" s="1086">
        <f t="shared" si="29"/>
        <v>304000000</v>
      </c>
      <c r="BH97" s="1086">
        <f t="shared" si="30"/>
        <v>302007520</v>
      </c>
      <c r="BI97" s="1086">
        <f t="shared" si="31"/>
        <v>1992480</v>
      </c>
      <c r="BJ97" s="1086">
        <f t="shared" si="32"/>
        <v>0</v>
      </c>
      <c r="BK97" s="1086">
        <f t="shared" si="33"/>
        <v>242930369.59999999</v>
      </c>
      <c r="BL97" s="1086">
        <f t="shared" si="34"/>
        <v>59077150.399999999</v>
      </c>
      <c r="BM97" s="1086">
        <f t="shared" si="35"/>
        <v>145979035</v>
      </c>
      <c r="BN97" s="1086">
        <f t="shared" si="36"/>
        <v>96951334.599999994</v>
      </c>
      <c r="BO97" s="1086">
        <f t="shared" si="37"/>
        <v>145979035</v>
      </c>
      <c r="BP97" s="1086">
        <f t="shared" si="38"/>
        <v>0</v>
      </c>
      <c r="BQ97" s="1086">
        <f t="shared" si="39"/>
        <v>145979035</v>
      </c>
      <c r="BR97" s="1086">
        <f t="shared" si="40"/>
        <v>0</v>
      </c>
      <c r="BS97" s="1086">
        <f t="shared" si="41"/>
        <v>0</v>
      </c>
    </row>
    <row r="98" spans="1:71" ht="25.5" customHeight="1">
      <c r="A98" s="1050" t="str">
        <f t="shared" si="28"/>
        <v>A2045810</v>
      </c>
      <c r="B98" s="1358" t="s">
        <v>361</v>
      </c>
      <c r="C98" s="1358"/>
      <c r="D98" s="1358" t="s">
        <v>741</v>
      </c>
      <c r="E98" s="1358"/>
      <c r="F98" s="1358" t="s">
        <v>739</v>
      </c>
      <c r="G98" s="1358"/>
      <c r="H98" s="1358" t="s">
        <v>742</v>
      </c>
      <c r="I98" s="1358"/>
      <c r="J98" s="1358" t="s">
        <v>743</v>
      </c>
      <c r="K98" s="1358"/>
      <c r="L98" s="1358"/>
      <c r="M98" s="1358" t="s">
        <v>755</v>
      </c>
      <c r="N98" s="1358"/>
      <c r="O98" s="1358"/>
      <c r="P98" s="1358"/>
      <c r="Q98" s="1358"/>
      <c r="R98" s="1358"/>
      <c r="S98" s="1358"/>
      <c r="T98" s="1359" t="s">
        <v>416</v>
      </c>
      <c r="U98" s="1359"/>
      <c r="V98" s="1359"/>
      <c r="W98" s="1359"/>
      <c r="X98" s="1359"/>
      <c r="Y98" s="1359"/>
      <c r="Z98" s="1359"/>
      <c r="AA98" s="1359"/>
      <c r="AB98" s="1358" t="s">
        <v>732</v>
      </c>
      <c r="AC98" s="1358"/>
      <c r="AD98" s="1358"/>
      <c r="AE98" s="1358"/>
      <c r="AF98" s="1358"/>
      <c r="AG98" s="1358" t="s">
        <v>733</v>
      </c>
      <c r="AH98" s="1358"/>
      <c r="AI98" s="1358"/>
      <c r="AJ98" s="1024" t="s">
        <v>417</v>
      </c>
      <c r="AK98" s="1360" t="s">
        <v>734</v>
      </c>
      <c r="AL98" s="1360"/>
      <c r="AM98" s="1360"/>
      <c r="AN98" s="1360"/>
      <c r="AO98" s="1360"/>
      <c r="AP98" s="1360"/>
      <c r="AQ98" s="1091">
        <v>1440594471.96</v>
      </c>
      <c r="AR98" s="1091">
        <v>1439843261.96</v>
      </c>
      <c r="AS98" s="1093">
        <v>751210</v>
      </c>
      <c r="AT98" s="1092">
        <v>0</v>
      </c>
      <c r="AU98" s="1020"/>
      <c r="AV98" s="1091">
        <v>1328660342.0999999</v>
      </c>
      <c r="AW98" s="1093">
        <v>111182919.86</v>
      </c>
      <c r="AX98" s="1091">
        <v>1060048758.71</v>
      </c>
      <c r="AY98" s="1093">
        <v>268611583.38999999</v>
      </c>
      <c r="AZ98" s="1091">
        <v>1060048758.71</v>
      </c>
      <c r="BA98" s="1092">
        <v>0</v>
      </c>
      <c r="BB98" s="1093">
        <v>1060048758.71</v>
      </c>
      <c r="BC98" s="1092">
        <v>0</v>
      </c>
      <c r="BD98" s="1092">
        <v>0</v>
      </c>
      <c r="BG98" s="1086">
        <f t="shared" si="29"/>
        <v>1440594471.96</v>
      </c>
      <c r="BH98" s="1086">
        <f t="shared" si="30"/>
        <v>1439843261.96</v>
      </c>
      <c r="BI98" s="1086">
        <f t="shared" si="31"/>
        <v>751210</v>
      </c>
      <c r="BJ98" s="1086">
        <f t="shared" si="32"/>
        <v>0</v>
      </c>
      <c r="BK98" s="1086">
        <f t="shared" si="33"/>
        <v>1328660342.0999999</v>
      </c>
      <c r="BL98" s="1086">
        <f t="shared" si="34"/>
        <v>111182919.86</v>
      </c>
      <c r="BM98" s="1086">
        <f t="shared" si="35"/>
        <v>1060048758.71</v>
      </c>
      <c r="BN98" s="1086">
        <f t="shared" si="36"/>
        <v>268611583.38999999</v>
      </c>
      <c r="BO98" s="1086">
        <f t="shared" si="37"/>
        <v>1060048758.71</v>
      </c>
      <c r="BP98" s="1086">
        <f t="shared" si="38"/>
        <v>0</v>
      </c>
      <c r="BQ98" s="1086">
        <f t="shared" si="39"/>
        <v>1060048758.71</v>
      </c>
      <c r="BR98" s="1086">
        <f t="shared" si="40"/>
        <v>0</v>
      </c>
      <c r="BS98" s="1086">
        <f t="shared" si="41"/>
        <v>0</v>
      </c>
    </row>
    <row r="99" spans="1:71" ht="25.5" customHeight="1">
      <c r="A99" s="1050" t="str">
        <f t="shared" si="28"/>
        <v>A20451010</v>
      </c>
      <c r="B99" s="1358" t="s">
        <v>361</v>
      </c>
      <c r="C99" s="1358"/>
      <c r="D99" s="1358" t="s">
        <v>741</v>
      </c>
      <c r="E99" s="1358"/>
      <c r="F99" s="1358" t="s">
        <v>739</v>
      </c>
      <c r="G99" s="1358"/>
      <c r="H99" s="1358" t="s">
        <v>742</v>
      </c>
      <c r="I99" s="1358"/>
      <c r="J99" s="1358" t="s">
        <v>743</v>
      </c>
      <c r="K99" s="1358"/>
      <c r="L99" s="1358"/>
      <c r="M99" s="1358" t="s">
        <v>417</v>
      </c>
      <c r="N99" s="1358"/>
      <c r="O99" s="1358"/>
      <c r="P99" s="1358"/>
      <c r="Q99" s="1358"/>
      <c r="R99" s="1358"/>
      <c r="S99" s="1358"/>
      <c r="T99" s="1359" t="s">
        <v>418</v>
      </c>
      <c r="U99" s="1359"/>
      <c r="V99" s="1359"/>
      <c r="W99" s="1359"/>
      <c r="X99" s="1359"/>
      <c r="Y99" s="1359"/>
      <c r="Z99" s="1359"/>
      <c r="AA99" s="1359"/>
      <c r="AB99" s="1358" t="s">
        <v>732</v>
      </c>
      <c r="AC99" s="1358"/>
      <c r="AD99" s="1358"/>
      <c r="AE99" s="1358"/>
      <c r="AF99" s="1358"/>
      <c r="AG99" s="1358" t="s">
        <v>733</v>
      </c>
      <c r="AH99" s="1358"/>
      <c r="AI99" s="1358"/>
      <c r="AJ99" s="1024" t="s">
        <v>417</v>
      </c>
      <c r="AK99" s="1360" t="s">
        <v>734</v>
      </c>
      <c r="AL99" s="1360"/>
      <c r="AM99" s="1360"/>
      <c r="AN99" s="1360"/>
      <c r="AO99" s="1360"/>
      <c r="AP99" s="1360"/>
      <c r="AQ99" s="1091">
        <v>2503795286</v>
      </c>
      <c r="AR99" s="1091">
        <v>2496073962</v>
      </c>
      <c r="AS99" s="1093">
        <v>7721324</v>
      </c>
      <c r="AT99" s="1092">
        <v>0</v>
      </c>
      <c r="AU99" s="1020"/>
      <c r="AV99" s="1091">
        <v>2486415638.7600002</v>
      </c>
      <c r="AW99" s="1093">
        <v>9658323.2400000002</v>
      </c>
      <c r="AX99" s="1091">
        <v>2055334169</v>
      </c>
      <c r="AY99" s="1093">
        <v>431081469.75999999</v>
      </c>
      <c r="AZ99" s="1091">
        <v>2053782326</v>
      </c>
      <c r="BA99" s="1093">
        <v>1551843</v>
      </c>
      <c r="BB99" s="1093">
        <v>2053782326</v>
      </c>
      <c r="BC99" s="1092">
        <v>0</v>
      </c>
      <c r="BD99" s="1092">
        <v>0</v>
      </c>
      <c r="BG99" s="1086">
        <f t="shared" si="29"/>
        <v>2503795286</v>
      </c>
      <c r="BH99" s="1086">
        <f t="shared" si="30"/>
        <v>2496073962</v>
      </c>
      <c r="BI99" s="1086">
        <f t="shared" si="31"/>
        <v>7721324</v>
      </c>
      <c r="BJ99" s="1086">
        <f t="shared" si="32"/>
        <v>0</v>
      </c>
      <c r="BK99" s="1086">
        <f t="shared" si="33"/>
        <v>2486415638.7600002</v>
      </c>
      <c r="BL99" s="1086">
        <f t="shared" si="34"/>
        <v>9658323.2400000002</v>
      </c>
      <c r="BM99" s="1086">
        <f t="shared" si="35"/>
        <v>2055334169</v>
      </c>
      <c r="BN99" s="1086">
        <f t="shared" si="36"/>
        <v>431081469.75999999</v>
      </c>
      <c r="BO99" s="1086">
        <f t="shared" si="37"/>
        <v>2053782326</v>
      </c>
      <c r="BP99" s="1086">
        <f t="shared" si="38"/>
        <v>1551843</v>
      </c>
      <c r="BQ99" s="1086">
        <f t="shared" si="39"/>
        <v>2053782326</v>
      </c>
      <c r="BR99" s="1086">
        <f t="shared" si="40"/>
        <v>0</v>
      </c>
      <c r="BS99" s="1086">
        <f t="shared" si="41"/>
        <v>0</v>
      </c>
    </row>
    <row r="100" spans="1:71" ht="25.5" customHeight="1">
      <c r="A100" s="1050" t="str">
        <f t="shared" si="28"/>
        <v>A20451210</v>
      </c>
      <c r="B100" s="1358" t="s">
        <v>361</v>
      </c>
      <c r="C100" s="1358"/>
      <c r="D100" s="1358" t="s">
        <v>741</v>
      </c>
      <c r="E100" s="1358"/>
      <c r="F100" s="1358" t="s">
        <v>739</v>
      </c>
      <c r="G100" s="1358"/>
      <c r="H100" s="1358" t="s">
        <v>742</v>
      </c>
      <c r="I100" s="1358"/>
      <c r="J100" s="1358" t="s">
        <v>743</v>
      </c>
      <c r="K100" s="1358"/>
      <c r="L100" s="1358"/>
      <c r="M100" s="1358" t="s">
        <v>751</v>
      </c>
      <c r="N100" s="1358"/>
      <c r="O100" s="1358"/>
      <c r="P100" s="1358"/>
      <c r="Q100" s="1358"/>
      <c r="R100" s="1358"/>
      <c r="S100" s="1358"/>
      <c r="T100" s="1359" t="s">
        <v>419</v>
      </c>
      <c r="U100" s="1359"/>
      <c r="V100" s="1359"/>
      <c r="W100" s="1359"/>
      <c r="X100" s="1359"/>
      <c r="Y100" s="1359"/>
      <c r="Z100" s="1359"/>
      <c r="AA100" s="1359"/>
      <c r="AB100" s="1358" t="s">
        <v>732</v>
      </c>
      <c r="AC100" s="1358"/>
      <c r="AD100" s="1358"/>
      <c r="AE100" s="1358"/>
      <c r="AF100" s="1358"/>
      <c r="AG100" s="1358" t="s">
        <v>733</v>
      </c>
      <c r="AH100" s="1358"/>
      <c r="AI100" s="1358"/>
      <c r="AJ100" s="1024" t="s">
        <v>417</v>
      </c>
      <c r="AK100" s="1360" t="s">
        <v>734</v>
      </c>
      <c r="AL100" s="1360"/>
      <c r="AM100" s="1360"/>
      <c r="AN100" s="1360"/>
      <c r="AO100" s="1360"/>
      <c r="AP100" s="1360"/>
      <c r="AQ100" s="1091">
        <v>2000000</v>
      </c>
      <c r="AR100" s="1091">
        <v>1000000</v>
      </c>
      <c r="AS100" s="1093">
        <v>1000000</v>
      </c>
      <c r="AT100" s="1092">
        <v>0</v>
      </c>
      <c r="AU100" s="1020"/>
      <c r="AV100" s="1091">
        <v>1000000</v>
      </c>
      <c r="AW100" s="1092">
        <v>0</v>
      </c>
      <c r="AX100" s="1091">
        <v>1000000</v>
      </c>
      <c r="AY100" s="1092">
        <v>0</v>
      </c>
      <c r="AZ100" s="1091">
        <v>1000000</v>
      </c>
      <c r="BA100" s="1092">
        <v>0</v>
      </c>
      <c r="BB100" s="1093">
        <v>1000000</v>
      </c>
      <c r="BC100" s="1092">
        <v>0</v>
      </c>
      <c r="BD100" s="1092">
        <v>0</v>
      </c>
      <c r="BG100" s="1086">
        <f t="shared" si="29"/>
        <v>2000000</v>
      </c>
      <c r="BH100" s="1086">
        <f t="shared" si="30"/>
        <v>1000000</v>
      </c>
      <c r="BI100" s="1086">
        <f t="shared" si="31"/>
        <v>1000000</v>
      </c>
      <c r="BJ100" s="1086">
        <f t="shared" si="32"/>
        <v>0</v>
      </c>
      <c r="BK100" s="1086">
        <f t="shared" si="33"/>
        <v>1000000</v>
      </c>
      <c r="BL100" s="1086">
        <f t="shared" si="34"/>
        <v>0</v>
      </c>
      <c r="BM100" s="1086">
        <f t="shared" si="35"/>
        <v>1000000</v>
      </c>
      <c r="BN100" s="1086">
        <f t="shared" si="36"/>
        <v>0</v>
      </c>
      <c r="BO100" s="1086">
        <f t="shared" si="37"/>
        <v>1000000</v>
      </c>
      <c r="BP100" s="1086">
        <f t="shared" si="38"/>
        <v>0</v>
      </c>
      <c r="BQ100" s="1086">
        <f t="shared" si="39"/>
        <v>1000000</v>
      </c>
      <c r="BR100" s="1086">
        <f t="shared" si="40"/>
        <v>0</v>
      </c>
      <c r="BS100" s="1086">
        <f t="shared" si="41"/>
        <v>0</v>
      </c>
    </row>
    <row r="101" spans="1:71" ht="25.5" customHeight="1">
      <c r="A101" s="1050" t="str">
        <f t="shared" si="28"/>
        <v>A20451310</v>
      </c>
      <c r="B101" s="1358" t="s">
        <v>361</v>
      </c>
      <c r="C101" s="1358"/>
      <c r="D101" s="1358" t="s">
        <v>741</v>
      </c>
      <c r="E101" s="1358"/>
      <c r="F101" s="1358" t="s">
        <v>739</v>
      </c>
      <c r="G101" s="1358"/>
      <c r="H101" s="1358" t="s">
        <v>742</v>
      </c>
      <c r="I101" s="1358"/>
      <c r="J101" s="1358" t="s">
        <v>743</v>
      </c>
      <c r="K101" s="1358"/>
      <c r="L101" s="1358"/>
      <c r="M101" s="1358" t="s">
        <v>765</v>
      </c>
      <c r="N101" s="1358"/>
      <c r="O101" s="1358"/>
      <c r="P101" s="1358"/>
      <c r="Q101" s="1358"/>
      <c r="R101" s="1358"/>
      <c r="S101" s="1358"/>
      <c r="T101" s="1359" t="s">
        <v>420</v>
      </c>
      <c r="U101" s="1359"/>
      <c r="V101" s="1359"/>
      <c r="W101" s="1359"/>
      <c r="X101" s="1359"/>
      <c r="Y101" s="1359"/>
      <c r="Z101" s="1359"/>
      <c r="AA101" s="1359"/>
      <c r="AB101" s="1358" t="s">
        <v>732</v>
      </c>
      <c r="AC101" s="1358"/>
      <c r="AD101" s="1358"/>
      <c r="AE101" s="1358"/>
      <c r="AF101" s="1358"/>
      <c r="AG101" s="1358" t="s">
        <v>733</v>
      </c>
      <c r="AH101" s="1358"/>
      <c r="AI101" s="1358"/>
      <c r="AJ101" s="1024" t="s">
        <v>417</v>
      </c>
      <c r="AK101" s="1360" t="s">
        <v>734</v>
      </c>
      <c r="AL101" s="1360"/>
      <c r="AM101" s="1360"/>
      <c r="AN101" s="1360"/>
      <c r="AO101" s="1360"/>
      <c r="AP101" s="1360"/>
      <c r="AQ101" s="1090">
        <v>0</v>
      </c>
      <c r="AR101" s="1090">
        <v>0</v>
      </c>
      <c r="AS101" s="1092">
        <v>0</v>
      </c>
      <c r="AT101" s="1092">
        <v>0</v>
      </c>
      <c r="AU101" s="1020"/>
      <c r="AV101" s="1090">
        <v>0</v>
      </c>
      <c r="AW101" s="1092">
        <v>0</v>
      </c>
      <c r="AX101" s="1090">
        <v>0</v>
      </c>
      <c r="AY101" s="1092">
        <v>0</v>
      </c>
      <c r="AZ101" s="1090">
        <v>0</v>
      </c>
      <c r="BA101" s="1092">
        <v>0</v>
      </c>
      <c r="BB101" s="1092">
        <v>0</v>
      </c>
      <c r="BC101" s="1092">
        <v>0</v>
      </c>
      <c r="BD101" s="1092">
        <v>0</v>
      </c>
      <c r="BG101" s="1086">
        <f t="shared" si="29"/>
        <v>0</v>
      </c>
      <c r="BH101" s="1086">
        <f t="shared" si="30"/>
        <v>0</v>
      </c>
      <c r="BI101" s="1086">
        <f t="shared" si="31"/>
        <v>0</v>
      </c>
      <c r="BJ101" s="1086">
        <f t="shared" si="32"/>
        <v>0</v>
      </c>
      <c r="BK101" s="1086">
        <f t="shared" si="33"/>
        <v>0</v>
      </c>
      <c r="BL101" s="1086">
        <f t="shared" si="34"/>
        <v>0</v>
      </c>
      <c r="BM101" s="1086">
        <f t="shared" si="35"/>
        <v>0</v>
      </c>
      <c r="BN101" s="1086">
        <f t="shared" si="36"/>
        <v>0</v>
      </c>
      <c r="BO101" s="1086">
        <f t="shared" si="37"/>
        <v>0</v>
      </c>
      <c r="BP101" s="1086">
        <f t="shared" si="38"/>
        <v>0</v>
      </c>
      <c r="BQ101" s="1086">
        <f t="shared" si="39"/>
        <v>0</v>
      </c>
      <c r="BR101" s="1086">
        <f t="shared" si="40"/>
        <v>0</v>
      </c>
      <c r="BS101" s="1086">
        <f t="shared" si="41"/>
        <v>0</v>
      </c>
    </row>
    <row r="102" spans="1:71" ht="25.5" customHeight="1">
      <c r="A102" s="1050" t="str">
        <f t="shared" si="28"/>
        <v>A204610</v>
      </c>
      <c r="B102" s="1350" t="s">
        <v>361</v>
      </c>
      <c r="C102" s="1350"/>
      <c r="D102" s="1350" t="s">
        <v>741</v>
      </c>
      <c r="E102" s="1350"/>
      <c r="F102" s="1350" t="s">
        <v>739</v>
      </c>
      <c r="G102" s="1350"/>
      <c r="H102" s="1350" t="s">
        <v>742</v>
      </c>
      <c r="I102" s="1350"/>
      <c r="J102" s="1350" t="s">
        <v>753</v>
      </c>
      <c r="K102" s="1350"/>
      <c r="L102" s="1350"/>
      <c r="M102" s="1350"/>
      <c r="N102" s="1350"/>
      <c r="O102" s="1350"/>
      <c r="P102" s="1350"/>
      <c r="Q102" s="1350"/>
      <c r="R102" s="1350"/>
      <c r="S102" s="1350"/>
      <c r="T102" s="1349" t="s">
        <v>766</v>
      </c>
      <c r="U102" s="1349"/>
      <c r="V102" s="1349"/>
      <c r="W102" s="1349"/>
      <c r="X102" s="1349"/>
      <c r="Y102" s="1349"/>
      <c r="Z102" s="1349"/>
      <c r="AA102" s="1349"/>
      <c r="AB102" s="1350" t="s">
        <v>732</v>
      </c>
      <c r="AC102" s="1350"/>
      <c r="AD102" s="1350"/>
      <c r="AE102" s="1350"/>
      <c r="AF102" s="1350"/>
      <c r="AG102" s="1350" t="s">
        <v>733</v>
      </c>
      <c r="AH102" s="1350"/>
      <c r="AI102" s="1350"/>
      <c r="AJ102" s="1019" t="s">
        <v>417</v>
      </c>
      <c r="AK102" s="1351" t="s">
        <v>734</v>
      </c>
      <c r="AL102" s="1351"/>
      <c r="AM102" s="1351"/>
      <c r="AN102" s="1351"/>
      <c r="AO102" s="1351"/>
      <c r="AP102" s="1351"/>
      <c r="AQ102" s="1093">
        <v>2379558591.04</v>
      </c>
      <c r="AR102" s="1093">
        <v>2370210388</v>
      </c>
      <c r="AS102" s="1093">
        <v>9348203.0399999991</v>
      </c>
      <c r="AT102" s="1092">
        <v>0</v>
      </c>
      <c r="AU102" s="1020"/>
      <c r="AV102" s="1093">
        <v>2370210388</v>
      </c>
      <c r="AW102" s="1092">
        <v>0</v>
      </c>
      <c r="AX102" s="1093">
        <v>1679215275</v>
      </c>
      <c r="AY102" s="1093">
        <v>690995113</v>
      </c>
      <c r="AZ102" s="1093">
        <v>1679215275</v>
      </c>
      <c r="BA102" s="1092">
        <v>0</v>
      </c>
      <c r="BB102" s="1093">
        <v>1679215275</v>
      </c>
      <c r="BC102" s="1092">
        <v>0</v>
      </c>
      <c r="BD102" s="1092">
        <v>0</v>
      </c>
    </row>
    <row r="103" spans="1:71" ht="25.5" customHeight="1">
      <c r="A103" s="1050" t="str">
        <f t="shared" si="28"/>
        <v>A2046210</v>
      </c>
      <c r="B103" s="1358" t="s">
        <v>361</v>
      </c>
      <c r="C103" s="1358"/>
      <c r="D103" s="1358" t="s">
        <v>741</v>
      </c>
      <c r="E103" s="1358"/>
      <c r="F103" s="1358" t="s">
        <v>739</v>
      </c>
      <c r="G103" s="1358"/>
      <c r="H103" s="1358" t="s">
        <v>742</v>
      </c>
      <c r="I103" s="1358"/>
      <c r="J103" s="1358" t="s">
        <v>753</v>
      </c>
      <c r="K103" s="1358"/>
      <c r="L103" s="1358"/>
      <c r="M103" s="1358" t="s">
        <v>741</v>
      </c>
      <c r="N103" s="1358"/>
      <c r="O103" s="1358"/>
      <c r="P103" s="1358"/>
      <c r="Q103" s="1358"/>
      <c r="R103" s="1358"/>
      <c r="S103" s="1358"/>
      <c r="T103" s="1359" t="s">
        <v>421</v>
      </c>
      <c r="U103" s="1359"/>
      <c r="V103" s="1359"/>
      <c r="W103" s="1359"/>
      <c r="X103" s="1359"/>
      <c r="Y103" s="1359"/>
      <c r="Z103" s="1359"/>
      <c r="AA103" s="1359"/>
      <c r="AB103" s="1358" t="s">
        <v>732</v>
      </c>
      <c r="AC103" s="1358"/>
      <c r="AD103" s="1358"/>
      <c r="AE103" s="1358"/>
      <c r="AF103" s="1358"/>
      <c r="AG103" s="1358" t="s">
        <v>733</v>
      </c>
      <c r="AH103" s="1358"/>
      <c r="AI103" s="1358"/>
      <c r="AJ103" s="1024" t="s">
        <v>417</v>
      </c>
      <c r="AK103" s="1360" t="s">
        <v>734</v>
      </c>
      <c r="AL103" s="1360"/>
      <c r="AM103" s="1360"/>
      <c r="AN103" s="1360"/>
      <c r="AO103" s="1360"/>
      <c r="AP103" s="1360"/>
      <c r="AQ103" s="1091">
        <v>1247737438.04</v>
      </c>
      <c r="AR103" s="1091">
        <v>1245589235</v>
      </c>
      <c r="AS103" s="1093">
        <v>2148203.04</v>
      </c>
      <c r="AT103" s="1092">
        <v>0</v>
      </c>
      <c r="AU103" s="1020"/>
      <c r="AV103" s="1091">
        <v>1245589235</v>
      </c>
      <c r="AW103" s="1092">
        <v>0</v>
      </c>
      <c r="AX103" s="1091">
        <v>967198878</v>
      </c>
      <c r="AY103" s="1093">
        <v>278390357</v>
      </c>
      <c r="AZ103" s="1091">
        <v>967198878</v>
      </c>
      <c r="BA103" s="1092">
        <v>0</v>
      </c>
      <c r="BB103" s="1093">
        <v>967198878</v>
      </c>
      <c r="BC103" s="1092">
        <v>0</v>
      </c>
      <c r="BD103" s="1092">
        <v>0</v>
      </c>
      <c r="BG103" s="1086">
        <f t="shared" ref="BG103:BG166" si="42">+ABS(AQ103)</f>
        <v>1247737438.04</v>
      </c>
      <c r="BH103" s="1086">
        <f t="shared" ref="BH103:BH166" si="43">+ABS(AR103)</f>
        <v>1245589235</v>
      </c>
      <c r="BI103" s="1086">
        <f t="shared" ref="BI103:BI166" si="44">+ABS(AS103)</f>
        <v>2148203.04</v>
      </c>
      <c r="BJ103" s="1086">
        <f t="shared" ref="BJ103:BJ166" si="45">+ABS(AT103)</f>
        <v>0</v>
      </c>
      <c r="BK103" s="1086">
        <f t="shared" ref="BK103:BK166" si="46">+ABS(AV103)</f>
        <v>1245589235</v>
      </c>
      <c r="BL103" s="1086">
        <f t="shared" ref="BL103:BL166" si="47">+ABS(AW103)</f>
        <v>0</v>
      </c>
      <c r="BM103" s="1086">
        <f t="shared" ref="BM103:BM166" si="48">+ABS(AX103)</f>
        <v>967198878</v>
      </c>
      <c r="BN103" s="1086">
        <f t="shared" ref="BN103:BN166" si="49">+ABS(AY103)</f>
        <v>278390357</v>
      </c>
      <c r="BO103" s="1086">
        <f t="shared" ref="BO103:BO166" si="50">+ABS(AZ103)</f>
        <v>967198878</v>
      </c>
      <c r="BP103" s="1086">
        <f t="shared" ref="BP103:BP166" si="51">+ABS(BA103)</f>
        <v>0</v>
      </c>
      <c r="BQ103" s="1086">
        <f t="shared" ref="BQ103:BQ166" si="52">+ABS(BB103)</f>
        <v>967198878</v>
      </c>
      <c r="BR103" s="1086">
        <f t="shared" ref="BR103:BR166" si="53">+ABS(BC103)</f>
        <v>0</v>
      </c>
      <c r="BS103" s="1086">
        <f t="shared" ref="BS103:BS166" si="54">+ABS(BD103)</f>
        <v>0</v>
      </c>
    </row>
    <row r="104" spans="1:71" ht="25.5" customHeight="1">
      <c r="A104" s="1050" t="str">
        <f t="shared" si="28"/>
        <v>A2046310</v>
      </c>
      <c r="B104" s="1358" t="s">
        <v>361</v>
      </c>
      <c r="C104" s="1358"/>
      <c r="D104" s="1358" t="s">
        <v>741</v>
      </c>
      <c r="E104" s="1358"/>
      <c r="F104" s="1358" t="s">
        <v>739</v>
      </c>
      <c r="G104" s="1358"/>
      <c r="H104" s="1358" t="s">
        <v>742</v>
      </c>
      <c r="I104" s="1358"/>
      <c r="J104" s="1358" t="s">
        <v>753</v>
      </c>
      <c r="K104" s="1358"/>
      <c r="L104" s="1358"/>
      <c r="M104" s="1358" t="s">
        <v>748</v>
      </c>
      <c r="N104" s="1358"/>
      <c r="O104" s="1358"/>
      <c r="P104" s="1358"/>
      <c r="Q104" s="1358"/>
      <c r="R104" s="1358"/>
      <c r="S104" s="1358"/>
      <c r="T104" s="1359" t="s">
        <v>422</v>
      </c>
      <c r="U104" s="1359"/>
      <c r="V104" s="1359"/>
      <c r="W104" s="1359"/>
      <c r="X104" s="1359"/>
      <c r="Y104" s="1359"/>
      <c r="Z104" s="1359"/>
      <c r="AA104" s="1359"/>
      <c r="AB104" s="1358" t="s">
        <v>732</v>
      </c>
      <c r="AC104" s="1358"/>
      <c r="AD104" s="1358"/>
      <c r="AE104" s="1358"/>
      <c r="AF104" s="1358"/>
      <c r="AG104" s="1358" t="s">
        <v>733</v>
      </c>
      <c r="AH104" s="1358"/>
      <c r="AI104" s="1358"/>
      <c r="AJ104" s="1024" t="s">
        <v>417</v>
      </c>
      <c r="AK104" s="1360" t="s">
        <v>734</v>
      </c>
      <c r="AL104" s="1360"/>
      <c r="AM104" s="1360"/>
      <c r="AN104" s="1360"/>
      <c r="AO104" s="1360"/>
      <c r="AP104" s="1360"/>
      <c r="AQ104" s="1091">
        <v>7500000</v>
      </c>
      <c r="AR104" s="1091">
        <v>300000</v>
      </c>
      <c r="AS104" s="1093">
        <v>7200000</v>
      </c>
      <c r="AT104" s="1092">
        <v>0</v>
      </c>
      <c r="AU104" s="1020"/>
      <c r="AV104" s="1091">
        <v>300000</v>
      </c>
      <c r="AW104" s="1092">
        <v>0</v>
      </c>
      <c r="AX104" s="1091">
        <v>300000</v>
      </c>
      <c r="AY104" s="1092">
        <v>0</v>
      </c>
      <c r="AZ104" s="1091">
        <v>300000</v>
      </c>
      <c r="BA104" s="1092">
        <v>0</v>
      </c>
      <c r="BB104" s="1093">
        <v>300000</v>
      </c>
      <c r="BC104" s="1092">
        <v>0</v>
      </c>
      <c r="BD104" s="1092">
        <v>0</v>
      </c>
      <c r="BG104" s="1086">
        <f t="shared" si="42"/>
        <v>7500000</v>
      </c>
      <c r="BH104" s="1086">
        <f t="shared" si="43"/>
        <v>300000</v>
      </c>
      <c r="BI104" s="1086">
        <f t="shared" si="44"/>
        <v>7200000</v>
      </c>
      <c r="BJ104" s="1086">
        <f t="shared" si="45"/>
        <v>0</v>
      </c>
      <c r="BK104" s="1086">
        <f t="shared" si="46"/>
        <v>300000</v>
      </c>
      <c r="BL104" s="1086">
        <f t="shared" si="47"/>
        <v>0</v>
      </c>
      <c r="BM104" s="1086">
        <f t="shared" si="48"/>
        <v>300000</v>
      </c>
      <c r="BN104" s="1086">
        <f t="shared" si="49"/>
        <v>0</v>
      </c>
      <c r="BO104" s="1086">
        <f t="shared" si="50"/>
        <v>300000</v>
      </c>
      <c r="BP104" s="1086">
        <f t="shared" si="51"/>
        <v>0</v>
      </c>
      <c r="BQ104" s="1086">
        <f t="shared" si="52"/>
        <v>300000</v>
      </c>
      <c r="BR104" s="1086">
        <f t="shared" si="53"/>
        <v>0</v>
      </c>
      <c r="BS104" s="1086">
        <f t="shared" si="54"/>
        <v>0</v>
      </c>
    </row>
    <row r="105" spans="1:71" ht="25.5" customHeight="1">
      <c r="A105" s="1050" t="str">
        <f t="shared" si="28"/>
        <v>A2046510</v>
      </c>
      <c r="B105" s="1358" t="s">
        <v>361</v>
      </c>
      <c r="C105" s="1358"/>
      <c r="D105" s="1358" t="s">
        <v>741</v>
      </c>
      <c r="E105" s="1358"/>
      <c r="F105" s="1358" t="s">
        <v>739</v>
      </c>
      <c r="G105" s="1358"/>
      <c r="H105" s="1358" t="s">
        <v>742</v>
      </c>
      <c r="I105" s="1358"/>
      <c r="J105" s="1358" t="s">
        <v>753</v>
      </c>
      <c r="K105" s="1358"/>
      <c r="L105" s="1358"/>
      <c r="M105" s="1358" t="s">
        <v>743</v>
      </c>
      <c r="N105" s="1358"/>
      <c r="O105" s="1358"/>
      <c r="P105" s="1358"/>
      <c r="Q105" s="1358"/>
      <c r="R105" s="1358"/>
      <c r="S105" s="1358"/>
      <c r="T105" s="1359" t="s">
        <v>423</v>
      </c>
      <c r="U105" s="1359"/>
      <c r="V105" s="1359"/>
      <c r="W105" s="1359"/>
      <c r="X105" s="1359"/>
      <c r="Y105" s="1359"/>
      <c r="Z105" s="1359"/>
      <c r="AA105" s="1359"/>
      <c r="AB105" s="1358" t="s">
        <v>732</v>
      </c>
      <c r="AC105" s="1358"/>
      <c r="AD105" s="1358"/>
      <c r="AE105" s="1358"/>
      <c r="AF105" s="1358"/>
      <c r="AG105" s="1358" t="s">
        <v>733</v>
      </c>
      <c r="AH105" s="1358"/>
      <c r="AI105" s="1358"/>
      <c r="AJ105" s="1024" t="s">
        <v>417</v>
      </c>
      <c r="AK105" s="1360" t="s">
        <v>734</v>
      </c>
      <c r="AL105" s="1360"/>
      <c r="AM105" s="1360"/>
      <c r="AN105" s="1360"/>
      <c r="AO105" s="1360"/>
      <c r="AP105" s="1360"/>
      <c r="AQ105" s="1091">
        <v>1124321153</v>
      </c>
      <c r="AR105" s="1091">
        <v>1124321153</v>
      </c>
      <c r="AS105" s="1092">
        <v>0</v>
      </c>
      <c r="AT105" s="1092">
        <v>0</v>
      </c>
      <c r="AU105" s="1020"/>
      <c r="AV105" s="1091">
        <v>1124321153</v>
      </c>
      <c r="AW105" s="1092">
        <v>0</v>
      </c>
      <c r="AX105" s="1091">
        <v>711716397</v>
      </c>
      <c r="AY105" s="1093">
        <v>412604756</v>
      </c>
      <c r="AZ105" s="1091">
        <v>711716397</v>
      </c>
      <c r="BA105" s="1092">
        <v>0</v>
      </c>
      <c r="BB105" s="1093">
        <v>711716397</v>
      </c>
      <c r="BC105" s="1092">
        <v>0</v>
      </c>
      <c r="BD105" s="1092">
        <v>0</v>
      </c>
      <c r="BG105" s="1086">
        <f t="shared" si="42"/>
        <v>1124321153</v>
      </c>
      <c r="BH105" s="1086">
        <f t="shared" si="43"/>
        <v>1124321153</v>
      </c>
      <c r="BI105" s="1086">
        <f t="shared" si="44"/>
        <v>0</v>
      </c>
      <c r="BJ105" s="1086">
        <f t="shared" si="45"/>
        <v>0</v>
      </c>
      <c r="BK105" s="1086">
        <f t="shared" si="46"/>
        <v>1124321153</v>
      </c>
      <c r="BL105" s="1086">
        <f t="shared" si="47"/>
        <v>0</v>
      </c>
      <c r="BM105" s="1086">
        <f t="shared" si="48"/>
        <v>711716397</v>
      </c>
      <c r="BN105" s="1086">
        <f t="shared" si="49"/>
        <v>412604756</v>
      </c>
      <c r="BO105" s="1086">
        <f t="shared" si="50"/>
        <v>711716397</v>
      </c>
      <c r="BP105" s="1086">
        <f t="shared" si="51"/>
        <v>0</v>
      </c>
      <c r="BQ105" s="1086">
        <f t="shared" si="52"/>
        <v>711716397</v>
      </c>
      <c r="BR105" s="1086">
        <f t="shared" si="53"/>
        <v>0</v>
      </c>
      <c r="BS105" s="1086">
        <f t="shared" si="54"/>
        <v>0</v>
      </c>
    </row>
    <row r="106" spans="1:71" ht="12.75">
      <c r="A106" s="1050" t="str">
        <f t="shared" si="28"/>
        <v>A204710</v>
      </c>
      <c r="B106" s="1350" t="s">
        <v>361</v>
      </c>
      <c r="C106" s="1350"/>
      <c r="D106" s="1350" t="s">
        <v>741</v>
      </c>
      <c r="E106" s="1350"/>
      <c r="F106" s="1350" t="s">
        <v>739</v>
      </c>
      <c r="G106" s="1350"/>
      <c r="H106" s="1350" t="s">
        <v>742</v>
      </c>
      <c r="I106" s="1350"/>
      <c r="J106" s="1350" t="s">
        <v>754</v>
      </c>
      <c r="K106" s="1350"/>
      <c r="L106" s="1350"/>
      <c r="M106" s="1350"/>
      <c r="N106" s="1350"/>
      <c r="O106" s="1350"/>
      <c r="P106" s="1350"/>
      <c r="Q106" s="1350"/>
      <c r="R106" s="1350"/>
      <c r="S106" s="1350"/>
      <c r="T106" s="1349" t="s">
        <v>644</v>
      </c>
      <c r="U106" s="1349"/>
      <c r="V106" s="1349"/>
      <c r="W106" s="1349"/>
      <c r="X106" s="1349"/>
      <c r="Y106" s="1349"/>
      <c r="Z106" s="1349"/>
      <c r="AA106" s="1349"/>
      <c r="AB106" s="1350" t="s">
        <v>732</v>
      </c>
      <c r="AC106" s="1350"/>
      <c r="AD106" s="1350"/>
      <c r="AE106" s="1350"/>
      <c r="AF106" s="1350"/>
      <c r="AG106" s="1350" t="s">
        <v>733</v>
      </c>
      <c r="AH106" s="1350"/>
      <c r="AI106" s="1350"/>
      <c r="AJ106" s="1019" t="s">
        <v>417</v>
      </c>
      <c r="AK106" s="1351" t="s">
        <v>734</v>
      </c>
      <c r="AL106" s="1351"/>
      <c r="AM106" s="1351"/>
      <c r="AN106" s="1351"/>
      <c r="AO106" s="1351"/>
      <c r="AP106" s="1351"/>
      <c r="AQ106" s="1091">
        <v>25000000</v>
      </c>
      <c r="AR106" s="1091">
        <v>14582357</v>
      </c>
      <c r="AS106" s="1093">
        <v>10417643</v>
      </c>
      <c r="AT106" s="1092">
        <v>0</v>
      </c>
      <c r="AU106" s="1020"/>
      <c r="AV106" s="1091">
        <v>10385357</v>
      </c>
      <c r="AW106" s="1093">
        <v>4197000</v>
      </c>
      <c r="AX106" s="1091">
        <v>3075677</v>
      </c>
      <c r="AY106" s="1093">
        <v>7309680</v>
      </c>
      <c r="AZ106" s="1091">
        <v>3075677</v>
      </c>
      <c r="BA106" s="1092">
        <v>0</v>
      </c>
      <c r="BB106" s="1093">
        <v>3075677</v>
      </c>
      <c r="BC106" s="1092">
        <v>0</v>
      </c>
      <c r="BD106" s="1092">
        <v>0</v>
      </c>
      <c r="BG106" s="1086">
        <f t="shared" si="42"/>
        <v>25000000</v>
      </c>
      <c r="BH106" s="1086">
        <f t="shared" si="43"/>
        <v>14582357</v>
      </c>
      <c r="BI106" s="1086">
        <f t="shared" si="44"/>
        <v>10417643</v>
      </c>
      <c r="BJ106" s="1086">
        <f t="shared" si="45"/>
        <v>0</v>
      </c>
      <c r="BK106" s="1086">
        <f t="shared" si="46"/>
        <v>10385357</v>
      </c>
      <c r="BL106" s="1086">
        <f t="shared" si="47"/>
        <v>4197000</v>
      </c>
      <c r="BM106" s="1086">
        <f t="shared" si="48"/>
        <v>3075677</v>
      </c>
      <c r="BN106" s="1086">
        <f t="shared" si="49"/>
        <v>7309680</v>
      </c>
      <c r="BO106" s="1086">
        <f t="shared" si="50"/>
        <v>3075677</v>
      </c>
      <c r="BP106" s="1086">
        <f t="shared" si="51"/>
        <v>0</v>
      </c>
      <c r="BQ106" s="1086">
        <f t="shared" si="52"/>
        <v>3075677</v>
      </c>
      <c r="BR106" s="1086">
        <f t="shared" si="53"/>
        <v>0</v>
      </c>
      <c r="BS106" s="1086">
        <f t="shared" si="54"/>
        <v>0</v>
      </c>
    </row>
    <row r="107" spans="1:71" ht="25.5" customHeight="1">
      <c r="A107" s="1050" t="str">
        <f t="shared" si="28"/>
        <v>A2047510</v>
      </c>
      <c r="B107" s="1358" t="s">
        <v>361</v>
      </c>
      <c r="C107" s="1358"/>
      <c r="D107" s="1358" t="s">
        <v>741</v>
      </c>
      <c r="E107" s="1358"/>
      <c r="F107" s="1358" t="s">
        <v>739</v>
      </c>
      <c r="G107" s="1358"/>
      <c r="H107" s="1358" t="s">
        <v>742</v>
      </c>
      <c r="I107" s="1358"/>
      <c r="J107" s="1358" t="s">
        <v>754</v>
      </c>
      <c r="K107" s="1358"/>
      <c r="L107" s="1358"/>
      <c r="M107" s="1358" t="s">
        <v>743</v>
      </c>
      <c r="N107" s="1358"/>
      <c r="O107" s="1358"/>
      <c r="P107" s="1358"/>
      <c r="Q107" s="1358"/>
      <c r="R107" s="1358"/>
      <c r="S107" s="1358"/>
      <c r="T107" s="1359" t="s">
        <v>424</v>
      </c>
      <c r="U107" s="1359"/>
      <c r="V107" s="1359"/>
      <c r="W107" s="1359"/>
      <c r="X107" s="1359"/>
      <c r="Y107" s="1359"/>
      <c r="Z107" s="1359"/>
      <c r="AA107" s="1359"/>
      <c r="AB107" s="1358" t="s">
        <v>732</v>
      </c>
      <c r="AC107" s="1358"/>
      <c r="AD107" s="1358"/>
      <c r="AE107" s="1358"/>
      <c r="AF107" s="1358"/>
      <c r="AG107" s="1358" t="s">
        <v>733</v>
      </c>
      <c r="AH107" s="1358"/>
      <c r="AI107" s="1358"/>
      <c r="AJ107" s="1024" t="s">
        <v>417</v>
      </c>
      <c r="AK107" s="1360" t="s">
        <v>734</v>
      </c>
      <c r="AL107" s="1360"/>
      <c r="AM107" s="1360"/>
      <c r="AN107" s="1360"/>
      <c r="AO107" s="1360"/>
      <c r="AP107" s="1360"/>
      <c r="AQ107" s="1091">
        <v>20000000</v>
      </c>
      <c r="AR107" s="1091">
        <v>10200000</v>
      </c>
      <c r="AS107" s="1093">
        <v>9800000</v>
      </c>
      <c r="AT107" s="1092">
        <v>0</v>
      </c>
      <c r="AU107" s="1020"/>
      <c r="AV107" s="1091">
        <v>6003000</v>
      </c>
      <c r="AW107" s="1093">
        <v>4197000</v>
      </c>
      <c r="AX107" s="1091">
        <v>1575000</v>
      </c>
      <c r="AY107" s="1093">
        <v>4428000</v>
      </c>
      <c r="AZ107" s="1091">
        <v>1575000</v>
      </c>
      <c r="BA107" s="1092">
        <v>0</v>
      </c>
      <c r="BB107" s="1093">
        <v>1575000</v>
      </c>
      <c r="BC107" s="1092">
        <v>0</v>
      </c>
      <c r="BD107" s="1092">
        <v>0</v>
      </c>
      <c r="BG107" s="1086">
        <f t="shared" si="42"/>
        <v>20000000</v>
      </c>
      <c r="BH107" s="1086">
        <f t="shared" si="43"/>
        <v>10200000</v>
      </c>
      <c r="BI107" s="1086">
        <f t="shared" si="44"/>
        <v>9800000</v>
      </c>
      <c r="BJ107" s="1086">
        <f t="shared" si="45"/>
        <v>0</v>
      </c>
      <c r="BK107" s="1086">
        <f t="shared" si="46"/>
        <v>6003000</v>
      </c>
      <c r="BL107" s="1086">
        <f t="shared" si="47"/>
        <v>4197000</v>
      </c>
      <c r="BM107" s="1086">
        <f t="shared" si="48"/>
        <v>1575000</v>
      </c>
      <c r="BN107" s="1086">
        <f t="shared" si="49"/>
        <v>4428000</v>
      </c>
      <c r="BO107" s="1086">
        <f t="shared" si="50"/>
        <v>1575000</v>
      </c>
      <c r="BP107" s="1086">
        <f t="shared" si="51"/>
        <v>0</v>
      </c>
      <c r="BQ107" s="1086">
        <f t="shared" si="52"/>
        <v>1575000</v>
      </c>
      <c r="BR107" s="1086">
        <f t="shared" si="53"/>
        <v>0</v>
      </c>
      <c r="BS107" s="1086">
        <f t="shared" si="54"/>
        <v>0</v>
      </c>
    </row>
    <row r="108" spans="1:71" ht="25.5" customHeight="1">
      <c r="A108" s="1050" t="str">
        <f t="shared" si="28"/>
        <v>A2047610</v>
      </c>
      <c r="B108" s="1358" t="s">
        <v>361</v>
      </c>
      <c r="C108" s="1358"/>
      <c r="D108" s="1358" t="s">
        <v>741</v>
      </c>
      <c r="E108" s="1358"/>
      <c r="F108" s="1358" t="s">
        <v>739</v>
      </c>
      <c r="G108" s="1358"/>
      <c r="H108" s="1358" t="s">
        <v>742</v>
      </c>
      <c r="I108" s="1358"/>
      <c r="J108" s="1358" t="s">
        <v>754</v>
      </c>
      <c r="K108" s="1358"/>
      <c r="L108" s="1358"/>
      <c r="M108" s="1358" t="s">
        <v>753</v>
      </c>
      <c r="N108" s="1358"/>
      <c r="O108" s="1358"/>
      <c r="P108" s="1358"/>
      <c r="Q108" s="1358"/>
      <c r="R108" s="1358"/>
      <c r="S108" s="1358"/>
      <c r="T108" s="1359" t="s">
        <v>425</v>
      </c>
      <c r="U108" s="1359"/>
      <c r="V108" s="1359"/>
      <c r="W108" s="1359"/>
      <c r="X108" s="1359"/>
      <c r="Y108" s="1359"/>
      <c r="Z108" s="1359"/>
      <c r="AA108" s="1359"/>
      <c r="AB108" s="1358" t="s">
        <v>732</v>
      </c>
      <c r="AC108" s="1358"/>
      <c r="AD108" s="1358"/>
      <c r="AE108" s="1358"/>
      <c r="AF108" s="1358"/>
      <c r="AG108" s="1358" t="s">
        <v>733</v>
      </c>
      <c r="AH108" s="1358"/>
      <c r="AI108" s="1358"/>
      <c r="AJ108" s="1024" t="s">
        <v>417</v>
      </c>
      <c r="AK108" s="1360" t="s">
        <v>734</v>
      </c>
      <c r="AL108" s="1360"/>
      <c r="AM108" s="1360"/>
      <c r="AN108" s="1360"/>
      <c r="AO108" s="1360"/>
      <c r="AP108" s="1360"/>
      <c r="AQ108" s="1091">
        <v>5000000</v>
      </c>
      <c r="AR108" s="1091">
        <v>4382357</v>
      </c>
      <c r="AS108" s="1093">
        <v>617643</v>
      </c>
      <c r="AT108" s="1092">
        <v>0</v>
      </c>
      <c r="AU108" s="1020"/>
      <c r="AV108" s="1091">
        <v>4382357</v>
      </c>
      <c r="AW108" s="1092">
        <v>0</v>
      </c>
      <c r="AX108" s="1091">
        <v>1500677</v>
      </c>
      <c r="AY108" s="1093">
        <v>2881680</v>
      </c>
      <c r="AZ108" s="1091">
        <v>1500677</v>
      </c>
      <c r="BA108" s="1092">
        <v>0</v>
      </c>
      <c r="BB108" s="1093">
        <v>1500677</v>
      </c>
      <c r="BC108" s="1092">
        <v>0</v>
      </c>
      <c r="BD108" s="1092">
        <v>0</v>
      </c>
      <c r="BG108" s="1086">
        <f t="shared" si="42"/>
        <v>5000000</v>
      </c>
      <c r="BH108" s="1086">
        <f t="shared" si="43"/>
        <v>4382357</v>
      </c>
      <c r="BI108" s="1086">
        <f t="shared" si="44"/>
        <v>617643</v>
      </c>
      <c r="BJ108" s="1086">
        <f t="shared" si="45"/>
        <v>0</v>
      </c>
      <c r="BK108" s="1086">
        <f t="shared" si="46"/>
        <v>4382357</v>
      </c>
      <c r="BL108" s="1086">
        <f t="shared" si="47"/>
        <v>0</v>
      </c>
      <c r="BM108" s="1086">
        <f t="shared" si="48"/>
        <v>1500677</v>
      </c>
      <c r="BN108" s="1086">
        <f t="shared" si="49"/>
        <v>2881680</v>
      </c>
      <c r="BO108" s="1086">
        <f t="shared" si="50"/>
        <v>1500677</v>
      </c>
      <c r="BP108" s="1086">
        <f t="shared" si="51"/>
        <v>0</v>
      </c>
      <c r="BQ108" s="1086">
        <f t="shared" si="52"/>
        <v>1500677</v>
      </c>
      <c r="BR108" s="1086">
        <f t="shared" si="53"/>
        <v>0</v>
      </c>
      <c r="BS108" s="1086">
        <f t="shared" si="54"/>
        <v>0</v>
      </c>
    </row>
    <row r="109" spans="1:71" ht="12.75">
      <c r="A109" s="1050" t="str">
        <f t="shared" si="28"/>
        <v>A204810</v>
      </c>
      <c r="B109" s="1350" t="s">
        <v>361</v>
      </c>
      <c r="C109" s="1350"/>
      <c r="D109" s="1350" t="s">
        <v>741</v>
      </c>
      <c r="E109" s="1350"/>
      <c r="F109" s="1350" t="s">
        <v>739</v>
      </c>
      <c r="G109" s="1350"/>
      <c r="H109" s="1350" t="s">
        <v>742</v>
      </c>
      <c r="I109" s="1350"/>
      <c r="J109" s="1350" t="s">
        <v>755</v>
      </c>
      <c r="K109" s="1350"/>
      <c r="L109" s="1350"/>
      <c r="M109" s="1350"/>
      <c r="N109" s="1350"/>
      <c r="O109" s="1350"/>
      <c r="P109" s="1350"/>
      <c r="Q109" s="1350"/>
      <c r="R109" s="1350"/>
      <c r="S109" s="1350"/>
      <c r="T109" s="1349" t="s">
        <v>767</v>
      </c>
      <c r="U109" s="1349"/>
      <c r="V109" s="1349"/>
      <c r="W109" s="1349"/>
      <c r="X109" s="1349"/>
      <c r="Y109" s="1349"/>
      <c r="Z109" s="1349"/>
      <c r="AA109" s="1349"/>
      <c r="AB109" s="1350" t="s">
        <v>732</v>
      </c>
      <c r="AC109" s="1350"/>
      <c r="AD109" s="1350"/>
      <c r="AE109" s="1350"/>
      <c r="AF109" s="1350"/>
      <c r="AG109" s="1350" t="s">
        <v>733</v>
      </c>
      <c r="AH109" s="1350"/>
      <c r="AI109" s="1350"/>
      <c r="AJ109" s="1019" t="s">
        <v>417</v>
      </c>
      <c r="AK109" s="1351" t="s">
        <v>734</v>
      </c>
      <c r="AL109" s="1351"/>
      <c r="AM109" s="1351"/>
      <c r="AN109" s="1351"/>
      <c r="AO109" s="1351"/>
      <c r="AP109" s="1351"/>
      <c r="AQ109" s="1091">
        <v>1456300000</v>
      </c>
      <c r="AR109" s="1091">
        <v>1445300000</v>
      </c>
      <c r="AS109" s="1093">
        <v>11000000</v>
      </c>
      <c r="AT109" s="1092">
        <v>0</v>
      </c>
      <c r="AU109" s="1020"/>
      <c r="AV109" s="1091">
        <v>1273663799</v>
      </c>
      <c r="AW109" s="1093">
        <v>171636201</v>
      </c>
      <c r="AX109" s="1091">
        <v>1272637229</v>
      </c>
      <c r="AY109" s="1093">
        <v>1026570</v>
      </c>
      <c r="AZ109" s="1091">
        <v>1269223459</v>
      </c>
      <c r="BA109" s="1093">
        <v>3413770</v>
      </c>
      <c r="BB109" s="1093">
        <v>1262700684</v>
      </c>
      <c r="BC109" s="1093">
        <v>6522775</v>
      </c>
      <c r="BD109" s="1093">
        <v>67500</v>
      </c>
      <c r="BG109" s="1086">
        <f t="shared" si="42"/>
        <v>1456300000</v>
      </c>
      <c r="BH109" s="1086">
        <f t="shared" si="43"/>
        <v>1445300000</v>
      </c>
      <c r="BI109" s="1086">
        <f t="shared" si="44"/>
        <v>11000000</v>
      </c>
      <c r="BJ109" s="1086">
        <f t="shared" si="45"/>
        <v>0</v>
      </c>
      <c r="BK109" s="1086">
        <f t="shared" si="46"/>
        <v>1273663799</v>
      </c>
      <c r="BL109" s="1086">
        <f t="shared" si="47"/>
        <v>171636201</v>
      </c>
      <c r="BM109" s="1086">
        <f t="shared" si="48"/>
        <v>1272637229</v>
      </c>
      <c r="BN109" s="1086">
        <f t="shared" si="49"/>
        <v>1026570</v>
      </c>
      <c r="BO109" s="1086">
        <f t="shared" si="50"/>
        <v>1269223459</v>
      </c>
      <c r="BP109" s="1086">
        <f t="shared" si="51"/>
        <v>3413770</v>
      </c>
      <c r="BQ109" s="1086">
        <f t="shared" si="52"/>
        <v>1262700684</v>
      </c>
      <c r="BR109" s="1086">
        <f t="shared" si="53"/>
        <v>6522775</v>
      </c>
      <c r="BS109" s="1086">
        <f t="shared" si="54"/>
        <v>67500</v>
      </c>
    </row>
    <row r="110" spans="1:71" ht="25.5" customHeight="1">
      <c r="A110" s="1050" t="str">
        <f t="shared" si="28"/>
        <v>A2048110</v>
      </c>
      <c r="B110" s="1358" t="s">
        <v>361</v>
      </c>
      <c r="C110" s="1358"/>
      <c r="D110" s="1358" t="s">
        <v>741</v>
      </c>
      <c r="E110" s="1358"/>
      <c r="F110" s="1358" t="s">
        <v>739</v>
      </c>
      <c r="G110" s="1358"/>
      <c r="H110" s="1358" t="s">
        <v>742</v>
      </c>
      <c r="I110" s="1358"/>
      <c r="J110" s="1358" t="s">
        <v>755</v>
      </c>
      <c r="K110" s="1358"/>
      <c r="L110" s="1358"/>
      <c r="M110" s="1358" t="s">
        <v>738</v>
      </c>
      <c r="N110" s="1358"/>
      <c r="O110" s="1358"/>
      <c r="P110" s="1358"/>
      <c r="Q110" s="1358"/>
      <c r="R110" s="1358"/>
      <c r="S110" s="1358"/>
      <c r="T110" s="1359" t="s">
        <v>426</v>
      </c>
      <c r="U110" s="1359"/>
      <c r="V110" s="1359"/>
      <c r="W110" s="1359"/>
      <c r="X110" s="1359"/>
      <c r="Y110" s="1359"/>
      <c r="Z110" s="1359"/>
      <c r="AA110" s="1359"/>
      <c r="AB110" s="1358" t="s">
        <v>732</v>
      </c>
      <c r="AC110" s="1358"/>
      <c r="AD110" s="1358"/>
      <c r="AE110" s="1358"/>
      <c r="AF110" s="1358"/>
      <c r="AG110" s="1358" t="s">
        <v>733</v>
      </c>
      <c r="AH110" s="1358"/>
      <c r="AI110" s="1358"/>
      <c r="AJ110" s="1024" t="s">
        <v>417</v>
      </c>
      <c r="AK110" s="1360" t="s">
        <v>734</v>
      </c>
      <c r="AL110" s="1360"/>
      <c r="AM110" s="1360"/>
      <c r="AN110" s="1360"/>
      <c r="AO110" s="1360"/>
      <c r="AP110" s="1360"/>
      <c r="AQ110" s="1091">
        <v>159000000</v>
      </c>
      <c r="AR110" s="1091">
        <v>148000000</v>
      </c>
      <c r="AS110" s="1093">
        <v>11000000</v>
      </c>
      <c r="AT110" s="1092">
        <v>0</v>
      </c>
      <c r="AU110" s="1020"/>
      <c r="AV110" s="1091">
        <v>142028311</v>
      </c>
      <c r="AW110" s="1093">
        <v>5971689</v>
      </c>
      <c r="AX110" s="1091">
        <v>142028311</v>
      </c>
      <c r="AY110" s="1092">
        <v>0</v>
      </c>
      <c r="AZ110" s="1091">
        <v>142028311</v>
      </c>
      <c r="BA110" s="1092">
        <v>0</v>
      </c>
      <c r="BB110" s="1093">
        <v>141958611</v>
      </c>
      <c r="BC110" s="1093">
        <v>69700</v>
      </c>
      <c r="BD110" s="1093">
        <v>1000</v>
      </c>
      <c r="BG110" s="1086">
        <f t="shared" si="42"/>
        <v>159000000</v>
      </c>
      <c r="BH110" s="1086">
        <f t="shared" si="43"/>
        <v>148000000</v>
      </c>
      <c r="BI110" s="1086">
        <f t="shared" si="44"/>
        <v>11000000</v>
      </c>
      <c r="BJ110" s="1086">
        <f t="shared" si="45"/>
        <v>0</v>
      </c>
      <c r="BK110" s="1086">
        <f t="shared" si="46"/>
        <v>142028311</v>
      </c>
      <c r="BL110" s="1086">
        <f t="shared" si="47"/>
        <v>5971689</v>
      </c>
      <c r="BM110" s="1086">
        <f t="shared" si="48"/>
        <v>142028311</v>
      </c>
      <c r="BN110" s="1086">
        <f t="shared" si="49"/>
        <v>0</v>
      </c>
      <c r="BO110" s="1086">
        <f t="shared" si="50"/>
        <v>142028311</v>
      </c>
      <c r="BP110" s="1086">
        <f t="shared" si="51"/>
        <v>0</v>
      </c>
      <c r="BQ110" s="1086">
        <f t="shared" si="52"/>
        <v>141958611</v>
      </c>
      <c r="BR110" s="1086">
        <f t="shared" si="53"/>
        <v>69700</v>
      </c>
      <c r="BS110" s="1086">
        <f t="shared" si="54"/>
        <v>1000</v>
      </c>
    </row>
    <row r="111" spans="1:71" ht="25.5" customHeight="1">
      <c r="A111" s="1050" t="str">
        <f t="shared" si="28"/>
        <v>A2048210</v>
      </c>
      <c r="B111" s="1358" t="s">
        <v>361</v>
      </c>
      <c r="C111" s="1358"/>
      <c r="D111" s="1358" t="s">
        <v>741</v>
      </c>
      <c r="E111" s="1358"/>
      <c r="F111" s="1358" t="s">
        <v>739</v>
      </c>
      <c r="G111" s="1358"/>
      <c r="H111" s="1358" t="s">
        <v>742</v>
      </c>
      <c r="I111" s="1358"/>
      <c r="J111" s="1358" t="s">
        <v>755</v>
      </c>
      <c r="K111" s="1358"/>
      <c r="L111" s="1358"/>
      <c r="M111" s="1358" t="s">
        <v>741</v>
      </c>
      <c r="N111" s="1358"/>
      <c r="O111" s="1358"/>
      <c r="P111" s="1358"/>
      <c r="Q111" s="1358"/>
      <c r="R111" s="1358"/>
      <c r="S111" s="1358"/>
      <c r="T111" s="1359" t="s">
        <v>427</v>
      </c>
      <c r="U111" s="1359"/>
      <c r="V111" s="1359"/>
      <c r="W111" s="1359"/>
      <c r="X111" s="1359"/>
      <c r="Y111" s="1359"/>
      <c r="Z111" s="1359"/>
      <c r="AA111" s="1359"/>
      <c r="AB111" s="1358" t="s">
        <v>732</v>
      </c>
      <c r="AC111" s="1358"/>
      <c r="AD111" s="1358"/>
      <c r="AE111" s="1358"/>
      <c r="AF111" s="1358"/>
      <c r="AG111" s="1358" t="s">
        <v>733</v>
      </c>
      <c r="AH111" s="1358"/>
      <c r="AI111" s="1358"/>
      <c r="AJ111" s="1024" t="s">
        <v>417</v>
      </c>
      <c r="AK111" s="1360" t="s">
        <v>734</v>
      </c>
      <c r="AL111" s="1360"/>
      <c r="AM111" s="1360"/>
      <c r="AN111" s="1360"/>
      <c r="AO111" s="1360"/>
      <c r="AP111" s="1360"/>
      <c r="AQ111" s="1091">
        <v>848000000</v>
      </c>
      <c r="AR111" s="1091">
        <v>848000000</v>
      </c>
      <c r="AS111" s="1092">
        <v>0</v>
      </c>
      <c r="AT111" s="1092">
        <v>0</v>
      </c>
      <c r="AU111" s="1020"/>
      <c r="AV111" s="1091">
        <v>754448673</v>
      </c>
      <c r="AW111" s="1093">
        <v>93551327</v>
      </c>
      <c r="AX111" s="1091">
        <v>754448673</v>
      </c>
      <c r="AY111" s="1092">
        <v>0</v>
      </c>
      <c r="AZ111" s="1091">
        <v>751938173</v>
      </c>
      <c r="BA111" s="1093">
        <v>2510500</v>
      </c>
      <c r="BB111" s="1093">
        <v>745485098</v>
      </c>
      <c r="BC111" s="1093">
        <v>6453075</v>
      </c>
      <c r="BD111" s="1092">
        <v>0</v>
      </c>
      <c r="BG111" s="1086">
        <f t="shared" si="42"/>
        <v>848000000</v>
      </c>
      <c r="BH111" s="1086">
        <f t="shared" si="43"/>
        <v>848000000</v>
      </c>
      <c r="BI111" s="1086">
        <f t="shared" si="44"/>
        <v>0</v>
      </c>
      <c r="BJ111" s="1086">
        <f t="shared" si="45"/>
        <v>0</v>
      </c>
      <c r="BK111" s="1086">
        <f t="shared" si="46"/>
        <v>754448673</v>
      </c>
      <c r="BL111" s="1086">
        <f t="shared" si="47"/>
        <v>93551327</v>
      </c>
      <c r="BM111" s="1086">
        <f t="shared" si="48"/>
        <v>754448673</v>
      </c>
      <c r="BN111" s="1086">
        <f t="shared" si="49"/>
        <v>0</v>
      </c>
      <c r="BO111" s="1086">
        <f t="shared" si="50"/>
        <v>751938173</v>
      </c>
      <c r="BP111" s="1086">
        <f t="shared" si="51"/>
        <v>2510500</v>
      </c>
      <c r="BQ111" s="1086">
        <f t="shared" si="52"/>
        <v>745485098</v>
      </c>
      <c r="BR111" s="1086">
        <f t="shared" si="53"/>
        <v>6453075</v>
      </c>
      <c r="BS111" s="1086">
        <f t="shared" si="54"/>
        <v>0</v>
      </c>
    </row>
    <row r="112" spans="1:71" ht="25.5" customHeight="1">
      <c r="A112" s="1050" t="str">
        <f t="shared" si="28"/>
        <v>A2048310</v>
      </c>
      <c r="B112" s="1358" t="s">
        <v>361</v>
      </c>
      <c r="C112" s="1358"/>
      <c r="D112" s="1358" t="s">
        <v>741</v>
      </c>
      <c r="E112" s="1358"/>
      <c r="F112" s="1358" t="s">
        <v>739</v>
      </c>
      <c r="G112" s="1358"/>
      <c r="H112" s="1358" t="s">
        <v>742</v>
      </c>
      <c r="I112" s="1358"/>
      <c r="J112" s="1358" t="s">
        <v>755</v>
      </c>
      <c r="K112" s="1358"/>
      <c r="L112" s="1358"/>
      <c r="M112" s="1358" t="s">
        <v>748</v>
      </c>
      <c r="N112" s="1358"/>
      <c r="O112" s="1358"/>
      <c r="P112" s="1358"/>
      <c r="Q112" s="1358"/>
      <c r="R112" s="1358"/>
      <c r="S112" s="1358"/>
      <c r="T112" s="1359" t="s">
        <v>428</v>
      </c>
      <c r="U112" s="1359"/>
      <c r="V112" s="1359"/>
      <c r="W112" s="1359"/>
      <c r="X112" s="1359"/>
      <c r="Y112" s="1359"/>
      <c r="Z112" s="1359"/>
      <c r="AA112" s="1359"/>
      <c r="AB112" s="1358" t="s">
        <v>732</v>
      </c>
      <c r="AC112" s="1358"/>
      <c r="AD112" s="1358"/>
      <c r="AE112" s="1358"/>
      <c r="AF112" s="1358"/>
      <c r="AG112" s="1358" t="s">
        <v>733</v>
      </c>
      <c r="AH112" s="1358"/>
      <c r="AI112" s="1358"/>
      <c r="AJ112" s="1024" t="s">
        <v>417</v>
      </c>
      <c r="AK112" s="1360" t="s">
        <v>734</v>
      </c>
      <c r="AL112" s="1360"/>
      <c r="AM112" s="1360"/>
      <c r="AN112" s="1360"/>
      <c r="AO112" s="1360"/>
      <c r="AP112" s="1360"/>
      <c r="AQ112" s="1091">
        <v>300000</v>
      </c>
      <c r="AR112" s="1091">
        <v>300000</v>
      </c>
      <c r="AS112" s="1092">
        <v>0</v>
      </c>
      <c r="AT112" s="1092">
        <v>0</v>
      </c>
      <c r="AU112" s="1020"/>
      <c r="AV112" s="1091">
        <v>270343</v>
      </c>
      <c r="AW112" s="1093">
        <v>29657</v>
      </c>
      <c r="AX112" s="1091">
        <v>270343</v>
      </c>
      <c r="AY112" s="1092">
        <v>0</v>
      </c>
      <c r="AZ112" s="1091">
        <v>270343</v>
      </c>
      <c r="BA112" s="1092">
        <v>0</v>
      </c>
      <c r="BB112" s="1093">
        <v>270343</v>
      </c>
      <c r="BC112" s="1092">
        <v>0</v>
      </c>
      <c r="BD112" s="1092">
        <v>0</v>
      </c>
      <c r="BG112" s="1086">
        <f t="shared" si="42"/>
        <v>300000</v>
      </c>
      <c r="BH112" s="1086">
        <f t="shared" si="43"/>
        <v>300000</v>
      </c>
      <c r="BI112" s="1086">
        <f t="shared" si="44"/>
        <v>0</v>
      </c>
      <c r="BJ112" s="1086">
        <f t="shared" si="45"/>
        <v>0</v>
      </c>
      <c r="BK112" s="1086">
        <f t="shared" si="46"/>
        <v>270343</v>
      </c>
      <c r="BL112" s="1086">
        <f t="shared" si="47"/>
        <v>29657</v>
      </c>
      <c r="BM112" s="1086">
        <f t="shared" si="48"/>
        <v>270343</v>
      </c>
      <c r="BN112" s="1086">
        <f t="shared" si="49"/>
        <v>0</v>
      </c>
      <c r="BO112" s="1086">
        <f t="shared" si="50"/>
        <v>270343</v>
      </c>
      <c r="BP112" s="1086">
        <f t="shared" si="51"/>
        <v>0</v>
      </c>
      <c r="BQ112" s="1086">
        <f t="shared" si="52"/>
        <v>270343</v>
      </c>
      <c r="BR112" s="1086">
        <f t="shared" si="53"/>
        <v>0</v>
      </c>
      <c r="BS112" s="1086">
        <f t="shared" si="54"/>
        <v>0</v>
      </c>
    </row>
    <row r="113" spans="1:71" ht="25.5" customHeight="1">
      <c r="A113" s="1050" t="str">
        <f t="shared" si="28"/>
        <v>A2048510</v>
      </c>
      <c r="B113" s="1358" t="s">
        <v>361</v>
      </c>
      <c r="C113" s="1358"/>
      <c r="D113" s="1358" t="s">
        <v>741</v>
      </c>
      <c r="E113" s="1358"/>
      <c r="F113" s="1358" t="s">
        <v>739</v>
      </c>
      <c r="G113" s="1358"/>
      <c r="H113" s="1358" t="s">
        <v>742</v>
      </c>
      <c r="I113" s="1358"/>
      <c r="J113" s="1358" t="s">
        <v>755</v>
      </c>
      <c r="K113" s="1358"/>
      <c r="L113" s="1358"/>
      <c r="M113" s="1358" t="s">
        <v>743</v>
      </c>
      <c r="N113" s="1358"/>
      <c r="O113" s="1358"/>
      <c r="P113" s="1358"/>
      <c r="Q113" s="1358"/>
      <c r="R113" s="1358"/>
      <c r="S113" s="1358"/>
      <c r="T113" s="1359" t="s">
        <v>429</v>
      </c>
      <c r="U113" s="1359"/>
      <c r="V113" s="1359"/>
      <c r="W113" s="1359"/>
      <c r="X113" s="1359"/>
      <c r="Y113" s="1359"/>
      <c r="Z113" s="1359"/>
      <c r="AA113" s="1359"/>
      <c r="AB113" s="1358" t="s">
        <v>732</v>
      </c>
      <c r="AC113" s="1358"/>
      <c r="AD113" s="1358"/>
      <c r="AE113" s="1358"/>
      <c r="AF113" s="1358"/>
      <c r="AG113" s="1358" t="s">
        <v>733</v>
      </c>
      <c r="AH113" s="1358"/>
      <c r="AI113" s="1358"/>
      <c r="AJ113" s="1024" t="s">
        <v>417</v>
      </c>
      <c r="AK113" s="1360" t="s">
        <v>734</v>
      </c>
      <c r="AL113" s="1360"/>
      <c r="AM113" s="1360"/>
      <c r="AN113" s="1360"/>
      <c r="AO113" s="1360"/>
      <c r="AP113" s="1360"/>
      <c r="AQ113" s="1091">
        <v>179000000</v>
      </c>
      <c r="AR113" s="1091">
        <v>179000000</v>
      </c>
      <c r="AS113" s="1092">
        <v>0</v>
      </c>
      <c r="AT113" s="1092">
        <v>0</v>
      </c>
      <c r="AU113" s="1020"/>
      <c r="AV113" s="1091">
        <v>151932881</v>
      </c>
      <c r="AW113" s="1093">
        <v>27067119</v>
      </c>
      <c r="AX113" s="1091">
        <v>150906311</v>
      </c>
      <c r="AY113" s="1093">
        <v>1026570</v>
      </c>
      <c r="AZ113" s="1091">
        <v>150003041</v>
      </c>
      <c r="BA113" s="1093">
        <v>903270</v>
      </c>
      <c r="BB113" s="1093">
        <v>150003041</v>
      </c>
      <c r="BC113" s="1092">
        <v>0</v>
      </c>
      <c r="BD113" s="1093">
        <v>30500</v>
      </c>
      <c r="BG113" s="1086">
        <f t="shared" si="42"/>
        <v>179000000</v>
      </c>
      <c r="BH113" s="1086">
        <f t="shared" si="43"/>
        <v>179000000</v>
      </c>
      <c r="BI113" s="1086">
        <f t="shared" si="44"/>
        <v>0</v>
      </c>
      <c r="BJ113" s="1086">
        <f t="shared" si="45"/>
        <v>0</v>
      </c>
      <c r="BK113" s="1086">
        <f t="shared" si="46"/>
        <v>151932881</v>
      </c>
      <c r="BL113" s="1086">
        <f t="shared" si="47"/>
        <v>27067119</v>
      </c>
      <c r="BM113" s="1086">
        <f t="shared" si="48"/>
        <v>150906311</v>
      </c>
      <c r="BN113" s="1086">
        <f t="shared" si="49"/>
        <v>1026570</v>
      </c>
      <c r="BO113" s="1086">
        <f t="shared" si="50"/>
        <v>150003041</v>
      </c>
      <c r="BP113" s="1086">
        <f t="shared" si="51"/>
        <v>903270</v>
      </c>
      <c r="BQ113" s="1086">
        <f t="shared" si="52"/>
        <v>150003041</v>
      </c>
      <c r="BR113" s="1086">
        <f t="shared" si="53"/>
        <v>0</v>
      </c>
      <c r="BS113" s="1086">
        <f t="shared" si="54"/>
        <v>30500</v>
      </c>
    </row>
    <row r="114" spans="1:71" ht="25.5" customHeight="1">
      <c r="A114" s="1050" t="str">
        <f t="shared" si="28"/>
        <v>A2048610</v>
      </c>
      <c r="B114" s="1358" t="s">
        <v>361</v>
      </c>
      <c r="C114" s="1358"/>
      <c r="D114" s="1358" t="s">
        <v>741</v>
      </c>
      <c r="E114" s="1358"/>
      <c r="F114" s="1358" t="s">
        <v>739</v>
      </c>
      <c r="G114" s="1358"/>
      <c r="H114" s="1358" t="s">
        <v>742</v>
      </c>
      <c r="I114" s="1358"/>
      <c r="J114" s="1358" t="s">
        <v>755</v>
      </c>
      <c r="K114" s="1358"/>
      <c r="L114" s="1358"/>
      <c r="M114" s="1358" t="s">
        <v>753</v>
      </c>
      <c r="N114" s="1358"/>
      <c r="O114" s="1358"/>
      <c r="P114" s="1358"/>
      <c r="Q114" s="1358"/>
      <c r="R114" s="1358"/>
      <c r="S114" s="1358"/>
      <c r="T114" s="1359" t="s">
        <v>430</v>
      </c>
      <c r="U114" s="1359"/>
      <c r="V114" s="1359"/>
      <c r="W114" s="1359"/>
      <c r="X114" s="1359"/>
      <c r="Y114" s="1359"/>
      <c r="Z114" s="1359"/>
      <c r="AA114" s="1359"/>
      <c r="AB114" s="1358" t="s">
        <v>732</v>
      </c>
      <c r="AC114" s="1358"/>
      <c r="AD114" s="1358"/>
      <c r="AE114" s="1358"/>
      <c r="AF114" s="1358"/>
      <c r="AG114" s="1358" t="s">
        <v>733</v>
      </c>
      <c r="AH114" s="1358"/>
      <c r="AI114" s="1358"/>
      <c r="AJ114" s="1024" t="s">
        <v>417</v>
      </c>
      <c r="AK114" s="1360" t="s">
        <v>734</v>
      </c>
      <c r="AL114" s="1360"/>
      <c r="AM114" s="1360"/>
      <c r="AN114" s="1360"/>
      <c r="AO114" s="1360"/>
      <c r="AP114" s="1360"/>
      <c r="AQ114" s="1091">
        <v>270000000</v>
      </c>
      <c r="AR114" s="1091">
        <v>270000000</v>
      </c>
      <c r="AS114" s="1092">
        <v>0</v>
      </c>
      <c r="AT114" s="1092">
        <v>0</v>
      </c>
      <c r="AU114" s="1020"/>
      <c r="AV114" s="1091">
        <v>224983591</v>
      </c>
      <c r="AW114" s="1093">
        <v>45016409</v>
      </c>
      <c r="AX114" s="1091">
        <v>224983591</v>
      </c>
      <c r="AY114" s="1092">
        <v>0</v>
      </c>
      <c r="AZ114" s="1091">
        <v>224983591</v>
      </c>
      <c r="BA114" s="1092">
        <v>0</v>
      </c>
      <c r="BB114" s="1093">
        <v>224983591</v>
      </c>
      <c r="BC114" s="1092">
        <v>0</v>
      </c>
      <c r="BD114" s="1093">
        <v>36000</v>
      </c>
      <c r="BG114" s="1086">
        <f t="shared" si="42"/>
        <v>270000000</v>
      </c>
      <c r="BH114" s="1086">
        <f t="shared" si="43"/>
        <v>270000000</v>
      </c>
      <c r="BI114" s="1086">
        <f t="shared" si="44"/>
        <v>0</v>
      </c>
      <c r="BJ114" s="1086">
        <f t="shared" si="45"/>
        <v>0</v>
      </c>
      <c r="BK114" s="1086">
        <f t="shared" si="46"/>
        <v>224983591</v>
      </c>
      <c r="BL114" s="1086">
        <f t="shared" si="47"/>
        <v>45016409</v>
      </c>
      <c r="BM114" s="1086">
        <f t="shared" si="48"/>
        <v>224983591</v>
      </c>
      <c r="BN114" s="1086">
        <f t="shared" si="49"/>
        <v>0</v>
      </c>
      <c r="BO114" s="1086">
        <f t="shared" si="50"/>
        <v>224983591</v>
      </c>
      <c r="BP114" s="1086">
        <f t="shared" si="51"/>
        <v>0</v>
      </c>
      <c r="BQ114" s="1086">
        <f t="shared" si="52"/>
        <v>224983591</v>
      </c>
      <c r="BR114" s="1086">
        <f t="shared" si="53"/>
        <v>0</v>
      </c>
      <c r="BS114" s="1086">
        <f t="shared" si="54"/>
        <v>36000</v>
      </c>
    </row>
    <row r="115" spans="1:71" ht="12.75">
      <c r="A115" s="1050" t="str">
        <f t="shared" si="28"/>
        <v>A204910</v>
      </c>
      <c r="B115" s="1350" t="s">
        <v>361</v>
      </c>
      <c r="C115" s="1350"/>
      <c r="D115" s="1350" t="s">
        <v>741</v>
      </c>
      <c r="E115" s="1350"/>
      <c r="F115" s="1350" t="s">
        <v>739</v>
      </c>
      <c r="G115" s="1350"/>
      <c r="H115" s="1350" t="s">
        <v>742</v>
      </c>
      <c r="I115" s="1350"/>
      <c r="J115" s="1350" t="s">
        <v>747</v>
      </c>
      <c r="K115" s="1350"/>
      <c r="L115" s="1350"/>
      <c r="M115" s="1350"/>
      <c r="N115" s="1350"/>
      <c r="O115" s="1350"/>
      <c r="P115" s="1350"/>
      <c r="Q115" s="1350"/>
      <c r="R115" s="1350"/>
      <c r="S115" s="1350"/>
      <c r="T115" s="1349" t="s">
        <v>648</v>
      </c>
      <c r="U115" s="1349"/>
      <c r="V115" s="1349"/>
      <c r="W115" s="1349"/>
      <c r="X115" s="1349"/>
      <c r="Y115" s="1349"/>
      <c r="Z115" s="1349"/>
      <c r="AA115" s="1349"/>
      <c r="AB115" s="1350" t="s">
        <v>732</v>
      </c>
      <c r="AC115" s="1350"/>
      <c r="AD115" s="1350"/>
      <c r="AE115" s="1350"/>
      <c r="AF115" s="1350"/>
      <c r="AG115" s="1350" t="s">
        <v>733</v>
      </c>
      <c r="AH115" s="1350"/>
      <c r="AI115" s="1350"/>
      <c r="AJ115" s="1019" t="s">
        <v>417</v>
      </c>
      <c r="AK115" s="1351" t="s">
        <v>734</v>
      </c>
      <c r="AL115" s="1351"/>
      <c r="AM115" s="1351"/>
      <c r="AN115" s="1351"/>
      <c r="AO115" s="1351"/>
      <c r="AP115" s="1351"/>
      <c r="AQ115" s="1091">
        <v>95000000</v>
      </c>
      <c r="AR115" s="1091">
        <v>87766922</v>
      </c>
      <c r="AS115" s="1093">
        <v>7233078</v>
      </c>
      <c r="AT115" s="1092">
        <v>0</v>
      </c>
      <c r="AU115" s="1020"/>
      <c r="AV115" s="1091">
        <v>52672744</v>
      </c>
      <c r="AW115" s="1093">
        <v>35094178</v>
      </c>
      <c r="AX115" s="1091">
        <v>52672744</v>
      </c>
      <c r="AY115" s="1092">
        <v>0</v>
      </c>
      <c r="AZ115" s="1091">
        <v>52672744</v>
      </c>
      <c r="BA115" s="1092">
        <v>0</v>
      </c>
      <c r="BB115" s="1093">
        <v>52672744</v>
      </c>
      <c r="BC115" s="1092">
        <v>0</v>
      </c>
      <c r="BD115" s="1092">
        <v>0</v>
      </c>
      <c r="BG115" s="1086">
        <f t="shared" si="42"/>
        <v>95000000</v>
      </c>
      <c r="BH115" s="1086">
        <f t="shared" si="43"/>
        <v>87766922</v>
      </c>
      <c r="BI115" s="1086">
        <f t="shared" si="44"/>
        <v>7233078</v>
      </c>
      <c r="BJ115" s="1086">
        <f t="shared" si="45"/>
        <v>0</v>
      </c>
      <c r="BK115" s="1086">
        <f t="shared" si="46"/>
        <v>52672744</v>
      </c>
      <c r="BL115" s="1086">
        <f t="shared" si="47"/>
        <v>35094178</v>
      </c>
      <c r="BM115" s="1086">
        <f t="shared" si="48"/>
        <v>52672744</v>
      </c>
      <c r="BN115" s="1086">
        <f t="shared" si="49"/>
        <v>0</v>
      </c>
      <c r="BO115" s="1086">
        <f t="shared" si="50"/>
        <v>52672744</v>
      </c>
      <c r="BP115" s="1086">
        <f t="shared" si="51"/>
        <v>0</v>
      </c>
      <c r="BQ115" s="1086">
        <f t="shared" si="52"/>
        <v>52672744</v>
      </c>
      <c r="BR115" s="1086">
        <f t="shared" si="53"/>
        <v>0</v>
      </c>
      <c r="BS115" s="1086">
        <f t="shared" si="54"/>
        <v>0</v>
      </c>
    </row>
    <row r="116" spans="1:71" ht="25.5" customHeight="1">
      <c r="A116" s="1050" t="str">
        <f t="shared" si="28"/>
        <v>A2049110</v>
      </c>
      <c r="B116" s="1358" t="s">
        <v>361</v>
      </c>
      <c r="C116" s="1358"/>
      <c r="D116" s="1358" t="s">
        <v>741</v>
      </c>
      <c r="E116" s="1358"/>
      <c r="F116" s="1358" t="s">
        <v>739</v>
      </c>
      <c r="G116" s="1358"/>
      <c r="H116" s="1358" t="s">
        <v>742</v>
      </c>
      <c r="I116" s="1358"/>
      <c r="J116" s="1358" t="s">
        <v>747</v>
      </c>
      <c r="K116" s="1358"/>
      <c r="L116" s="1358"/>
      <c r="M116" s="1358" t="s">
        <v>738</v>
      </c>
      <c r="N116" s="1358"/>
      <c r="O116" s="1358"/>
      <c r="P116" s="1358"/>
      <c r="Q116" s="1358"/>
      <c r="R116" s="1358"/>
      <c r="S116" s="1358"/>
      <c r="T116" s="1359" t="s">
        <v>431</v>
      </c>
      <c r="U116" s="1359"/>
      <c r="V116" s="1359"/>
      <c r="W116" s="1359"/>
      <c r="X116" s="1359"/>
      <c r="Y116" s="1359"/>
      <c r="Z116" s="1359"/>
      <c r="AA116" s="1359"/>
      <c r="AB116" s="1358" t="s">
        <v>732</v>
      </c>
      <c r="AC116" s="1358"/>
      <c r="AD116" s="1358"/>
      <c r="AE116" s="1358"/>
      <c r="AF116" s="1358"/>
      <c r="AG116" s="1358" t="s">
        <v>733</v>
      </c>
      <c r="AH116" s="1358"/>
      <c r="AI116" s="1358"/>
      <c r="AJ116" s="1024" t="s">
        <v>417</v>
      </c>
      <c r="AK116" s="1360" t="s">
        <v>734</v>
      </c>
      <c r="AL116" s="1360"/>
      <c r="AM116" s="1360"/>
      <c r="AN116" s="1360"/>
      <c r="AO116" s="1360"/>
      <c r="AP116" s="1360"/>
      <c r="AQ116" s="1091">
        <v>50000000</v>
      </c>
      <c r="AR116" s="1091">
        <v>45036508</v>
      </c>
      <c r="AS116" s="1093">
        <v>4963492</v>
      </c>
      <c r="AT116" s="1092">
        <v>0</v>
      </c>
      <c r="AU116" s="1020"/>
      <c r="AV116" s="1091">
        <v>45036508</v>
      </c>
      <c r="AW116" s="1092">
        <v>0</v>
      </c>
      <c r="AX116" s="1091">
        <v>45036508</v>
      </c>
      <c r="AY116" s="1092">
        <v>0</v>
      </c>
      <c r="AZ116" s="1091">
        <v>45036508</v>
      </c>
      <c r="BA116" s="1092">
        <v>0</v>
      </c>
      <c r="BB116" s="1093">
        <v>45036508</v>
      </c>
      <c r="BC116" s="1092">
        <v>0</v>
      </c>
      <c r="BD116" s="1092">
        <v>0</v>
      </c>
      <c r="BG116" s="1086">
        <f t="shared" si="42"/>
        <v>50000000</v>
      </c>
      <c r="BH116" s="1086">
        <f t="shared" si="43"/>
        <v>45036508</v>
      </c>
      <c r="BI116" s="1086">
        <f t="shared" si="44"/>
        <v>4963492</v>
      </c>
      <c r="BJ116" s="1086">
        <f t="shared" si="45"/>
        <v>0</v>
      </c>
      <c r="BK116" s="1086">
        <f t="shared" si="46"/>
        <v>45036508</v>
      </c>
      <c r="BL116" s="1086">
        <f t="shared" si="47"/>
        <v>0</v>
      </c>
      <c r="BM116" s="1086">
        <f t="shared" si="48"/>
        <v>45036508</v>
      </c>
      <c r="BN116" s="1086">
        <f t="shared" si="49"/>
        <v>0</v>
      </c>
      <c r="BO116" s="1086">
        <f t="shared" si="50"/>
        <v>45036508</v>
      </c>
      <c r="BP116" s="1086">
        <f t="shared" si="51"/>
        <v>0</v>
      </c>
      <c r="BQ116" s="1086">
        <f t="shared" si="52"/>
        <v>45036508</v>
      </c>
      <c r="BR116" s="1086">
        <f t="shared" si="53"/>
        <v>0</v>
      </c>
      <c r="BS116" s="1086">
        <f t="shared" si="54"/>
        <v>0</v>
      </c>
    </row>
    <row r="117" spans="1:71" ht="25.5" customHeight="1">
      <c r="A117" s="1050" t="str">
        <f t="shared" si="28"/>
        <v>A2049810</v>
      </c>
      <c r="B117" s="1358" t="s">
        <v>361</v>
      </c>
      <c r="C117" s="1358"/>
      <c r="D117" s="1358" t="s">
        <v>741</v>
      </c>
      <c r="E117" s="1358"/>
      <c r="F117" s="1358" t="s">
        <v>739</v>
      </c>
      <c r="G117" s="1358"/>
      <c r="H117" s="1358" t="s">
        <v>742</v>
      </c>
      <c r="I117" s="1358"/>
      <c r="J117" s="1358" t="s">
        <v>747</v>
      </c>
      <c r="K117" s="1358"/>
      <c r="L117" s="1358"/>
      <c r="M117" s="1358" t="s">
        <v>755</v>
      </c>
      <c r="N117" s="1358"/>
      <c r="O117" s="1358"/>
      <c r="P117" s="1358"/>
      <c r="Q117" s="1358"/>
      <c r="R117" s="1358"/>
      <c r="S117" s="1358"/>
      <c r="T117" s="1359" t="s">
        <v>432</v>
      </c>
      <c r="U117" s="1359"/>
      <c r="V117" s="1359"/>
      <c r="W117" s="1359"/>
      <c r="X117" s="1359"/>
      <c r="Y117" s="1359"/>
      <c r="Z117" s="1359"/>
      <c r="AA117" s="1359"/>
      <c r="AB117" s="1358" t="s">
        <v>732</v>
      </c>
      <c r="AC117" s="1358"/>
      <c r="AD117" s="1358"/>
      <c r="AE117" s="1358"/>
      <c r="AF117" s="1358"/>
      <c r="AG117" s="1358" t="s">
        <v>733</v>
      </c>
      <c r="AH117" s="1358"/>
      <c r="AI117" s="1358"/>
      <c r="AJ117" s="1024" t="s">
        <v>417</v>
      </c>
      <c r="AK117" s="1360" t="s">
        <v>734</v>
      </c>
      <c r="AL117" s="1360"/>
      <c r="AM117" s="1360"/>
      <c r="AN117" s="1360"/>
      <c r="AO117" s="1360"/>
      <c r="AP117" s="1360"/>
      <c r="AQ117" s="1090">
        <v>0</v>
      </c>
      <c r="AR117" s="1090">
        <v>0</v>
      </c>
      <c r="AS117" s="1092">
        <v>0</v>
      </c>
      <c r="AT117" s="1092">
        <v>0</v>
      </c>
      <c r="AU117" s="1020"/>
      <c r="AV117" s="1090">
        <v>0</v>
      </c>
      <c r="AW117" s="1092">
        <v>0</v>
      </c>
      <c r="AX117" s="1090">
        <v>0</v>
      </c>
      <c r="AY117" s="1092">
        <v>0</v>
      </c>
      <c r="AZ117" s="1090">
        <v>0</v>
      </c>
      <c r="BA117" s="1092">
        <v>0</v>
      </c>
      <c r="BB117" s="1092">
        <v>0</v>
      </c>
      <c r="BC117" s="1092">
        <v>0</v>
      </c>
      <c r="BD117" s="1092">
        <v>0</v>
      </c>
      <c r="BG117" s="1086">
        <f t="shared" si="42"/>
        <v>0</v>
      </c>
      <c r="BH117" s="1086">
        <f t="shared" si="43"/>
        <v>0</v>
      </c>
      <c r="BI117" s="1086">
        <f t="shared" si="44"/>
        <v>0</v>
      </c>
      <c r="BJ117" s="1086">
        <f t="shared" si="45"/>
        <v>0</v>
      </c>
      <c r="BK117" s="1086">
        <f t="shared" si="46"/>
        <v>0</v>
      </c>
      <c r="BL117" s="1086">
        <f t="shared" si="47"/>
        <v>0</v>
      </c>
      <c r="BM117" s="1086">
        <f t="shared" si="48"/>
        <v>0</v>
      </c>
      <c r="BN117" s="1086">
        <f t="shared" si="49"/>
        <v>0</v>
      </c>
      <c r="BO117" s="1086">
        <f t="shared" si="50"/>
        <v>0</v>
      </c>
      <c r="BP117" s="1086">
        <f t="shared" si="51"/>
        <v>0</v>
      </c>
      <c r="BQ117" s="1086">
        <f t="shared" si="52"/>
        <v>0</v>
      </c>
      <c r="BR117" s="1086">
        <f t="shared" si="53"/>
        <v>0</v>
      </c>
      <c r="BS117" s="1086">
        <f t="shared" si="54"/>
        <v>0</v>
      </c>
    </row>
    <row r="118" spans="1:71" ht="25.5" customHeight="1">
      <c r="A118" s="1050" t="str">
        <f t="shared" si="28"/>
        <v>A20491110</v>
      </c>
      <c r="B118" s="1358" t="s">
        <v>361</v>
      </c>
      <c r="C118" s="1358"/>
      <c r="D118" s="1358" t="s">
        <v>741</v>
      </c>
      <c r="E118" s="1358"/>
      <c r="F118" s="1358" t="s">
        <v>739</v>
      </c>
      <c r="G118" s="1358"/>
      <c r="H118" s="1358" t="s">
        <v>742</v>
      </c>
      <c r="I118" s="1358"/>
      <c r="J118" s="1358" t="s">
        <v>747</v>
      </c>
      <c r="K118" s="1358"/>
      <c r="L118" s="1358"/>
      <c r="M118" s="1358" t="s">
        <v>433</v>
      </c>
      <c r="N118" s="1358"/>
      <c r="O118" s="1358"/>
      <c r="P118" s="1358"/>
      <c r="Q118" s="1358"/>
      <c r="R118" s="1358"/>
      <c r="S118" s="1358"/>
      <c r="T118" s="1359" t="s">
        <v>434</v>
      </c>
      <c r="U118" s="1359"/>
      <c r="V118" s="1359"/>
      <c r="W118" s="1359"/>
      <c r="X118" s="1359"/>
      <c r="Y118" s="1359"/>
      <c r="Z118" s="1359"/>
      <c r="AA118" s="1359"/>
      <c r="AB118" s="1358" t="s">
        <v>732</v>
      </c>
      <c r="AC118" s="1358"/>
      <c r="AD118" s="1358"/>
      <c r="AE118" s="1358"/>
      <c r="AF118" s="1358"/>
      <c r="AG118" s="1358" t="s">
        <v>733</v>
      </c>
      <c r="AH118" s="1358"/>
      <c r="AI118" s="1358"/>
      <c r="AJ118" s="1024" t="s">
        <v>417</v>
      </c>
      <c r="AK118" s="1360" t="s">
        <v>734</v>
      </c>
      <c r="AL118" s="1360"/>
      <c r="AM118" s="1360"/>
      <c r="AN118" s="1360"/>
      <c r="AO118" s="1360"/>
      <c r="AP118" s="1360"/>
      <c r="AQ118" s="1091">
        <v>45000000</v>
      </c>
      <c r="AR118" s="1091">
        <v>42730414</v>
      </c>
      <c r="AS118" s="1093">
        <v>2269586</v>
      </c>
      <c r="AT118" s="1092">
        <v>0</v>
      </c>
      <c r="AU118" s="1020"/>
      <c r="AV118" s="1091">
        <v>7636236</v>
      </c>
      <c r="AW118" s="1093">
        <v>35094178</v>
      </c>
      <c r="AX118" s="1091">
        <v>7636236</v>
      </c>
      <c r="AY118" s="1092">
        <v>0</v>
      </c>
      <c r="AZ118" s="1091">
        <v>7636236</v>
      </c>
      <c r="BA118" s="1092">
        <v>0</v>
      </c>
      <c r="BB118" s="1093">
        <v>7636236</v>
      </c>
      <c r="BC118" s="1092">
        <v>0</v>
      </c>
      <c r="BD118" s="1092">
        <v>0</v>
      </c>
      <c r="BG118" s="1086">
        <f t="shared" si="42"/>
        <v>45000000</v>
      </c>
      <c r="BH118" s="1086">
        <f t="shared" si="43"/>
        <v>42730414</v>
      </c>
      <c r="BI118" s="1086">
        <f t="shared" si="44"/>
        <v>2269586</v>
      </c>
      <c r="BJ118" s="1086">
        <f t="shared" si="45"/>
        <v>0</v>
      </c>
      <c r="BK118" s="1086">
        <f t="shared" si="46"/>
        <v>7636236</v>
      </c>
      <c r="BL118" s="1086">
        <f t="shared" si="47"/>
        <v>35094178</v>
      </c>
      <c r="BM118" s="1086">
        <f t="shared" si="48"/>
        <v>7636236</v>
      </c>
      <c r="BN118" s="1086">
        <f t="shared" si="49"/>
        <v>0</v>
      </c>
      <c r="BO118" s="1086">
        <f t="shared" si="50"/>
        <v>7636236</v>
      </c>
      <c r="BP118" s="1086">
        <f t="shared" si="51"/>
        <v>0</v>
      </c>
      <c r="BQ118" s="1086">
        <f t="shared" si="52"/>
        <v>7636236</v>
      </c>
      <c r="BR118" s="1086">
        <f t="shared" si="53"/>
        <v>0</v>
      </c>
      <c r="BS118" s="1086">
        <f t="shared" si="54"/>
        <v>0</v>
      </c>
    </row>
    <row r="119" spans="1:71" ht="12.75">
      <c r="A119" s="1050" t="str">
        <f t="shared" si="28"/>
        <v>A2041010</v>
      </c>
      <c r="B119" s="1350" t="s">
        <v>361</v>
      </c>
      <c r="C119" s="1350"/>
      <c r="D119" s="1350" t="s">
        <v>741</v>
      </c>
      <c r="E119" s="1350"/>
      <c r="F119" s="1350" t="s">
        <v>739</v>
      </c>
      <c r="G119" s="1350"/>
      <c r="H119" s="1350" t="s">
        <v>742</v>
      </c>
      <c r="I119" s="1350"/>
      <c r="J119" s="1350" t="s">
        <v>417</v>
      </c>
      <c r="K119" s="1350"/>
      <c r="L119" s="1350"/>
      <c r="M119" s="1350"/>
      <c r="N119" s="1350"/>
      <c r="O119" s="1350"/>
      <c r="P119" s="1350"/>
      <c r="Q119" s="1350"/>
      <c r="R119" s="1350"/>
      <c r="S119" s="1350"/>
      <c r="T119" s="1349" t="s">
        <v>650</v>
      </c>
      <c r="U119" s="1349"/>
      <c r="V119" s="1349"/>
      <c r="W119" s="1349"/>
      <c r="X119" s="1349"/>
      <c r="Y119" s="1349"/>
      <c r="Z119" s="1349"/>
      <c r="AA119" s="1349"/>
      <c r="AB119" s="1350" t="s">
        <v>732</v>
      </c>
      <c r="AC119" s="1350"/>
      <c r="AD119" s="1350"/>
      <c r="AE119" s="1350"/>
      <c r="AF119" s="1350"/>
      <c r="AG119" s="1350" t="s">
        <v>733</v>
      </c>
      <c r="AH119" s="1350"/>
      <c r="AI119" s="1350"/>
      <c r="AJ119" s="1019" t="s">
        <v>417</v>
      </c>
      <c r="AK119" s="1351" t="s">
        <v>734</v>
      </c>
      <c r="AL119" s="1351"/>
      <c r="AM119" s="1351"/>
      <c r="AN119" s="1351"/>
      <c r="AO119" s="1351"/>
      <c r="AP119" s="1351"/>
      <c r="AQ119" s="1091">
        <v>1168363765</v>
      </c>
      <c r="AR119" s="1091">
        <v>1134400428</v>
      </c>
      <c r="AS119" s="1093">
        <v>33963337</v>
      </c>
      <c r="AT119" s="1092">
        <v>0</v>
      </c>
      <c r="AU119" s="1020"/>
      <c r="AV119" s="1091">
        <v>1110904735</v>
      </c>
      <c r="AW119" s="1093">
        <v>23495693</v>
      </c>
      <c r="AX119" s="1091">
        <v>1019138161</v>
      </c>
      <c r="AY119" s="1093">
        <v>91766574</v>
      </c>
      <c r="AZ119" s="1091">
        <v>1012127428</v>
      </c>
      <c r="BA119" s="1093">
        <v>7010733</v>
      </c>
      <c r="BB119" s="1093">
        <v>1012127428</v>
      </c>
      <c r="BC119" s="1092">
        <v>0</v>
      </c>
      <c r="BD119" s="1092">
        <v>0</v>
      </c>
      <c r="BG119" s="1086">
        <f t="shared" si="42"/>
        <v>1168363765</v>
      </c>
      <c r="BH119" s="1086">
        <f t="shared" si="43"/>
        <v>1134400428</v>
      </c>
      <c r="BI119" s="1086">
        <f t="shared" si="44"/>
        <v>33963337</v>
      </c>
      <c r="BJ119" s="1086">
        <f t="shared" si="45"/>
        <v>0</v>
      </c>
      <c r="BK119" s="1086">
        <f t="shared" si="46"/>
        <v>1110904735</v>
      </c>
      <c r="BL119" s="1086">
        <f t="shared" si="47"/>
        <v>23495693</v>
      </c>
      <c r="BM119" s="1086">
        <f t="shared" si="48"/>
        <v>1019138161</v>
      </c>
      <c r="BN119" s="1086">
        <f t="shared" si="49"/>
        <v>91766574</v>
      </c>
      <c r="BO119" s="1086">
        <f t="shared" si="50"/>
        <v>1012127428</v>
      </c>
      <c r="BP119" s="1086">
        <f t="shared" si="51"/>
        <v>7010733</v>
      </c>
      <c r="BQ119" s="1086">
        <f t="shared" si="52"/>
        <v>1012127428</v>
      </c>
      <c r="BR119" s="1086">
        <f t="shared" si="53"/>
        <v>0</v>
      </c>
      <c r="BS119" s="1086">
        <f t="shared" si="54"/>
        <v>0</v>
      </c>
    </row>
    <row r="120" spans="1:71" ht="25.5" customHeight="1">
      <c r="A120" s="1050" t="str">
        <f t="shared" si="28"/>
        <v>A20410210</v>
      </c>
      <c r="B120" s="1358" t="s">
        <v>361</v>
      </c>
      <c r="C120" s="1358"/>
      <c r="D120" s="1358" t="s">
        <v>741</v>
      </c>
      <c r="E120" s="1358"/>
      <c r="F120" s="1358" t="s">
        <v>739</v>
      </c>
      <c r="G120" s="1358"/>
      <c r="H120" s="1358" t="s">
        <v>742</v>
      </c>
      <c r="I120" s="1358"/>
      <c r="J120" s="1358" t="s">
        <v>417</v>
      </c>
      <c r="K120" s="1358"/>
      <c r="L120" s="1358"/>
      <c r="M120" s="1358" t="s">
        <v>741</v>
      </c>
      <c r="N120" s="1358"/>
      <c r="O120" s="1358"/>
      <c r="P120" s="1358"/>
      <c r="Q120" s="1358"/>
      <c r="R120" s="1358"/>
      <c r="S120" s="1358"/>
      <c r="T120" s="1359" t="s">
        <v>435</v>
      </c>
      <c r="U120" s="1359"/>
      <c r="V120" s="1359"/>
      <c r="W120" s="1359"/>
      <c r="X120" s="1359"/>
      <c r="Y120" s="1359"/>
      <c r="Z120" s="1359"/>
      <c r="AA120" s="1359"/>
      <c r="AB120" s="1358" t="s">
        <v>732</v>
      </c>
      <c r="AC120" s="1358"/>
      <c r="AD120" s="1358"/>
      <c r="AE120" s="1358"/>
      <c r="AF120" s="1358"/>
      <c r="AG120" s="1358" t="s">
        <v>733</v>
      </c>
      <c r="AH120" s="1358"/>
      <c r="AI120" s="1358"/>
      <c r="AJ120" s="1024" t="s">
        <v>417</v>
      </c>
      <c r="AK120" s="1360" t="s">
        <v>734</v>
      </c>
      <c r="AL120" s="1360"/>
      <c r="AM120" s="1360"/>
      <c r="AN120" s="1360"/>
      <c r="AO120" s="1360"/>
      <c r="AP120" s="1360"/>
      <c r="AQ120" s="1091">
        <v>1168363765</v>
      </c>
      <c r="AR120" s="1091">
        <v>1134400428</v>
      </c>
      <c r="AS120" s="1093">
        <v>33963337</v>
      </c>
      <c r="AT120" s="1092">
        <v>0</v>
      </c>
      <c r="AU120" s="1020"/>
      <c r="AV120" s="1091">
        <v>1110904735</v>
      </c>
      <c r="AW120" s="1093">
        <v>23495693</v>
      </c>
      <c r="AX120" s="1091">
        <v>1019138161</v>
      </c>
      <c r="AY120" s="1093">
        <v>91766574</v>
      </c>
      <c r="AZ120" s="1091">
        <v>1012127428</v>
      </c>
      <c r="BA120" s="1093">
        <v>7010733</v>
      </c>
      <c r="BB120" s="1093">
        <v>1012127428</v>
      </c>
      <c r="BC120" s="1092">
        <v>0</v>
      </c>
      <c r="BD120" s="1092">
        <v>0</v>
      </c>
      <c r="BG120" s="1086">
        <f t="shared" si="42"/>
        <v>1168363765</v>
      </c>
      <c r="BH120" s="1086">
        <f t="shared" si="43"/>
        <v>1134400428</v>
      </c>
      <c r="BI120" s="1086">
        <f t="shared" si="44"/>
        <v>33963337</v>
      </c>
      <c r="BJ120" s="1086">
        <f t="shared" si="45"/>
        <v>0</v>
      </c>
      <c r="BK120" s="1086">
        <f t="shared" si="46"/>
        <v>1110904735</v>
      </c>
      <c r="BL120" s="1086">
        <f t="shared" si="47"/>
        <v>23495693</v>
      </c>
      <c r="BM120" s="1086">
        <f t="shared" si="48"/>
        <v>1019138161</v>
      </c>
      <c r="BN120" s="1086">
        <f t="shared" si="49"/>
        <v>91766574</v>
      </c>
      <c r="BO120" s="1086">
        <f t="shared" si="50"/>
        <v>1012127428</v>
      </c>
      <c r="BP120" s="1086">
        <f t="shared" si="51"/>
        <v>7010733</v>
      </c>
      <c r="BQ120" s="1086">
        <f t="shared" si="52"/>
        <v>1012127428</v>
      </c>
      <c r="BR120" s="1086">
        <f t="shared" si="53"/>
        <v>0</v>
      </c>
      <c r="BS120" s="1086">
        <f t="shared" si="54"/>
        <v>0</v>
      </c>
    </row>
    <row r="121" spans="1:71" ht="12.75">
      <c r="A121" s="1050" t="str">
        <f t="shared" si="28"/>
        <v>A2041110</v>
      </c>
      <c r="B121" s="1350" t="s">
        <v>361</v>
      </c>
      <c r="C121" s="1350"/>
      <c r="D121" s="1350" t="s">
        <v>741</v>
      </c>
      <c r="E121" s="1350"/>
      <c r="F121" s="1350" t="s">
        <v>739</v>
      </c>
      <c r="G121" s="1350"/>
      <c r="H121" s="1350" t="s">
        <v>742</v>
      </c>
      <c r="I121" s="1350"/>
      <c r="J121" s="1350" t="s">
        <v>433</v>
      </c>
      <c r="K121" s="1350"/>
      <c r="L121" s="1350"/>
      <c r="M121" s="1350"/>
      <c r="N121" s="1350"/>
      <c r="O121" s="1350"/>
      <c r="P121" s="1350"/>
      <c r="Q121" s="1350"/>
      <c r="R121" s="1350"/>
      <c r="S121" s="1350"/>
      <c r="T121" s="1349" t="s">
        <v>651</v>
      </c>
      <c r="U121" s="1349"/>
      <c r="V121" s="1349"/>
      <c r="W121" s="1349"/>
      <c r="X121" s="1349"/>
      <c r="Y121" s="1349"/>
      <c r="Z121" s="1349"/>
      <c r="AA121" s="1349"/>
      <c r="AB121" s="1350" t="s">
        <v>732</v>
      </c>
      <c r="AC121" s="1350"/>
      <c r="AD121" s="1350"/>
      <c r="AE121" s="1350"/>
      <c r="AF121" s="1350"/>
      <c r="AG121" s="1350" t="s">
        <v>733</v>
      </c>
      <c r="AH121" s="1350"/>
      <c r="AI121" s="1350"/>
      <c r="AJ121" s="1019" t="s">
        <v>417</v>
      </c>
      <c r="AK121" s="1351" t="s">
        <v>734</v>
      </c>
      <c r="AL121" s="1351"/>
      <c r="AM121" s="1351"/>
      <c r="AN121" s="1351"/>
      <c r="AO121" s="1351"/>
      <c r="AP121" s="1351"/>
      <c r="AQ121" s="1091">
        <v>1250404308</v>
      </c>
      <c r="AR121" s="1091">
        <v>1237056525</v>
      </c>
      <c r="AS121" s="1093">
        <v>13347783</v>
      </c>
      <c r="AT121" s="1092">
        <v>0</v>
      </c>
      <c r="AU121" s="1020"/>
      <c r="AV121" s="1091">
        <v>1232141332.5</v>
      </c>
      <c r="AW121" s="1093">
        <v>4915192.5</v>
      </c>
      <c r="AX121" s="1091">
        <v>1171558545.5</v>
      </c>
      <c r="AY121" s="1093">
        <v>60582787</v>
      </c>
      <c r="AZ121" s="1091">
        <v>1163813480.5</v>
      </c>
      <c r="BA121" s="1093">
        <v>7745065</v>
      </c>
      <c r="BB121" s="1093">
        <v>1163813480.5</v>
      </c>
      <c r="BC121" s="1092">
        <v>0</v>
      </c>
      <c r="BD121" s="1093">
        <v>1054481</v>
      </c>
      <c r="BG121" s="1086">
        <f t="shared" si="42"/>
        <v>1250404308</v>
      </c>
      <c r="BH121" s="1086">
        <f t="shared" si="43"/>
        <v>1237056525</v>
      </c>
      <c r="BI121" s="1086">
        <f t="shared" si="44"/>
        <v>13347783</v>
      </c>
      <c r="BJ121" s="1086">
        <f t="shared" si="45"/>
        <v>0</v>
      </c>
      <c r="BK121" s="1086">
        <f t="shared" si="46"/>
        <v>1232141332.5</v>
      </c>
      <c r="BL121" s="1086">
        <f t="shared" si="47"/>
        <v>4915192.5</v>
      </c>
      <c r="BM121" s="1086">
        <f t="shared" si="48"/>
        <v>1171558545.5</v>
      </c>
      <c r="BN121" s="1086">
        <f t="shared" si="49"/>
        <v>60582787</v>
      </c>
      <c r="BO121" s="1086">
        <f t="shared" si="50"/>
        <v>1163813480.5</v>
      </c>
      <c r="BP121" s="1086">
        <f t="shared" si="51"/>
        <v>7745065</v>
      </c>
      <c r="BQ121" s="1086">
        <f t="shared" si="52"/>
        <v>1163813480.5</v>
      </c>
      <c r="BR121" s="1086">
        <f t="shared" si="53"/>
        <v>0</v>
      </c>
      <c r="BS121" s="1086">
        <f t="shared" si="54"/>
        <v>1054481</v>
      </c>
    </row>
    <row r="122" spans="1:71" ht="12.75">
      <c r="A122" s="1050" t="str">
        <f t="shared" si="28"/>
        <v>A20411110</v>
      </c>
      <c r="B122" s="1358" t="s">
        <v>361</v>
      </c>
      <c r="C122" s="1358"/>
      <c r="D122" s="1358" t="s">
        <v>741</v>
      </c>
      <c r="E122" s="1358"/>
      <c r="F122" s="1358" t="s">
        <v>739</v>
      </c>
      <c r="G122" s="1358"/>
      <c r="H122" s="1358" t="s">
        <v>742</v>
      </c>
      <c r="I122" s="1358"/>
      <c r="J122" s="1358" t="s">
        <v>433</v>
      </c>
      <c r="K122" s="1358"/>
      <c r="L122" s="1358"/>
      <c r="M122" s="1358" t="s">
        <v>738</v>
      </c>
      <c r="N122" s="1358"/>
      <c r="O122" s="1358"/>
      <c r="P122" s="1358"/>
      <c r="Q122" s="1358"/>
      <c r="R122" s="1358"/>
      <c r="S122" s="1358"/>
      <c r="T122" s="1359" t="s">
        <v>436</v>
      </c>
      <c r="U122" s="1359"/>
      <c r="V122" s="1359"/>
      <c r="W122" s="1359"/>
      <c r="X122" s="1359"/>
      <c r="Y122" s="1359"/>
      <c r="Z122" s="1359"/>
      <c r="AA122" s="1359"/>
      <c r="AB122" s="1358" t="s">
        <v>732</v>
      </c>
      <c r="AC122" s="1358"/>
      <c r="AD122" s="1358"/>
      <c r="AE122" s="1358"/>
      <c r="AF122" s="1358"/>
      <c r="AG122" s="1358" t="s">
        <v>733</v>
      </c>
      <c r="AH122" s="1358"/>
      <c r="AI122" s="1358"/>
      <c r="AJ122" s="1024" t="s">
        <v>417</v>
      </c>
      <c r="AK122" s="1360" t="s">
        <v>734</v>
      </c>
      <c r="AL122" s="1360"/>
      <c r="AM122" s="1360"/>
      <c r="AN122" s="1360"/>
      <c r="AO122" s="1360"/>
      <c r="AP122" s="1360"/>
      <c r="AQ122" s="1091">
        <v>95000000</v>
      </c>
      <c r="AR122" s="1091">
        <v>91950000</v>
      </c>
      <c r="AS122" s="1093">
        <v>3050000</v>
      </c>
      <c r="AT122" s="1092">
        <v>0</v>
      </c>
      <c r="AU122" s="1020"/>
      <c r="AV122" s="1091">
        <v>88603172.5</v>
      </c>
      <c r="AW122" s="1093">
        <v>3346827.5</v>
      </c>
      <c r="AX122" s="1091">
        <v>85407012.5</v>
      </c>
      <c r="AY122" s="1093">
        <v>3196160</v>
      </c>
      <c r="AZ122" s="1091">
        <v>85407012.5</v>
      </c>
      <c r="BA122" s="1092">
        <v>0</v>
      </c>
      <c r="BB122" s="1093">
        <v>85407012.5</v>
      </c>
      <c r="BC122" s="1092">
        <v>0</v>
      </c>
      <c r="BD122" s="1092">
        <v>0</v>
      </c>
      <c r="BG122" s="1086">
        <f t="shared" si="42"/>
        <v>95000000</v>
      </c>
      <c r="BH122" s="1086">
        <f t="shared" si="43"/>
        <v>91950000</v>
      </c>
      <c r="BI122" s="1086">
        <f t="shared" si="44"/>
        <v>3050000</v>
      </c>
      <c r="BJ122" s="1086">
        <f t="shared" si="45"/>
        <v>0</v>
      </c>
      <c r="BK122" s="1086">
        <f t="shared" si="46"/>
        <v>88603172.5</v>
      </c>
      <c r="BL122" s="1086">
        <f t="shared" si="47"/>
        <v>3346827.5</v>
      </c>
      <c r="BM122" s="1086">
        <f t="shared" si="48"/>
        <v>85407012.5</v>
      </c>
      <c r="BN122" s="1086">
        <f t="shared" si="49"/>
        <v>3196160</v>
      </c>
      <c r="BO122" s="1086">
        <f t="shared" si="50"/>
        <v>85407012.5</v>
      </c>
      <c r="BP122" s="1086">
        <f t="shared" si="51"/>
        <v>0</v>
      </c>
      <c r="BQ122" s="1086">
        <f t="shared" si="52"/>
        <v>85407012.5</v>
      </c>
      <c r="BR122" s="1086">
        <f t="shared" si="53"/>
        <v>0</v>
      </c>
      <c r="BS122" s="1086">
        <f t="shared" si="54"/>
        <v>0</v>
      </c>
    </row>
    <row r="123" spans="1:71" ht="25.5" customHeight="1">
      <c r="A123" s="1050" t="str">
        <f t="shared" si="28"/>
        <v>A20411210</v>
      </c>
      <c r="B123" s="1358" t="s">
        <v>361</v>
      </c>
      <c r="C123" s="1358"/>
      <c r="D123" s="1358" t="s">
        <v>741</v>
      </c>
      <c r="E123" s="1358"/>
      <c r="F123" s="1358" t="s">
        <v>739</v>
      </c>
      <c r="G123" s="1358"/>
      <c r="H123" s="1358" t="s">
        <v>742</v>
      </c>
      <c r="I123" s="1358"/>
      <c r="J123" s="1358" t="s">
        <v>433</v>
      </c>
      <c r="K123" s="1358"/>
      <c r="L123" s="1358"/>
      <c r="M123" s="1358" t="s">
        <v>741</v>
      </c>
      <c r="N123" s="1358"/>
      <c r="O123" s="1358"/>
      <c r="P123" s="1358"/>
      <c r="Q123" s="1358"/>
      <c r="R123" s="1358"/>
      <c r="S123" s="1358"/>
      <c r="T123" s="1359" t="s">
        <v>437</v>
      </c>
      <c r="U123" s="1359"/>
      <c r="V123" s="1359"/>
      <c r="W123" s="1359"/>
      <c r="X123" s="1359"/>
      <c r="Y123" s="1359"/>
      <c r="Z123" s="1359"/>
      <c r="AA123" s="1359"/>
      <c r="AB123" s="1358" t="s">
        <v>732</v>
      </c>
      <c r="AC123" s="1358"/>
      <c r="AD123" s="1358"/>
      <c r="AE123" s="1358"/>
      <c r="AF123" s="1358"/>
      <c r="AG123" s="1358" t="s">
        <v>733</v>
      </c>
      <c r="AH123" s="1358"/>
      <c r="AI123" s="1358"/>
      <c r="AJ123" s="1024" t="s">
        <v>417</v>
      </c>
      <c r="AK123" s="1360" t="s">
        <v>734</v>
      </c>
      <c r="AL123" s="1360"/>
      <c r="AM123" s="1360"/>
      <c r="AN123" s="1360"/>
      <c r="AO123" s="1360"/>
      <c r="AP123" s="1360"/>
      <c r="AQ123" s="1091">
        <v>1155404308</v>
      </c>
      <c r="AR123" s="1091">
        <v>1145106525</v>
      </c>
      <c r="AS123" s="1093">
        <v>10297783</v>
      </c>
      <c r="AT123" s="1092">
        <v>0</v>
      </c>
      <c r="AU123" s="1020"/>
      <c r="AV123" s="1091">
        <v>1143538160</v>
      </c>
      <c r="AW123" s="1093">
        <v>1568365</v>
      </c>
      <c r="AX123" s="1091">
        <v>1086151533</v>
      </c>
      <c r="AY123" s="1093">
        <v>57386627</v>
      </c>
      <c r="AZ123" s="1091">
        <v>1078406468</v>
      </c>
      <c r="BA123" s="1093">
        <v>7745065</v>
      </c>
      <c r="BB123" s="1093">
        <v>1078406468</v>
      </c>
      <c r="BC123" s="1092">
        <v>0</v>
      </c>
      <c r="BD123" s="1093">
        <v>1054481</v>
      </c>
      <c r="BG123" s="1086">
        <f t="shared" si="42"/>
        <v>1155404308</v>
      </c>
      <c r="BH123" s="1086">
        <f t="shared" si="43"/>
        <v>1145106525</v>
      </c>
      <c r="BI123" s="1086">
        <f t="shared" si="44"/>
        <v>10297783</v>
      </c>
      <c r="BJ123" s="1086">
        <f t="shared" si="45"/>
        <v>0</v>
      </c>
      <c r="BK123" s="1086">
        <f t="shared" si="46"/>
        <v>1143538160</v>
      </c>
      <c r="BL123" s="1086">
        <f t="shared" si="47"/>
        <v>1568365</v>
      </c>
      <c r="BM123" s="1086">
        <f t="shared" si="48"/>
        <v>1086151533</v>
      </c>
      <c r="BN123" s="1086">
        <f t="shared" si="49"/>
        <v>57386627</v>
      </c>
      <c r="BO123" s="1086">
        <f t="shared" si="50"/>
        <v>1078406468</v>
      </c>
      <c r="BP123" s="1086">
        <f t="shared" si="51"/>
        <v>7745065</v>
      </c>
      <c r="BQ123" s="1086">
        <f t="shared" si="52"/>
        <v>1078406468</v>
      </c>
      <c r="BR123" s="1086">
        <f t="shared" si="53"/>
        <v>0</v>
      </c>
      <c r="BS123" s="1086">
        <f t="shared" si="54"/>
        <v>1054481</v>
      </c>
    </row>
    <row r="124" spans="1:71" ht="12.75">
      <c r="A124" s="1050" t="str">
        <f t="shared" si="28"/>
        <v>A2042110</v>
      </c>
      <c r="B124" s="1350" t="s">
        <v>361</v>
      </c>
      <c r="C124" s="1350"/>
      <c r="D124" s="1350" t="s">
        <v>741</v>
      </c>
      <c r="E124" s="1350"/>
      <c r="F124" s="1350" t="s">
        <v>739</v>
      </c>
      <c r="G124" s="1350"/>
      <c r="H124" s="1350" t="s">
        <v>742</v>
      </c>
      <c r="I124" s="1350"/>
      <c r="J124" s="1350" t="s">
        <v>763</v>
      </c>
      <c r="K124" s="1350"/>
      <c r="L124" s="1350"/>
      <c r="M124" s="1350"/>
      <c r="N124" s="1350"/>
      <c r="O124" s="1350"/>
      <c r="P124" s="1350"/>
      <c r="Q124" s="1350"/>
      <c r="R124" s="1350"/>
      <c r="S124" s="1350"/>
      <c r="T124" s="1349" t="s">
        <v>768</v>
      </c>
      <c r="U124" s="1349"/>
      <c r="V124" s="1349"/>
      <c r="W124" s="1349"/>
      <c r="X124" s="1349"/>
      <c r="Y124" s="1349"/>
      <c r="Z124" s="1349"/>
      <c r="AA124" s="1349"/>
      <c r="AB124" s="1350" t="s">
        <v>732</v>
      </c>
      <c r="AC124" s="1350"/>
      <c r="AD124" s="1350"/>
      <c r="AE124" s="1350"/>
      <c r="AF124" s="1350"/>
      <c r="AG124" s="1350" t="s">
        <v>733</v>
      </c>
      <c r="AH124" s="1350"/>
      <c r="AI124" s="1350"/>
      <c r="AJ124" s="1019" t="s">
        <v>417</v>
      </c>
      <c r="AK124" s="1351" t="s">
        <v>734</v>
      </c>
      <c r="AL124" s="1351"/>
      <c r="AM124" s="1351"/>
      <c r="AN124" s="1351"/>
      <c r="AO124" s="1351"/>
      <c r="AP124" s="1351"/>
      <c r="AQ124" s="1091">
        <v>153000000</v>
      </c>
      <c r="AR124" s="1091">
        <v>123560540</v>
      </c>
      <c r="AS124" s="1093">
        <v>29439460</v>
      </c>
      <c r="AT124" s="1092">
        <v>0</v>
      </c>
      <c r="AU124" s="1020"/>
      <c r="AV124" s="1091">
        <v>41860540</v>
      </c>
      <c r="AW124" s="1093">
        <v>81700000</v>
      </c>
      <c r="AX124" s="1091">
        <v>3485500</v>
      </c>
      <c r="AY124" s="1093">
        <v>38375040</v>
      </c>
      <c r="AZ124" s="1091">
        <v>3485500</v>
      </c>
      <c r="BA124" s="1092">
        <v>0</v>
      </c>
      <c r="BB124" s="1093">
        <v>3485500</v>
      </c>
      <c r="BC124" s="1092">
        <v>0</v>
      </c>
      <c r="BD124" s="1092">
        <v>0</v>
      </c>
      <c r="BG124" s="1086">
        <f t="shared" si="42"/>
        <v>153000000</v>
      </c>
      <c r="BH124" s="1086">
        <f t="shared" si="43"/>
        <v>123560540</v>
      </c>
      <c r="BI124" s="1086">
        <f t="shared" si="44"/>
        <v>29439460</v>
      </c>
      <c r="BJ124" s="1086">
        <f t="shared" si="45"/>
        <v>0</v>
      </c>
      <c r="BK124" s="1086">
        <f t="shared" si="46"/>
        <v>41860540</v>
      </c>
      <c r="BL124" s="1086">
        <f t="shared" si="47"/>
        <v>81700000</v>
      </c>
      <c r="BM124" s="1086">
        <f t="shared" si="48"/>
        <v>3485500</v>
      </c>
      <c r="BN124" s="1086">
        <f t="shared" si="49"/>
        <v>38375040</v>
      </c>
      <c r="BO124" s="1086">
        <f t="shared" si="50"/>
        <v>3485500</v>
      </c>
      <c r="BP124" s="1086">
        <f t="shared" si="51"/>
        <v>0</v>
      </c>
      <c r="BQ124" s="1086">
        <f t="shared" si="52"/>
        <v>3485500</v>
      </c>
      <c r="BR124" s="1086">
        <f t="shared" si="53"/>
        <v>0</v>
      </c>
      <c r="BS124" s="1086">
        <f t="shared" si="54"/>
        <v>0</v>
      </c>
    </row>
    <row r="125" spans="1:71" ht="25.5" customHeight="1">
      <c r="A125" s="1050" t="str">
        <f t="shared" si="28"/>
        <v>A20421110</v>
      </c>
      <c r="B125" s="1358" t="s">
        <v>361</v>
      </c>
      <c r="C125" s="1358"/>
      <c r="D125" s="1358" t="s">
        <v>741</v>
      </c>
      <c r="E125" s="1358"/>
      <c r="F125" s="1358" t="s">
        <v>739</v>
      </c>
      <c r="G125" s="1358"/>
      <c r="H125" s="1358" t="s">
        <v>742</v>
      </c>
      <c r="I125" s="1358"/>
      <c r="J125" s="1358" t="s">
        <v>763</v>
      </c>
      <c r="K125" s="1358"/>
      <c r="L125" s="1358"/>
      <c r="M125" s="1358" t="s">
        <v>738</v>
      </c>
      <c r="N125" s="1358"/>
      <c r="O125" s="1358"/>
      <c r="P125" s="1358"/>
      <c r="Q125" s="1358"/>
      <c r="R125" s="1358"/>
      <c r="S125" s="1358"/>
      <c r="T125" s="1359" t="s">
        <v>438</v>
      </c>
      <c r="U125" s="1359"/>
      <c r="V125" s="1359"/>
      <c r="W125" s="1359"/>
      <c r="X125" s="1359"/>
      <c r="Y125" s="1359"/>
      <c r="Z125" s="1359"/>
      <c r="AA125" s="1359"/>
      <c r="AB125" s="1358" t="s">
        <v>732</v>
      </c>
      <c r="AC125" s="1358"/>
      <c r="AD125" s="1358"/>
      <c r="AE125" s="1358"/>
      <c r="AF125" s="1358"/>
      <c r="AG125" s="1358" t="s">
        <v>733</v>
      </c>
      <c r="AH125" s="1358"/>
      <c r="AI125" s="1358"/>
      <c r="AJ125" s="1024" t="s">
        <v>417</v>
      </c>
      <c r="AK125" s="1360" t="s">
        <v>734</v>
      </c>
      <c r="AL125" s="1360"/>
      <c r="AM125" s="1360"/>
      <c r="AN125" s="1360"/>
      <c r="AO125" s="1360"/>
      <c r="AP125" s="1360"/>
      <c r="AQ125" s="1091">
        <v>82400000</v>
      </c>
      <c r="AR125" s="1091">
        <v>82269000</v>
      </c>
      <c r="AS125" s="1093">
        <v>131000</v>
      </c>
      <c r="AT125" s="1092">
        <v>0</v>
      </c>
      <c r="AU125" s="1020"/>
      <c r="AV125" s="1091">
        <v>569000</v>
      </c>
      <c r="AW125" s="1093">
        <v>81700000</v>
      </c>
      <c r="AX125" s="1091">
        <v>569000</v>
      </c>
      <c r="AY125" s="1092">
        <v>0</v>
      </c>
      <c r="AZ125" s="1091">
        <v>569000</v>
      </c>
      <c r="BA125" s="1092">
        <v>0</v>
      </c>
      <c r="BB125" s="1093">
        <v>569000</v>
      </c>
      <c r="BC125" s="1092">
        <v>0</v>
      </c>
      <c r="BD125" s="1092">
        <v>0</v>
      </c>
      <c r="BG125" s="1086">
        <f t="shared" si="42"/>
        <v>82400000</v>
      </c>
      <c r="BH125" s="1086">
        <f t="shared" si="43"/>
        <v>82269000</v>
      </c>
      <c r="BI125" s="1086">
        <f t="shared" si="44"/>
        <v>131000</v>
      </c>
      <c r="BJ125" s="1086">
        <f t="shared" si="45"/>
        <v>0</v>
      </c>
      <c r="BK125" s="1086">
        <f t="shared" si="46"/>
        <v>569000</v>
      </c>
      <c r="BL125" s="1086">
        <f t="shared" si="47"/>
        <v>81700000</v>
      </c>
      <c r="BM125" s="1086">
        <f t="shared" si="48"/>
        <v>569000</v>
      </c>
      <c r="BN125" s="1086">
        <f t="shared" si="49"/>
        <v>0</v>
      </c>
      <c r="BO125" s="1086">
        <f t="shared" si="50"/>
        <v>569000</v>
      </c>
      <c r="BP125" s="1086">
        <f t="shared" si="51"/>
        <v>0</v>
      </c>
      <c r="BQ125" s="1086">
        <f t="shared" si="52"/>
        <v>569000</v>
      </c>
      <c r="BR125" s="1086">
        <f t="shared" si="53"/>
        <v>0</v>
      </c>
      <c r="BS125" s="1086">
        <f t="shared" si="54"/>
        <v>0</v>
      </c>
    </row>
    <row r="126" spans="1:71" ht="25.5" customHeight="1">
      <c r="A126" s="1050" t="str">
        <f t="shared" si="28"/>
        <v>A20421410</v>
      </c>
      <c r="B126" s="1358" t="s">
        <v>361</v>
      </c>
      <c r="C126" s="1358"/>
      <c r="D126" s="1358" t="s">
        <v>741</v>
      </c>
      <c r="E126" s="1358"/>
      <c r="F126" s="1358" t="s">
        <v>739</v>
      </c>
      <c r="G126" s="1358"/>
      <c r="H126" s="1358" t="s">
        <v>742</v>
      </c>
      <c r="I126" s="1358"/>
      <c r="J126" s="1358" t="s">
        <v>763</v>
      </c>
      <c r="K126" s="1358"/>
      <c r="L126" s="1358"/>
      <c r="M126" s="1358" t="s">
        <v>742</v>
      </c>
      <c r="N126" s="1358"/>
      <c r="O126" s="1358"/>
      <c r="P126" s="1358"/>
      <c r="Q126" s="1358"/>
      <c r="R126" s="1358"/>
      <c r="S126" s="1358"/>
      <c r="T126" s="1359" t="s">
        <v>439</v>
      </c>
      <c r="U126" s="1359"/>
      <c r="V126" s="1359"/>
      <c r="W126" s="1359"/>
      <c r="X126" s="1359"/>
      <c r="Y126" s="1359"/>
      <c r="Z126" s="1359"/>
      <c r="AA126" s="1359"/>
      <c r="AB126" s="1358" t="s">
        <v>732</v>
      </c>
      <c r="AC126" s="1358"/>
      <c r="AD126" s="1358"/>
      <c r="AE126" s="1358"/>
      <c r="AF126" s="1358"/>
      <c r="AG126" s="1358" t="s">
        <v>733</v>
      </c>
      <c r="AH126" s="1358"/>
      <c r="AI126" s="1358"/>
      <c r="AJ126" s="1024" t="s">
        <v>417</v>
      </c>
      <c r="AK126" s="1360" t="s">
        <v>734</v>
      </c>
      <c r="AL126" s="1360"/>
      <c r="AM126" s="1360"/>
      <c r="AN126" s="1360"/>
      <c r="AO126" s="1360"/>
      <c r="AP126" s="1360"/>
      <c r="AQ126" s="1091">
        <v>28100000</v>
      </c>
      <c r="AR126" s="1091">
        <v>20360000</v>
      </c>
      <c r="AS126" s="1093">
        <v>7740000</v>
      </c>
      <c r="AT126" s="1092">
        <v>0</v>
      </c>
      <c r="AU126" s="1020"/>
      <c r="AV126" s="1091">
        <v>20360000</v>
      </c>
      <c r="AW126" s="1092">
        <v>0</v>
      </c>
      <c r="AX126" s="1091">
        <v>500000</v>
      </c>
      <c r="AY126" s="1093">
        <v>19860000</v>
      </c>
      <c r="AZ126" s="1091">
        <v>500000</v>
      </c>
      <c r="BA126" s="1092">
        <v>0</v>
      </c>
      <c r="BB126" s="1093">
        <v>500000</v>
      </c>
      <c r="BC126" s="1092">
        <v>0</v>
      </c>
      <c r="BD126" s="1092">
        <v>0</v>
      </c>
      <c r="BG126" s="1086">
        <f t="shared" si="42"/>
        <v>28100000</v>
      </c>
      <c r="BH126" s="1086">
        <f t="shared" si="43"/>
        <v>20360000</v>
      </c>
      <c r="BI126" s="1086">
        <f t="shared" si="44"/>
        <v>7740000</v>
      </c>
      <c r="BJ126" s="1086">
        <f t="shared" si="45"/>
        <v>0</v>
      </c>
      <c r="BK126" s="1086">
        <f t="shared" si="46"/>
        <v>20360000</v>
      </c>
      <c r="BL126" s="1086">
        <f t="shared" si="47"/>
        <v>0</v>
      </c>
      <c r="BM126" s="1086">
        <f t="shared" si="48"/>
        <v>500000</v>
      </c>
      <c r="BN126" s="1086">
        <f t="shared" si="49"/>
        <v>19860000</v>
      </c>
      <c r="BO126" s="1086">
        <f t="shared" si="50"/>
        <v>500000</v>
      </c>
      <c r="BP126" s="1086">
        <f t="shared" si="51"/>
        <v>0</v>
      </c>
      <c r="BQ126" s="1086">
        <f t="shared" si="52"/>
        <v>500000</v>
      </c>
      <c r="BR126" s="1086">
        <f t="shared" si="53"/>
        <v>0</v>
      </c>
      <c r="BS126" s="1086">
        <f t="shared" si="54"/>
        <v>0</v>
      </c>
    </row>
    <row r="127" spans="1:71" ht="25.5" customHeight="1">
      <c r="A127" s="1050" t="str">
        <f t="shared" si="28"/>
        <v>A20421510</v>
      </c>
      <c r="B127" s="1358" t="s">
        <v>361</v>
      </c>
      <c r="C127" s="1358"/>
      <c r="D127" s="1358" t="s">
        <v>741</v>
      </c>
      <c r="E127" s="1358"/>
      <c r="F127" s="1358" t="s">
        <v>739</v>
      </c>
      <c r="G127" s="1358"/>
      <c r="H127" s="1358" t="s">
        <v>742</v>
      </c>
      <c r="I127" s="1358"/>
      <c r="J127" s="1358" t="s">
        <v>763</v>
      </c>
      <c r="K127" s="1358"/>
      <c r="L127" s="1358"/>
      <c r="M127" s="1358" t="s">
        <v>743</v>
      </c>
      <c r="N127" s="1358"/>
      <c r="O127" s="1358"/>
      <c r="P127" s="1358"/>
      <c r="Q127" s="1358"/>
      <c r="R127" s="1358"/>
      <c r="S127" s="1358"/>
      <c r="T127" s="1359" t="s">
        <v>440</v>
      </c>
      <c r="U127" s="1359"/>
      <c r="V127" s="1359"/>
      <c r="W127" s="1359"/>
      <c r="X127" s="1359"/>
      <c r="Y127" s="1359"/>
      <c r="Z127" s="1359"/>
      <c r="AA127" s="1359"/>
      <c r="AB127" s="1358" t="s">
        <v>732</v>
      </c>
      <c r="AC127" s="1358"/>
      <c r="AD127" s="1358"/>
      <c r="AE127" s="1358"/>
      <c r="AF127" s="1358"/>
      <c r="AG127" s="1358" t="s">
        <v>733</v>
      </c>
      <c r="AH127" s="1358"/>
      <c r="AI127" s="1358"/>
      <c r="AJ127" s="1024" t="s">
        <v>417</v>
      </c>
      <c r="AK127" s="1360" t="s">
        <v>734</v>
      </c>
      <c r="AL127" s="1360"/>
      <c r="AM127" s="1360"/>
      <c r="AN127" s="1360"/>
      <c r="AO127" s="1360"/>
      <c r="AP127" s="1360"/>
      <c r="AQ127" s="1091">
        <v>22500000</v>
      </c>
      <c r="AR127" s="1091">
        <v>20931540</v>
      </c>
      <c r="AS127" s="1093">
        <v>1568460</v>
      </c>
      <c r="AT127" s="1092">
        <v>0</v>
      </c>
      <c r="AU127" s="1020"/>
      <c r="AV127" s="1091">
        <v>20931540</v>
      </c>
      <c r="AW127" s="1092">
        <v>0</v>
      </c>
      <c r="AX127" s="1091">
        <v>2416500</v>
      </c>
      <c r="AY127" s="1093">
        <v>18515040</v>
      </c>
      <c r="AZ127" s="1091">
        <v>2416500</v>
      </c>
      <c r="BA127" s="1092">
        <v>0</v>
      </c>
      <c r="BB127" s="1093">
        <v>2416500</v>
      </c>
      <c r="BC127" s="1092">
        <v>0</v>
      </c>
      <c r="BD127" s="1092">
        <v>0</v>
      </c>
      <c r="BG127" s="1086">
        <f t="shared" si="42"/>
        <v>22500000</v>
      </c>
      <c r="BH127" s="1086">
        <f t="shared" si="43"/>
        <v>20931540</v>
      </c>
      <c r="BI127" s="1086">
        <f t="shared" si="44"/>
        <v>1568460</v>
      </c>
      <c r="BJ127" s="1086">
        <f t="shared" si="45"/>
        <v>0</v>
      </c>
      <c r="BK127" s="1086">
        <f t="shared" si="46"/>
        <v>20931540</v>
      </c>
      <c r="BL127" s="1086">
        <f t="shared" si="47"/>
        <v>0</v>
      </c>
      <c r="BM127" s="1086">
        <f t="shared" si="48"/>
        <v>2416500</v>
      </c>
      <c r="BN127" s="1086">
        <f t="shared" si="49"/>
        <v>18515040</v>
      </c>
      <c r="BO127" s="1086">
        <f t="shared" si="50"/>
        <v>2416500</v>
      </c>
      <c r="BP127" s="1086">
        <f t="shared" si="51"/>
        <v>0</v>
      </c>
      <c r="BQ127" s="1086">
        <f t="shared" si="52"/>
        <v>2416500</v>
      </c>
      <c r="BR127" s="1086">
        <f t="shared" si="53"/>
        <v>0</v>
      </c>
      <c r="BS127" s="1086">
        <f t="shared" si="54"/>
        <v>0</v>
      </c>
    </row>
    <row r="128" spans="1:71" ht="25.5" customHeight="1">
      <c r="A128" s="1050" t="str">
        <f t="shared" si="28"/>
        <v>A20421810</v>
      </c>
      <c r="B128" s="1358" t="s">
        <v>361</v>
      </c>
      <c r="C128" s="1358"/>
      <c r="D128" s="1358" t="s">
        <v>741</v>
      </c>
      <c r="E128" s="1358"/>
      <c r="F128" s="1358" t="s">
        <v>739</v>
      </c>
      <c r="G128" s="1358"/>
      <c r="H128" s="1358" t="s">
        <v>742</v>
      </c>
      <c r="I128" s="1358"/>
      <c r="J128" s="1358" t="s">
        <v>763</v>
      </c>
      <c r="K128" s="1358"/>
      <c r="L128" s="1358"/>
      <c r="M128" s="1358" t="s">
        <v>755</v>
      </c>
      <c r="N128" s="1358"/>
      <c r="O128" s="1358"/>
      <c r="P128" s="1358"/>
      <c r="Q128" s="1358"/>
      <c r="R128" s="1358"/>
      <c r="S128" s="1358"/>
      <c r="T128" s="1359" t="s">
        <v>441</v>
      </c>
      <c r="U128" s="1359"/>
      <c r="V128" s="1359"/>
      <c r="W128" s="1359"/>
      <c r="X128" s="1359"/>
      <c r="Y128" s="1359"/>
      <c r="Z128" s="1359"/>
      <c r="AA128" s="1359"/>
      <c r="AB128" s="1358" t="s">
        <v>732</v>
      </c>
      <c r="AC128" s="1358"/>
      <c r="AD128" s="1358"/>
      <c r="AE128" s="1358"/>
      <c r="AF128" s="1358"/>
      <c r="AG128" s="1358" t="s">
        <v>733</v>
      </c>
      <c r="AH128" s="1358"/>
      <c r="AI128" s="1358"/>
      <c r="AJ128" s="1024" t="s">
        <v>417</v>
      </c>
      <c r="AK128" s="1360" t="s">
        <v>734</v>
      </c>
      <c r="AL128" s="1360"/>
      <c r="AM128" s="1360"/>
      <c r="AN128" s="1360"/>
      <c r="AO128" s="1360"/>
      <c r="AP128" s="1360"/>
      <c r="AQ128" s="1091">
        <v>20000000</v>
      </c>
      <c r="AR128" s="1090">
        <v>0</v>
      </c>
      <c r="AS128" s="1093">
        <v>20000000</v>
      </c>
      <c r="AT128" s="1092">
        <v>0</v>
      </c>
      <c r="AU128" s="1020"/>
      <c r="AV128" s="1090">
        <v>0</v>
      </c>
      <c r="AW128" s="1092">
        <v>0</v>
      </c>
      <c r="AX128" s="1090">
        <v>0</v>
      </c>
      <c r="AY128" s="1092">
        <v>0</v>
      </c>
      <c r="AZ128" s="1090">
        <v>0</v>
      </c>
      <c r="BA128" s="1092">
        <v>0</v>
      </c>
      <c r="BB128" s="1092">
        <v>0</v>
      </c>
      <c r="BC128" s="1092">
        <v>0</v>
      </c>
      <c r="BD128" s="1092">
        <v>0</v>
      </c>
      <c r="BG128" s="1086">
        <f t="shared" si="42"/>
        <v>20000000</v>
      </c>
      <c r="BH128" s="1086">
        <f t="shared" si="43"/>
        <v>0</v>
      </c>
      <c r="BI128" s="1086">
        <f t="shared" si="44"/>
        <v>20000000</v>
      </c>
      <c r="BJ128" s="1086">
        <f t="shared" si="45"/>
        <v>0</v>
      </c>
      <c r="BK128" s="1086">
        <f t="shared" si="46"/>
        <v>0</v>
      </c>
      <c r="BL128" s="1086">
        <f t="shared" si="47"/>
        <v>0</v>
      </c>
      <c r="BM128" s="1086">
        <f t="shared" si="48"/>
        <v>0</v>
      </c>
      <c r="BN128" s="1086">
        <f t="shared" si="49"/>
        <v>0</v>
      </c>
      <c r="BO128" s="1086">
        <f t="shared" si="50"/>
        <v>0</v>
      </c>
      <c r="BP128" s="1086">
        <f t="shared" si="51"/>
        <v>0</v>
      </c>
      <c r="BQ128" s="1086">
        <f t="shared" si="52"/>
        <v>0</v>
      </c>
      <c r="BR128" s="1086">
        <f t="shared" si="53"/>
        <v>0</v>
      </c>
      <c r="BS128" s="1086">
        <f t="shared" si="54"/>
        <v>0</v>
      </c>
    </row>
    <row r="129" spans="1:71" ht="12.75">
      <c r="A129" s="1050" t="str">
        <f t="shared" si="28"/>
        <v>A2044010</v>
      </c>
      <c r="B129" s="1350" t="s">
        <v>361</v>
      </c>
      <c r="C129" s="1350"/>
      <c r="D129" s="1350" t="s">
        <v>741</v>
      </c>
      <c r="E129" s="1350"/>
      <c r="F129" s="1350" t="s">
        <v>739</v>
      </c>
      <c r="G129" s="1350"/>
      <c r="H129" s="1350" t="s">
        <v>742</v>
      </c>
      <c r="I129" s="1350"/>
      <c r="J129" s="1350" t="s">
        <v>769</v>
      </c>
      <c r="K129" s="1350"/>
      <c r="L129" s="1350"/>
      <c r="M129" s="1350"/>
      <c r="N129" s="1350"/>
      <c r="O129" s="1350"/>
      <c r="P129" s="1350"/>
      <c r="Q129" s="1350"/>
      <c r="R129" s="1350"/>
      <c r="S129" s="1350"/>
      <c r="T129" s="1349" t="s">
        <v>770</v>
      </c>
      <c r="U129" s="1349"/>
      <c r="V129" s="1349"/>
      <c r="W129" s="1349"/>
      <c r="X129" s="1349"/>
      <c r="Y129" s="1349"/>
      <c r="Z129" s="1349"/>
      <c r="AA129" s="1349"/>
      <c r="AB129" s="1350" t="s">
        <v>732</v>
      </c>
      <c r="AC129" s="1350"/>
      <c r="AD129" s="1350"/>
      <c r="AE129" s="1350"/>
      <c r="AF129" s="1350"/>
      <c r="AG129" s="1350" t="s">
        <v>733</v>
      </c>
      <c r="AH129" s="1350"/>
      <c r="AI129" s="1350"/>
      <c r="AJ129" s="1019" t="s">
        <v>417</v>
      </c>
      <c r="AK129" s="1351" t="s">
        <v>734</v>
      </c>
      <c r="AL129" s="1351"/>
      <c r="AM129" s="1351"/>
      <c r="AN129" s="1351"/>
      <c r="AO129" s="1351"/>
      <c r="AP129" s="1351"/>
      <c r="AQ129" s="1091">
        <v>15000000</v>
      </c>
      <c r="AR129" s="1091">
        <v>669900</v>
      </c>
      <c r="AS129" s="1093">
        <v>14330100</v>
      </c>
      <c r="AT129" s="1092">
        <v>0</v>
      </c>
      <c r="AU129" s="1020"/>
      <c r="AV129" s="1091">
        <v>669900</v>
      </c>
      <c r="AW129" s="1092">
        <v>0</v>
      </c>
      <c r="AX129" s="1091">
        <v>669900</v>
      </c>
      <c r="AY129" s="1092">
        <v>0</v>
      </c>
      <c r="AZ129" s="1091">
        <v>669900</v>
      </c>
      <c r="BA129" s="1092">
        <v>0</v>
      </c>
      <c r="BB129" s="1093">
        <v>669900</v>
      </c>
      <c r="BC129" s="1092">
        <v>0</v>
      </c>
      <c r="BD129" s="1092">
        <v>0</v>
      </c>
      <c r="BG129" s="1086">
        <f t="shared" si="42"/>
        <v>15000000</v>
      </c>
      <c r="BH129" s="1086">
        <f t="shared" si="43"/>
        <v>669900</v>
      </c>
      <c r="BI129" s="1086">
        <f t="shared" si="44"/>
        <v>14330100</v>
      </c>
      <c r="BJ129" s="1086">
        <f t="shared" si="45"/>
        <v>0</v>
      </c>
      <c r="BK129" s="1086">
        <f t="shared" si="46"/>
        <v>669900</v>
      </c>
      <c r="BL129" s="1086">
        <f t="shared" si="47"/>
        <v>0</v>
      </c>
      <c r="BM129" s="1086">
        <f t="shared" si="48"/>
        <v>669900</v>
      </c>
      <c r="BN129" s="1086">
        <f t="shared" si="49"/>
        <v>0</v>
      </c>
      <c r="BO129" s="1086">
        <f t="shared" si="50"/>
        <v>669900</v>
      </c>
      <c r="BP129" s="1086">
        <f t="shared" si="51"/>
        <v>0</v>
      </c>
      <c r="BQ129" s="1086">
        <f t="shared" si="52"/>
        <v>669900</v>
      </c>
      <c r="BR129" s="1086">
        <f t="shared" si="53"/>
        <v>0</v>
      </c>
      <c r="BS129" s="1086">
        <f t="shared" si="54"/>
        <v>0</v>
      </c>
    </row>
    <row r="130" spans="1:71" ht="25.5" customHeight="1">
      <c r="A130" s="1050" t="str">
        <f t="shared" si="28"/>
        <v>A204401510</v>
      </c>
      <c r="B130" s="1358" t="s">
        <v>361</v>
      </c>
      <c r="C130" s="1358"/>
      <c r="D130" s="1358" t="s">
        <v>741</v>
      </c>
      <c r="E130" s="1358"/>
      <c r="F130" s="1358" t="s">
        <v>739</v>
      </c>
      <c r="G130" s="1358"/>
      <c r="H130" s="1358" t="s">
        <v>742</v>
      </c>
      <c r="I130" s="1358"/>
      <c r="J130" s="1358" t="s">
        <v>769</v>
      </c>
      <c r="K130" s="1358"/>
      <c r="L130" s="1358"/>
      <c r="M130" s="1358" t="s">
        <v>745</v>
      </c>
      <c r="N130" s="1358"/>
      <c r="O130" s="1358"/>
      <c r="P130" s="1358"/>
      <c r="Q130" s="1358"/>
      <c r="R130" s="1358"/>
      <c r="S130" s="1358"/>
      <c r="T130" s="1359" t="s">
        <v>576</v>
      </c>
      <c r="U130" s="1359"/>
      <c r="V130" s="1359"/>
      <c r="W130" s="1359"/>
      <c r="X130" s="1359"/>
      <c r="Y130" s="1359"/>
      <c r="Z130" s="1359"/>
      <c r="AA130" s="1359"/>
      <c r="AB130" s="1358" t="s">
        <v>732</v>
      </c>
      <c r="AC130" s="1358"/>
      <c r="AD130" s="1358"/>
      <c r="AE130" s="1358"/>
      <c r="AF130" s="1358"/>
      <c r="AG130" s="1358" t="s">
        <v>733</v>
      </c>
      <c r="AH130" s="1358"/>
      <c r="AI130" s="1358"/>
      <c r="AJ130" s="1024" t="s">
        <v>417</v>
      </c>
      <c r="AK130" s="1360" t="s">
        <v>734</v>
      </c>
      <c r="AL130" s="1360"/>
      <c r="AM130" s="1360"/>
      <c r="AN130" s="1360"/>
      <c r="AO130" s="1360"/>
      <c r="AP130" s="1360"/>
      <c r="AQ130" s="1091">
        <v>15000000</v>
      </c>
      <c r="AR130" s="1091">
        <v>669900</v>
      </c>
      <c r="AS130" s="1093">
        <v>14330100</v>
      </c>
      <c r="AT130" s="1092">
        <v>0</v>
      </c>
      <c r="AU130" s="1020"/>
      <c r="AV130" s="1091">
        <v>669900</v>
      </c>
      <c r="AW130" s="1092">
        <v>0</v>
      </c>
      <c r="AX130" s="1091">
        <v>669900</v>
      </c>
      <c r="AY130" s="1092">
        <v>0</v>
      </c>
      <c r="AZ130" s="1091">
        <v>669900</v>
      </c>
      <c r="BA130" s="1092">
        <v>0</v>
      </c>
      <c r="BB130" s="1093">
        <v>669900</v>
      </c>
      <c r="BC130" s="1092">
        <v>0</v>
      </c>
      <c r="BD130" s="1092">
        <v>0</v>
      </c>
      <c r="BG130" s="1086">
        <f t="shared" si="42"/>
        <v>15000000</v>
      </c>
      <c r="BH130" s="1086">
        <f t="shared" si="43"/>
        <v>669900</v>
      </c>
      <c r="BI130" s="1086">
        <f t="shared" si="44"/>
        <v>14330100</v>
      </c>
      <c r="BJ130" s="1086">
        <f t="shared" si="45"/>
        <v>0</v>
      </c>
      <c r="BK130" s="1086">
        <f t="shared" si="46"/>
        <v>669900</v>
      </c>
      <c r="BL130" s="1086">
        <f t="shared" si="47"/>
        <v>0</v>
      </c>
      <c r="BM130" s="1086">
        <f t="shared" si="48"/>
        <v>669900</v>
      </c>
      <c r="BN130" s="1086">
        <f t="shared" si="49"/>
        <v>0</v>
      </c>
      <c r="BO130" s="1086">
        <f t="shared" si="50"/>
        <v>669900</v>
      </c>
      <c r="BP130" s="1086">
        <f t="shared" si="51"/>
        <v>0</v>
      </c>
      <c r="BQ130" s="1086">
        <f t="shared" si="52"/>
        <v>669900</v>
      </c>
      <c r="BR130" s="1086">
        <f t="shared" si="53"/>
        <v>0</v>
      </c>
      <c r="BS130" s="1086">
        <f t="shared" si="54"/>
        <v>0</v>
      </c>
    </row>
    <row r="131" spans="1:71" ht="12.75">
      <c r="A131" s="1050" t="str">
        <f t="shared" si="28"/>
        <v>A2044110</v>
      </c>
      <c r="B131" s="1350" t="s">
        <v>361</v>
      </c>
      <c r="C131" s="1350"/>
      <c r="D131" s="1350" t="s">
        <v>741</v>
      </c>
      <c r="E131" s="1350"/>
      <c r="F131" s="1350" t="s">
        <v>739</v>
      </c>
      <c r="G131" s="1350"/>
      <c r="H131" s="1350" t="s">
        <v>742</v>
      </c>
      <c r="I131" s="1350"/>
      <c r="J131" s="1350" t="s">
        <v>771</v>
      </c>
      <c r="K131" s="1350"/>
      <c r="L131" s="1350"/>
      <c r="M131" s="1350"/>
      <c r="N131" s="1350"/>
      <c r="O131" s="1350"/>
      <c r="P131" s="1350"/>
      <c r="Q131" s="1350"/>
      <c r="R131" s="1350"/>
      <c r="S131" s="1350"/>
      <c r="T131" s="1349" t="s">
        <v>442</v>
      </c>
      <c r="U131" s="1349"/>
      <c r="V131" s="1349"/>
      <c r="W131" s="1349"/>
      <c r="X131" s="1349"/>
      <c r="Y131" s="1349"/>
      <c r="Z131" s="1349"/>
      <c r="AA131" s="1349"/>
      <c r="AB131" s="1350" t="s">
        <v>732</v>
      </c>
      <c r="AC131" s="1350"/>
      <c r="AD131" s="1350"/>
      <c r="AE131" s="1350"/>
      <c r="AF131" s="1350"/>
      <c r="AG131" s="1350" t="s">
        <v>733</v>
      </c>
      <c r="AH131" s="1350"/>
      <c r="AI131" s="1350"/>
      <c r="AJ131" s="1019" t="s">
        <v>417</v>
      </c>
      <c r="AK131" s="1351" t="s">
        <v>734</v>
      </c>
      <c r="AL131" s="1351"/>
      <c r="AM131" s="1351"/>
      <c r="AN131" s="1351"/>
      <c r="AO131" s="1351"/>
      <c r="AP131" s="1351"/>
      <c r="AQ131" s="1091">
        <v>127000000</v>
      </c>
      <c r="AR131" s="1091">
        <v>114295820</v>
      </c>
      <c r="AS131" s="1093">
        <v>12704180</v>
      </c>
      <c r="AT131" s="1092">
        <v>0</v>
      </c>
      <c r="AU131" s="1020"/>
      <c r="AV131" s="1091">
        <v>105090854</v>
      </c>
      <c r="AW131" s="1093">
        <v>9204966</v>
      </c>
      <c r="AX131" s="1091">
        <v>67083937</v>
      </c>
      <c r="AY131" s="1093">
        <v>38006917</v>
      </c>
      <c r="AZ131" s="1091">
        <v>50257520</v>
      </c>
      <c r="BA131" s="1093">
        <v>16826417</v>
      </c>
      <c r="BB131" s="1093">
        <v>50257520</v>
      </c>
      <c r="BC131" s="1092">
        <v>0</v>
      </c>
      <c r="BD131" s="1092">
        <v>0</v>
      </c>
      <c r="BG131" s="1086">
        <f t="shared" si="42"/>
        <v>127000000</v>
      </c>
      <c r="BH131" s="1086">
        <f t="shared" si="43"/>
        <v>114295820</v>
      </c>
      <c r="BI131" s="1086">
        <f t="shared" si="44"/>
        <v>12704180</v>
      </c>
      <c r="BJ131" s="1086">
        <f t="shared" si="45"/>
        <v>0</v>
      </c>
      <c r="BK131" s="1086">
        <f t="shared" si="46"/>
        <v>105090854</v>
      </c>
      <c r="BL131" s="1086">
        <f t="shared" si="47"/>
        <v>9204966</v>
      </c>
      <c r="BM131" s="1086">
        <f t="shared" si="48"/>
        <v>67083937</v>
      </c>
      <c r="BN131" s="1086">
        <f t="shared" si="49"/>
        <v>38006917</v>
      </c>
      <c r="BO131" s="1086">
        <f t="shared" si="50"/>
        <v>50257520</v>
      </c>
      <c r="BP131" s="1086">
        <f t="shared" si="51"/>
        <v>16826417</v>
      </c>
      <c r="BQ131" s="1086">
        <f t="shared" si="52"/>
        <v>50257520</v>
      </c>
      <c r="BR131" s="1086">
        <f t="shared" si="53"/>
        <v>0</v>
      </c>
      <c r="BS131" s="1086">
        <f t="shared" si="54"/>
        <v>0</v>
      </c>
    </row>
    <row r="132" spans="1:71" ht="25.5" customHeight="1">
      <c r="A132" s="1050" t="str">
        <f t="shared" si="28"/>
        <v>A20441210</v>
      </c>
      <c r="B132" s="1358" t="s">
        <v>361</v>
      </c>
      <c r="C132" s="1358"/>
      <c r="D132" s="1358" t="s">
        <v>741</v>
      </c>
      <c r="E132" s="1358"/>
      <c r="F132" s="1358" t="s">
        <v>739</v>
      </c>
      <c r="G132" s="1358"/>
      <c r="H132" s="1358" t="s">
        <v>742</v>
      </c>
      <c r="I132" s="1358"/>
      <c r="J132" s="1358" t="s">
        <v>771</v>
      </c>
      <c r="K132" s="1358"/>
      <c r="L132" s="1358"/>
      <c r="M132" s="1358" t="s">
        <v>741</v>
      </c>
      <c r="N132" s="1358"/>
      <c r="O132" s="1358"/>
      <c r="P132" s="1358"/>
      <c r="Q132" s="1358"/>
      <c r="R132" s="1358"/>
      <c r="S132" s="1358"/>
      <c r="T132" s="1359" t="s">
        <v>443</v>
      </c>
      <c r="U132" s="1359"/>
      <c r="V132" s="1359"/>
      <c r="W132" s="1359"/>
      <c r="X132" s="1359"/>
      <c r="Y132" s="1359"/>
      <c r="Z132" s="1359"/>
      <c r="AA132" s="1359"/>
      <c r="AB132" s="1358" t="s">
        <v>732</v>
      </c>
      <c r="AC132" s="1358"/>
      <c r="AD132" s="1358"/>
      <c r="AE132" s="1358"/>
      <c r="AF132" s="1358"/>
      <c r="AG132" s="1358" t="s">
        <v>733</v>
      </c>
      <c r="AH132" s="1358"/>
      <c r="AI132" s="1358"/>
      <c r="AJ132" s="1024" t="s">
        <v>417</v>
      </c>
      <c r="AK132" s="1360" t="s">
        <v>734</v>
      </c>
      <c r="AL132" s="1360"/>
      <c r="AM132" s="1360"/>
      <c r="AN132" s="1360"/>
      <c r="AO132" s="1360"/>
      <c r="AP132" s="1360"/>
      <c r="AQ132" s="1091">
        <v>87000000</v>
      </c>
      <c r="AR132" s="1091">
        <v>87000000</v>
      </c>
      <c r="AS132" s="1092">
        <v>0</v>
      </c>
      <c r="AT132" s="1092">
        <v>0</v>
      </c>
      <c r="AU132" s="1020"/>
      <c r="AV132" s="1091">
        <v>83698834</v>
      </c>
      <c r="AW132" s="1093">
        <v>3301166</v>
      </c>
      <c r="AX132" s="1091">
        <v>45691917</v>
      </c>
      <c r="AY132" s="1093">
        <v>38006917</v>
      </c>
      <c r="AZ132" s="1091">
        <v>28865500</v>
      </c>
      <c r="BA132" s="1093">
        <v>16826417</v>
      </c>
      <c r="BB132" s="1093">
        <v>28865500</v>
      </c>
      <c r="BC132" s="1092">
        <v>0</v>
      </c>
      <c r="BD132" s="1092">
        <v>0</v>
      </c>
      <c r="BG132" s="1086">
        <f t="shared" si="42"/>
        <v>87000000</v>
      </c>
      <c r="BH132" s="1086">
        <f t="shared" si="43"/>
        <v>87000000</v>
      </c>
      <c r="BI132" s="1086">
        <f t="shared" si="44"/>
        <v>0</v>
      </c>
      <c r="BJ132" s="1086">
        <f t="shared" si="45"/>
        <v>0</v>
      </c>
      <c r="BK132" s="1086">
        <f t="shared" si="46"/>
        <v>83698834</v>
      </c>
      <c r="BL132" s="1086">
        <f t="shared" si="47"/>
        <v>3301166</v>
      </c>
      <c r="BM132" s="1086">
        <f t="shared" si="48"/>
        <v>45691917</v>
      </c>
      <c r="BN132" s="1086">
        <f t="shared" si="49"/>
        <v>38006917</v>
      </c>
      <c r="BO132" s="1086">
        <f t="shared" si="50"/>
        <v>28865500</v>
      </c>
      <c r="BP132" s="1086">
        <f t="shared" si="51"/>
        <v>16826417</v>
      </c>
      <c r="BQ132" s="1086">
        <f t="shared" si="52"/>
        <v>28865500</v>
      </c>
      <c r="BR132" s="1086">
        <f t="shared" si="53"/>
        <v>0</v>
      </c>
      <c r="BS132" s="1086">
        <f t="shared" si="54"/>
        <v>0</v>
      </c>
    </row>
    <row r="133" spans="1:71" ht="25.5" customHeight="1">
      <c r="A133" s="1050" t="str">
        <f t="shared" si="28"/>
        <v>A20441510</v>
      </c>
      <c r="B133" s="1358" t="s">
        <v>361</v>
      </c>
      <c r="C133" s="1358"/>
      <c r="D133" s="1358" t="s">
        <v>741</v>
      </c>
      <c r="E133" s="1358"/>
      <c r="F133" s="1358" t="s">
        <v>739</v>
      </c>
      <c r="G133" s="1358"/>
      <c r="H133" s="1358" t="s">
        <v>742</v>
      </c>
      <c r="I133" s="1358"/>
      <c r="J133" s="1358" t="s">
        <v>771</v>
      </c>
      <c r="K133" s="1358"/>
      <c r="L133" s="1358"/>
      <c r="M133" s="1358" t="s">
        <v>743</v>
      </c>
      <c r="N133" s="1358"/>
      <c r="O133" s="1358"/>
      <c r="P133" s="1358"/>
      <c r="Q133" s="1358"/>
      <c r="R133" s="1358"/>
      <c r="S133" s="1358"/>
      <c r="T133" s="1359" t="s">
        <v>444</v>
      </c>
      <c r="U133" s="1359"/>
      <c r="V133" s="1359"/>
      <c r="W133" s="1359"/>
      <c r="X133" s="1359"/>
      <c r="Y133" s="1359"/>
      <c r="Z133" s="1359"/>
      <c r="AA133" s="1359"/>
      <c r="AB133" s="1358" t="s">
        <v>732</v>
      </c>
      <c r="AC133" s="1358"/>
      <c r="AD133" s="1358"/>
      <c r="AE133" s="1358"/>
      <c r="AF133" s="1358"/>
      <c r="AG133" s="1358" t="s">
        <v>733</v>
      </c>
      <c r="AH133" s="1358"/>
      <c r="AI133" s="1358"/>
      <c r="AJ133" s="1024" t="s">
        <v>417</v>
      </c>
      <c r="AK133" s="1360" t="s">
        <v>734</v>
      </c>
      <c r="AL133" s="1360"/>
      <c r="AM133" s="1360"/>
      <c r="AN133" s="1360"/>
      <c r="AO133" s="1360"/>
      <c r="AP133" s="1360"/>
      <c r="AQ133" s="1091">
        <v>25000000</v>
      </c>
      <c r="AR133" s="1091">
        <v>14591960</v>
      </c>
      <c r="AS133" s="1093">
        <v>10408040</v>
      </c>
      <c r="AT133" s="1092">
        <v>0</v>
      </c>
      <c r="AU133" s="1020"/>
      <c r="AV133" s="1091">
        <v>14591960</v>
      </c>
      <c r="AW133" s="1092">
        <v>0</v>
      </c>
      <c r="AX133" s="1091">
        <v>14591960</v>
      </c>
      <c r="AY133" s="1092">
        <v>0</v>
      </c>
      <c r="AZ133" s="1091">
        <v>14591960</v>
      </c>
      <c r="BA133" s="1092">
        <v>0</v>
      </c>
      <c r="BB133" s="1093">
        <v>14591960</v>
      </c>
      <c r="BC133" s="1092">
        <v>0</v>
      </c>
      <c r="BD133" s="1092">
        <v>0</v>
      </c>
      <c r="BG133" s="1086">
        <f t="shared" si="42"/>
        <v>25000000</v>
      </c>
      <c r="BH133" s="1086">
        <f t="shared" si="43"/>
        <v>14591960</v>
      </c>
      <c r="BI133" s="1086">
        <f t="shared" si="44"/>
        <v>10408040</v>
      </c>
      <c r="BJ133" s="1086">
        <f t="shared" si="45"/>
        <v>0</v>
      </c>
      <c r="BK133" s="1086">
        <f t="shared" si="46"/>
        <v>14591960</v>
      </c>
      <c r="BL133" s="1086">
        <f t="shared" si="47"/>
        <v>0</v>
      </c>
      <c r="BM133" s="1086">
        <f t="shared" si="48"/>
        <v>14591960</v>
      </c>
      <c r="BN133" s="1086">
        <f t="shared" si="49"/>
        <v>0</v>
      </c>
      <c r="BO133" s="1086">
        <f t="shared" si="50"/>
        <v>14591960</v>
      </c>
      <c r="BP133" s="1086">
        <f t="shared" si="51"/>
        <v>0</v>
      </c>
      <c r="BQ133" s="1086">
        <f t="shared" si="52"/>
        <v>14591960</v>
      </c>
      <c r="BR133" s="1086">
        <f t="shared" si="53"/>
        <v>0</v>
      </c>
      <c r="BS133" s="1086">
        <f t="shared" si="54"/>
        <v>0</v>
      </c>
    </row>
    <row r="134" spans="1:71" ht="12.75">
      <c r="A134" s="1050" t="str">
        <f t="shared" si="28"/>
        <v>A204411310</v>
      </c>
      <c r="B134" s="1358" t="s">
        <v>361</v>
      </c>
      <c r="C134" s="1358"/>
      <c r="D134" s="1358" t="s">
        <v>741</v>
      </c>
      <c r="E134" s="1358"/>
      <c r="F134" s="1358" t="s">
        <v>739</v>
      </c>
      <c r="G134" s="1358"/>
      <c r="H134" s="1358" t="s">
        <v>742</v>
      </c>
      <c r="I134" s="1358"/>
      <c r="J134" s="1358" t="s">
        <v>771</v>
      </c>
      <c r="K134" s="1358"/>
      <c r="L134" s="1358"/>
      <c r="M134" s="1358" t="s">
        <v>765</v>
      </c>
      <c r="N134" s="1358"/>
      <c r="O134" s="1358"/>
      <c r="P134" s="1358"/>
      <c r="Q134" s="1358"/>
      <c r="R134" s="1358"/>
      <c r="S134" s="1358"/>
      <c r="T134" s="1359" t="s">
        <v>442</v>
      </c>
      <c r="U134" s="1359"/>
      <c r="V134" s="1359"/>
      <c r="W134" s="1359"/>
      <c r="X134" s="1359"/>
      <c r="Y134" s="1359"/>
      <c r="Z134" s="1359"/>
      <c r="AA134" s="1359"/>
      <c r="AB134" s="1358" t="s">
        <v>732</v>
      </c>
      <c r="AC134" s="1358"/>
      <c r="AD134" s="1358"/>
      <c r="AE134" s="1358"/>
      <c r="AF134" s="1358"/>
      <c r="AG134" s="1358" t="s">
        <v>733</v>
      </c>
      <c r="AH134" s="1358"/>
      <c r="AI134" s="1358"/>
      <c r="AJ134" s="1024" t="s">
        <v>417</v>
      </c>
      <c r="AK134" s="1360" t="s">
        <v>734</v>
      </c>
      <c r="AL134" s="1360"/>
      <c r="AM134" s="1360"/>
      <c r="AN134" s="1360"/>
      <c r="AO134" s="1360"/>
      <c r="AP134" s="1360"/>
      <c r="AQ134" s="1091">
        <v>15000000</v>
      </c>
      <c r="AR134" s="1091">
        <v>12703860</v>
      </c>
      <c r="AS134" s="1093">
        <v>2296140</v>
      </c>
      <c r="AT134" s="1092">
        <v>0</v>
      </c>
      <c r="AU134" s="1020"/>
      <c r="AV134" s="1091">
        <v>6800060</v>
      </c>
      <c r="AW134" s="1093">
        <v>5903800</v>
      </c>
      <c r="AX134" s="1091">
        <v>6800060</v>
      </c>
      <c r="AY134" s="1092">
        <v>0</v>
      </c>
      <c r="AZ134" s="1091">
        <v>6800060</v>
      </c>
      <c r="BA134" s="1092">
        <v>0</v>
      </c>
      <c r="BB134" s="1093">
        <v>6800060</v>
      </c>
      <c r="BC134" s="1092">
        <v>0</v>
      </c>
      <c r="BD134" s="1092">
        <v>0</v>
      </c>
      <c r="BG134" s="1086">
        <f t="shared" si="42"/>
        <v>15000000</v>
      </c>
      <c r="BH134" s="1086">
        <f t="shared" si="43"/>
        <v>12703860</v>
      </c>
      <c r="BI134" s="1086">
        <f t="shared" si="44"/>
        <v>2296140</v>
      </c>
      <c r="BJ134" s="1086">
        <f t="shared" si="45"/>
        <v>0</v>
      </c>
      <c r="BK134" s="1086">
        <f t="shared" si="46"/>
        <v>6800060</v>
      </c>
      <c r="BL134" s="1086">
        <f t="shared" si="47"/>
        <v>5903800</v>
      </c>
      <c r="BM134" s="1086">
        <f t="shared" si="48"/>
        <v>6800060</v>
      </c>
      <c r="BN134" s="1086">
        <f t="shared" si="49"/>
        <v>0</v>
      </c>
      <c r="BO134" s="1086">
        <f t="shared" si="50"/>
        <v>6800060</v>
      </c>
      <c r="BP134" s="1086">
        <f t="shared" si="51"/>
        <v>0</v>
      </c>
      <c r="BQ134" s="1086">
        <f t="shared" si="52"/>
        <v>6800060</v>
      </c>
      <c r="BR134" s="1086">
        <f t="shared" si="53"/>
        <v>0</v>
      </c>
      <c r="BS134" s="1086">
        <f t="shared" si="54"/>
        <v>0</v>
      </c>
    </row>
    <row r="135" spans="1:71" ht="12.75">
      <c r="A135" s="1050" t="str">
        <f t="shared" si="28"/>
        <v>A20499910</v>
      </c>
      <c r="B135" s="1358" t="s">
        <v>361</v>
      </c>
      <c r="C135" s="1358"/>
      <c r="D135" s="1358" t="s">
        <v>741</v>
      </c>
      <c r="E135" s="1358"/>
      <c r="F135" s="1358" t="s">
        <v>739</v>
      </c>
      <c r="G135" s="1358"/>
      <c r="H135" s="1358" t="s">
        <v>742</v>
      </c>
      <c r="I135" s="1358"/>
      <c r="J135" s="1358" t="s">
        <v>749</v>
      </c>
      <c r="K135" s="1358"/>
      <c r="L135" s="1358"/>
      <c r="M135" s="1358"/>
      <c r="N135" s="1358"/>
      <c r="O135" s="1358"/>
      <c r="P135" s="1358"/>
      <c r="Q135" s="1358"/>
      <c r="R135" s="1358"/>
      <c r="S135" s="1358"/>
      <c r="T135" s="1359" t="s">
        <v>750</v>
      </c>
      <c r="U135" s="1359"/>
      <c r="V135" s="1359"/>
      <c r="W135" s="1359"/>
      <c r="X135" s="1359"/>
      <c r="Y135" s="1359"/>
      <c r="Z135" s="1359"/>
      <c r="AA135" s="1359"/>
      <c r="AB135" s="1358" t="s">
        <v>732</v>
      </c>
      <c r="AC135" s="1358"/>
      <c r="AD135" s="1358"/>
      <c r="AE135" s="1358"/>
      <c r="AF135" s="1358"/>
      <c r="AG135" s="1358" t="s">
        <v>733</v>
      </c>
      <c r="AH135" s="1358"/>
      <c r="AI135" s="1358"/>
      <c r="AJ135" s="1024" t="s">
        <v>417</v>
      </c>
      <c r="AK135" s="1360" t="s">
        <v>734</v>
      </c>
      <c r="AL135" s="1360"/>
      <c r="AM135" s="1360"/>
      <c r="AN135" s="1360"/>
      <c r="AO135" s="1360"/>
      <c r="AP135" s="1360"/>
      <c r="AQ135" s="1091">
        <v>4295692</v>
      </c>
      <c r="AR135" s="1091">
        <v>4295692</v>
      </c>
      <c r="AS135" s="1092">
        <v>0</v>
      </c>
      <c r="AT135" s="1092">
        <v>0</v>
      </c>
      <c r="AU135" s="1020"/>
      <c r="AV135" s="1091">
        <v>4295692</v>
      </c>
      <c r="AW135" s="1092">
        <v>0</v>
      </c>
      <c r="AX135" s="1091">
        <v>3950783</v>
      </c>
      <c r="AY135" s="1093">
        <v>344909</v>
      </c>
      <c r="AZ135" s="1091">
        <v>3950783</v>
      </c>
      <c r="BA135" s="1092">
        <v>0</v>
      </c>
      <c r="BB135" s="1093">
        <v>3950783</v>
      </c>
      <c r="BC135" s="1092">
        <v>0</v>
      </c>
      <c r="BD135" s="1092">
        <v>0</v>
      </c>
      <c r="BG135" s="1086">
        <f t="shared" si="42"/>
        <v>4295692</v>
      </c>
      <c r="BH135" s="1086">
        <f t="shared" si="43"/>
        <v>4295692</v>
      </c>
      <c r="BI135" s="1086">
        <f t="shared" si="44"/>
        <v>0</v>
      </c>
      <c r="BJ135" s="1086">
        <f t="shared" si="45"/>
        <v>0</v>
      </c>
      <c r="BK135" s="1086">
        <f t="shared" si="46"/>
        <v>4295692</v>
      </c>
      <c r="BL135" s="1086">
        <f t="shared" si="47"/>
        <v>0</v>
      </c>
      <c r="BM135" s="1086">
        <f t="shared" si="48"/>
        <v>3950783</v>
      </c>
      <c r="BN135" s="1086">
        <f t="shared" si="49"/>
        <v>344909</v>
      </c>
      <c r="BO135" s="1086">
        <f t="shared" si="50"/>
        <v>3950783</v>
      </c>
      <c r="BP135" s="1086">
        <f t="shared" si="51"/>
        <v>0</v>
      </c>
      <c r="BQ135" s="1086">
        <f t="shared" si="52"/>
        <v>3950783</v>
      </c>
      <c r="BR135" s="1086">
        <f t="shared" si="53"/>
        <v>0</v>
      </c>
      <c r="BS135" s="1086">
        <f t="shared" si="54"/>
        <v>0</v>
      </c>
    </row>
    <row r="136" spans="1:71" s="1026" customFormat="1" ht="12.75">
      <c r="A136" s="1050" t="str">
        <f t="shared" si="28"/>
        <v>A310</v>
      </c>
      <c r="B136" s="1368" t="s">
        <v>361</v>
      </c>
      <c r="C136" s="1368"/>
      <c r="D136" s="1368" t="s">
        <v>748</v>
      </c>
      <c r="E136" s="1368"/>
      <c r="F136" s="1368"/>
      <c r="G136" s="1368"/>
      <c r="H136" s="1368"/>
      <c r="I136" s="1368"/>
      <c r="J136" s="1368"/>
      <c r="K136" s="1368"/>
      <c r="L136" s="1368"/>
      <c r="M136" s="1368"/>
      <c r="N136" s="1368"/>
      <c r="O136" s="1368"/>
      <c r="P136" s="1368"/>
      <c r="Q136" s="1368"/>
      <c r="R136" s="1368"/>
      <c r="S136" s="1368"/>
      <c r="T136" s="1367" t="s">
        <v>60</v>
      </c>
      <c r="U136" s="1367"/>
      <c r="V136" s="1367"/>
      <c r="W136" s="1367"/>
      <c r="X136" s="1367"/>
      <c r="Y136" s="1367"/>
      <c r="Z136" s="1367"/>
      <c r="AA136" s="1367"/>
      <c r="AB136" s="1368" t="s">
        <v>732</v>
      </c>
      <c r="AC136" s="1368"/>
      <c r="AD136" s="1368"/>
      <c r="AE136" s="1368"/>
      <c r="AF136" s="1368"/>
      <c r="AG136" s="1368" t="s">
        <v>733</v>
      </c>
      <c r="AH136" s="1368"/>
      <c r="AI136" s="1368"/>
      <c r="AJ136" s="1025" t="s">
        <v>417</v>
      </c>
      <c r="AK136" s="1369" t="s">
        <v>734</v>
      </c>
      <c r="AL136" s="1369"/>
      <c r="AM136" s="1369"/>
      <c r="AN136" s="1369"/>
      <c r="AO136" s="1369"/>
      <c r="AP136" s="1369"/>
      <c r="AQ136" s="1091">
        <v>194456797449</v>
      </c>
      <c r="AR136" s="1091">
        <v>193983611872</v>
      </c>
      <c r="AS136" s="1093">
        <v>473185577</v>
      </c>
      <c r="AT136" s="1092">
        <v>0</v>
      </c>
      <c r="AU136" s="1020"/>
      <c r="AV136" s="1091">
        <v>183199357187</v>
      </c>
      <c r="AW136" s="1093">
        <v>10784254685</v>
      </c>
      <c r="AX136" s="1091">
        <v>158863761748</v>
      </c>
      <c r="AY136" s="1093">
        <v>24335595439</v>
      </c>
      <c r="AZ136" s="1091">
        <v>158848961748</v>
      </c>
      <c r="BA136" s="1093">
        <v>14800000</v>
      </c>
      <c r="BB136" s="1093">
        <v>158848637748</v>
      </c>
      <c r="BC136" s="1093">
        <v>324000</v>
      </c>
      <c r="BD136" s="1093">
        <v>2133333</v>
      </c>
      <c r="BG136" s="1086">
        <f t="shared" si="42"/>
        <v>194456797449</v>
      </c>
      <c r="BH136" s="1086">
        <f t="shared" si="43"/>
        <v>193983611872</v>
      </c>
      <c r="BI136" s="1086">
        <f t="shared" si="44"/>
        <v>473185577</v>
      </c>
      <c r="BJ136" s="1086">
        <f t="shared" si="45"/>
        <v>0</v>
      </c>
      <c r="BK136" s="1086">
        <f t="shared" si="46"/>
        <v>183199357187</v>
      </c>
      <c r="BL136" s="1086">
        <f t="shared" si="47"/>
        <v>10784254685</v>
      </c>
      <c r="BM136" s="1086">
        <f t="shared" si="48"/>
        <v>158863761748</v>
      </c>
      <c r="BN136" s="1086">
        <f t="shared" si="49"/>
        <v>24335595439</v>
      </c>
      <c r="BO136" s="1086">
        <f t="shared" si="50"/>
        <v>158848961748</v>
      </c>
      <c r="BP136" s="1086">
        <f t="shared" si="51"/>
        <v>14800000</v>
      </c>
      <c r="BQ136" s="1086">
        <f t="shared" si="52"/>
        <v>158848637748</v>
      </c>
      <c r="BR136" s="1086">
        <f t="shared" si="53"/>
        <v>324000</v>
      </c>
      <c r="BS136" s="1086">
        <f t="shared" si="54"/>
        <v>2133333</v>
      </c>
    </row>
    <row r="137" spans="1:71" s="1026" customFormat="1" ht="12.75">
      <c r="A137" s="1050" t="str">
        <f t="shared" si="28"/>
        <v>A310</v>
      </c>
      <c r="B137" s="1368" t="s">
        <v>361</v>
      </c>
      <c r="C137" s="1368"/>
      <c r="D137" s="1368" t="s">
        <v>748</v>
      </c>
      <c r="E137" s="1368"/>
      <c r="F137" s="1368"/>
      <c r="G137" s="1368"/>
      <c r="H137" s="1368"/>
      <c r="I137" s="1368"/>
      <c r="J137" s="1368"/>
      <c r="K137" s="1368"/>
      <c r="L137" s="1368"/>
      <c r="M137" s="1368"/>
      <c r="N137" s="1368"/>
      <c r="O137" s="1368"/>
      <c r="P137" s="1368"/>
      <c r="Q137" s="1368"/>
      <c r="R137" s="1368"/>
      <c r="S137" s="1368"/>
      <c r="T137" s="1367" t="s">
        <v>60</v>
      </c>
      <c r="U137" s="1367"/>
      <c r="V137" s="1367"/>
      <c r="W137" s="1367"/>
      <c r="X137" s="1367"/>
      <c r="Y137" s="1367"/>
      <c r="Z137" s="1367"/>
      <c r="AA137" s="1367"/>
      <c r="AB137" s="1368" t="s">
        <v>732</v>
      </c>
      <c r="AC137" s="1368"/>
      <c r="AD137" s="1368"/>
      <c r="AE137" s="1368"/>
      <c r="AF137" s="1368"/>
      <c r="AG137" s="1368" t="s">
        <v>735</v>
      </c>
      <c r="AH137" s="1368"/>
      <c r="AI137" s="1368"/>
      <c r="AJ137" s="1025" t="s">
        <v>417</v>
      </c>
      <c r="AK137" s="1369" t="s">
        <v>734</v>
      </c>
      <c r="AL137" s="1369"/>
      <c r="AM137" s="1369"/>
      <c r="AN137" s="1369"/>
      <c r="AO137" s="1369"/>
      <c r="AP137" s="1369"/>
      <c r="AQ137" s="1091">
        <v>129817132</v>
      </c>
      <c r="AR137" s="1091">
        <v>129817132</v>
      </c>
      <c r="AS137" s="1092">
        <v>0</v>
      </c>
      <c r="AT137" s="1092">
        <v>0</v>
      </c>
      <c r="AU137" s="1020"/>
      <c r="AV137" s="1091">
        <v>129817132</v>
      </c>
      <c r="AW137" s="1092">
        <v>0</v>
      </c>
      <c r="AX137" s="1091">
        <v>129817132</v>
      </c>
      <c r="AY137" s="1092">
        <v>0</v>
      </c>
      <c r="AZ137" s="1091">
        <v>129817132</v>
      </c>
      <c r="BA137" s="1092">
        <v>0</v>
      </c>
      <c r="BB137" s="1093">
        <v>129817132</v>
      </c>
      <c r="BC137" s="1092">
        <v>0</v>
      </c>
      <c r="BD137" s="1092">
        <v>0</v>
      </c>
      <c r="BG137" s="1086">
        <f t="shared" si="42"/>
        <v>129817132</v>
      </c>
      <c r="BH137" s="1086">
        <f t="shared" si="43"/>
        <v>129817132</v>
      </c>
      <c r="BI137" s="1086">
        <f t="shared" si="44"/>
        <v>0</v>
      </c>
      <c r="BJ137" s="1086">
        <f t="shared" si="45"/>
        <v>0</v>
      </c>
      <c r="BK137" s="1086">
        <f t="shared" si="46"/>
        <v>129817132</v>
      </c>
      <c r="BL137" s="1086">
        <f t="shared" si="47"/>
        <v>0</v>
      </c>
      <c r="BM137" s="1086">
        <f t="shared" si="48"/>
        <v>129817132</v>
      </c>
      <c r="BN137" s="1086">
        <f t="shared" si="49"/>
        <v>0</v>
      </c>
      <c r="BO137" s="1086">
        <f t="shared" si="50"/>
        <v>129817132</v>
      </c>
      <c r="BP137" s="1086">
        <f t="shared" si="51"/>
        <v>0</v>
      </c>
      <c r="BQ137" s="1086">
        <f t="shared" si="52"/>
        <v>129817132</v>
      </c>
      <c r="BR137" s="1086">
        <f t="shared" si="53"/>
        <v>0</v>
      </c>
      <c r="BS137" s="1086">
        <f t="shared" si="54"/>
        <v>0</v>
      </c>
    </row>
    <row r="138" spans="1:71" s="1026" customFormat="1" ht="12.75">
      <c r="A138" s="1050" t="str">
        <f t="shared" si="28"/>
        <v>A311</v>
      </c>
      <c r="B138" s="1368" t="s">
        <v>361</v>
      </c>
      <c r="C138" s="1368"/>
      <c r="D138" s="1368" t="s">
        <v>748</v>
      </c>
      <c r="E138" s="1368"/>
      <c r="F138" s="1368"/>
      <c r="G138" s="1368"/>
      <c r="H138" s="1368"/>
      <c r="I138" s="1368"/>
      <c r="J138" s="1368"/>
      <c r="K138" s="1368"/>
      <c r="L138" s="1368"/>
      <c r="M138" s="1368"/>
      <c r="N138" s="1368"/>
      <c r="O138" s="1368"/>
      <c r="P138" s="1368"/>
      <c r="Q138" s="1368"/>
      <c r="R138" s="1368"/>
      <c r="S138" s="1368"/>
      <c r="T138" s="1367" t="s">
        <v>60</v>
      </c>
      <c r="U138" s="1367"/>
      <c r="V138" s="1367"/>
      <c r="W138" s="1367"/>
      <c r="X138" s="1367"/>
      <c r="Y138" s="1367"/>
      <c r="Z138" s="1367"/>
      <c r="AA138" s="1367"/>
      <c r="AB138" s="1368" t="s">
        <v>732</v>
      </c>
      <c r="AC138" s="1368"/>
      <c r="AD138" s="1368"/>
      <c r="AE138" s="1368"/>
      <c r="AF138" s="1368"/>
      <c r="AG138" s="1368" t="s">
        <v>735</v>
      </c>
      <c r="AH138" s="1368"/>
      <c r="AI138" s="1368"/>
      <c r="AJ138" s="1025" t="s">
        <v>433</v>
      </c>
      <c r="AK138" s="1369" t="s">
        <v>736</v>
      </c>
      <c r="AL138" s="1369"/>
      <c r="AM138" s="1369"/>
      <c r="AN138" s="1369"/>
      <c r="AO138" s="1369"/>
      <c r="AP138" s="1369"/>
      <c r="AQ138" s="1091">
        <v>519000000</v>
      </c>
      <c r="AR138" s="1091">
        <v>519000000</v>
      </c>
      <c r="AS138" s="1092">
        <v>0</v>
      </c>
      <c r="AT138" s="1092">
        <v>0</v>
      </c>
      <c r="AU138" s="1020"/>
      <c r="AV138" s="1091">
        <v>519000000</v>
      </c>
      <c r="AW138" s="1092">
        <v>0</v>
      </c>
      <c r="AX138" s="1091">
        <v>519000000</v>
      </c>
      <c r="AY138" s="1092">
        <v>0</v>
      </c>
      <c r="AZ138" s="1091">
        <v>519000000</v>
      </c>
      <c r="BA138" s="1092">
        <v>0</v>
      </c>
      <c r="BB138" s="1093">
        <v>519000000</v>
      </c>
      <c r="BC138" s="1092">
        <v>0</v>
      </c>
      <c r="BD138" s="1092">
        <v>0</v>
      </c>
      <c r="BG138" s="1086">
        <f t="shared" si="42"/>
        <v>519000000</v>
      </c>
      <c r="BH138" s="1086">
        <f t="shared" si="43"/>
        <v>519000000</v>
      </c>
      <c r="BI138" s="1086">
        <f t="shared" si="44"/>
        <v>0</v>
      </c>
      <c r="BJ138" s="1086">
        <f t="shared" si="45"/>
        <v>0</v>
      </c>
      <c r="BK138" s="1086">
        <f t="shared" si="46"/>
        <v>519000000</v>
      </c>
      <c r="BL138" s="1086">
        <f t="shared" si="47"/>
        <v>0</v>
      </c>
      <c r="BM138" s="1086">
        <f t="shared" si="48"/>
        <v>519000000</v>
      </c>
      <c r="BN138" s="1086">
        <f t="shared" si="49"/>
        <v>0</v>
      </c>
      <c r="BO138" s="1086">
        <f t="shared" si="50"/>
        <v>519000000</v>
      </c>
      <c r="BP138" s="1086">
        <f t="shared" si="51"/>
        <v>0</v>
      </c>
      <c r="BQ138" s="1086">
        <f t="shared" si="52"/>
        <v>519000000</v>
      </c>
      <c r="BR138" s="1086">
        <f t="shared" si="53"/>
        <v>0</v>
      </c>
      <c r="BS138" s="1086">
        <f t="shared" si="54"/>
        <v>0</v>
      </c>
    </row>
    <row r="139" spans="1:71" s="1026" customFormat="1" ht="12.75">
      <c r="A139" s="1050" t="str">
        <f t="shared" si="28"/>
        <v>A316</v>
      </c>
      <c r="B139" s="1368" t="s">
        <v>361</v>
      </c>
      <c r="C139" s="1368"/>
      <c r="D139" s="1368" t="s">
        <v>748</v>
      </c>
      <c r="E139" s="1368"/>
      <c r="F139" s="1368"/>
      <c r="G139" s="1368"/>
      <c r="H139" s="1368"/>
      <c r="I139" s="1368"/>
      <c r="J139" s="1368"/>
      <c r="K139" s="1368"/>
      <c r="L139" s="1368"/>
      <c r="M139" s="1368"/>
      <c r="N139" s="1368"/>
      <c r="O139" s="1368"/>
      <c r="P139" s="1368"/>
      <c r="Q139" s="1368"/>
      <c r="R139" s="1368"/>
      <c r="S139" s="1368"/>
      <c r="T139" s="1367" t="s">
        <v>60</v>
      </c>
      <c r="U139" s="1367"/>
      <c r="V139" s="1367"/>
      <c r="W139" s="1367"/>
      <c r="X139" s="1367"/>
      <c r="Y139" s="1367"/>
      <c r="Z139" s="1367"/>
      <c r="AA139" s="1367"/>
      <c r="AB139" s="1368" t="s">
        <v>732</v>
      </c>
      <c r="AC139" s="1368"/>
      <c r="AD139" s="1368"/>
      <c r="AE139" s="1368"/>
      <c r="AF139" s="1368"/>
      <c r="AG139" s="1368" t="s">
        <v>735</v>
      </c>
      <c r="AH139" s="1368"/>
      <c r="AI139" s="1368"/>
      <c r="AJ139" s="1025" t="s">
        <v>370</v>
      </c>
      <c r="AK139" s="1369" t="s">
        <v>737</v>
      </c>
      <c r="AL139" s="1369"/>
      <c r="AM139" s="1369"/>
      <c r="AN139" s="1369"/>
      <c r="AO139" s="1369"/>
      <c r="AP139" s="1369"/>
      <c r="AQ139" s="1091">
        <v>64533630000</v>
      </c>
      <c r="AR139" s="1091">
        <v>43203128656</v>
      </c>
      <c r="AS139" s="1093">
        <v>21330501344</v>
      </c>
      <c r="AT139" s="1092">
        <v>0</v>
      </c>
      <c r="AU139" s="1020"/>
      <c r="AV139" s="1091">
        <v>37310257266</v>
      </c>
      <c r="AW139" s="1093">
        <v>5892871390</v>
      </c>
      <c r="AX139" s="1091">
        <v>28046208780</v>
      </c>
      <c r="AY139" s="1093">
        <v>9264048486</v>
      </c>
      <c r="AZ139" s="1091">
        <v>27527478235</v>
      </c>
      <c r="BA139" s="1093">
        <v>518730545</v>
      </c>
      <c r="BB139" s="1093">
        <v>27527478235</v>
      </c>
      <c r="BC139" s="1092">
        <v>0</v>
      </c>
      <c r="BD139" s="1092">
        <v>0</v>
      </c>
      <c r="BG139" s="1086">
        <f t="shared" si="42"/>
        <v>64533630000</v>
      </c>
      <c r="BH139" s="1086">
        <f t="shared" si="43"/>
        <v>43203128656</v>
      </c>
      <c r="BI139" s="1086">
        <f t="shared" si="44"/>
        <v>21330501344</v>
      </c>
      <c r="BJ139" s="1086">
        <f t="shared" si="45"/>
        <v>0</v>
      </c>
      <c r="BK139" s="1086">
        <f t="shared" si="46"/>
        <v>37310257266</v>
      </c>
      <c r="BL139" s="1086">
        <f t="shared" si="47"/>
        <v>5892871390</v>
      </c>
      <c r="BM139" s="1086">
        <f t="shared" si="48"/>
        <v>28046208780</v>
      </c>
      <c r="BN139" s="1086">
        <f t="shared" si="49"/>
        <v>9264048486</v>
      </c>
      <c r="BO139" s="1086">
        <f t="shared" si="50"/>
        <v>27527478235</v>
      </c>
      <c r="BP139" s="1086">
        <f t="shared" si="51"/>
        <v>518730545</v>
      </c>
      <c r="BQ139" s="1086">
        <f t="shared" si="52"/>
        <v>27527478235</v>
      </c>
      <c r="BR139" s="1086">
        <f t="shared" si="53"/>
        <v>0</v>
      </c>
      <c r="BS139" s="1086">
        <f t="shared" si="54"/>
        <v>0</v>
      </c>
    </row>
    <row r="140" spans="1:71" ht="12.75">
      <c r="A140" s="1050" t="str">
        <f t="shared" si="28"/>
        <v>A3210</v>
      </c>
      <c r="B140" s="1350" t="s">
        <v>361</v>
      </c>
      <c r="C140" s="1350"/>
      <c r="D140" s="1350" t="s">
        <v>748</v>
      </c>
      <c r="E140" s="1350"/>
      <c r="F140" s="1350" t="s">
        <v>741</v>
      </c>
      <c r="G140" s="1350"/>
      <c r="H140" s="1350"/>
      <c r="I140" s="1350"/>
      <c r="J140" s="1350"/>
      <c r="K140" s="1350"/>
      <c r="L140" s="1350"/>
      <c r="M140" s="1350"/>
      <c r="N140" s="1350"/>
      <c r="O140" s="1350"/>
      <c r="P140" s="1350"/>
      <c r="Q140" s="1350"/>
      <c r="R140" s="1350"/>
      <c r="S140" s="1350"/>
      <c r="T140" s="1349" t="s">
        <v>772</v>
      </c>
      <c r="U140" s="1349"/>
      <c r="V140" s="1349"/>
      <c r="W140" s="1349"/>
      <c r="X140" s="1349"/>
      <c r="Y140" s="1349"/>
      <c r="Z140" s="1349"/>
      <c r="AA140" s="1349"/>
      <c r="AB140" s="1350" t="s">
        <v>732</v>
      </c>
      <c r="AC140" s="1350"/>
      <c r="AD140" s="1350"/>
      <c r="AE140" s="1350"/>
      <c r="AF140" s="1350"/>
      <c r="AG140" s="1350" t="s">
        <v>733</v>
      </c>
      <c r="AH140" s="1350"/>
      <c r="AI140" s="1350"/>
      <c r="AJ140" s="1019" t="s">
        <v>417</v>
      </c>
      <c r="AK140" s="1351" t="s">
        <v>734</v>
      </c>
      <c r="AL140" s="1351"/>
      <c r="AM140" s="1351"/>
      <c r="AN140" s="1351"/>
      <c r="AO140" s="1351"/>
      <c r="AP140" s="1351"/>
      <c r="AQ140" s="1090">
        <v>0</v>
      </c>
      <c r="AR140" s="1090">
        <v>0</v>
      </c>
      <c r="AS140" s="1092">
        <v>0</v>
      </c>
      <c r="AT140" s="1092">
        <v>0</v>
      </c>
      <c r="AU140" s="1020"/>
      <c r="AV140" s="1090">
        <v>0</v>
      </c>
      <c r="AW140" s="1092">
        <v>0</v>
      </c>
      <c r="AX140" s="1090">
        <v>0</v>
      </c>
      <c r="AY140" s="1092">
        <v>0</v>
      </c>
      <c r="AZ140" s="1090">
        <v>0</v>
      </c>
      <c r="BA140" s="1092">
        <v>0</v>
      </c>
      <c r="BB140" s="1092">
        <v>0</v>
      </c>
      <c r="BC140" s="1092">
        <v>0</v>
      </c>
      <c r="BD140" s="1092">
        <v>0</v>
      </c>
      <c r="BG140" s="1086">
        <f t="shared" si="42"/>
        <v>0</v>
      </c>
      <c r="BH140" s="1086">
        <f t="shared" si="43"/>
        <v>0</v>
      </c>
      <c r="BI140" s="1086">
        <f t="shared" si="44"/>
        <v>0</v>
      </c>
      <c r="BJ140" s="1086">
        <f t="shared" si="45"/>
        <v>0</v>
      </c>
      <c r="BK140" s="1086">
        <f t="shared" si="46"/>
        <v>0</v>
      </c>
      <c r="BL140" s="1086">
        <f t="shared" si="47"/>
        <v>0</v>
      </c>
      <c r="BM140" s="1086">
        <f t="shared" si="48"/>
        <v>0</v>
      </c>
      <c r="BN140" s="1086">
        <f t="shared" si="49"/>
        <v>0</v>
      </c>
      <c r="BO140" s="1086">
        <f t="shared" si="50"/>
        <v>0</v>
      </c>
      <c r="BP140" s="1086">
        <f t="shared" si="51"/>
        <v>0</v>
      </c>
      <c r="BQ140" s="1086">
        <f t="shared" si="52"/>
        <v>0</v>
      </c>
      <c r="BR140" s="1086">
        <f t="shared" si="53"/>
        <v>0</v>
      </c>
      <c r="BS140" s="1086">
        <f t="shared" si="54"/>
        <v>0</v>
      </c>
    </row>
    <row r="141" spans="1:71" ht="12.75">
      <c r="A141" s="1050" t="str">
        <f t="shared" si="28"/>
        <v>A3210</v>
      </c>
      <c r="B141" s="1350" t="s">
        <v>361</v>
      </c>
      <c r="C141" s="1350"/>
      <c r="D141" s="1350" t="s">
        <v>748</v>
      </c>
      <c r="E141" s="1350"/>
      <c r="F141" s="1350" t="s">
        <v>741</v>
      </c>
      <c r="G141" s="1350"/>
      <c r="H141" s="1350"/>
      <c r="I141" s="1350"/>
      <c r="J141" s="1350"/>
      <c r="K141" s="1350"/>
      <c r="L141" s="1350"/>
      <c r="M141" s="1350"/>
      <c r="N141" s="1350"/>
      <c r="O141" s="1350"/>
      <c r="P141" s="1350"/>
      <c r="Q141" s="1350"/>
      <c r="R141" s="1350"/>
      <c r="S141" s="1350"/>
      <c r="T141" s="1349" t="s">
        <v>772</v>
      </c>
      <c r="U141" s="1349"/>
      <c r="V141" s="1349"/>
      <c r="W141" s="1349"/>
      <c r="X141" s="1349"/>
      <c r="Y141" s="1349"/>
      <c r="Z141" s="1349"/>
      <c r="AA141" s="1349"/>
      <c r="AB141" s="1350" t="s">
        <v>732</v>
      </c>
      <c r="AC141" s="1350"/>
      <c r="AD141" s="1350"/>
      <c r="AE141" s="1350"/>
      <c r="AF141" s="1350"/>
      <c r="AG141" s="1350" t="s">
        <v>735</v>
      </c>
      <c r="AH141" s="1350"/>
      <c r="AI141" s="1350"/>
      <c r="AJ141" s="1019" t="s">
        <v>417</v>
      </c>
      <c r="AK141" s="1351" t="s">
        <v>734</v>
      </c>
      <c r="AL141" s="1351"/>
      <c r="AM141" s="1351"/>
      <c r="AN141" s="1351"/>
      <c r="AO141" s="1351"/>
      <c r="AP141" s="1351"/>
      <c r="AQ141" s="1091">
        <v>129817132</v>
      </c>
      <c r="AR141" s="1091">
        <v>129817132</v>
      </c>
      <c r="AS141" s="1092">
        <v>0</v>
      </c>
      <c r="AT141" s="1092">
        <v>0</v>
      </c>
      <c r="AU141" s="1020"/>
      <c r="AV141" s="1091">
        <v>129817132</v>
      </c>
      <c r="AW141" s="1092">
        <v>0</v>
      </c>
      <c r="AX141" s="1091">
        <v>129817132</v>
      </c>
      <c r="AY141" s="1092">
        <v>0</v>
      </c>
      <c r="AZ141" s="1091">
        <v>129817132</v>
      </c>
      <c r="BA141" s="1092">
        <v>0</v>
      </c>
      <c r="BB141" s="1093">
        <v>129817132</v>
      </c>
      <c r="BC141" s="1092">
        <v>0</v>
      </c>
      <c r="BD141" s="1092">
        <v>0</v>
      </c>
      <c r="BG141" s="1086">
        <f t="shared" si="42"/>
        <v>129817132</v>
      </c>
      <c r="BH141" s="1086">
        <f t="shared" si="43"/>
        <v>129817132</v>
      </c>
      <c r="BI141" s="1086">
        <f t="shared" si="44"/>
        <v>0</v>
      </c>
      <c r="BJ141" s="1086">
        <f t="shared" si="45"/>
        <v>0</v>
      </c>
      <c r="BK141" s="1086">
        <f t="shared" si="46"/>
        <v>129817132</v>
      </c>
      <c r="BL141" s="1086">
        <f t="shared" si="47"/>
        <v>0</v>
      </c>
      <c r="BM141" s="1086">
        <f t="shared" si="48"/>
        <v>129817132</v>
      </c>
      <c r="BN141" s="1086">
        <f t="shared" si="49"/>
        <v>0</v>
      </c>
      <c r="BO141" s="1086">
        <f t="shared" si="50"/>
        <v>129817132</v>
      </c>
      <c r="BP141" s="1086">
        <f t="shared" si="51"/>
        <v>0</v>
      </c>
      <c r="BQ141" s="1086">
        <f t="shared" si="52"/>
        <v>129817132</v>
      </c>
      <c r="BR141" s="1086">
        <f t="shared" si="53"/>
        <v>0</v>
      </c>
      <c r="BS141" s="1086">
        <f t="shared" si="54"/>
        <v>0</v>
      </c>
    </row>
    <row r="142" spans="1:71" ht="12.75">
      <c r="A142" s="1050" t="str">
        <f t="shared" si="28"/>
        <v>A3211</v>
      </c>
      <c r="B142" s="1350" t="s">
        <v>361</v>
      </c>
      <c r="C142" s="1350"/>
      <c r="D142" s="1350" t="s">
        <v>748</v>
      </c>
      <c r="E142" s="1350"/>
      <c r="F142" s="1350" t="s">
        <v>741</v>
      </c>
      <c r="G142" s="1350"/>
      <c r="H142" s="1350"/>
      <c r="I142" s="1350"/>
      <c r="J142" s="1350"/>
      <c r="K142" s="1350"/>
      <c r="L142" s="1350"/>
      <c r="M142" s="1350"/>
      <c r="N142" s="1350"/>
      <c r="O142" s="1350"/>
      <c r="P142" s="1350"/>
      <c r="Q142" s="1350"/>
      <c r="R142" s="1350"/>
      <c r="S142" s="1350"/>
      <c r="T142" s="1349" t="s">
        <v>772</v>
      </c>
      <c r="U142" s="1349"/>
      <c r="V142" s="1349"/>
      <c r="W142" s="1349"/>
      <c r="X142" s="1349"/>
      <c r="Y142" s="1349"/>
      <c r="Z142" s="1349"/>
      <c r="AA142" s="1349"/>
      <c r="AB142" s="1350" t="s">
        <v>732</v>
      </c>
      <c r="AC142" s="1350"/>
      <c r="AD142" s="1350"/>
      <c r="AE142" s="1350"/>
      <c r="AF142" s="1350"/>
      <c r="AG142" s="1350" t="s">
        <v>735</v>
      </c>
      <c r="AH142" s="1350"/>
      <c r="AI142" s="1350"/>
      <c r="AJ142" s="1019" t="s">
        <v>433</v>
      </c>
      <c r="AK142" s="1351" t="s">
        <v>736</v>
      </c>
      <c r="AL142" s="1351"/>
      <c r="AM142" s="1351"/>
      <c r="AN142" s="1351"/>
      <c r="AO142" s="1351"/>
      <c r="AP142" s="1351"/>
      <c r="AQ142" s="1091">
        <v>519000000</v>
      </c>
      <c r="AR142" s="1091">
        <v>519000000</v>
      </c>
      <c r="AS142" s="1092">
        <v>0</v>
      </c>
      <c r="AT142" s="1092">
        <v>0</v>
      </c>
      <c r="AU142" s="1020"/>
      <c r="AV142" s="1091">
        <v>519000000</v>
      </c>
      <c r="AW142" s="1092">
        <v>0</v>
      </c>
      <c r="AX142" s="1091">
        <v>519000000</v>
      </c>
      <c r="AY142" s="1092">
        <v>0</v>
      </c>
      <c r="AZ142" s="1091">
        <v>519000000</v>
      </c>
      <c r="BA142" s="1092">
        <v>0</v>
      </c>
      <c r="BB142" s="1093">
        <v>519000000</v>
      </c>
      <c r="BC142" s="1092">
        <v>0</v>
      </c>
      <c r="BD142" s="1092">
        <v>0</v>
      </c>
      <c r="BG142" s="1086">
        <f t="shared" si="42"/>
        <v>519000000</v>
      </c>
      <c r="BH142" s="1086">
        <f t="shared" si="43"/>
        <v>519000000</v>
      </c>
      <c r="BI142" s="1086">
        <f t="shared" si="44"/>
        <v>0</v>
      </c>
      <c r="BJ142" s="1086">
        <f t="shared" si="45"/>
        <v>0</v>
      </c>
      <c r="BK142" s="1086">
        <f t="shared" si="46"/>
        <v>519000000</v>
      </c>
      <c r="BL142" s="1086">
        <f t="shared" si="47"/>
        <v>0</v>
      </c>
      <c r="BM142" s="1086">
        <f t="shared" si="48"/>
        <v>519000000</v>
      </c>
      <c r="BN142" s="1086">
        <f t="shared" si="49"/>
        <v>0</v>
      </c>
      <c r="BO142" s="1086">
        <f t="shared" si="50"/>
        <v>519000000</v>
      </c>
      <c r="BP142" s="1086">
        <f t="shared" si="51"/>
        <v>0</v>
      </c>
      <c r="BQ142" s="1086">
        <f t="shared" si="52"/>
        <v>519000000</v>
      </c>
      <c r="BR142" s="1086">
        <f t="shared" si="53"/>
        <v>0</v>
      </c>
      <c r="BS142" s="1086">
        <f t="shared" si="54"/>
        <v>0</v>
      </c>
    </row>
    <row r="143" spans="1:71" ht="12.75">
      <c r="A143" s="1050" t="str">
        <f t="shared" si="28"/>
        <v>A32110</v>
      </c>
      <c r="B143" s="1350" t="s">
        <v>361</v>
      </c>
      <c r="C143" s="1350"/>
      <c r="D143" s="1350" t="s">
        <v>748</v>
      </c>
      <c r="E143" s="1350"/>
      <c r="F143" s="1350" t="s">
        <v>741</v>
      </c>
      <c r="G143" s="1350"/>
      <c r="H143" s="1350" t="s">
        <v>738</v>
      </c>
      <c r="I143" s="1350"/>
      <c r="J143" s="1350"/>
      <c r="K143" s="1350"/>
      <c r="L143" s="1350"/>
      <c r="M143" s="1350"/>
      <c r="N143" s="1350"/>
      <c r="O143" s="1350"/>
      <c r="P143" s="1350"/>
      <c r="Q143" s="1350"/>
      <c r="R143" s="1350"/>
      <c r="S143" s="1350"/>
      <c r="T143" s="1349" t="s">
        <v>773</v>
      </c>
      <c r="U143" s="1349"/>
      <c r="V143" s="1349"/>
      <c r="W143" s="1349"/>
      <c r="X143" s="1349"/>
      <c r="Y143" s="1349"/>
      <c r="Z143" s="1349"/>
      <c r="AA143" s="1349"/>
      <c r="AB143" s="1350" t="s">
        <v>732</v>
      </c>
      <c r="AC143" s="1350"/>
      <c r="AD143" s="1350"/>
      <c r="AE143" s="1350"/>
      <c r="AF143" s="1350"/>
      <c r="AG143" s="1350" t="s">
        <v>733</v>
      </c>
      <c r="AH143" s="1350"/>
      <c r="AI143" s="1350"/>
      <c r="AJ143" s="1019" t="s">
        <v>417</v>
      </c>
      <c r="AK143" s="1351" t="s">
        <v>734</v>
      </c>
      <c r="AL143" s="1351"/>
      <c r="AM143" s="1351"/>
      <c r="AN143" s="1351"/>
      <c r="AO143" s="1351"/>
      <c r="AP143" s="1351"/>
      <c r="AQ143" s="1090">
        <v>0</v>
      </c>
      <c r="AR143" s="1090">
        <v>0</v>
      </c>
      <c r="AS143" s="1092">
        <v>0</v>
      </c>
      <c r="AT143" s="1092">
        <v>0</v>
      </c>
      <c r="AU143" s="1020"/>
      <c r="AV143" s="1090">
        <v>0</v>
      </c>
      <c r="AW143" s="1092">
        <v>0</v>
      </c>
      <c r="AX143" s="1090">
        <v>0</v>
      </c>
      <c r="AY143" s="1092">
        <v>0</v>
      </c>
      <c r="AZ143" s="1090">
        <v>0</v>
      </c>
      <c r="BA143" s="1092">
        <v>0</v>
      </c>
      <c r="BB143" s="1092">
        <v>0</v>
      </c>
      <c r="BC143" s="1092">
        <v>0</v>
      </c>
      <c r="BD143" s="1092">
        <v>0</v>
      </c>
      <c r="BG143" s="1086">
        <f t="shared" si="42"/>
        <v>0</v>
      </c>
      <c r="BH143" s="1086">
        <f t="shared" si="43"/>
        <v>0</v>
      </c>
      <c r="BI143" s="1086">
        <f t="shared" si="44"/>
        <v>0</v>
      </c>
      <c r="BJ143" s="1086">
        <f t="shared" si="45"/>
        <v>0</v>
      </c>
      <c r="BK143" s="1086">
        <f t="shared" si="46"/>
        <v>0</v>
      </c>
      <c r="BL143" s="1086">
        <f t="shared" si="47"/>
        <v>0</v>
      </c>
      <c r="BM143" s="1086">
        <f t="shared" si="48"/>
        <v>0</v>
      </c>
      <c r="BN143" s="1086">
        <f t="shared" si="49"/>
        <v>0</v>
      </c>
      <c r="BO143" s="1086">
        <f t="shared" si="50"/>
        <v>0</v>
      </c>
      <c r="BP143" s="1086">
        <f t="shared" si="51"/>
        <v>0</v>
      </c>
      <c r="BQ143" s="1086">
        <f t="shared" si="52"/>
        <v>0</v>
      </c>
      <c r="BR143" s="1086">
        <f t="shared" si="53"/>
        <v>0</v>
      </c>
      <c r="BS143" s="1086">
        <f t="shared" si="54"/>
        <v>0</v>
      </c>
    </row>
    <row r="144" spans="1:71" ht="12.75">
      <c r="A144" s="1050" t="str">
        <f t="shared" si="28"/>
        <v>A32110</v>
      </c>
      <c r="B144" s="1350" t="s">
        <v>361</v>
      </c>
      <c r="C144" s="1350"/>
      <c r="D144" s="1350" t="s">
        <v>748</v>
      </c>
      <c r="E144" s="1350"/>
      <c r="F144" s="1350" t="s">
        <v>741</v>
      </c>
      <c r="G144" s="1350"/>
      <c r="H144" s="1350" t="s">
        <v>738</v>
      </c>
      <c r="I144" s="1350"/>
      <c r="J144" s="1350"/>
      <c r="K144" s="1350"/>
      <c r="L144" s="1350"/>
      <c r="M144" s="1350"/>
      <c r="N144" s="1350"/>
      <c r="O144" s="1350"/>
      <c r="P144" s="1350"/>
      <c r="Q144" s="1350"/>
      <c r="R144" s="1350"/>
      <c r="S144" s="1350"/>
      <c r="T144" s="1349" t="s">
        <v>773</v>
      </c>
      <c r="U144" s="1349"/>
      <c r="V144" s="1349"/>
      <c r="W144" s="1349"/>
      <c r="X144" s="1349"/>
      <c r="Y144" s="1349"/>
      <c r="Z144" s="1349"/>
      <c r="AA144" s="1349"/>
      <c r="AB144" s="1350" t="s">
        <v>732</v>
      </c>
      <c r="AC144" s="1350"/>
      <c r="AD144" s="1350"/>
      <c r="AE144" s="1350"/>
      <c r="AF144" s="1350"/>
      <c r="AG144" s="1350" t="s">
        <v>735</v>
      </c>
      <c r="AH144" s="1350"/>
      <c r="AI144" s="1350"/>
      <c r="AJ144" s="1019" t="s">
        <v>417</v>
      </c>
      <c r="AK144" s="1351" t="s">
        <v>734</v>
      </c>
      <c r="AL144" s="1351"/>
      <c r="AM144" s="1351"/>
      <c r="AN144" s="1351"/>
      <c r="AO144" s="1351"/>
      <c r="AP144" s="1351"/>
      <c r="AQ144" s="1091">
        <v>129817132</v>
      </c>
      <c r="AR144" s="1091">
        <v>129817132</v>
      </c>
      <c r="AS144" s="1092">
        <v>0</v>
      </c>
      <c r="AT144" s="1092">
        <v>0</v>
      </c>
      <c r="AU144" s="1020"/>
      <c r="AV144" s="1091">
        <v>129817132</v>
      </c>
      <c r="AW144" s="1092">
        <v>0</v>
      </c>
      <c r="AX144" s="1091">
        <v>129817132</v>
      </c>
      <c r="AY144" s="1092">
        <v>0</v>
      </c>
      <c r="AZ144" s="1091">
        <v>129817132</v>
      </c>
      <c r="BA144" s="1092">
        <v>0</v>
      </c>
      <c r="BB144" s="1093">
        <v>129817132</v>
      </c>
      <c r="BC144" s="1092">
        <v>0</v>
      </c>
      <c r="BD144" s="1092">
        <v>0</v>
      </c>
      <c r="BG144" s="1086">
        <f t="shared" si="42"/>
        <v>129817132</v>
      </c>
      <c r="BH144" s="1086">
        <f t="shared" si="43"/>
        <v>129817132</v>
      </c>
      <c r="BI144" s="1086">
        <f t="shared" si="44"/>
        <v>0</v>
      </c>
      <c r="BJ144" s="1086">
        <f t="shared" si="45"/>
        <v>0</v>
      </c>
      <c r="BK144" s="1086">
        <f t="shared" si="46"/>
        <v>129817132</v>
      </c>
      <c r="BL144" s="1086">
        <f t="shared" si="47"/>
        <v>0</v>
      </c>
      <c r="BM144" s="1086">
        <f t="shared" si="48"/>
        <v>129817132</v>
      </c>
      <c r="BN144" s="1086">
        <f t="shared" si="49"/>
        <v>0</v>
      </c>
      <c r="BO144" s="1086">
        <f t="shared" si="50"/>
        <v>129817132</v>
      </c>
      <c r="BP144" s="1086">
        <f t="shared" si="51"/>
        <v>0</v>
      </c>
      <c r="BQ144" s="1086">
        <f t="shared" si="52"/>
        <v>129817132</v>
      </c>
      <c r="BR144" s="1086">
        <f t="shared" si="53"/>
        <v>0</v>
      </c>
      <c r="BS144" s="1086">
        <f t="shared" si="54"/>
        <v>0</v>
      </c>
    </row>
    <row r="145" spans="1:71" ht="12.75">
      <c r="A145" s="1050" t="str">
        <f t="shared" si="28"/>
        <v>A32111</v>
      </c>
      <c r="B145" s="1350" t="s">
        <v>361</v>
      </c>
      <c r="C145" s="1350"/>
      <c r="D145" s="1350" t="s">
        <v>748</v>
      </c>
      <c r="E145" s="1350"/>
      <c r="F145" s="1350" t="s">
        <v>741</v>
      </c>
      <c r="G145" s="1350"/>
      <c r="H145" s="1350" t="s">
        <v>738</v>
      </c>
      <c r="I145" s="1350"/>
      <c r="J145" s="1350"/>
      <c r="K145" s="1350"/>
      <c r="L145" s="1350"/>
      <c r="M145" s="1350"/>
      <c r="N145" s="1350"/>
      <c r="O145" s="1350"/>
      <c r="P145" s="1350"/>
      <c r="Q145" s="1350"/>
      <c r="R145" s="1350"/>
      <c r="S145" s="1350"/>
      <c r="T145" s="1349" t="s">
        <v>773</v>
      </c>
      <c r="U145" s="1349"/>
      <c r="V145" s="1349"/>
      <c r="W145" s="1349"/>
      <c r="X145" s="1349"/>
      <c r="Y145" s="1349"/>
      <c r="Z145" s="1349"/>
      <c r="AA145" s="1349"/>
      <c r="AB145" s="1350" t="s">
        <v>732</v>
      </c>
      <c r="AC145" s="1350"/>
      <c r="AD145" s="1350"/>
      <c r="AE145" s="1350"/>
      <c r="AF145" s="1350"/>
      <c r="AG145" s="1350" t="s">
        <v>735</v>
      </c>
      <c r="AH145" s="1350"/>
      <c r="AI145" s="1350"/>
      <c r="AJ145" s="1019" t="s">
        <v>433</v>
      </c>
      <c r="AK145" s="1351" t="s">
        <v>736</v>
      </c>
      <c r="AL145" s="1351"/>
      <c r="AM145" s="1351"/>
      <c r="AN145" s="1351"/>
      <c r="AO145" s="1351"/>
      <c r="AP145" s="1351"/>
      <c r="AQ145" s="1091">
        <v>519000000</v>
      </c>
      <c r="AR145" s="1091">
        <v>519000000</v>
      </c>
      <c r="AS145" s="1092">
        <v>0</v>
      </c>
      <c r="AT145" s="1092">
        <v>0</v>
      </c>
      <c r="AU145" s="1020"/>
      <c r="AV145" s="1091">
        <v>519000000</v>
      </c>
      <c r="AW145" s="1092">
        <v>0</v>
      </c>
      <c r="AX145" s="1091">
        <v>519000000</v>
      </c>
      <c r="AY145" s="1092">
        <v>0</v>
      </c>
      <c r="AZ145" s="1091">
        <v>519000000</v>
      </c>
      <c r="BA145" s="1092">
        <v>0</v>
      </c>
      <c r="BB145" s="1093">
        <v>519000000</v>
      </c>
      <c r="BC145" s="1092">
        <v>0</v>
      </c>
      <c r="BD145" s="1092">
        <v>0</v>
      </c>
      <c r="BG145" s="1086">
        <f t="shared" si="42"/>
        <v>519000000</v>
      </c>
      <c r="BH145" s="1086">
        <f t="shared" si="43"/>
        <v>519000000</v>
      </c>
      <c r="BI145" s="1086">
        <f t="shared" si="44"/>
        <v>0</v>
      </c>
      <c r="BJ145" s="1086">
        <f t="shared" si="45"/>
        <v>0</v>
      </c>
      <c r="BK145" s="1086">
        <f t="shared" si="46"/>
        <v>519000000</v>
      </c>
      <c r="BL145" s="1086">
        <f t="shared" si="47"/>
        <v>0</v>
      </c>
      <c r="BM145" s="1086">
        <f t="shared" si="48"/>
        <v>519000000</v>
      </c>
      <c r="BN145" s="1086">
        <f t="shared" si="49"/>
        <v>0</v>
      </c>
      <c r="BO145" s="1086">
        <f t="shared" si="50"/>
        <v>519000000</v>
      </c>
      <c r="BP145" s="1086">
        <f t="shared" si="51"/>
        <v>0</v>
      </c>
      <c r="BQ145" s="1086">
        <f t="shared" si="52"/>
        <v>519000000</v>
      </c>
      <c r="BR145" s="1086">
        <f t="shared" si="53"/>
        <v>0</v>
      </c>
      <c r="BS145" s="1086">
        <f t="shared" si="54"/>
        <v>0</v>
      </c>
    </row>
    <row r="146" spans="1:71" s="1075" customFormat="1" ht="12.75">
      <c r="A146" s="1075" t="str">
        <f t="shared" si="28"/>
        <v>A321110</v>
      </c>
      <c r="B146" s="1371" t="s">
        <v>361</v>
      </c>
      <c r="C146" s="1371"/>
      <c r="D146" s="1371" t="s">
        <v>748</v>
      </c>
      <c r="E146" s="1371"/>
      <c r="F146" s="1371" t="s">
        <v>741</v>
      </c>
      <c r="G146" s="1371"/>
      <c r="H146" s="1371" t="s">
        <v>738</v>
      </c>
      <c r="I146" s="1371"/>
      <c r="J146" s="1371" t="s">
        <v>738</v>
      </c>
      <c r="K146" s="1371"/>
      <c r="L146" s="1371"/>
      <c r="M146" s="1371"/>
      <c r="N146" s="1371"/>
      <c r="O146" s="1371"/>
      <c r="P146" s="1371"/>
      <c r="Q146" s="1371"/>
      <c r="R146" s="1371"/>
      <c r="S146" s="1371"/>
      <c r="T146" s="1370" t="s">
        <v>445</v>
      </c>
      <c r="U146" s="1370"/>
      <c r="V146" s="1370"/>
      <c r="W146" s="1370"/>
      <c r="X146" s="1370"/>
      <c r="Y146" s="1370"/>
      <c r="Z146" s="1370"/>
      <c r="AA146" s="1370"/>
      <c r="AB146" s="1371" t="s">
        <v>732</v>
      </c>
      <c r="AC146" s="1371"/>
      <c r="AD146" s="1371"/>
      <c r="AE146" s="1371"/>
      <c r="AF146" s="1371"/>
      <c r="AG146" s="1371" t="s">
        <v>733</v>
      </c>
      <c r="AH146" s="1371"/>
      <c r="AI146" s="1371"/>
      <c r="AJ146" s="1076" t="s">
        <v>417</v>
      </c>
      <c r="AK146" s="1372" t="s">
        <v>734</v>
      </c>
      <c r="AL146" s="1372"/>
      <c r="AM146" s="1372"/>
      <c r="AN146" s="1372"/>
      <c r="AO146" s="1372"/>
      <c r="AP146" s="1372"/>
      <c r="AQ146" s="1100">
        <v>0</v>
      </c>
      <c r="AR146" s="1100">
        <v>0</v>
      </c>
      <c r="AS146" s="1100">
        <v>0</v>
      </c>
      <c r="AT146" s="1100">
        <v>0</v>
      </c>
      <c r="AU146" s="1077"/>
      <c r="AV146" s="1100">
        <v>0</v>
      </c>
      <c r="AW146" s="1100">
        <v>0</v>
      </c>
      <c r="AX146" s="1100">
        <v>0</v>
      </c>
      <c r="AY146" s="1100">
        <v>0</v>
      </c>
      <c r="AZ146" s="1100">
        <v>0</v>
      </c>
      <c r="BA146" s="1100">
        <v>0</v>
      </c>
      <c r="BB146" s="1100">
        <v>0</v>
      </c>
      <c r="BC146" s="1100">
        <v>0</v>
      </c>
      <c r="BD146" s="1100">
        <v>0</v>
      </c>
      <c r="BG146" s="1086">
        <f t="shared" si="42"/>
        <v>0</v>
      </c>
      <c r="BH146" s="1086">
        <f t="shared" si="43"/>
        <v>0</v>
      </c>
      <c r="BI146" s="1086">
        <f t="shared" si="44"/>
        <v>0</v>
      </c>
      <c r="BJ146" s="1086">
        <f t="shared" si="45"/>
        <v>0</v>
      </c>
      <c r="BK146" s="1086">
        <f t="shared" si="46"/>
        <v>0</v>
      </c>
      <c r="BL146" s="1086">
        <f t="shared" si="47"/>
        <v>0</v>
      </c>
      <c r="BM146" s="1086">
        <f t="shared" si="48"/>
        <v>0</v>
      </c>
      <c r="BN146" s="1086">
        <f t="shared" si="49"/>
        <v>0</v>
      </c>
      <c r="BO146" s="1086">
        <f t="shared" si="50"/>
        <v>0</v>
      </c>
      <c r="BP146" s="1086">
        <f t="shared" si="51"/>
        <v>0</v>
      </c>
      <c r="BQ146" s="1086">
        <f t="shared" si="52"/>
        <v>0</v>
      </c>
      <c r="BR146" s="1086">
        <f t="shared" si="53"/>
        <v>0</v>
      </c>
      <c r="BS146" s="1086">
        <f t="shared" si="54"/>
        <v>0</v>
      </c>
    </row>
    <row r="147" spans="1:71" s="1075" customFormat="1" ht="12.75">
      <c r="A147" s="1075" t="str">
        <f t="shared" si="28"/>
        <v>A321110</v>
      </c>
      <c r="B147" s="1371" t="s">
        <v>361</v>
      </c>
      <c r="C147" s="1371"/>
      <c r="D147" s="1371" t="s">
        <v>748</v>
      </c>
      <c r="E147" s="1371"/>
      <c r="F147" s="1371" t="s">
        <v>741</v>
      </c>
      <c r="G147" s="1371"/>
      <c r="H147" s="1371" t="s">
        <v>738</v>
      </c>
      <c r="I147" s="1371"/>
      <c r="J147" s="1371" t="s">
        <v>738</v>
      </c>
      <c r="K147" s="1371"/>
      <c r="L147" s="1371"/>
      <c r="M147" s="1371"/>
      <c r="N147" s="1371"/>
      <c r="O147" s="1371"/>
      <c r="P147" s="1371"/>
      <c r="Q147" s="1371"/>
      <c r="R147" s="1371"/>
      <c r="S147" s="1371"/>
      <c r="T147" s="1370" t="s">
        <v>445</v>
      </c>
      <c r="U147" s="1370"/>
      <c r="V147" s="1370"/>
      <c r="W147" s="1370"/>
      <c r="X147" s="1370"/>
      <c r="Y147" s="1370"/>
      <c r="Z147" s="1370"/>
      <c r="AA147" s="1370"/>
      <c r="AB147" s="1371" t="s">
        <v>732</v>
      </c>
      <c r="AC147" s="1371"/>
      <c r="AD147" s="1371"/>
      <c r="AE147" s="1371"/>
      <c r="AF147" s="1371"/>
      <c r="AG147" s="1371" t="s">
        <v>735</v>
      </c>
      <c r="AH147" s="1371"/>
      <c r="AI147" s="1371"/>
      <c r="AJ147" s="1076" t="s">
        <v>417</v>
      </c>
      <c r="AK147" s="1372" t="s">
        <v>734</v>
      </c>
      <c r="AL147" s="1372"/>
      <c r="AM147" s="1372"/>
      <c r="AN147" s="1372"/>
      <c r="AO147" s="1372"/>
      <c r="AP147" s="1372"/>
      <c r="AQ147" s="1101">
        <v>129817132</v>
      </c>
      <c r="AR147" s="1101">
        <v>129817132</v>
      </c>
      <c r="AS147" s="1100">
        <v>0</v>
      </c>
      <c r="AT147" s="1100">
        <v>0</v>
      </c>
      <c r="AU147" s="1077"/>
      <c r="AV147" s="1101">
        <v>129817132</v>
      </c>
      <c r="AW147" s="1100">
        <v>0</v>
      </c>
      <c r="AX147" s="1101">
        <v>129817132</v>
      </c>
      <c r="AY147" s="1100">
        <v>0</v>
      </c>
      <c r="AZ147" s="1101">
        <v>129817132</v>
      </c>
      <c r="BA147" s="1100">
        <v>0</v>
      </c>
      <c r="BB147" s="1101">
        <v>129817132</v>
      </c>
      <c r="BC147" s="1100">
        <v>0</v>
      </c>
      <c r="BD147" s="1100">
        <v>0</v>
      </c>
      <c r="BG147" s="1086">
        <f t="shared" si="42"/>
        <v>129817132</v>
      </c>
      <c r="BH147" s="1086">
        <f t="shared" si="43"/>
        <v>129817132</v>
      </c>
      <c r="BI147" s="1086">
        <f t="shared" si="44"/>
        <v>0</v>
      </c>
      <c r="BJ147" s="1086">
        <f t="shared" si="45"/>
        <v>0</v>
      </c>
      <c r="BK147" s="1086">
        <f t="shared" si="46"/>
        <v>129817132</v>
      </c>
      <c r="BL147" s="1086">
        <f t="shared" si="47"/>
        <v>0</v>
      </c>
      <c r="BM147" s="1086">
        <f t="shared" si="48"/>
        <v>129817132</v>
      </c>
      <c r="BN147" s="1086">
        <f t="shared" si="49"/>
        <v>0</v>
      </c>
      <c r="BO147" s="1086">
        <f t="shared" si="50"/>
        <v>129817132</v>
      </c>
      <c r="BP147" s="1086">
        <f t="shared" si="51"/>
        <v>0</v>
      </c>
      <c r="BQ147" s="1086">
        <f t="shared" si="52"/>
        <v>129817132</v>
      </c>
      <c r="BR147" s="1086">
        <f t="shared" si="53"/>
        <v>0</v>
      </c>
      <c r="BS147" s="1086">
        <f t="shared" si="54"/>
        <v>0</v>
      </c>
    </row>
    <row r="148" spans="1:71" s="1075" customFormat="1" ht="12.75">
      <c r="A148" s="1075" t="str">
        <f t="shared" si="28"/>
        <v>A321111</v>
      </c>
      <c r="B148" s="1371" t="s">
        <v>361</v>
      </c>
      <c r="C148" s="1371"/>
      <c r="D148" s="1371" t="s">
        <v>748</v>
      </c>
      <c r="E148" s="1371"/>
      <c r="F148" s="1371" t="s">
        <v>741</v>
      </c>
      <c r="G148" s="1371"/>
      <c r="H148" s="1371" t="s">
        <v>738</v>
      </c>
      <c r="I148" s="1371"/>
      <c r="J148" s="1371" t="s">
        <v>738</v>
      </c>
      <c r="K148" s="1371"/>
      <c r="L148" s="1371"/>
      <c r="M148" s="1371"/>
      <c r="N148" s="1371"/>
      <c r="O148" s="1371"/>
      <c r="P148" s="1371"/>
      <c r="Q148" s="1371"/>
      <c r="R148" s="1371"/>
      <c r="S148" s="1371"/>
      <c r="T148" s="1370" t="s">
        <v>445</v>
      </c>
      <c r="U148" s="1370"/>
      <c r="V148" s="1370"/>
      <c r="W148" s="1370"/>
      <c r="X148" s="1370"/>
      <c r="Y148" s="1370"/>
      <c r="Z148" s="1370"/>
      <c r="AA148" s="1370"/>
      <c r="AB148" s="1371" t="s">
        <v>732</v>
      </c>
      <c r="AC148" s="1371"/>
      <c r="AD148" s="1371"/>
      <c r="AE148" s="1371"/>
      <c r="AF148" s="1371"/>
      <c r="AG148" s="1371" t="s">
        <v>735</v>
      </c>
      <c r="AH148" s="1371"/>
      <c r="AI148" s="1371"/>
      <c r="AJ148" s="1076" t="s">
        <v>433</v>
      </c>
      <c r="AK148" s="1372" t="s">
        <v>736</v>
      </c>
      <c r="AL148" s="1372"/>
      <c r="AM148" s="1372"/>
      <c r="AN148" s="1372"/>
      <c r="AO148" s="1372"/>
      <c r="AP148" s="1372"/>
      <c r="AQ148" s="1101">
        <v>519000000</v>
      </c>
      <c r="AR148" s="1101">
        <v>519000000</v>
      </c>
      <c r="AS148" s="1100">
        <v>0</v>
      </c>
      <c r="AT148" s="1100">
        <v>0</v>
      </c>
      <c r="AU148" s="1077"/>
      <c r="AV148" s="1101">
        <v>519000000</v>
      </c>
      <c r="AW148" s="1100">
        <v>0</v>
      </c>
      <c r="AX148" s="1101">
        <v>519000000</v>
      </c>
      <c r="AY148" s="1100">
        <v>0</v>
      </c>
      <c r="AZ148" s="1101">
        <v>519000000</v>
      </c>
      <c r="BA148" s="1100">
        <v>0</v>
      </c>
      <c r="BB148" s="1101">
        <v>519000000</v>
      </c>
      <c r="BC148" s="1100">
        <v>0</v>
      </c>
      <c r="BD148" s="1100">
        <v>0</v>
      </c>
      <c r="BG148" s="1086">
        <f t="shared" si="42"/>
        <v>519000000</v>
      </c>
      <c r="BH148" s="1086">
        <f t="shared" si="43"/>
        <v>519000000</v>
      </c>
      <c r="BI148" s="1086">
        <f t="shared" si="44"/>
        <v>0</v>
      </c>
      <c r="BJ148" s="1086">
        <f t="shared" si="45"/>
        <v>0</v>
      </c>
      <c r="BK148" s="1086">
        <f t="shared" si="46"/>
        <v>519000000</v>
      </c>
      <c r="BL148" s="1086">
        <f t="shared" si="47"/>
        <v>0</v>
      </c>
      <c r="BM148" s="1086">
        <f t="shared" si="48"/>
        <v>519000000</v>
      </c>
      <c r="BN148" s="1086">
        <f t="shared" si="49"/>
        <v>0</v>
      </c>
      <c r="BO148" s="1086">
        <f t="shared" si="50"/>
        <v>519000000</v>
      </c>
      <c r="BP148" s="1086">
        <f t="shared" si="51"/>
        <v>0</v>
      </c>
      <c r="BQ148" s="1086">
        <f t="shared" si="52"/>
        <v>519000000</v>
      </c>
      <c r="BR148" s="1086">
        <f t="shared" si="53"/>
        <v>0</v>
      </c>
      <c r="BS148" s="1086">
        <f t="shared" si="54"/>
        <v>0</v>
      </c>
    </row>
    <row r="149" spans="1:71" ht="12.75">
      <c r="A149" s="1050" t="str">
        <f t="shared" si="28"/>
        <v>A3510</v>
      </c>
      <c r="B149" s="1350" t="s">
        <v>361</v>
      </c>
      <c r="C149" s="1350"/>
      <c r="D149" s="1350" t="s">
        <v>748</v>
      </c>
      <c r="E149" s="1350"/>
      <c r="F149" s="1350" t="s">
        <v>743</v>
      </c>
      <c r="G149" s="1350"/>
      <c r="H149" s="1350"/>
      <c r="I149" s="1350"/>
      <c r="J149" s="1350"/>
      <c r="K149" s="1350"/>
      <c r="L149" s="1350"/>
      <c r="M149" s="1350"/>
      <c r="N149" s="1350"/>
      <c r="O149" s="1350"/>
      <c r="P149" s="1350"/>
      <c r="Q149" s="1350"/>
      <c r="R149" s="1350"/>
      <c r="S149" s="1350"/>
      <c r="T149" s="1349" t="s">
        <v>774</v>
      </c>
      <c r="U149" s="1349"/>
      <c r="V149" s="1349"/>
      <c r="W149" s="1349"/>
      <c r="X149" s="1349"/>
      <c r="Y149" s="1349"/>
      <c r="Z149" s="1349"/>
      <c r="AA149" s="1349"/>
      <c r="AB149" s="1350" t="s">
        <v>732</v>
      </c>
      <c r="AC149" s="1350"/>
      <c r="AD149" s="1350"/>
      <c r="AE149" s="1350"/>
      <c r="AF149" s="1350"/>
      <c r="AG149" s="1350" t="s">
        <v>733</v>
      </c>
      <c r="AH149" s="1350"/>
      <c r="AI149" s="1350"/>
      <c r="AJ149" s="1019" t="s">
        <v>417</v>
      </c>
      <c r="AK149" s="1351" t="s">
        <v>734</v>
      </c>
      <c r="AL149" s="1351"/>
      <c r="AM149" s="1351"/>
      <c r="AN149" s="1351"/>
      <c r="AO149" s="1351"/>
      <c r="AP149" s="1351"/>
      <c r="AQ149" s="1091">
        <v>6200000</v>
      </c>
      <c r="AR149" s="1090">
        <v>0</v>
      </c>
      <c r="AS149" s="1093">
        <v>6200000</v>
      </c>
      <c r="AT149" s="1092">
        <v>0</v>
      </c>
      <c r="AU149" s="1020"/>
      <c r="AV149" s="1090">
        <v>0</v>
      </c>
      <c r="AW149" s="1092">
        <v>0</v>
      </c>
      <c r="AX149" s="1090">
        <v>0</v>
      </c>
      <c r="AY149" s="1092">
        <v>0</v>
      </c>
      <c r="AZ149" s="1090">
        <v>0</v>
      </c>
      <c r="BA149" s="1092">
        <v>0</v>
      </c>
      <c r="BB149" s="1092">
        <v>0</v>
      </c>
      <c r="BC149" s="1092">
        <v>0</v>
      </c>
      <c r="BD149" s="1092">
        <v>0</v>
      </c>
      <c r="BG149" s="1086">
        <f t="shared" si="42"/>
        <v>6200000</v>
      </c>
      <c r="BH149" s="1086">
        <f t="shared" si="43"/>
        <v>0</v>
      </c>
      <c r="BI149" s="1086">
        <f t="shared" si="44"/>
        <v>6200000</v>
      </c>
      <c r="BJ149" s="1086">
        <f t="shared" si="45"/>
        <v>0</v>
      </c>
      <c r="BK149" s="1086">
        <f t="shared" si="46"/>
        <v>0</v>
      </c>
      <c r="BL149" s="1086">
        <f t="shared" si="47"/>
        <v>0</v>
      </c>
      <c r="BM149" s="1086">
        <f t="shared" si="48"/>
        <v>0</v>
      </c>
      <c r="BN149" s="1086">
        <f t="shared" si="49"/>
        <v>0</v>
      </c>
      <c r="BO149" s="1086">
        <f t="shared" si="50"/>
        <v>0</v>
      </c>
      <c r="BP149" s="1086">
        <f t="shared" si="51"/>
        <v>0</v>
      </c>
      <c r="BQ149" s="1086">
        <f t="shared" si="52"/>
        <v>0</v>
      </c>
      <c r="BR149" s="1086">
        <f t="shared" si="53"/>
        <v>0</v>
      </c>
      <c r="BS149" s="1086">
        <f t="shared" si="54"/>
        <v>0</v>
      </c>
    </row>
    <row r="150" spans="1:71" ht="12.75">
      <c r="A150" s="1050" t="str">
        <f t="shared" si="28"/>
        <v>A35310</v>
      </c>
      <c r="B150" s="1350" t="s">
        <v>361</v>
      </c>
      <c r="C150" s="1350"/>
      <c r="D150" s="1350" t="s">
        <v>748</v>
      </c>
      <c r="E150" s="1350"/>
      <c r="F150" s="1350" t="s">
        <v>743</v>
      </c>
      <c r="G150" s="1350"/>
      <c r="H150" s="1350" t="s">
        <v>748</v>
      </c>
      <c r="I150" s="1350"/>
      <c r="J150" s="1350"/>
      <c r="K150" s="1350"/>
      <c r="L150" s="1350"/>
      <c r="M150" s="1350"/>
      <c r="N150" s="1350"/>
      <c r="O150" s="1350"/>
      <c r="P150" s="1350"/>
      <c r="Q150" s="1350"/>
      <c r="R150" s="1350"/>
      <c r="S150" s="1350"/>
      <c r="T150" s="1349" t="s">
        <v>775</v>
      </c>
      <c r="U150" s="1349"/>
      <c r="V150" s="1349"/>
      <c r="W150" s="1349"/>
      <c r="X150" s="1349"/>
      <c r="Y150" s="1349"/>
      <c r="Z150" s="1349"/>
      <c r="AA150" s="1349"/>
      <c r="AB150" s="1350" t="s">
        <v>732</v>
      </c>
      <c r="AC150" s="1350"/>
      <c r="AD150" s="1350"/>
      <c r="AE150" s="1350"/>
      <c r="AF150" s="1350"/>
      <c r="AG150" s="1350" t="s">
        <v>733</v>
      </c>
      <c r="AH150" s="1350"/>
      <c r="AI150" s="1350"/>
      <c r="AJ150" s="1019" t="s">
        <v>417</v>
      </c>
      <c r="AK150" s="1351" t="s">
        <v>734</v>
      </c>
      <c r="AL150" s="1351"/>
      <c r="AM150" s="1351"/>
      <c r="AN150" s="1351"/>
      <c r="AO150" s="1351"/>
      <c r="AP150" s="1351"/>
      <c r="AQ150" s="1091">
        <v>6200000</v>
      </c>
      <c r="AR150" s="1090">
        <v>0</v>
      </c>
      <c r="AS150" s="1093">
        <v>6200000</v>
      </c>
      <c r="AT150" s="1092">
        <v>0</v>
      </c>
      <c r="AU150" s="1020"/>
      <c r="AV150" s="1090">
        <v>0</v>
      </c>
      <c r="AW150" s="1092">
        <v>0</v>
      </c>
      <c r="AX150" s="1090">
        <v>0</v>
      </c>
      <c r="AY150" s="1092">
        <v>0</v>
      </c>
      <c r="AZ150" s="1090">
        <v>0</v>
      </c>
      <c r="BA150" s="1092">
        <v>0</v>
      </c>
      <c r="BB150" s="1092">
        <v>0</v>
      </c>
      <c r="BC150" s="1092">
        <v>0</v>
      </c>
      <c r="BD150" s="1092">
        <v>0</v>
      </c>
      <c r="BG150" s="1086">
        <f t="shared" si="42"/>
        <v>6200000</v>
      </c>
      <c r="BH150" s="1086">
        <f t="shared" si="43"/>
        <v>0</v>
      </c>
      <c r="BI150" s="1086">
        <f t="shared" si="44"/>
        <v>6200000</v>
      </c>
      <c r="BJ150" s="1086">
        <f t="shared" si="45"/>
        <v>0</v>
      </c>
      <c r="BK150" s="1086">
        <f t="shared" si="46"/>
        <v>0</v>
      </c>
      <c r="BL150" s="1086">
        <f t="shared" si="47"/>
        <v>0</v>
      </c>
      <c r="BM150" s="1086">
        <f t="shared" si="48"/>
        <v>0</v>
      </c>
      <c r="BN150" s="1086">
        <f t="shared" si="49"/>
        <v>0</v>
      </c>
      <c r="BO150" s="1086">
        <f t="shared" si="50"/>
        <v>0</v>
      </c>
      <c r="BP150" s="1086">
        <f t="shared" si="51"/>
        <v>0</v>
      </c>
      <c r="BQ150" s="1086">
        <f t="shared" si="52"/>
        <v>0</v>
      </c>
      <c r="BR150" s="1086">
        <f t="shared" si="53"/>
        <v>0</v>
      </c>
      <c r="BS150" s="1086">
        <f t="shared" si="54"/>
        <v>0</v>
      </c>
    </row>
    <row r="151" spans="1:71" ht="12.75">
      <c r="A151" s="1050" t="str">
        <f t="shared" si="28"/>
        <v>A3534410</v>
      </c>
      <c r="B151" s="1358" t="s">
        <v>361</v>
      </c>
      <c r="C151" s="1358"/>
      <c r="D151" s="1358" t="s">
        <v>748</v>
      </c>
      <c r="E151" s="1358"/>
      <c r="F151" s="1358" t="s">
        <v>743</v>
      </c>
      <c r="G151" s="1358"/>
      <c r="H151" s="1358" t="s">
        <v>748</v>
      </c>
      <c r="I151" s="1358"/>
      <c r="J151" s="1358" t="s">
        <v>776</v>
      </c>
      <c r="K151" s="1358"/>
      <c r="L151" s="1358"/>
      <c r="M151" s="1358"/>
      <c r="N151" s="1358"/>
      <c r="O151" s="1358"/>
      <c r="P151" s="1358"/>
      <c r="Q151" s="1358"/>
      <c r="R151" s="1358"/>
      <c r="S151" s="1358"/>
      <c r="T151" s="1359" t="s">
        <v>446</v>
      </c>
      <c r="U151" s="1359"/>
      <c r="V151" s="1359"/>
      <c r="W151" s="1359"/>
      <c r="X151" s="1359"/>
      <c r="Y151" s="1359"/>
      <c r="Z151" s="1359"/>
      <c r="AA151" s="1359"/>
      <c r="AB151" s="1358" t="s">
        <v>732</v>
      </c>
      <c r="AC151" s="1358"/>
      <c r="AD151" s="1358"/>
      <c r="AE151" s="1358"/>
      <c r="AF151" s="1358"/>
      <c r="AG151" s="1358" t="s">
        <v>733</v>
      </c>
      <c r="AH151" s="1358"/>
      <c r="AI151" s="1358"/>
      <c r="AJ151" s="1024" t="s">
        <v>417</v>
      </c>
      <c r="AK151" s="1360" t="s">
        <v>734</v>
      </c>
      <c r="AL151" s="1360"/>
      <c r="AM151" s="1360"/>
      <c r="AN151" s="1360"/>
      <c r="AO151" s="1360"/>
      <c r="AP151" s="1360"/>
      <c r="AQ151" s="1091">
        <v>6200000</v>
      </c>
      <c r="AR151" s="1090">
        <v>0</v>
      </c>
      <c r="AS151" s="1093">
        <v>6200000</v>
      </c>
      <c r="AT151" s="1092">
        <v>0</v>
      </c>
      <c r="AU151" s="1020"/>
      <c r="AV151" s="1090">
        <v>0</v>
      </c>
      <c r="AW151" s="1092">
        <v>0</v>
      </c>
      <c r="AX151" s="1090">
        <v>0</v>
      </c>
      <c r="AY151" s="1092">
        <v>0</v>
      </c>
      <c r="AZ151" s="1090">
        <v>0</v>
      </c>
      <c r="BA151" s="1092">
        <v>0</v>
      </c>
      <c r="BB151" s="1092">
        <v>0</v>
      </c>
      <c r="BC151" s="1092">
        <v>0</v>
      </c>
      <c r="BD151" s="1092">
        <v>0</v>
      </c>
      <c r="BG151" s="1086">
        <f t="shared" si="42"/>
        <v>6200000</v>
      </c>
      <c r="BH151" s="1086">
        <f t="shared" si="43"/>
        <v>0</v>
      </c>
      <c r="BI151" s="1086">
        <f t="shared" si="44"/>
        <v>6200000</v>
      </c>
      <c r="BJ151" s="1086">
        <f t="shared" si="45"/>
        <v>0</v>
      </c>
      <c r="BK151" s="1086">
        <f t="shared" si="46"/>
        <v>0</v>
      </c>
      <c r="BL151" s="1086">
        <f t="shared" si="47"/>
        <v>0</v>
      </c>
      <c r="BM151" s="1086">
        <f t="shared" si="48"/>
        <v>0</v>
      </c>
      <c r="BN151" s="1086">
        <f t="shared" si="49"/>
        <v>0</v>
      </c>
      <c r="BO151" s="1086">
        <f t="shared" si="50"/>
        <v>0</v>
      </c>
      <c r="BP151" s="1086">
        <f t="shared" si="51"/>
        <v>0</v>
      </c>
      <c r="BQ151" s="1086">
        <f t="shared" si="52"/>
        <v>0</v>
      </c>
      <c r="BR151" s="1086">
        <f t="shared" si="53"/>
        <v>0</v>
      </c>
      <c r="BS151" s="1086">
        <f t="shared" si="54"/>
        <v>0</v>
      </c>
    </row>
    <row r="152" spans="1:71" ht="12.75">
      <c r="A152" s="1050" t="str">
        <f t="shared" si="28"/>
        <v>A3610</v>
      </c>
      <c r="B152" s="1350" t="s">
        <v>361</v>
      </c>
      <c r="C152" s="1350"/>
      <c r="D152" s="1350" t="s">
        <v>748</v>
      </c>
      <c r="E152" s="1350"/>
      <c r="F152" s="1350" t="s">
        <v>753</v>
      </c>
      <c r="G152" s="1350"/>
      <c r="H152" s="1350"/>
      <c r="I152" s="1350"/>
      <c r="J152" s="1350"/>
      <c r="K152" s="1350"/>
      <c r="L152" s="1350"/>
      <c r="M152" s="1350"/>
      <c r="N152" s="1350"/>
      <c r="O152" s="1350"/>
      <c r="P152" s="1350"/>
      <c r="Q152" s="1350"/>
      <c r="R152" s="1350"/>
      <c r="S152" s="1350"/>
      <c r="T152" s="1349" t="s">
        <v>777</v>
      </c>
      <c r="U152" s="1349"/>
      <c r="V152" s="1349"/>
      <c r="W152" s="1349"/>
      <c r="X152" s="1349"/>
      <c r="Y152" s="1349"/>
      <c r="Z152" s="1349"/>
      <c r="AA152" s="1349"/>
      <c r="AB152" s="1350" t="s">
        <v>732</v>
      </c>
      <c r="AC152" s="1350"/>
      <c r="AD152" s="1350"/>
      <c r="AE152" s="1350"/>
      <c r="AF152" s="1350"/>
      <c r="AG152" s="1350" t="s">
        <v>733</v>
      </c>
      <c r="AH152" s="1350"/>
      <c r="AI152" s="1350"/>
      <c r="AJ152" s="1019" t="s">
        <v>417</v>
      </c>
      <c r="AK152" s="1351" t="s">
        <v>734</v>
      </c>
      <c r="AL152" s="1351"/>
      <c r="AM152" s="1351"/>
      <c r="AN152" s="1351"/>
      <c r="AO152" s="1351"/>
      <c r="AP152" s="1351"/>
      <c r="AQ152" s="1091">
        <v>194450597449</v>
      </c>
      <c r="AR152" s="1091">
        <v>193983611872</v>
      </c>
      <c r="AS152" s="1093">
        <v>466985577</v>
      </c>
      <c r="AT152" s="1092">
        <v>0</v>
      </c>
      <c r="AU152" s="1020"/>
      <c r="AV152" s="1091">
        <v>183199357187</v>
      </c>
      <c r="AW152" s="1093">
        <v>10784254685</v>
      </c>
      <c r="AX152" s="1091">
        <v>158863761748</v>
      </c>
      <c r="AY152" s="1093">
        <v>24335595439</v>
      </c>
      <c r="AZ152" s="1091">
        <v>158848961748</v>
      </c>
      <c r="BA152" s="1093">
        <v>14800000</v>
      </c>
      <c r="BB152" s="1093">
        <v>158848637748</v>
      </c>
      <c r="BC152" s="1093">
        <v>324000</v>
      </c>
      <c r="BD152" s="1093">
        <v>2133333</v>
      </c>
      <c r="BG152" s="1086">
        <f t="shared" si="42"/>
        <v>194450597449</v>
      </c>
      <c r="BH152" s="1086">
        <f t="shared" si="43"/>
        <v>193983611872</v>
      </c>
      <c r="BI152" s="1086">
        <f t="shared" si="44"/>
        <v>466985577</v>
      </c>
      <c r="BJ152" s="1086">
        <f t="shared" si="45"/>
        <v>0</v>
      </c>
      <c r="BK152" s="1086">
        <f t="shared" si="46"/>
        <v>183199357187</v>
      </c>
      <c r="BL152" s="1086">
        <f t="shared" si="47"/>
        <v>10784254685</v>
      </c>
      <c r="BM152" s="1086">
        <f t="shared" si="48"/>
        <v>158863761748</v>
      </c>
      <c r="BN152" s="1086">
        <f t="shared" si="49"/>
        <v>24335595439</v>
      </c>
      <c r="BO152" s="1086">
        <f t="shared" si="50"/>
        <v>158848961748</v>
      </c>
      <c r="BP152" s="1086">
        <f t="shared" si="51"/>
        <v>14800000</v>
      </c>
      <c r="BQ152" s="1086">
        <f t="shared" si="52"/>
        <v>158848637748</v>
      </c>
      <c r="BR152" s="1086">
        <f t="shared" si="53"/>
        <v>324000</v>
      </c>
      <c r="BS152" s="1086">
        <f t="shared" si="54"/>
        <v>2133333</v>
      </c>
    </row>
    <row r="153" spans="1:71" ht="12.75">
      <c r="A153" s="1050" t="str">
        <f t="shared" si="28"/>
        <v>A3616</v>
      </c>
      <c r="B153" s="1350" t="s">
        <v>361</v>
      </c>
      <c r="C153" s="1350"/>
      <c r="D153" s="1350" t="s">
        <v>748</v>
      </c>
      <c r="E153" s="1350"/>
      <c r="F153" s="1350" t="s">
        <v>753</v>
      </c>
      <c r="G153" s="1350"/>
      <c r="H153" s="1350"/>
      <c r="I153" s="1350"/>
      <c r="J153" s="1350"/>
      <c r="K153" s="1350"/>
      <c r="L153" s="1350"/>
      <c r="M153" s="1350"/>
      <c r="N153" s="1350"/>
      <c r="O153" s="1350"/>
      <c r="P153" s="1350"/>
      <c r="Q153" s="1350"/>
      <c r="R153" s="1350"/>
      <c r="S153" s="1350"/>
      <c r="T153" s="1349" t="s">
        <v>777</v>
      </c>
      <c r="U153" s="1349"/>
      <c r="V153" s="1349"/>
      <c r="W153" s="1349"/>
      <c r="X153" s="1349"/>
      <c r="Y153" s="1349"/>
      <c r="Z153" s="1349"/>
      <c r="AA153" s="1349"/>
      <c r="AB153" s="1350" t="s">
        <v>732</v>
      </c>
      <c r="AC153" s="1350"/>
      <c r="AD153" s="1350"/>
      <c r="AE153" s="1350"/>
      <c r="AF153" s="1350"/>
      <c r="AG153" s="1350" t="s">
        <v>735</v>
      </c>
      <c r="AH153" s="1350"/>
      <c r="AI153" s="1350"/>
      <c r="AJ153" s="1019" t="s">
        <v>370</v>
      </c>
      <c r="AK153" s="1351" t="s">
        <v>737</v>
      </c>
      <c r="AL153" s="1351"/>
      <c r="AM153" s="1351"/>
      <c r="AN153" s="1351"/>
      <c r="AO153" s="1351"/>
      <c r="AP153" s="1351"/>
      <c r="AQ153" s="1091">
        <v>64533630000</v>
      </c>
      <c r="AR153" s="1091">
        <v>43203128656</v>
      </c>
      <c r="AS153" s="1093">
        <v>21330501344</v>
      </c>
      <c r="AT153" s="1092">
        <v>0</v>
      </c>
      <c r="AU153" s="1020"/>
      <c r="AV153" s="1091">
        <v>37310257266</v>
      </c>
      <c r="AW153" s="1093">
        <v>5892871390</v>
      </c>
      <c r="AX153" s="1091">
        <v>28046208780</v>
      </c>
      <c r="AY153" s="1093">
        <v>9264048486</v>
      </c>
      <c r="AZ153" s="1091">
        <v>27527478235</v>
      </c>
      <c r="BA153" s="1093">
        <v>518730545</v>
      </c>
      <c r="BB153" s="1093">
        <v>27527478235</v>
      </c>
      <c r="BC153" s="1092">
        <v>0</v>
      </c>
      <c r="BD153" s="1092">
        <v>0</v>
      </c>
      <c r="BG153" s="1086">
        <f t="shared" si="42"/>
        <v>64533630000</v>
      </c>
      <c r="BH153" s="1086">
        <f t="shared" si="43"/>
        <v>43203128656</v>
      </c>
      <c r="BI153" s="1086">
        <f t="shared" si="44"/>
        <v>21330501344</v>
      </c>
      <c r="BJ153" s="1086">
        <f t="shared" si="45"/>
        <v>0</v>
      </c>
      <c r="BK153" s="1086">
        <f t="shared" si="46"/>
        <v>37310257266</v>
      </c>
      <c r="BL153" s="1086">
        <f t="shared" si="47"/>
        <v>5892871390</v>
      </c>
      <c r="BM153" s="1086">
        <f t="shared" si="48"/>
        <v>28046208780</v>
      </c>
      <c r="BN153" s="1086">
        <f t="shared" si="49"/>
        <v>9264048486</v>
      </c>
      <c r="BO153" s="1086">
        <f t="shared" si="50"/>
        <v>27527478235</v>
      </c>
      <c r="BP153" s="1086">
        <f t="shared" si="51"/>
        <v>518730545</v>
      </c>
      <c r="BQ153" s="1086">
        <f t="shared" si="52"/>
        <v>27527478235</v>
      </c>
      <c r="BR153" s="1086">
        <f t="shared" si="53"/>
        <v>0</v>
      </c>
      <c r="BS153" s="1086">
        <f t="shared" si="54"/>
        <v>0</v>
      </c>
    </row>
    <row r="154" spans="1:71" ht="12.75">
      <c r="A154" s="1050" t="str">
        <f t="shared" si="28"/>
        <v>A36110</v>
      </c>
      <c r="B154" s="1350" t="s">
        <v>361</v>
      </c>
      <c r="C154" s="1350"/>
      <c r="D154" s="1350" t="s">
        <v>748</v>
      </c>
      <c r="E154" s="1350"/>
      <c r="F154" s="1350" t="s">
        <v>753</v>
      </c>
      <c r="G154" s="1350"/>
      <c r="H154" s="1350" t="s">
        <v>738</v>
      </c>
      <c r="I154" s="1350"/>
      <c r="J154" s="1350"/>
      <c r="K154" s="1350"/>
      <c r="L154" s="1350"/>
      <c r="M154" s="1350"/>
      <c r="N154" s="1350"/>
      <c r="O154" s="1350"/>
      <c r="P154" s="1350"/>
      <c r="Q154" s="1350"/>
      <c r="R154" s="1350"/>
      <c r="S154" s="1350"/>
      <c r="T154" s="1349" t="s">
        <v>447</v>
      </c>
      <c r="U154" s="1349"/>
      <c r="V154" s="1349"/>
      <c r="W154" s="1349"/>
      <c r="X154" s="1349"/>
      <c r="Y154" s="1349"/>
      <c r="Z154" s="1349"/>
      <c r="AA154" s="1349"/>
      <c r="AB154" s="1350" t="s">
        <v>732</v>
      </c>
      <c r="AC154" s="1350"/>
      <c r="AD154" s="1350"/>
      <c r="AE154" s="1350"/>
      <c r="AF154" s="1350"/>
      <c r="AG154" s="1350" t="s">
        <v>733</v>
      </c>
      <c r="AH154" s="1350"/>
      <c r="AI154" s="1350"/>
      <c r="AJ154" s="1019" t="s">
        <v>417</v>
      </c>
      <c r="AK154" s="1351" t="s">
        <v>734</v>
      </c>
      <c r="AL154" s="1351"/>
      <c r="AM154" s="1351"/>
      <c r="AN154" s="1351"/>
      <c r="AO154" s="1351"/>
      <c r="AP154" s="1351"/>
      <c r="AQ154" s="1091">
        <v>764000000</v>
      </c>
      <c r="AR154" s="1091">
        <v>301395206</v>
      </c>
      <c r="AS154" s="1093">
        <v>462604794</v>
      </c>
      <c r="AT154" s="1092">
        <v>0</v>
      </c>
      <c r="AU154" s="1020"/>
      <c r="AV154" s="1091">
        <v>288737050</v>
      </c>
      <c r="AW154" s="1093">
        <v>12658156</v>
      </c>
      <c r="AX154" s="1091">
        <v>288737050</v>
      </c>
      <c r="AY154" s="1092">
        <v>0</v>
      </c>
      <c r="AZ154" s="1091">
        <v>288737050</v>
      </c>
      <c r="BA154" s="1092">
        <v>0</v>
      </c>
      <c r="BB154" s="1093">
        <v>288737050</v>
      </c>
      <c r="BC154" s="1092">
        <v>0</v>
      </c>
      <c r="BD154" s="1092">
        <v>0</v>
      </c>
      <c r="BG154" s="1086">
        <f t="shared" si="42"/>
        <v>764000000</v>
      </c>
      <c r="BH154" s="1086">
        <f t="shared" si="43"/>
        <v>301395206</v>
      </c>
      <c r="BI154" s="1086">
        <f t="shared" si="44"/>
        <v>462604794</v>
      </c>
      <c r="BJ154" s="1086">
        <f t="shared" si="45"/>
        <v>0</v>
      </c>
      <c r="BK154" s="1086">
        <f t="shared" si="46"/>
        <v>288737050</v>
      </c>
      <c r="BL154" s="1086">
        <f t="shared" si="47"/>
        <v>12658156</v>
      </c>
      <c r="BM154" s="1086">
        <f t="shared" si="48"/>
        <v>288737050</v>
      </c>
      <c r="BN154" s="1086">
        <f t="shared" si="49"/>
        <v>0</v>
      </c>
      <c r="BO154" s="1086">
        <f t="shared" si="50"/>
        <v>288737050</v>
      </c>
      <c r="BP154" s="1086">
        <f t="shared" si="51"/>
        <v>0</v>
      </c>
      <c r="BQ154" s="1086">
        <f t="shared" si="52"/>
        <v>288737050</v>
      </c>
      <c r="BR154" s="1086">
        <f t="shared" si="53"/>
        <v>0</v>
      </c>
      <c r="BS154" s="1086">
        <f t="shared" si="54"/>
        <v>0</v>
      </c>
    </row>
    <row r="155" spans="1:71" ht="12.75">
      <c r="A155" s="1050" t="str">
        <f t="shared" ref="A155:A218" si="55">+B155&amp;D155&amp;F155&amp;H155&amp;J155&amp;M155&amp;AJ155</f>
        <v>A361110</v>
      </c>
      <c r="B155" s="1358" t="s">
        <v>361</v>
      </c>
      <c r="C155" s="1358"/>
      <c r="D155" s="1358" t="s">
        <v>748</v>
      </c>
      <c r="E155" s="1358"/>
      <c r="F155" s="1358" t="s">
        <v>753</v>
      </c>
      <c r="G155" s="1358"/>
      <c r="H155" s="1358" t="s">
        <v>738</v>
      </c>
      <c r="I155" s="1358"/>
      <c r="J155" s="1358" t="s">
        <v>738</v>
      </c>
      <c r="K155" s="1358"/>
      <c r="L155" s="1358"/>
      <c r="M155" s="1358"/>
      <c r="N155" s="1358"/>
      <c r="O155" s="1358"/>
      <c r="P155" s="1358"/>
      <c r="Q155" s="1358"/>
      <c r="R155" s="1358"/>
      <c r="S155" s="1358"/>
      <c r="T155" s="1359" t="s">
        <v>447</v>
      </c>
      <c r="U155" s="1359"/>
      <c r="V155" s="1359"/>
      <c r="W155" s="1359"/>
      <c r="X155" s="1359"/>
      <c r="Y155" s="1359"/>
      <c r="Z155" s="1359"/>
      <c r="AA155" s="1359"/>
      <c r="AB155" s="1358" t="s">
        <v>732</v>
      </c>
      <c r="AC155" s="1358"/>
      <c r="AD155" s="1358"/>
      <c r="AE155" s="1358"/>
      <c r="AF155" s="1358"/>
      <c r="AG155" s="1358" t="s">
        <v>733</v>
      </c>
      <c r="AH155" s="1358"/>
      <c r="AI155" s="1358"/>
      <c r="AJ155" s="1024" t="s">
        <v>417</v>
      </c>
      <c r="AK155" s="1360" t="s">
        <v>734</v>
      </c>
      <c r="AL155" s="1360"/>
      <c r="AM155" s="1360"/>
      <c r="AN155" s="1360"/>
      <c r="AO155" s="1360"/>
      <c r="AP155" s="1360"/>
      <c r="AQ155" s="1091">
        <v>764000000</v>
      </c>
      <c r="AR155" s="1091">
        <v>301395206</v>
      </c>
      <c r="AS155" s="1093">
        <v>462604794</v>
      </c>
      <c r="AT155" s="1092">
        <v>0</v>
      </c>
      <c r="AU155" s="1020"/>
      <c r="AV155" s="1091">
        <v>288737050</v>
      </c>
      <c r="AW155" s="1093">
        <v>12658156</v>
      </c>
      <c r="AX155" s="1091">
        <v>288737050</v>
      </c>
      <c r="AY155" s="1092">
        <v>0</v>
      </c>
      <c r="AZ155" s="1091">
        <v>288737050</v>
      </c>
      <c r="BA155" s="1092">
        <v>0</v>
      </c>
      <c r="BB155" s="1093">
        <v>288737050</v>
      </c>
      <c r="BC155" s="1092">
        <v>0</v>
      </c>
      <c r="BD155" s="1092">
        <v>0</v>
      </c>
      <c r="BG155" s="1086">
        <f t="shared" si="42"/>
        <v>764000000</v>
      </c>
      <c r="BH155" s="1086">
        <f t="shared" si="43"/>
        <v>301395206</v>
      </c>
      <c r="BI155" s="1086">
        <f t="shared" si="44"/>
        <v>462604794</v>
      </c>
      <c r="BJ155" s="1086">
        <f t="shared" si="45"/>
        <v>0</v>
      </c>
      <c r="BK155" s="1086">
        <f t="shared" si="46"/>
        <v>288737050</v>
      </c>
      <c r="BL155" s="1086">
        <f t="shared" si="47"/>
        <v>12658156</v>
      </c>
      <c r="BM155" s="1086">
        <f t="shared" si="48"/>
        <v>288737050</v>
      </c>
      <c r="BN155" s="1086">
        <f t="shared" si="49"/>
        <v>0</v>
      </c>
      <c r="BO155" s="1086">
        <f t="shared" si="50"/>
        <v>288737050</v>
      </c>
      <c r="BP155" s="1086">
        <f t="shared" si="51"/>
        <v>0</v>
      </c>
      <c r="BQ155" s="1086">
        <f t="shared" si="52"/>
        <v>288737050</v>
      </c>
      <c r="BR155" s="1086">
        <f t="shared" si="53"/>
        <v>0</v>
      </c>
      <c r="BS155" s="1086">
        <f t="shared" si="54"/>
        <v>0</v>
      </c>
    </row>
    <row r="156" spans="1:71" ht="12.75">
      <c r="A156" s="1050" t="str">
        <f t="shared" si="55"/>
        <v>A3611210</v>
      </c>
      <c r="B156" s="1358" t="s">
        <v>361</v>
      </c>
      <c r="C156" s="1358"/>
      <c r="D156" s="1358" t="s">
        <v>748</v>
      </c>
      <c r="E156" s="1358"/>
      <c r="F156" s="1358" t="s">
        <v>753</v>
      </c>
      <c r="G156" s="1358"/>
      <c r="H156" s="1358" t="s">
        <v>738</v>
      </c>
      <c r="I156" s="1358"/>
      <c r="J156" s="1358" t="s">
        <v>738</v>
      </c>
      <c r="K156" s="1358"/>
      <c r="L156" s="1358"/>
      <c r="M156" s="1358" t="s">
        <v>741</v>
      </c>
      <c r="N156" s="1358"/>
      <c r="O156" s="1358"/>
      <c r="P156" s="1358"/>
      <c r="Q156" s="1358"/>
      <c r="R156" s="1358"/>
      <c r="S156" s="1358"/>
      <c r="T156" s="1359" t="s">
        <v>577</v>
      </c>
      <c r="U156" s="1359"/>
      <c r="V156" s="1359"/>
      <c r="W156" s="1359"/>
      <c r="X156" s="1359"/>
      <c r="Y156" s="1359"/>
      <c r="Z156" s="1359"/>
      <c r="AA156" s="1359"/>
      <c r="AB156" s="1358" t="s">
        <v>732</v>
      </c>
      <c r="AC156" s="1358"/>
      <c r="AD156" s="1358"/>
      <c r="AE156" s="1358"/>
      <c r="AF156" s="1358"/>
      <c r="AG156" s="1358" t="s">
        <v>733</v>
      </c>
      <c r="AH156" s="1358"/>
      <c r="AI156" s="1358"/>
      <c r="AJ156" s="1024" t="s">
        <v>417</v>
      </c>
      <c r="AK156" s="1360" t="s">
        <v>734</v>
      </c>
      <c r="AL156" s="1360"/>
      <c r="AM156" s="1360"/>
      <c r="AN156" s="1360"/>
      <c r="AO156" s="1360"/>
      <c r="AP156" s="1360"/>
      <c r="AQ156" s="1091">
        <v>764000000</v>
      </c>
      <c r="AR156" s="1091">
        <v>301395206</v>
      </c>
      <c r="AS156" s="1093">
        <v>462604794</v>
      </c>
      <c r="AT156" s="1092">
        <v>0</v>
      </c>
      <c r="AU156" s="1020"/>
      <c r="AV156" s="1091">
        <v>288737050</v>
      </c>
      <c r="AW156" s="1093">
        <v>12658156</v>
      </c>
      <c r="AX156" s="1091">
        <v>288737050</v>
      </c>
      <c r="AY156" s="1092">
        <v>0</v>
      </c>
      <c r="AZ156" s="1091">
        <v>288737050</v>
      </c>
      <c r="BA156" s="1092">
        <v>0</v>
      </c>
      <c r="BB156" s="1093">
        <v>288737050</v>
      </c>
      <c r="BC156" s="1092">
        <v>0</v>
      </c>
      <c r="BD156" s="1092">
        <v>0</v>
      </c>
      <c r="BG156" s="1086">
        <f t="shared" si="42"/>
        <v>764000000</v>
      </c>
      <c r="BH156" s="1086">
        <f t="shared" si="43"/>
        <v>301395206</v>
      </c>
      <c r="BI156" s="1086">
        <f t="shared" si="44"/>
        <v>462604794</v>
      </c>
      <c r="BJ156" s="1086">
        <f t="shared" si="45"/>
        <v>0</v>
      </c>
      <c r="BK156" s="1086">
        <f t="shared" si="46"/>
        <v>288737050</v>
      </c>
      <c r="BL156" s="1086">
        <f t="shared" si="47"/>
        <v>12658156</v>
      </c>
      <c r="BM156" s="1086">
        <f t="shared" si="48"/>
        <v>288737050</v>
      </c>
      <c r="BN156" s="1086">
        <f t="shared" si="49"/>
        <v>0</v>
      </c>
      <c r="BO156" s="1086">
        <f t="shared" si="50"/>
        <v>288737050</v>
      </c>
      <c r="BP156" s="1086">
        <f t="shared" si="51"/>
        <v>0</v>
      </c>
      <c r="BQ156" s="1086">
        <f t="shared" si="52"/>
        <v>288737050</v>
      </c>
      <c r="BR156" s="1086">
        <f t="shared" si="53"/>
        <v>0</v>
      </c>
      <c r="BS156" s="1086">
        <f t="shared" si="54"/>
        <v>0</v>
      </c>
    </row>
    <row r="157" spans="1:71" ht="12.75">
      <c r="A157" s="1050" t="str">
        <f t="shared" si="55"/>
        <v>A36310</v>
      </c>
      <c r="B157" s="1350" t="s">
        <v>361</v>
      </c>
      <c r="C157" s="1350"/>
      <c r="D157" s="1350" t="s">
        <v>748</v>
      </c>
      <c r="E157" s="1350"/>
      <c r="F157" s="1350" t="s">
        <v>753</v>
      </c>
      <c r="G157" s="1350"/>
      <c r="H157" s="1350" t="s">
        <v>748</v>
      </c>
      <c r="I157" s="1350"/>
      <c r="J157" s="1350"/>
      <c r="K157" s="1350"/>
      <c r="L157" s="1350"/>
      <c r="M157" s="1350"/>
      <c r="N157" s="1350"/>
      <c r="O157" s="1350"/>
      <c r="P157" s="1350"/>
      <c r="Q157" s="1350"/>
      <c r="R157" s="1350"/>
      <c r="S157" s="1350"/>
      <c r="T157" s="1349" t="s">
        <v>778</v>
      </c>
      <c r="U157" s="1349"/>
      <c r="V157" s="1349"/>
      <c r="W157" s="1349"/>
      <c r="X157" s="1349"/>
      <c r="Y157" s="1349"/>
      <c r="Z157" s="1349"/>
      <c r="AA157" s="1349"/>
      <c r="AB157" s="1350" t="s">
        <v>732</v>
      </c>
      <c r="AC157" s="1350"/>
      <c r="AD157" s="1350"/>
      <c r="AE157" s="1350"/>
      <c r="AF157" s="1350"/>
      <c r="AG157" s="1350" t="s">
        <v>733</v>
      </c>
      <c r="AH157" s="1350"/>
      <c r="AI157" s="1350"/>
      <c r="AJ157" s="1019" t="s">
        <v>417</v>
      </c>
      <c r="AK157" s="1351" t="s">
        <v>734</v>
      </c>
      <c r="AL157" s="1351"/>
      <c r="AM157" s="1351"/>
      <c r="AN157" s="1351"/>
      <c r="AO157" s="1351"/>
      <c r="AP157" s="1351"/>
      <c r="AQ157" s="1091">
        <v>193686597449</v>
      </c>
      <c r="AR157" s="1091">
        <v>193682216666</v>
      </c>
      <c r="AS157" s="1093">
        <v>4380783</v>
      </c>
      <c r="AT157" s="1092">
        <v>0</v>
      </c>
      <c r="AU157" s="1020"/>
      <c r="AV157" s="1091">
        <v>182910620137</v>
      </c>
      <c r="AW157" s="1093">
        <v>10771596529</v>
      </c>
      <c r="AX157" s="1091">
        <v>158575024698</v>
      </c>
      <c r="AY157" s="1093">
        <v>24335595439</v>
      </c>
      <c r="AZ157" s="1091">
        <v>158560224698</v>
      </c>
      <c r="BA157" s="1093">
        <v>14800000</v>
      </c>
      <c r="BB157" s="1093">
        <v>158559900698</v>
      </c>
      <c r="BC157" s="1093">
        <v>324000</v>
      </c>
      <c r="BD157" s="1093">
        <v>2133333</v>
      </c>
      <c r="BG157" s="1086">
        <f t="shared" si="42"/>
        <v>193686597449</v>
      </c>
      <c r="BH157" s="1086">
        <f t="shared" si="43"/>
        <v>193682216666</v>
      </c>
      <c r="BI157" s="1086">
        <f t="shared" si="44"/>
        <v>4380783</v>
      </c>
      <c r="BJ157" s="1086">
        <f t="shared" si="45"/>
        <v>0</v>
      </c>
      <c r="BK157" s="1086">
        <f t="shared" si="46"/>
        <v>182910620137</v>
      </c>
      <c r="BL157" s="1086">
        <f t="shared" si="47"/>
        <v>10771596529</v>
      </c>
      <c r="BM157" s="1086">
        <f t="shared" si="48"/>
        <v>158575024698</v>
      </c>
      <c r="BN157" s="1086">
        <f t="shared" si="49"/>
        <v>24335595439</v>
      </c>
      <c r="BO157" s="1086">
        <f t="shared" si="50"/>
        <v>158560224698</v>
      </c>
      <c r="BP157" s="1086">
        <f t="shared" si="51"/>
        <v>14800000</v>
      </c>
      <c r="BQ157" s="1086">
        <f t="shared" si="52"/>
        <v>158559900698</v>
      </c>
      <c r="BR157" s="1086">
        <f t="shared" si="53"/>
        <v>324000</v>
      </c>
      <c r="BS157" s="1086">
        <f t="shared" si="54"/>
        <v>2133333</v>
      </c>
    </row>
    <row r="158" spans="1:71" ht="12.75">
      <c r="A158" s="1050" t="str">
        <f t="shared" si="55"/>
        <v>A36316</v>
      </c>
      <c r="B158" s="1350" t="s">
        <v>361</v>
      </c>
      <c r="C158" s="1350"/>
      <c r="D158" s="1350" t="s">
        <v>748</v>
      </c>
      <c r="E158" s="1350"/>
      <c r="F158" s="1350" t="s">
        <v>753</v>
      </c>
      <c r="G158" s="1350"/>
      <c r="H158" s="1350" t="s">
        <v>748</v>
      </c>
      <c r="I158" s="1350"/>
      <c r="J158" s="1350"/>
      <c r="K158" s="1350"/>
      <c r="L158" s="1350"/>
      <c r="M158" s="1350"/>
      <c r="N158" s="1350"/>
      <c r="O158" s="1350"/>
      <c r="P158" s="1350"/>
      <c r="Q158" s="1350"/>
      <c r="R158" s="1350"/>
      <c r="S158" s="1350"/>
      <c r="T158" s="1349" t="s">
        <v>778</v>
      </c>
      <c r="U158" s="1349"/>
      <c r="V158" s="1349"/>
      <c r="W158" s="1349"/>
      <c r="X158" s="1349"/>
      <c r="Y158" s="1349"/>
      <c r="Z158" s="1349"/>
      <c r="AA158" s="1349"/>
      <c r="AB158" s="1350" t="s">
        <v>732</v>
      </c>
      <c r="AC158" s="1350"/>
      <c r="AD158" s="1350"/>
      <c r="AE158" s="1350"/>
      <c r="AF158" s="1350"/>
      <c r="AG158" s="1350" t="s">
        <v>735</v>
      </c>
      <c r="AH158" s="1350"/>
      <c r="AI158" s="1350"/>
      <c r="AJ158" s="1019" t="s">
        <v>370</v>
      </c>
      <c r="AK158" s="1351" t="s">
        <v>737</v>
      </c>
      <c r="AL158" s="1351"/>
      <c r="AM158" s="1351"/>
      <c r="AN158" s="1351"/>
      <c r="AO158" s="1351"/>
      <c r="AP158" s="1351"/>
      <c r="AQ158" s="1091">
        <v>64533630000</v>
      </c>
      <c r="AR158" s="1091">
        <v>43203128656</v>
      </c>
      <c r="AS158" s="1093">
        <v>21330501344</v>
      </c>
      <c r="AT158" s="1092">
        <v>0</v>
      </c>
      <c r="AU158" s="1020"/>
      <c r="AV158" s="1091">
        <v>37310257266</v>
      </c>
      <c r="AW158" s="1093">
        <v>5892871390</v>
      </c>
      <c r="AX158" s="1091">
        <v>28046208780</v>
      </c>
      <c r="AY158" s="1093">
        <v>9264048486</v>
      </c>
      <c r="AZ158" s="1091">
        <v>27527478235</v>
      </c>
      <c r="BA158" s="1093">
        <v>518730545</v>
      </c>
      <c r="BB158" s="1093">
        <v>27527478235</v>
      </c>
      <c r="BC158" s="1092">
        <v>0</v>
      </c>
      <c r="BD158" s="1092">
        <v>0</v>
      </c>
      <c r="BG158" s="1086">
        <f t="shared" si="42"/>
        <v>64533630000</v>
      </c>
      <c r="BH158" s="1086">
        <f t="shared" si="43"/>
        <v>43203128656</v>
      </c>
      <c r="BI158" s="1086">
        <f t="shared" si="44"/>
        <v>21330501344</v>
      </c>
      <c r="BJ158" s="1086">
        <f t="shared" si="45"/>
        <v>0</v>
      </c>
      <c r="BK158" s="1086">
        <f t="shared" si="46"/>
        <v>37310257266</v>
      </c>
      <c r="BL158" s="1086">
        <f t="shared" si="47"/>
        <v>5892871390</v>
      </c>
      <c r="BM158" s="1086">
        <f t="shared" si="48"/>
        <v>28046208780</v>
      </c>
      <c r="BN158" s="1086">
        <f t="shared" si="49"/>
        <v>9264048486</v>
      </c>
      <c r="BO158" s="1086">
        <f t="shared" si="50"/>
        <v>27527478235</v>
      </c>
      <c r="BP158" s="1086">
        <f t="shared" si="51"/>
        <v>518730545</v>
      </c>
      <c r="BQ158" s="1086">
        <f t="shared" si="52"/>
        <v>27527478235</v>
      </c>
      <c r="BR158" s="1086">
        <f t="shared" si="53"/>
        <v>0</v>
      </c>
      <c r="BS158" s="1086">
        <f t="shared" si="54"/>
        <v>0</v>
      </c>
    </row>
    <row r="159" spans="1:71" ht="12.75">
      <c r="A159" s="1050" t="str">
        <f t="shared" si="55"/>
        <v>A363410</v>
      </c>
      <c r="B159" s="1358" t="s">
        <v>361</v>
      </c>
      <c r="C159" s="1358"/>
      <c r="D159" s="1358" t="s">
        <v>748</v>
      </c>
      <c r="E159" s="1358"/>
      <c r="F159" s="1358" t="s">
        <v>753</v>
      </c>
      <c r="G159" s="1358"/>
      <c r="H159" s="1358" t="s">
        <v>748</v>
      </c>
      <c r="I159" s="1358"/>
      <c r="J159" s="1358" t="s">
        <v>742</v>
      </c>
      <c r="K159" s="1358"/>
      <c r="L159" s="1358"/>
      <c r="M159" s="1358"/>
      <c r="N159" s="1358"/>
      <c r="O159" s="1358"/>
      <c r="P159" s="1358"/>
      <c r="Q159" s="1358"/>
      <c r="R159" s="1358"/>
      <c r="S159" s="1358"/>
      <c r="T159" s="1359" t="s">
        <v>448</v>
      </c>
      <c r="U159" s="1359"/>
      <c r="V159" s="1359"/>
      <c r="W159" s="1359"/>
      <c r="X159" s="1359"/>
      <c r="Y159" s="1359"/>
      <c r="Z159" s="1359"/>
      <c r="AA159" s="1359"/>
      <c r="AB159" s="1358" t="s">
        <v>732</v>
      </c>
      <c r="AC159" s="1358"/>
      <c r="AD159" s="1358"/>
      <c r="AE159" s="1358"/>
      <c r="AF159" s="1358"/>
      <c r="AG159" s="1358" t="s">
        <v>733</v>
      </c>
      <c r="AH159" s="1358"/>
      <c r="AI159" s="1358"/>
      <c r="AJ159" s="1024" t="s">
        <v>417</v>
      </c>
      <c r="AK159" s="1360" t="s">
        <v>734</v>
      </c>
      <c r="AL159" s="1360"/>
      <c r="AM159" s="1360"/>
      <c r="AN159" s="1360"/>
      <c r="AO159" s="1360"/>
      <c r="AP159" s="1360"/>
      <c r="AQ159" s="1091">
        <v>355500000</v>
      </c>
      <c r="AR159" s="1091">
        <v>355500000</v>
      </c>
      <c r="AS159" s="1092">
        <v>0</v>
      </c>
      <c r="AT159" s="1092">
        <v>0</v>
      </c>
      <c r="AU159" s="1020"/>
      <c r="AV159" s="1091">
        <v>325216667</v>
      </c>
      <c r="AW159" s="1093">
        <v>30283333</v>
      </c>
      <c r="AX159" s="1091">
        <v>212394786</v>
      </c>
      <c r="AY159" s="1093">
        <v>112821881</v>
      </c>
      <c r="AZ159" s="1091">
        <v>212394786</v>
      </c>
      <c r="BA159" s="1092">
        <v>0</v>
      </c>
      <c r="BB159" s="1093">
        <v>212394786</v>
      </c>
      <c r="BC159" s="1092">
        <v>0</v>
      </c>
      <c r="BD159" s="1092">
        <v>0</v>
      </c>
      <c r="BG159" s="1086">
        <f t="shared" si="42"/>
        <v>355500000</v>
      </c>
      <c r="BH159" s="1086">
        <f t="shared" si="43"/>
        <v>355500000</v>
      </c>
      <c r="BI159" s="1086">
        <f t="shared" si="44"/>
        <v>0</v>
      </c>
      <c r="BJ159" s="1086">
        <f t="shared" si="45"/>
        <v>0</v>
      </c>
      <c r="BK159" s="1086">
        <f t="shared" si="46"/>
        <v>325216667</v>
      </c>
      <c r="BL159" s="1086">
        <f t="shared" si="47"/>
        <v>30283333</v>
      </c>
      <c r="BM159" s="1086">
        <f t="shared" si="48"/>
        <v>212394786</v>
      </c>
      <c r="BN159" s="1086">
        <f t="shared" si="49"/>
        <v>112821881</v>
      </c>
      <c r="BO159" s="1086">
        <f t="shared" si="50"/>
        <v>212394786</v>
      </c>
      <c r="BP159" s="1086">
        <f t="shared" si="51"/>
        <v>0</v>
      </c>
      <c r="BQ159" s="1086">
        <f t="shared" si="52"/>
        <v>212394786</v>
      </c>
      <c r="BR159" s="1086">
        <f t="shared" si="53"/>
        <v>0</v>
      </c>
      <c r="BS159" s="1086">
        <f t="shared" si="54"/>
        <v>0</v>
      </c>
    </row>
    <row r="160" spans="1:71" ht="12.75">
      <c r="A160" s="1050" t="str">
        <f t="shared" si="55"/>
        <v>A363710</v>
      </c>
      <c r="B160" s="1358" t="s">
        <v>361</v>
      </c>
      <c r="C160" s="1358"/>
      <c r="D160" s="1358" t="s">
        <v>748</v>
      </c>
      <c r="E160" s="1358"/>
      <c r="F160" s="1358" t="s">
        <v>753</v>
      </c>
      <c r="G160" s="1358"/>
      <c r="H160" s="1358" t="s">
        <v>748</v>
      </c>
      <c r="I160" s="1358"/>
      <c r="J160" s="1358" t="s">
        <v>754</v>
      </c>
      <c r="K160" s="1358"/>
      <c r="L160" s="1358"/>
      <c r="M160" s="1358"/>
      <c r="N160" s="1358"/>
      <c r="O160" s="1358"/>
      <c r="P160" s="1358"/>
      <c r="Q160" s="1358"/>
      <c r="R160" s="1358"/>
      <c r="S160" s="1358"/>
      <c r="T160" s="1359" t="s">
        <v>449</v>
      </c>
      <c r="U160" s="1359"/>
      <c r="V160" s="1359"/>
      <c r="W160" s="1359"/>
      <c r="X160" s="1359"/>
      <c r="Y160" s="1359"/>
      <c r="Z160" s="1359"/>
      <c r="AA160" s="1359"/>
      <c r="AB160" s="1358" t="s">
        <v>732</v>
      </c>
      <c r="AC160" s="1358"/>
      <c r="AD160" s="1358"/>
      <c r="AE160" s="1358"/>
      <c r="AF160" s="1358"/>
      <c r="AG160" s="1358" t="s">
        <v>733</v>
      </c>
      <c r="AH160" s="1358"/>
      <c r="AI160" s="1358"/>
      <c r="AJ160" s="1024" t="s">
        <v>417</v>
      </c>
      <c r="AK160" s="1360" t="s">
        <v>734</v>
      </c>
      <c r="AL160" s="1360"/>
      <c r="AM160" s="1360"/>
      <c r="AN160" s="1360"/>
      <c r="AO160" s="1360"/>
      <c r="AP160" s="1360"/>
      <c r="AQ160" s="1091">
        <v>193327310782</v>
      </c>
      <c r="AR160" s="1091">
        <v>193322929999</v>
      </c>
      <c r="AS160" s="1093">
        <v>4380783</v>
      </c>
      <c r="AT160" s="1092">
        <v>0</v>
      </c>
      <c r="AU160" s="1020"/>
      <c r="AV160" s="1091">
        <v>182581616803</v>
      </c>
      <c r="AW160" s="1093">
        <v>10741313196</v>
      </c>
      <c r="AX160" s="1091">
        <v>158358843245</v>
      </c>
      <c r="AY160" s="1093">
        <v>24222773558</v>
      </c>
      <c r="AZ160" s="1091">
        <v>158344043245</v>
      </c>
      <c r="BA160" s="1093">
        <v>14800000</v>
      </c>
      <c r="BB160" s="1093">
        <v>158343719245</v>
      </c>
      <c r="BC160" s="1093">
        <v>324000</v>
      </c>
      <c r="BD160" s="1093">
        <v>2133333</v>
      </c>
      <c r="BG160" s="1086">
        <f t="shared" si="42"/>
        <v>193327310782</v>
      </c>
      <c r="BH160" s="1086">
        <f t="shared" si="43"/>
        <v>193322929999</v>
      </c>
      <c r="BI160" s="1086">
        <f t="shared" si="44"/>
        <v>4380783</v>
      </c>
      <c r="BJ160" s="1086">
        <f t="shared" si="45"/>
        <v>0</v>
      </c>
      <c r="BK160" s="1086">
        <f t="shared" si="46"/>
        <v>182581616803</v>
      </c>
      <c r="BL160" s="1086">
        <f t="shared" si="47"/>
        <v>10741313196</v>
      </c>
      <c r="BM160" s="1086">
        <f t="shared" si="48"/>
        <v>158358843245</v>
      </c>
      <c r="BN160" s="1086">
        <f t="shared" si="49"/>
        <v>24222773558</v>
      </c>
      <c r="BO160" s="1086">
        <f t="shared" si="50"/>
        <v>158344043245</v>
      </c>
      <c r="BP160" s="1086">
        <f t="shared" si="51"/>
        <v>14800000</v>
      </c>
      <c r="BQ160" s="1086">
        <f t="shared" si="52"/>
        <v>158343719245</v>
      </c>
      <c r="BR160" s="1086">
        <f t="shared" si="53"/>
        <v>324000</v>
      </c>
      <c r="BS160" s="1086">
        <f t="shared" si="54"/>
        <v>2133333</v>
      </c>
    </row>
    <row r="161" spans="1:71" ht="12.75">
      <c r="A161" s="1050" t="str">
        <f t="shared" si="55"/>
        <v>A3631116</v>
      </c>
      <c r="B161" s="1358" t="s">
        <v>361</v>
      </c>
      <c r="C161" s="1358"/>
      <c r="D161" s="1358" t="s">
        <v>748</v>
      </c>
      <c r="E161" s="1358"/>
      <c r="F161" s="1358" t="s">
        <v>753</v>
      </c>
      <c r="G161" s="1358"/>
      <c r="H161" s="1358" t="s">
        <v>748</v>
      </c>
      <c r="I161" s="1358"/>
      <c r="J161" s="1358" t="s">
        <v>433</v>
      </c>
      <c r="K161" s="1358"/>
      <c r="L161" s="1358"/>
      <c r="M161" s="1358"/>
      <c r="N161" s="1358"/>
      <c r="O161" s="1358"/>
      <c r="P161" s="1358"/>
      <c r="Q161" s="1358"/>
      <c r="R161" s="1358"/>
      <c r="S161" s="1358"/>
      <c r="T161" s="1359" t="s">
        <v>578</v>
      </c>
      <c r="U161" s="1359"/>
      <c r="V161" s="1359"/>
      <c r="W161" s="1359"/>
      <c r="X161" s="1359"/>
      <c r="Y161" s="1359"/>
      <c r="Z161" s="1359"/>
      <c r="AA161" s="1359"/>
      <c r="AB161" s="1358" t="s">
        <v>732</v>
      </c>
      <c r="AC161" s="1358"/>
      <c r="AD161" s="1358"/>
      <c r="AE161" s="1358"/>
      <c r="AF161" s="1358"/>
      <c r="AG161" s="1358" t="s">
        <v>735</v>
      </c>
      <c r="AH161" s="1358"/>
      <c r="AI161" s="1358"/>
      <c r="AJ161" s="1024" t="s">
        <v>370</v>
      </c>
      <c r="AK161" s="1360" t="s">
        <v>737</v>
      </c>
      <c r="AL161" s="1360"/>
      <c r="AM161" s="1360"/>
      <c r="AN161" s="1360"/>
      <c r="AO161" s="1360"/>
      <c r="AP161" s="1360"/>
      <c r="AQ161" s="1091">
        <v>64028730000</v>
      </c>
      <c r="AR161" s="1091">
        <v>43203128656</v>
      </c>
      <c r="AS161" s="1093">
        <v>20825601344</v>
      </c>
      <c r="AT161" s="1092">
        <v>0</v>
      </c>
      <c r="AU161" s="1020"/>
      <c r="AV161" s="1091">
        <v>37310257266</v>
      </c>
      <c r="AW161" s="1093">
        <v>5892871390</v>
      </c>
      <c r="AX161" s="1091">
        <v>28046208780</v>
      </c>
      <c r="AY161" s="1093">
        <v>9264048486</v>
      </c>
      <c r="AZ161" s="1091">
        <v>27527478235</v>
      </c>
      <c r="BA161" s="1093">
        <v>518730545</v>
      </c>
      <c r="BB161" s="1093">
        <v>27527478235</v>
      </c>
      <c r="BC161" s="1092">
        <v>0</v>
      </c>
      <c r="BD161" s="1092">
        <v>0</v>
      </c>
      <c r="BG161" s="1086">
        <f t="shared" si="42"/>
        <v>64028730000</v>
      </c>
      <c r="BH161" s="1086">
        <f t="shared" si="43"/>
        <v>43203128656</v>
      </c>
      <c r="BI161" s="1086">
        <f t="shared" si="44"/>
        <v>20825601344</v>
      </c>
      <c r="BJ161" s="1086">
        <f t="shared" si="45"/>
        <v>0</v>
      </c>
      <c r="BK161" s="1086">
        <f t="shared" si="46"/>
        <v>37310257266</v>
      </c>
      <c r="BL161" s="1086">
        <f t="shared" si="47"/>
        <v>5892871390</v>
      </c>
      <c r="BM161" s="1086">
        <f t="shared" si="48"/>
        <v>28046208780</v>
      </c>
      <c r="BN161" s="1086">
        <f t="shared" si="49"/>
        <v>9264048486</v>
      </c>
      <c r="BO161" s="1086">
        <f t="shared" si="50"/>
        <v>27527478235</v>
      </c>
      <c r="BP161" s="1086">
        <f t="shared" si="51"/>
        <v>518730545</v>
      </c>
      <c r="BQ161" s="1086">
        <f t="shared" si="52"/>
        <v>27527478235</v>
      </c>
      <c r="BR161" s="1086">
        <f t="shared" si="53"/>
        <v>0</v>
      </c>
      <c r="BS161" s="1086">
        <f t="shared" si="54"/>
        <v>0</v>
      </c>
    </row>
    <row r="162" spans="1:71" ht="25.5" customHeight="1">
      <c r="A162" s="1050" t="str">
        <f t="shared" si="55"/>
        <v>A36311116</v>
      </c>
      <c r="B162" s="1358" t="s">
        <v>361</v>
      </c>
      <c r="C162" s="1358"/>
      <c r="D162" s="1358" t="s">
        <v>748</v>
      </c>
      <c r="E162" s="1358"/>
      <c r="F162" s="1358" t="s">
        <v>753</v>
      </c>
      <c r="G162" s="1358"/>
      <c r="H162" s="1358" t="s">
        <v>748</v>
      </c>
      <c r="I162" s="1358"/>
      <c r="J162" s="1358" t="s">
        <v>433</v>
      </c>
      <c r="K162" s="1358"/>
      <c r="L162" s="1358"/>
      <c r="M162" s="1358" t="s">
        <v>738</v>
      </c>
      <c r="N162" s="1358"/>
      <c r="O162" s="1358"/>
      <c r="P162" s="1358" t="s">
        <v>685</v>
      </c>
      <c r="Q162" s="1358"/>
      <c r="R162" s="1358" t="s">
        <v>685</v>
      </c>
      <c r="S162" s="1358"/>
      <c r="T162" s="1359" t="s">
        <v>450</v>
      </c>
      <c r="U162" s="1359"/>
      <c r="V162" s="1359"/>
      <c r="W162" s="1359"/>
      <c r="X162" s="1359"/>
      <c r="Y162" s="1359"/>
      <c r="Z162" s="1359"/>
      <c r="AA162" s="1359"/>
      <c r="AB162" s="1358" t="s">
        <v>732</v>
      </c>
      <c r="AC162" s="1358"/>
      <c r="AD162" s="1358"/>
      <c r="AE162" s="1358"/>
      <c r="AF162" s="1358"/>
      <c r="AG162" s="1358" t="s">
        <v>735</v>
      </c>
      <c r="AH162" s="1358"/>
      <c r="AI162" s="1358"/>
      <c r="AJ162" s="1024" t="s">
        <v>370</v>
      </c>
      <c r="AK162" s="1360" t="s">
        <v>737</v>
      </c>
      <c r="AL162" s="1360"/>
      <c r="AM162" s="1360"/>
      <c r="AN162" s="1360"/>
      <c r="AO162" s="1360"/>
      <c r="AP162" s="1360"/>
      <c r="AQ162" s="1091">
        <v>55879230000</v>
      </c>
      <c r="AR162" s="1091">
        <v>35053628656</v>
      </c>
      <c r="AS162" s="1093">
        <v>20825601344</v>
      </c>
      <c r="AT162" s="1092">
        <v>0</v>
      </c>
      <c r="AU162" s="1020"/>
      <c r="AV162" s="1091">
        <v>29357232692</v>
      </c>
      <c r="AW162" s="1093">
        <v>5696395964</v>
      </c>
      <c r="AX162" s="1091">
        <v>20147824379</v>
      </c>
      <c r="AY162" s="1093">
        <v>9209408313</v>
      </c>
      <c r="AZ162" s="1091">
        <v>19629093834</v>
      </c>
      <c r="BA162" s="1093">
        <v>518730545</v>
      </c>
      <c r="BB162" s="1093">
        <v>19629093834</v>
      </c>
      <c r="BC162" s="1092">
        <v>0</v>
      </c>
      <c r="BD162" s="1092">
        <v>0</v>
      </c>
      <c r="BG162" s="1086">
        <f t="shared" si="42"/>
        <v>55879230000</v>
      </c>
      <c r="BH162" s="1086">
        <f t="shared" si="43"/>
        <v>35053628656</v>
      </c>
      <c r="BI162" s="1086">
        <f t="shared" si="44"/>
        <v>20825601344</v>
      </c>
      <c r="BJ162" s="1086">
        <f t="shared" si="45"/>
        <v>0</v>
      </c>
      <c r="BK162" s="1086">
        <f t="shared" si="46"/>
        <v>29357232692</v>
      </c>
      <c r="BL162" s="1086">
        <f t="shared" si="47"/>
        <v>5696395964</v>
      </c>
      <c r="BM162" s="1086">
        <f t="shared" si="48"/>
        <v>20147824379</v>
      </c>
      <c r="BN162" s="1086">
        <f t="shared" si="49"/>
        <v>9209408313</v>
      </c>
      <c r="BO162" s="1086">
        <f t="shared" si="50"/>
        <v>19629093834</v>
      </c>
      <c r="BP162" s="1086">
        <f t="shared" si="51"/>
        <v>518730545</v>
      </c>
      <c r="BQ162" s="1086">
        <f t="shared" si="52"/>
        <v>19629093834</v>
      </c>
      <c r="BR162" s="1086">
        <f t="shared" si="53"/>
        <v>0</v>
      </c>
      <c r="BS162" s="1086">
        <f t="shared" si="54"/>
        <v>0</v>
      </c>
    </row>
    <row r="163" spans="1:71" ht="12.75">
      <c r="A163" s="1050" t="str">
        <f t="shared" si="55"/>
        <v>A36311216</v>
      </c>
      <c r="B163" s="1358" t="s">
        <v>361</v>
      </c>
      <c r="C163" s="1358"/>
      <c r="D163" s="1358" t="s">
        <v>748</v>
      </c>
      <c r="E163" s="1358"/>
      <c r="F163" s="1358" t="s">
        <v>753</v>
      </c>
      <c r="G163" s="1358"/>
      <c r="H163" s="1358" t="s">
        <v>748</v>
      </c>
      <c r="I163" s="1358"/>
      <c r="J163" s="1358" t="s">
        <v>433</v>
      </c>
      <c r="K163" s="1358"/>
      <c r="L163" s="1358"/>
      <c r="M163" s="1358" t="s">
        <v>741</v>
      </c>
      <c r="N163" s="1358"/>
      <c r="O163" s="1358"/>
      <c r="P163" s="1358" t="s">
        <v>685</v>
      </c>
      <c r="Q163" s="1358"/>
      <c r="R163" s="1358" t="s">
        <v>685</v>
      </c>
      <c r="S163" s="1358"/>
      <c r="T163" s="1359" t="s">
        <v>451</v>
      </c>
      <c r="U163" s="1359"/>
      <c r="V163" s="1359"/>
      <c r="W163" s="1359"/>
      <c r="X163" s="1359"/>
      <c r="Y163" s="1359"/>
      <c r="Z163" s="1359"/>
      <c r="AA163" s="1359"/>
      <c r="AB163" s="1358" t="s">
        <v>732</v>
      </c>
      <c r="AC163" s="1358"/>
      <c r="AD163" s="1358"/>
      <c r="AE163" s="1358"/>
      <c r="AF163" s="1358"/>
      <c r="AG163" s="1358" t="s">
        <v>735</v>
      </c>
      <c r="AH163" s="1358"/>
      <c r="AI163" s="1358"/>
      <c r="AJ163" s="1024" t="s">
        <v>370</v>
      </c>
      <c r="AK163" s="1360" t="s">
        <v>737</v>
      </c>
      <c r="AL163" s="1360"/>
      <c r="AM163" s="1360"/>
      <c r="AN163" s="1360"/>
      <c r="AO163" s="1360"/>
      <c r="AP163" s="1360"/>
      <c r="AQ163" s="1091">
        <v>8149500000</v>
      </c>
      <c r="AR163" s="1091">
        <v>8149500000</v>
      </c>
      <c r="AS163" s="1092">
        <v>0</v>
      </c>
      <c r="AT163" s="1092">
        <v>0</v>
      </c>
      <c r="AU163" s="1020"/>
      <c r="AV163" s="1091">
        <v>7953024574</v>
      </c>
      <c r="AW163" s="1093">
        <v>196475426</v>
      </c>
      <c r="AX163" s="1091">
        <v>7898384401</v>
      </c>
      <c r="AY163" s="1093">
        <v>54640173</v>
      </c>
      <c r="AZ163" s="1091">
        <v>7898384401</v>
      </c>
      <c r="BA163" s="1092">
        <v>0</v>
      </c>
      <c r="BB163" s="1093">
        <v>7898384401</v>
      </c>
      <c r="BC163" s="1092">
        <v>0</v>
      </c>
      <c r="BD163" s="1092">
        <v>0</v>
      </c>
      <c r="BG163" s="1086">
        <f t="shared" si="42"/>
        <v>8149500000</v>
      </c>
      <c r="BH163" s="1086">
        <f t="shared" si="43"/>
        <v>8149500000</v>
      </c>
      <c r="BI163" s="1086">
        <f t="shared" si="44"/>
        <v>0</v>
      </c>
      <c r="BJ163" s="1086">
        <f t="shared" si="45"/>
        <v>0</v>
      </c>
      <c r="BK163" s="1086">
        <f t="shared" si="46"/>
        <v>7953024574</v>
      </c>
      <c r="BL163" s="1086">
        <f t="shared" si="47"/>
        <v>196475426</v>
      </c>
      <c r="BM163" s="1086">
        <f t="shared" si="48"/>
        <v>7898384401</v>
      </c>
      <c r="BN163" s="1086">
        <f t="shared" si="49"/>
        <v>54640173</v>
      </c>
      <c r="BO163" s="1086">
        <f t="shared" si="50"/>
        <v>7898384401</v>
      </c>
      <c r="BP163" s="1086">
        <f t="shared" si="51"/>
        <v>0</v>
      </c>
      <c r="BQ163" s="1086">
        <f t="shared" si="52"/>
        <v>7898384401</v>
      </c>
      <c r="BR163" s="1086">
        <f t="shared" si="53"/>
        <v>0</v>
      </c>
      <c r="BS163" s="1086">
        <f t="shared" si="54"/>
        <v>0</v>
      </c>
    </row>
    <row r="164" spans="1:71" ht="12.75">
      <c r="A164" s="1050" t="str">
        <f t="shared" si="55"/>
        <v>A3631910</v>
      </c>
      <c r="B164" s="1358" t="s">
        <v>361</v>
      </c>
      <c r="C164" s="1358"/>
      <c r="D164" s="1358" t="s">
        <v>748</v>
      </c>
      <c r="E164" s="1358"/>
      <c r="F164" s="1358" t="s">
        <v>753</v>
      </c>
      <c r="G164" s="1358"/>
      <c r="H164" s="1358" t="s">
        <v>748</v>
      </c>
      <c r="I164" s="1358"/>
      <c r="J164" s="1358" t="s">
        <v>823</v>
      </c>
      <c r="K164" s="1358"/>
      <c r="L164" s="1358"/>
      <c r="M164" s="1358"/>
      <c r="N164" s="1358"/>
      <c r="O164" s="1358"/>
      <c r="P164" s="1358"/>
      <c r="Q164" s="1358"/>
      <c r="R164" s="1358"/>
      <c r="S164" s="1358"/>
      <c r="T164" s="1359" t="s">
        <v>824</v>
      </c>
      <c r="U164" s="1359"/>
      <c r="V164" s="1359"/>
      <c r="W164" s="1359"/>
      <c r="X164" s="1359"/>
      <c r="Y164" s="1359"/>
      <c r="Z164" s="1359"/>
      <c r="AA164" s="1359"/>
      <c r="AB164" s="1358" t="s">
        <v>732</v>
      </c>
      <c r="AC164" s="1358"/>
      <c r="AD164" s="1358"/>
      <c r="AE164" s="1358"/>
      <c r="AF164" s="1358"/>
      <c r="AG164" s="1358" t="s">
        <v>733</v>
      </c>
      <c r="AH164" s="1358"/>
      <c r="AI164" s="1358"/>
      <c r="AJ164" s="1024" t="s">
        <v>417</v>
      </c>
      <c r="AK164" s="1360" t="s">
        <v>734</v>
      </c>
      <c r="AL164" s="1360"/>
      <c r="AM164" s="1360"/>
      <c r="AN164" s="1360"/>
      <c r="AO164" s="1360"/>
      <c r="AP164" s="1360"/>
      <c r="AQ164" s="1090">
        <v>0</v>
      </c>
      <c r="AR164" s="1090">
        <v>0</v>
      </c>
      <c r="AS164" s="1092">
        <v>0</v>
      </c>
      <c r="AT164" s="1092">
        <v>0</v>
      </c>
      <c r="AU164" s="1020"/>
      <c r="AV164" s="1090">
        <v>0</v>
      </c>
      <c r="AW164" s="1092">
        <v>0</v>
      </c>
      <c r="AX164" s="1090">
        <v>0</v>
      </c>
      <c r="AY164" s="1092">
        <v>0</v>
      </c>
      <c r="AZ164" s="1090">
        <v>0</v>
      </c>
      <c r="BA164" s="1092">
        <v>0</v>
      </c>
      <c r="BB164" s="1092">
        <v>0</v>
      </c>
      <c r="BC164" s="1092">
        <v>0</v>
      </c>
      <c r="BD164" s="1092">
        <v>0</v>
      </c>
      <c r="BG164" s="1086">
        <f t="shared" si="42"/>
        <v>0</v>
      </c>
      <c r="BH164" s="1086">
        <f t="shared" si="43"/>
        <v>0</v>
      </c>
      <c r="BI164" s="1086">
        <f t="shared" si="44"/>
        <v>0</v>
      </c>
      <c r="BJ164" s="1086">
        <f t="shared" si="45"/>
        <v>0</v>
      </c>
      <c r="BK164" s="1086">
        <f t="shared" si="46"/>
        <v>0</v>
      </c>
      <c r="BL164" s="1086">
        <f t="shared" si="47"/>
        <v>0</v>
      </c>
      <c r="BM164" s="1086">
        <f t="shared" si="48"/>
        <v>0</v>
      </c>
      <c r="BN164" s="1086">
        <f t="shared" si="49"/>
        <v>0</v>
      </c>
      <c r="BO164" s="1086">
        <f t="shared" si="50"/>
        <v>0</v>
      </c>
      <c r="BP164" s="1086">
        <f t="shared" si="51"/>
        <v>0</v>
      </c>
      <c r="BQ164" s="1086">
        <f t="shared" si="52"/>
        <v>0</v>
      </c>
      <c r="BR164" s="1086">
        <f t="shared" si="53"/>
        <v>0</v>
      </c>
      <c r="BS164" s="1086">
        <f t="shared" si="54"/>
        <v>0</v>
      </c>
    </row>
    <row r="165" spans="1:71" ht="12.75">
      <c r="A165" s="1050" t="str">
        <f t="shared" si="55"/>
        <v>A3636616</v>
      </c>
      <c r="B165" s="1358" t="s">
        <v>361</v>
      </c>
      <c r="C165" s="1358"/>
      <c r="D165" s="1358" t="s">
        <v>748</v>
      </c>
      <c r="E165" s="1358"/>
      <c r="F165" s="1358" t="s">
        <v>753</v>
      </c>
      <c r="G165" s="1358"/>
      <c r="H165" s="1358" t="s">
        <v>748</v>
      </c>
      <c r="I165" s="1358"/>
      <c r="J165" s="1358" t="s">
        <v>779</v>
      </c>
      <c r="K165" s="1358"/>
      <c r="L165" s="1358"/>
      <c r="M165" s="1358"/>
      <c r="N165" s="1358"/>
      <c r="O165" s="1358"/>
      <c r="P165" s="1358"/>
      <c r="Q165" s="1358"/>
      <c r="R165" s="1358"/>
      <c r="S165" s="1358"/>
      <c r="T165" s="1359" t="s">
        <v>452</v>
      </c>
      <c r="U165" s="1359"/>
      <c r="V165" s="1359"/>
      <c r="W165" s="1359"/>
      <c r="X165" s="1359"/>
      <c r="Y165" s="1359"/>
      <c r="Z165" s="1359"/>
      <c r="AA165" s="1359"/>
      <c r="AB165" s="1358" t="s">
        <v>732</v>
      </c>
      <c r="AC165" s="1358"/>
      <c r="AD165" s="1358"/>
      <c r="AE165" s="1358"/>
      <c r="AF165" s="1358"/>
      <c r="AG165" s="1358" t="s">
        <v>735</v>
      </c>
      <c r="AH165" s="1358"/>
      <c r="AI165" s="1358"/>
      <c r="AJ165" s="1024" t="s">
        <v>370</v>
      </c>
      <c r="AK165" s="1360" t="s">
        <v>737</v>
      </c>
      <c r="AL165" s="1360"/>
      <c r="AM165" s="1360"/>
      <c r="AN165" s="1360"/>
      <c r="AO165" s="1360"/>
      <c r="AP165" s="1360"/>
      <c r="AQ165" s="1091">
        <v>504900000</v>
      </c>
      <c r="AR165" s="1090">
        <v>0</v>
      </c>
      <c r="AS165" s="1093">
        <v>504900000</v>
      </c>
      <c r="AT165" s="1092">
        <v>0</v>
      </c>
      <c r="AU165" s="1020"/>
      <c r="AV165" s="1090">
        <v>0</v>
      </c>
      <c r="AW165" s="1092">
        <v>0</v>
      </c>
      <c r="AX165" s="1090">
        <v>0</v>
      </c>
      <c r="AY165" s="1092">
        <v>0</v>
      </c>
      <c r="AZ165" s="1090">
        <v>0</v>
      </c>
      <c r="BA165" s="1092">
        <v>0</v>
      </c>
      <c r="BB165" s="1092">
        <v>0</v>
      </c>
      <c r="BC165" s="1092">
        <v>0</v>
      </c>
      <c r="BD165" s="1092">
        <v>0</v>
      </c>
      <c r="BG165" s="1086">
        <f t="shared" si="42"/>
        <v>504900000</v>
      </c>
      <c r="BH165" s="1086">
        <f t="shared" si="43"/>
        <v>0</v>
      </c>
      <c r="BI165" s="1086">
        <f t="shared" si="44"/>
        <v>504900000</v>
      </c>
      <c r="BJ165" s="1086">
        <f t="shared" si="45"/>
        <v>0</v>
      </c>
      <c r="BK165" s="1086">
        <f t="shared" si="46"/>
        <v>0</v>
      </c>
      <c r="BL165" s="1086">
        <f t="shared" si="47"/>
        <v>0</v>
      </c>
      <c r="BM165" s="1086">
        <f t="shared" si="48"/>
        <v>0</v>
      </c>
      <c r="BN165" s="1086">
        <f t="shared" si="49"/>
        <v>0</v>
      </c>
      <c r="BO165" s="1086">
        <f t="shared" si="50"/>
        <v>0</v>
      </c>
      <c r="BP165" s="1086">
        <f t="shared" si="51"/>
        <v>0</v>
      </c>
      <c r="BQ165" s="1086">
        <f t="shared" si="52"/>
        <v>0</v>
      </c>
      <c r="BR165" s="1086">
        <f t="shared" si="53"/>
        <v>0</v>
      </c>
      <c r="BS165" s="1086">
        <f t="shared" si="54"/>
        <v>0</v>
      </c>
    </row>
    <row r="166" spans="1:71" ht="12.75">
      <c r="A166" s="1050" t="str">
        <f t="shared" si="55"/>
        <v>A36399910</v>
      </c>
      <c r="B166" s="1358" t="s">
        <v>361</v>
      </c>
      <c r="C166" s="1358"/>
      <c r="D166" s="1358" t="s">
        <v>748</v>
      </c>
      <c r="E166" s="1358"/>
      <c r="F166" s="1358" t="s">
        <v>753</v>
      </c>
      <c r="G166" s="1358"/>
      <c r="H166" s="1358" t="s">
        <v>748</v>
      </c>
      <c r="I166" s="1358"/>
      <c r="J166" s="1358" t="s">
        <v>749</v>
      </c>
      <c r="K166" s="1358"/>
      <c r="L166" s="1358"/>
      <c r="M166" s="1358"/>
      <c r="N166" s="1358"/>
      <c r="O166" s="1358"/>
      <c r="P166" s="1358"/>
      <c r="Q166" s="1358"/>
      <c r="R166" s="1358"/>
      <c r="S166" s="1358"/>
      <c r="T166" s="1359" t="s">
        <v>780</v>
      </c>
      <c r="U166" s="1359"/>
      <c r="V166" s="1359"/>
      <c r="W166" s="1359"/>
      <c r="X166" s="1359"/>
      <c r="Y166" s="1359"/>
      <c r="Z166" s="1359"/>
      <c r="AA166" s="1359"/>
      <c r="AB166" s="1358" t="s">
        <v>732</v>
      </c>
      <c r="AC166" s="1358"/>
      <c r="AD166" s="1358"/>
      <c r="AE166" s="1358"/>
      <c r="AF166" s="1358"/>
      <c r="AG166" s="1358" t="s">
        <v>733</v>
      </c>
      <c r="AH166" s="1358"/>
      <c r="AI166" s="1358"/>
      <c r="AJ166" s="1024" t="s">
        <v>417</v>
      </c>
      <c r="AK166" s="1360" t="s">
        <v>734</v>
      </c>
      <c r="AL166" s="1360"/>
      <c r="AM166" s="1360"/>
      <c r="AN166" s="1360"/>
      <c r="AO166" s="1360"/>
      <c r="AP166" s="1360"/>
      <c r="AQ166" s="1091">
        <v>3786667</v>
      </c>
      <c r="AR166" s="1091">
        <v>3786667</v>
      </c>
      <c r="AS166" s="1092">
        <v>0</v>
      </c>
      <c r="AT166" s="1092">
        <v>0</v>
      </c>
      <c r="AU166" s="1020"/>
      <c r="AV166" s="1091">
        <v>3786667</v>
      </c>
      <c r="AW166" s="1092">
        <v>0</v>
      </c>
      <c r="AX166" s="1091">
        <v>3786667</v>
      </c>
      <c r="AY166" s="1092">
        <v>0</v>
      </c>
      <c r="AZ166" s="1091">
        <v>3786667</v>
      </c>
      <c r="BA166" s="1092">
        <v>0</v>
      </c>
      <c r="BB166" s="1093">
        <v>3786667</v>
      </c>
      <c r="BC166" s="1092">
        <v>0</v>
      </c>
      <c r="BD166" s="1092">
        <v>0</v>
      </c>
      <c r="BG166" s="1086">
        <f t="shared" si="42"/>
        <v>3786667</v>
      </c>
      <c r="BH166" s="1086">
        <f t="shared" si="43"/>
        <v>3786667</v>
      </c>
      <c r="BI166" s="1086">
        <f t="shared" si="44"/>
        <v>0</v>
      </c>
      <c r="BJ166" s="1086">
        <f t="shared" si="45"/>
        <v>0</v>
      </c>
      <c r="BK166" s="1086">
        <f t="shared" si="46"/>
        <v>3786667</v>
      </c>
      <c r="BL166" s="1086">
        <f t="shared" si="47"/>
        <v>0</v>
      </c>
      <c r="BM166" s="1086">
        <f t="shared" si="48"/>
        <v>3786667</v>
      </c>
      <c r="BN166" s="1086">
        <f t="shared" si="49"/>
        <v>0</v>
      </c>
      <c r="BO166" s="1086">
        <f t="shared" si="50"/>
        <v>3786667</v>
      </c>
      <c r="BP166" s="1086">
        <f t="shared" si="51"/>
        <v>0</v>
      </c>
      <c r="BQ166" s="1086">
        <f t="shared" si="52"/>
        <v>3786667</v>
      </c>
      <c r="BR166" s="1086">
        <f t="shared" si="53"/>
        <v>0</v>
      </c>
      <c r="BS166" s="1086">
        <f t="shared" si="54"/>
        <v>0</v>
      </c>
    </row>
    <row r="167" spans="1:71" s="1026" customFormat="1" ht="12.75">
      <c r="A167" s="1050" t="str">
        <f t="shared" si="55"/>
        <v>C10</v>
      </c>
      <c r="B167" s="1368" t="s">
        <v>453</v>
      </c>
      <c r="C167" s="1368"/>
      <c r="D167" s="1368"/>
      <c r="E167" s="1368"/>
      <c r="F167" s="1368"/>
      <c r="G167" s="1368"/>
      <c r="H167" s="1368"/>
      <c r="I167" s="1368"/>
      <c r="J167" s="1368"/>
      <c r="K167" s="1368"/>
      <c r="L167" s="1368"/>
      <c r="M167" s="1368"/>
      <c r="N167" s="1368"/>
      <c r="O167" s="1368"/>
      <c r="P167" s="1368"/>
      <c r="Q167" s="1368"/>
      <c r="R167" s="1368"/>
      <c r="S167" s="1368"/>
      <c r="T167" s="1367" t="s">
        <v>61</v>
      </c>
      <c r="U167" s="1367"/>
      <c r="V167" s="1367"/>
      <c r="W167" s="1367"/>
      <c r="X167" s="1367"/>
      <c r="Y167" s="1367"/>
      <c r="Z167" s="1367"/>
      <c r="AA167" s="1367"/>
      <c r="AB167" s="1368" t="s">
        <v>732</v>
      </c>
      <c r="AC167" s="1368"/>
      <c r="AD167" s="1368"/>
      <c r="AE167" s="1368"/>
      <c r="AF167" s="1368"/>
      <c r="AG167" s="1368" t="s">
        <v>733</v>
      </c>
      <c r="AH167" s="1368"/>
      <c r="AI167" s="1368"/>
      <c r="AJ167" s="1025" t="s">
        <v>417</v>
      </c>
      <c r="AK167" s="1369" t="s">
        <v>734</v>
      </c>
      <c r="AL167" s="1369"/>
      <c r="AM167" s="1369"/>
      <c r="AN167" s="1369"/>
      <c r="AO167" s="1369"/>
      <c r="AP167" s="1369"/>
      <c r="AQ167" s="1091">
        <v>34205984504</v>
      </c>
      <c r="AR167" s="1091">
        <v>33896818037</v>
      </c>
      <c r="AS167" s="1093">
        <v>309166467</v>
      </c>
      <c r="AT167" s="1092">
        <v>0</v>
      </c>
      <c r="AU167" s="1020"/>
      <c r="AV167" s="1091">
        <v>32769116804</v>
      </c>
      <c r="AW167" s="1093">
        <v>1127701233</v>
      </c>
      <c r="AX167" s="1091">
        <v>13334526816</v>
      </c>
      <c r="AY167" s="1093">
        <v>19434589988</v>
      </c>
      <c r="AZ167" s="1091">
        <v>13192435972</v>
      </c>
      <c r="BA167" s="1093">
        <v>142090844</v>
      </c>
      <c r="BB167" s="1093">
        <v>13192435972</v>
      </c>
      <c r="BC167" s="1092">
        <v>0</v>
      </c>
      <c r="BD167" s="1093">
        <v>174603638</v>
      </c>
      <c r="BG167" s="1086">
        <f t="shared" ref="BG167:BG223" si="56">+ABS(AQ167)</f>
        <v>34205984504</v>
      </c>
      <c r="BH167" s="1086">
        <f t="shared" ref="BH167:BH223" si="57">+ABS(AR167)</f>
        <v>33896818037</v>
      </c>
      <c r="BI167" s="1086">
        <f t="shared" ref="BI167:BI223" si="58">+ABS(AS167)</f>
        <v>309166467</v>
      </c>
      <c r="BJ167" s="1086">
        <f t="shared" ref="BJ167:BJ223" si="59">+ABS(AT167)</f>
        <v>0</v>
      </c>
      <c r="BK167" s="1086">
        <f t="shared" ref="BK167:BK223" si="60">+ABS(AV167)</f>
        <v>32769116804</v>
      </c>
      <c r="BL167" s="1086">
        <f t="shared" ref="BL167:BL223" si="61">+ABS(AW167)</f>
        <v>1127701233</v>
      </c>
      <c r="BM167" s="1086">
        <f t="shared" ref="BM167:BM223" si="62">+ABS(AX167)</f>
        <v>13334526816</v>
      </c>
      <c r="BN167" s="1086">
        <f t="shared" ref="BN167:BN223" si="63">+ABS(AY167)</f>
        <v>19434589988</v>
      </c>
      <c r="BO167" s="1086">
        <f t="shared" ref="BO167:BO223" si="64">+ABS(AZ167)</f>
        <v>13192435972</v>
      </c>
      <c r="BP167" s="1086">
        <f t="shared" ref="BP167:BP223" si="65">+ABS(BA167)</f>
        <v>142090844</v>
      </c>
      <c r="BQ167" s="1086">
        <f t="shared" ref="BQ167:BQ223" si="66">+ABS(BB167)</f>
        <v>13192435972</v>
      </c>
      <c r="BR167" s="1086">
        <f t="shared" ref="BR167:BR223" si="67">+ABS(BC167)</f>
        <v>0</v>
      </c>
      <c r="BS167" s="1086">
        <f t="shared" ref="BS167:BS223" si="68">+ABS(BD167)</f>
        <v>174603638</v>
      </c>
    </row>
    <row r="168" spans="1:71" s="1026" customFormat="1" ht="12.75">
      <c r="A168" s="1050" t="str">
        <f t="shared" si="55"/>
        <v>C15</v>
      </c>
      <c r="B168" s="1368" t="s">
        <v>453</v>
      </c>
      <c r="C168" s="1368"/>
      <c r="D168" s="1368"/>
      <c r="E168" s="1368"/>
      <c r="F168" s="1368"/>
      <c r="G168" s="1368"/>
      <c r="H168" s="1368"/>
      <c r="I168" s="1368"/>
      <c r="J168" s="1368"/>
      <c r="K168" s="1368"/>
      <c r="L168" s="1368"/>
      <c r="M168" s="1368"/>
      <c r="N168" s="1368"/>
      <c r="O168" s="1368"/>
      <c r="P168" s="1368"/>
      <c r="Q168" s="1368"/>
      <c r="R168" s="1368"/>
      <c r="S168" s="1368"/>
      <c r="T168" s="1367" t="s">
        <v>61</v>
      </c>
      <c r="U168" s="1367"/>
      <c r="V168" s="1367"/>
      <c r="W168" s="1367"/>
      <c r="X168" s="1367"/>
      <c r="Y168" s="1367"/>
      <c r="Z168" s="1367"/>
      <c r="AA168" s="1367"/>
      <c r="AB168" s="1368" t="s">
        <v>732</v>
      </c>
      <c r="AC168" s="1368"/>
      <c r="AD168" s="1368"/>
      <c r="AE168" s="1368"/>
      <c r="AF168" s="1368"/>
      <c r="AG168" s="1368" t="s">
        <v>733</v>
      </c>
      <c r="AH168" s="1368"/>
      <c r="AI168" s="1368"/>
      <c r="AJ168" s="1025" t="s">
        <v>745</v>
      </c>
      <c r="AK168" s="1369" t="s">
        <v>781</v>
      </c>
      <c r="AL168" s="1369"/>
      <c r="AM168" s="1369"/>
      <c r="AN168" s="1369"/>
      <c r="AO168" s="1369"/>
      <c r="AP168" s="1369"/>
      <c r="AQ168" s="1091">
        <v>1140000000</v>
      </c>
      <c r="AR168" s="1090">
        <v>0</v>
      </c>
      <c r="AS168" s="1093">
        <v>1140000000</v>
      </c>
      <c r="AT168" s="1092">
        <v>0</v>
      </c>
      <c r="AU168" s="1020"/>
      <c r="AV168" s="1090">
        <v>0</v>
      </c>
      <c r="AW168" s="1092">
        <v>0</v>
      </c>
      <c r="AX168" s="1090">
        <v>0</v>
      </c>
      <c r="AY168" s="1092">
        <v>0</v>
      </c>
      <c r="AZ168" s="1090">
        <v>0</v>
      </c>
      <c r="BA168" s="1092">
        <v>0</v>
      </c>
      <c r="BB168" s="1092">
        <v>0</v>
      </c>
      <c r="BC168" s="1092">
        <v>0</v>
      </c>
      <c r="BD168" s="1092">
        <v>0</v>
      </c>
      <c r="BG168" s="1086">
        <f t="shared" si="56"/>
        <v>1140000000</v>
      </c>
      <c r="BH168" s="1086">
        <f t="shared" si="57"/>
        <v>0</v>
      </c>
      <c r="BI168" s="1086">
        <f t="shared" si="58"/>
        <v>1140000000</v>
      </c>
      <c r="BJ168" s="1086">
        <f t="shared" si="59"/>
        <v>0</v>
      </c>
      <c r="BK168" s="1086">
        <f t="shared" si="60"/>
        <v>0</v>
      </c>
      <c r="BL168" s="1086">
        <f t="shared" si="61"/>
        <v>0</v>
      </c>
      <c r="BM168" s="1086">
        <f t="shared" si="62"/>
        <v>0</v>
      </c>
      <c r="BN168" s="1086">
        <f t="shared" si="63"/>
        <v>0</v>
      </c>
      <c r="BO168" s="1086">
        <f t="shared" si="64"/>
        <v>0</v>
      </c>
      <c r="BP168" s="1086">
        <f t="shared" si="65"/>
        <v>0</v>
      </c>
      <c r="BQ168" s="1086">
        <f t="shared" si="66"/>
        <v>0</v>
      </c>
      <c r="BR168" s="1086">
        <f t="shared" si="67"/>
        <v>0</v>
      </c>
      <c r="BS168" s="1086">
        <f t="shared" si="68"/>
        <v>0</v>
      </c>
    </row>
    <row r="169" spans="1:71" ht="12.75">
      <c r="A169" s="1050" t="str">
        <f t="shared" si="55"/>
        <v>C12110</v>
      </c>
      <c r="B169" s="1350" t="s">
        <v>453</v>
      </c>
      <c r="C169" s="1350"/>
      <c r="D169" s="1350" t="s">
        <v>782</v>
      </c>
      <c r="E169" s="1350"/>
      <c r="F169" s="1350"/>
      <c r="G169" s="1350"/>
      <c r="H169" s="1350"/>
      <c r="I169" s="1350"/>
      <c r="J169" s="1350"/>
      <c r="K169" s="1350"/>
      <c r="L169" s="1350"/>
      <c r="M169" s="1350"/>
      <c r="N169" s="1350"/>
      <c r="O169" s="1350"/>
      <c r="P169" s="1350"/>
      <c r="Q169" s="1350"/>
      <c r="R169" s="1350"/>
      <c r="S169" s="1350"/>
      <c r="T169" s="1349" t="s">
        <v>783</v>
      </c>
      <c r="U169" s="1349"/>
      <c r="V169" s="1349"/>
      <c r="W169" s="1349"/>
      <c r="X169" s="1349"/>
      <c r="Y169" s="1349"/>
      <c r="Z169" s="1349"/>
      <c r="AA169" s="1349"/>
      <c r="AB169" s="1350" t="s">
        <v>732</v>
      </c>
      <c r="AC169" s="1350"/>
      <c r="AD169" s="1350"/>
      <c r="AE169" s="1350"/>
      <c r="AF169" s="1350"/>
      <c r="AG169" s="1350" t="s">
        <v>733</v>
      </c>
      <c r="AH169" s="1350"/>
      <c r="AI169" s="1350"/>
      <c r="AJ169" s="1019" t="s">
        <v>417</v>
      </c>
      <c r="AK169" s="1351" t="s">
        <v>734</v>
      </c>
      <c r="AL169" s="1351"/>
      <c r="AM169" s="1351"/>
      <c r="AN169" s="1351"/>
      <c r="AO169" s="1351"/>
      <c r="AP169" s="1351"/>
      <c r="AQ169" s="1091">
        <v>16000000000</v>
      </c>
      <c r="AR169" s="1091">
        <v>16000000000</v>
      </c>
      <c r="AS169" s="1092">
        <v>0</v>
      </c>
      <c r="AT169" s="1092">
        <v>0</v>
      </c>
      <c r="AU169" s="1020"/>
      <c r="AV169" s="1091">
        <v>16000000000</v>
      </c>
      <c r="AW169" s="1092">
        <v>0</v>
      </c>
      <c r="AX169" s="1091">
        <v>656067834</v>
      </c>
      <c r="AY169" s="1093">
        <v>15343932166</v>
      </c>
      <c r="AZ169" s="1091">
        <v>656067834</v>
      </c>
      <c r="BA169" s="1092">
        <v>0</v>
      </c>
      <c r="BB169" s="1093">
        <v>656067834</v>
      </c>
      <c r="BC169" s="1092">
        <v>0</v>
      </c>
      <c r="BD169" s="1092">
        <v>0</v>
      </c>
      <c r="BG169" s="1086">
        <f t="shared" si="56"/>
        <v>16000000000</v>
      </c>
      <c r="BH169" s="1086">
        <f t="shared" si="57"/>
        <v>16000000000</v>
      </c>
      <c r="BI169" s="1086">
        <f t="shared" si="58"/>
        <v>0</v>
      </c>
      <c r="BJ169" s="1086">
        <f t="shared" si="59"/>
        <v>0</v>
      </c>
      <c r="BK169" s="1086">
        <f t="shared" si="60"/>
        <v>16000000000</v>
      </c>
      <c r="BL169" s="1086">
        <f t="shared" si="61"/>
        <v>0</v>
      </c>
      <c r="BM169" s="1086">
        <f t="shared" si="62"/>
        <v>656067834</v>
      </c>
      <c r="BN169" s="1086">
        <f t="shared" si="63"/>
        <v>15343932166</v>
      </c>
      <c r="BO169" s="1086">
        <f t="shared" si="64"/>
        <v>656067834</v>
      </c>
      <c r="BP169" s="1086">
        <f t="shared" si="65"/>
        <v>0</v>
      </c>
      <c r="BQ169" s="1086">
        <f t="shared" si="66"/>
        <v>656067834</v>
      </c>
      <c r="BR169" s="1086">
        <f t="shared" si="67"/>
        <v>0</v>
      </c>
      <c r="BS169" s="1086">
        <f t="shared" si="68"/>
        <v>0</v>
      </c>
    </row>
    <row r="170" spans="1:71" ht="12.75">
      <c r="A170" s="1050" t="str">
        <f t="shared" si="55"/>
        <v>C12180010</v>
      </c>
      <c r="B170" s="1350" t="s">
        <v>453</v>
      </c>
      <c r="C170" s="1350"/>
      <c r="D170" s="1350" t="s">
        <v>782</v>
      </c>
      <c r="E170" s="1350"/>
      <c r="F170" s="1350" t="s">
        <v>784</v>
      </c>
      <c r="G170" s="1350"/>
      <c r="H170" s="1350"/>
      <c r="I170" s="1350"/>
      <c r="J170" s="1350"/>
      <c r="K170" s="1350"/>
      <c r="L170" s="1350"/>
      <c r="M170" s="1350"/>
      <c r="N170" s="1350"/>
      <c r="O170" s="1350"/>
      <c r="P170" s="1350"/>
      <c r="Q170" s="1350"/>
      <c r="R170" s="1350"/>
      <c r="S170" s="1350"/>
      <c r="T170" s="1349" t="s">
        <v>785</v>
      </c>
      <c r="U170" s="1349"/>
      <c r="V170" s="1349"/>
      <c r="W170" s="1349"/>
      <c r="X170" s="1349"/>
      <c r="Y170" s="1349"/>
      <c r="Z170" s="1349"/>
      <c r="AA170" s="1349"/>
      <c r="AB170" s="1350" t="s">
        <v>732</v>
      </c>
      <c r="AC170" s="1350"/>
      <c r="AD170" s="1350"/>
      <c r="AE170" s="1350"/>
      <c r="AF170" s="1350"/>
      <c r="AG170" s="1350" t="s">
        <v>733</v>
      </c>
      <c r="AH170" s="1350"/>
      <c r="AI170" s="1350"/>
      <c r="AJ170" s="1019" t="s">
        <v>417</v>
      </c>
      <c r="AK170" s="1351" t="s">
        <v>734</v>
      </c>
      <c r="AL170" s="1351"/>
      <c r="AM170" s="1351"/>
      <c r="AN170" s="1351"/>
      <c r="AO170" s="1351"/>
      <c r="AP170" s="1351"/>
      <c r="AQ170" s="1091">
        <v>16000000000</v>
      </c>
      <c r="AR170" s="1091">
        <v>16000000000</v>
      </c>
      <c r="AS170" s="1092">
        <v>0</v>
      </c>
      <c r="AT170" s="1092">
        <v>0</v>
      </c>
      <c r="AU170" s="1020"/>
      <c r="AV170" s="1091">
        <v>16000000000</v>
      </c>
      <c r="AW170" s="1092">
        <v>0</v>
      </c>
      <c r="AX170" s="1091">
        <v>656067834</v>
      </c>
      <c r="AY170" s="1093">
        <v>15343932166</v>
      </c>
      <c r="AZ170" s="1091">
        <v>656067834</v>
      </c>
      <c r="BA170" s="1092">
        <v>0</v>
      </c>
      <c r="BB170" s="1093">
        <v>656067834</v>
      </c>
      <c r="BC170" s="1092">
        <v>0</v>
      </c>
      <c r="BD170" s="1092">
        <v>0</v>
      </c>
      <c r="BG170" s="1086">
        <f t="shared" si="56"/>
        <v>16000000000</v>
      </c>
      <c r="BH170" s="1086">
        <f t="shared" si="57"/>
        <v>16000000000</v>
      </c>
      <c r="BI170" s="1086">
        <f t="shared" si="58"/>
        <v>0</v>
      </c>
      <c r="BJ170" s="1086">
        <f t="shared" si="59"/>
        <v>0</v>
      </c>
      <c r="BK170" s="1086">
        <f t="shared" si="60"/>
        <v>16000000000</v>
      </c>
      <c r="BL170" s="1086">
        <f t="shared" si="61"/>
        <v>0</v>
      </c>
      <c r="BM170" s="1086">
        <f t="shared" si="62"/>
        <v>656067834</v>
      </c>
      <c r="BN170" s="1086">
        <f t="shared" si="63"/>
        <v>15343932166</v>
      </c>
      <c r="BO170" s="1086">
        <f t="shared" si="64"/>
        <v>656067834</v>
      </c>
      <c r="BP170" s="1086">
        <f t="shared" si="65"/>
        <v>0</v>
      </c>
      <c r="BQ170" s="1086">
        <f t="shared" si="66"/>
        <v>656067834</v>
      </c>
      <c r="BR170" s="1086">
        <f t="shared" si="67"/>
        <v>0</v>
      </c>
      <c r="BS170" s="1086">
        <f t="shared" si="68"/>
        <v>0</v>
      </c>
    </row>
    <row r="171" spans="1:71" ht="12.75">
      <c r="A171" s="1050" t="str">
        <f t="shared" si="55"/>
        <v>C121800110</v>
      </c>
      <c r="B171" s="1358" t="s">
        <v>453</v>
      </c>
      <c r="C171" s="1358"/>
      <c r="D171" s="1358" t="s">
        <v>782</v>
      </c>
      <c r="E171" s="1358"/>
      <c r="F171" s="1358" t="s">
        <v>784</v>
      </c>
      <c r="G171" s="1358"/>
      <c r="H171" s="1358" t="s">
        <v>738</v>
      </c>
      <c r="I171" s="1358"/>
      <c r="J171" s="1358" t="s">
        <v>685</v>
      </c>
      <c r="K171" s="1358"/>
      <c r="L171" s="1358"/>
      <c r="M171" s="1358" t="s">
        <v>685</v>
      </c>
      <c r="N171" s="1358"/>
      <c r="O171" s="1358"/>
      <c r="P171" s="1358" t="s">
        <v>685</v>
      </c>
      <c r="Q171" s="1358"/>
      <c r="R171" s="1358" t="s">
        <v>685</v>
      </c>
      <c r="S171" s="1358"/>
      <c r="T171" s="1359" t="s">
        <v>579</v>
      </c>
      <c r="U171" s="1359"/>
      <c r="V171" s="1359"/>
      <c r="W171" s="1359"/>
      <c r="X171" s="1359"/>
      <c r="Y171" s="1359"/>
      <c r="Z171" s="1359"/>
      <c r="AA171" s="1359"/>
      <c r="AB171" s="1358" t="s">
        <v>732</v>
      </c>
      <c r="AC171" s="1358"/>
      <c r="AD171" s="1358"/>
      <c r="AE171" s="1358"/>
      <c r="AF171" s="1358"/>
      <c r="AG171" s="1358" t="s">
        <v>733</v>
      </c>
      <c r="AH171" s="1358"/>
      <c r="AI171" s="1358"/>
      <c r="AJ171" s="1024" t="s">
        <v>417</v>
      </c>
      <c r="AK171" s="1360" t="s">
        <v>734</v>
      </c>
      <c r="AL171" s="1360"/>
      <c r="AM171" s="1360"/>
      <c r="AN171" s="1360"/>
      <c r="AO171" s="1360"/>
      <c r="AP171" s="1360"/>
      <c r="AQ171" s="1091">
        <v>16000000000</v>
      </c>
      <c r="AR171" s="1091">
        <v>16000000000</v>
      </c>
      <c r="AS171" s="1092">
        <v>0</v>
      </c>
      <c r="AT171" s="1092">
        <v>0</v>
      </c>
      <c r="AU171" s="1020"/>
      <c r="AV171" s="1091">
        <v>16000000000</v>
      </c>
      <c r="AW171" s="1092">
        <v>0</v>
      </c>
      <c r="AX171" s="1091">
        <v>656067834</v>
      </c>
      <c r="AY171" s="1093">
        <v>15343932166</v>
      </c>
      <c r="AZ171" s="1091">
        <v>656067834</v>
      </c>
      <c r="BA171" s="1092">
        <v>0</v>
      </c>
      <c r="BB171" s="1093">
        <v>656067834</v>
      </c>
      <c r="BC171" s="1092">
        <v>0</v>
      </c>
      <c r="BD171" s="1092">
        <v>0</v>
      </c>
      <c r="BG171" s="1086">
        <f t="shared" si="56"/>
        <v>16000000000</v>
      </c>
      <c r="BH171" s="1086">
        <f t="shared" si="57"/>
        <v>16000000000</v>
      </c>
      <c r="BI171" s="1086">
        <f t="shared" si="58"/>
        <v>0</v>
      </c>
      <c r="BJ171" s="1086">
        <f t="shared" si="59"/>
        <v>0</v>
      </c>
      <c r="BK171" s="1086">
        <f t="shared" si="60"/>
        <v>16000000000</v>
      </c>
      <c r="BL171" s="1086">
        <f t="shared" si="61"/>
        <v>0</v>
      </c>
      <c r="BM171" s="1086">
        <f t="shared" si="62"/>
        <v>656067834</v>
      </c>
      <c r="BN171" s="1086">
        <f t="shared" si="63"/>
        <v>15343932166</v>
      </c>
      <c r="BO171" s="1086">
        <f t="shared" si="64"/>
        <v>656067834</v>
      </c>
      <c r="BP171" s="1086">
        <f t="shared" si="65"/>
        <v>0</v>
      </c>
      <c r="BQ171" s="1086">
        <f t="shared" si="66"/>
        <v>656067834</v>
      </c>
      <c r="BR171" s="1086">
        <f t="shared" si="67"/>
        <v>0</v>
      </c>
      <c r="BS171" s="1086">
        <f t="shared" si="68"/>
        <v>0</v>
      </c>
    </row>
    <row r="172" spans="1:71" ht="12.75">
      <c r="A172" s="1050" t="str">
        <f t="shared" si="55"/>
        <v>C12210</v>
      </c>
      <c r="B172" s="1350" t="s">
        <v>453</v>
      </c>
      <c r="C172" s="1350"/>
      <c r="D172" s="1350" t="s">
        <v>786</v>
      </c>
      <c r="E172" s="1350"/>
      <c r="F172" s="1350"/>
      <c r="G172" s="1350"/>
      <c r="H172" s="1350"/>
      <c r="I172" s="1350"/>
      <c r="J172" s="1350"/>
      <c r="K172" s="1350"/>
      <c r="L172" s="1350"/>
      <c r="M172" s="1350"/>
      <c r="N172" s="1350"/>
      <c r="O172" s="1350"/>
      <c r="P172" s="1350"/>
      <c r="Q172" s="1350"/>
      <c r="R172" s="1350"/>
      <c r="S172" s="1350"/>
      <c r="T172" s="1349" t="s">
        <v>787</v>
      </c>
      <c r="U172" s="1349"/>
      <c r="V172" s="1349"/>
      <c r="W172" s="1349"/>
      <c r="X172" s="1349"/>
      <c r="Y172" s="1349"/>
      <c r="Z172" s="1349"/>
      <c r="AA172" s="1349"/>
      <c r="AB172" s="1350" t="s">
        <v>732</v>
      </c>
      <c r="AC172" s="1350"/>
      <c r="AD172" s="1350"/>
      <c r="AE172" s="1350"/>
      <c r="AF172" s="1350"/>
      <c r="AG172" s="1350" t="s">
        <v>733</v>
      </c>
      <c r="AH172" s="1350"/>
      <c r="AI172" s="1350"/>
      <c r="AJ172" s="1019" t="s">
        <v>417</v>
      </c>
      <c r="AK172" s="1351" t="s">
        <v>734</v>
      </c>
      <c r="AL172" s="1351"/>
      <c r="AM172" s="1351"/>
      <c r="AN172" s="1351"/>
      <c r="AO172" s="1351"/>
      <c r="AP172" s="1351"/>
      <c r="AQ172" s="1091">
        <v>800000000</v>
      </c>
      <c r="AR172" s="1091">
        <v>800000000</v>
      </c>
      <c r="AS172" s="1092">
        <v>0</v>
      </c>
      <c r="AT172" s="1092">
        <v>0</v>
      </c>
      <c r="AU172" s="1020"/>
      <c r="AV172" s="1091">
        <v>775775475</v>
      </c>
      <c r="AW172" s="1093">
        <v>24224525</v>
      </c>
      <c r="AX172" s="1091">
        <v>745126700</v>
      </c>
      <c r="AY172" s="1093">
        <v>30648775</v>
      </c>
      <c r="AZ172" s="1091">
        <v>745126700</v>
      </c>
      <c r="BA172" s="1092">
        <v>0</v>
      </c>
      <c r="BB172" s="1093">
        <v>745126700</v>
      </c>
      <c r="BC172" s="1092">
        <v>0</v>
      </c>
      <c r="BD172" s="1093">
        <v>174477638</v>
      </c>
      <c r="BG172" s="1086">
        <f t="shared" si="56"/>
        <v>800000000</v>
      </c>
      <c r="BH172" s="1086">
        <f t="shared" si="57"/>
        <v>800000000</v>
      </c>
      <c r="BI172" s="1086">
        <f t="shared" si="58"/>
        <v>0</v>
      </c>
      <c r="BJ172" s="1086">
        <f t="shared" si="59"/>
        <v>0</v>
      </c>
      <c r="BK172" s="1086">
        <f t="shared" si="60"/>
        <v>775775475</v>
      </c>
      <c r="BL172" s="1086">
        <f t="shared" si="61"/>
        <v>24224525</v>
      </c>
      <c r="BM172" s="1086">
        <f t="shared" si="62"/>
        <v>745126700</v>
      </c>
      <c r="BN172" s="1086">
        <f t="shared" si="63"/>
        <v>30648775</v>
      </c>
      <c r="BO172" s="1086">
        <f t="shared" si="64"/>
        <v>745126700</v>
      </c>
      <c r="BP172" s="1086">
        <f t="shared" si="65"/>
        <v>0</v>
      </c>
      <c r="BQ172" s="1086">
        <f t="shared" si="66"/>
        <v>745126700</v>
      </c>
      <c r="BR172" s="1086">
        <f t="shared" si="67"/>
        <v>0</v>
      </c>
      <c r="BS172" s="1086">
        <f t="shared" si="68"/>
        <v>174477638</v>
      </c>
    </row>
    <row r="173" spans="1:71" ht="12.75">
      <c r="A173" s="1050" t="str">
        <f t="shared" si="55"/>
        <v>C12280010</v>
      </c>
      <c r="B173" s="1350" t="s">
        <v>453</v>
      </c>
      <c r="C173" s="1350"/>
      <c r="D173" s="1350" t="s">
        <v>786</v>
      </c>
      <c r="E173" s="1350"/>
      <c r="F173" s="1350" t="s">
        <v>784</v>
      </c>
      <c r="G173" s="1350"/>
      <c r="H173" s="1350"/>
      <c r="I173" s="1350"/>
      <c r="J173" s="1350"/>
      <c r="K173" s="1350"/>
      <c r="L173" s="1350"/>
      <c r="M173" s="1350"/>
      <c r="N173" s="1350"/>
      <c r="O173" s="1350"/>
      <c r="P173" s="1350"/>
      <c r="Q173" s="1350"/>
      <c r="R173" s="1350"/>
      <c r="S173" s="1350"/>
      <c r="T173" s="1349" t="s">
        <v>785</v>
      </c>
      <c r="U173" s="1349"/>
      <c r="V173" s="1349"/>
      <c r="W173" s="1349"/>
      <c r="X173" s="1349"/>
      <c r="Y173" s="1349"/>
      <c r="Z173" s="1349"/>
      <c r="AA173" s="1349"/>
      <c r="AB173" s="1350" t="s">
        <v>732</v>
      </c>
      <c r="AC173" s="1350"/>
      <c r="AD173" s="1350"/>
      <c r="AE173" s="1350"/>
      <c r="AF173" s="1350"/>
      <c r="AG173" s="1350" t="s">
        <v>733</v>
      </c>
      <c r="AH173" s="1350"/>
      <c r="AI173" s="1350"/>
      <c r="AJ173" s="1019" t="s">
        <v>417</v>
      </c>
      <c r="AK173" s="1351" t="s">
        <v>734</v>
      </c>
      <c r="AL173" s="1351"/>
      <c r="AM173" s="1351"/>
      <c r="AN173" s="1351"/>
      <c r="AO173" s="1351"/>
      <c r="AP173" s="1351"/>
      <c r="AQ173" s="1091">
        <v>800000000</v>
      </c>
      <c r="AR173" s="1091">
        <v>800000000</v>
      </c>
      <c r="AS173" s="1092">
        <v>0</v>
      </c>
      <c r="AT173" s="1092">
        <v>0</v>
      </c>
      <c r="AU173" s="1020"/>
      <c r="AV173" s="1091">
        <v>775775475</v>
      </c>
      <c r="AW173" s="1093">
        <v>24224525</v>
      </c>
      <c r="AX173" s="1091">
        <v>745126700</v>
      </c>
      <c r="AY173" s="1093">
        <v>30648775</v>
      </c>
      <c r="AZ173" s="1091">
        <v>745126700</v>
      </c>
      <c r="BA173" s="1092">
        <v>0</v>
      </c>
      <c r="BB173" s="1093">
        <v>745126700</v>
      </c>
      <c r="BC173" s="1092">
        <v>0</v>
      </c>
      <c r="BD173" s="1093">
        <v>174477638</v>
      </c>
      <c r="BG173" s="1086">
        <f t="shared" si="56"/>
        <v>800000000</v>
      </c>
      <c r="BH173" s="1086">
        <f t="shared" si="57"/>
        <v>800000000</v>
      </c>
      <c r="BI173" s="1086">
        <f t="shared" si="58"/>
        <v>0</v>
      </c>
      <c r="BJ173" s="1086">
        <f t="shared" si="59"/>
        <v>0</v>
      </c>
      <c r="BK173" s="1086">
        <f t="shared" si="60"/>
        <v>775775475</v>
      </c>
      <c r="BL173" s="1086">
        <f t="shared" si="61"/>
        <v>24224525</v>
      </c>
      <c r="BM173" s="1086">
        <f t="shared" si="62"/>
        <v>745126700</v>
      </c>
      <c r="BN173" s="1086">
        <f t="shared" si="63"/>
        <v>30648775</v>
      </c>
      <c r="BO173" s="1086">
        <f t="shared" si="64"/>
        <v>745126700</v>
      </c>
      <c r="BP173" s="1086">
        <f t="shared" si="65"/>
        <v>0</v>
      </c>
      <c r="BQ173" s="1086">
        <f t="shared" si="66"/>
        <v>745126700</v>
      </c>
      <c r="BR173" s="1086">
        <f t="shared" si="67"/>
        <v>0</v>
      </c>
      <c r="BS173" s="1086">
        <f t="shared" si="68"/>
        <v>174477638</v>
      </c>
    </row>
    <row r="174" spans="1:71" ht="12.75">
      <c r="A174" s="1050" t="str">
        <f t="shared" si="55"/>
        <v>C122800210</v>
      </c>
      <c r="B174" s="1358" t="s">
        <v>453</v>
      </c>
      <c r="C174" s="1358"/>
      <c r="D174" s="1358" t="s">
        <v>786</v>
      </c>
      <c r="E174" s="1358"/>
      <c r="F174" s="1358" t="s">
        <v>784</v>
      </c>
      <c r="G174" s="1358"/>
      <c r="H174" s="1358" t="s">
        <v>741</v>
      </c>
      <c r="I174" s="1358"/>
      <c r="J174" s="1358"/>
      <c r="K174" s="1358"/>
      <c r="L174" s="1358"/>
      <c r="M174" s="1358"/>
      <c r="N174" s="1358"/>
      <c r="O174" s="1358"/>
      <c r="P174" s="1358"/>
      <c r="Q174" s="1358"/>
      <c r="R174" s="1358"/>
      <c r="S174" s="1358"/>
      <c r="T174" s="1359" t="s">
        <v>454</v>
      </c>
      <c r="U174" s="1359"/>
      <c r="V174" s="1359"/>
      <c r="W174" s="1359"/>
      <c r="X174" s="1359"/>
      <c r="Y174" s="1359"/>
      <c r="Z174" s="1359"/>
      <c r="AA174" s="1359"/>
      <c r="AB174" s="1358" t="s">
        <v>732</v>
      </c>
      <c r="AC174" s="1358"/>
      <c r="AD174" s="1358"/>
      <c r="AE174" s="1358"/>
      <c r="AF174" s="1358"/>
      <c r="AG174" s="1358" t="s">
        <v>733</v>
      </c>
      <c r="AH174" s="1358"/>
      <c r="AI174" s="1358"/>
      <c r="AJ174" s="1024" t="s">
        <v>417</v>
      </c>
      <c r="AK174" s="1360" t="s">
        <v>734</v>
      </c>
      <c r="AL174" s="1360"/>
      <c r="AM174" s="1360"/>
      <c r="AN174" s="1360"/>
      <c r="AO174" s="1360"/>
      <c r="AP174" s="1360"/>
      <c r="AQ174" s="1091">
        <v>708824959</v>
      </c>
      <c r="AR174" s="1091">
        <v>708824959</v>
      </c>
      <c r="AS174" s="1092">
        <v>0</v>
      </c>
      <c r="AT174" s="1092">
        <v>0</v>
      </c>
      <c r="AU174" s="1020"/>
      <c r="AV174" s="1091">
        <v>684600434</v>
      </c>
      <c r="AW174" s="1093">
        <v>24224525</v>
      </c>
      <c r="AX174" s="1091">
        <v>653951659</v>
      </c>
      <c r="AY174" s="1093">
        <v>30648775</v>
      </c>
      <c r="AZ174" s="1091">
        <v>653951659</v>
      </c>
      <c r="BA174" s="1092">
        <v>0</v>
      </c>
      <c r="BB174" s="1093">
        <v>653951659</v>
      </c>
      <c r="BC174" s="1092">
        <v>0</v>
      </c>
      <c r="BD174" s="1093">
        <v>174477638</v>
      </c>
      <c r="BG174" s="1086">
        <f t="shared" si="56"/>
        <v>708824959</v>
      </c>
      <c r="BH174" s="1086">
        <f t="shared" si="57"/>
        <v>708824959</v>
      </c>
      <c r="BI174" s="1086">
        <f t="shared" si="58"/>
        <v>0</v>
      </c>
      <c r="BJ174" s="1086">
        <f t="shared" si="59"/>
        <v>0</v>
      </c>
      <c r="BK174" s="1086">
        <f t="shared" si="60"/>
        <v>684600434</v>
      </c>
      <c r="BL174" s="1086">
        <f t="shared" si="61"/>
        <v>24224525</v>
      </c>
      <c r="BM174" s="1086">
        <f t="shared" si="62"/>
        <v>653951659</v>
      </c>
      <c r="BN174" s="1086">
        <f t="shared" si="63"/>
        <v>30648775</v>
      </c>
      <c r="BO174" s="1086">
        <f t="shared" si="64"/>
        <v>653951659</v>
      </c>
      <c r="BP174" s="1086">
        <f t="shared" si="65"/>
        <v>0</v>
      </c>
      <c r="BQ174" s="1086">
        <f t="shared" si="66"/>
        <v>653951659</v>
      </c>
      <c r="BR174" s="1086">
        <f t="shared" si="67"/>
        <v>0</v>
      </c>
      <c r="BS174" s="1086">
        <f t="shared" si="68"/>
        <v>174477638</v>
      </c>
    </row>
    <row r="175" spans="1:71" ht="12.75">
      <c r="A175" s="1050" t="str">
        <f t="shared" si="55"/>
        <v>C122800310</v>
      </c>
      <c r="B175" s="1358" t="s">
        <v>453</v>
      </c>
      <c r="C175" s="1358"/>
      <c r="D175" s="1358" t="s">
        <v>786</v>
      </c>
      <c r="E175" s="1358"/>
      <c r="F175" s="1358" t="s">
        <v>784</v>
      </c>
      <c r="G175" s="1358"/>
      <c r="H175" s="1358" t="s">
        <v>748</v>
      </c>
      <c r="I175" s="1358"/>
      <c r="J175" s="1358" t="s">
        <v>685</v>
      </c>
      <c r="K175" s="1358"/>
      <c r="L175" s="1358"/>
      <c r="M175" s="1358" t="s">
        <v>685</v>
      </c>
      <c r="N175" s="1358"/>
      <c r="O175" s="1358"/>
      <c r="P175" s="1358" t="s">
        <v>685</v>
      </c>
      <c r="Q175" s="1358"/>
      <c r="R175" s="1358" t="s">
        <v>685</v>
      </c>
      <c r="S175" s="1358"/>
      <c r="T175" s="1359" t="s">
        <v>788</v>
      </c>
      <c r="U175" s="1359"/>
      <c r="V175" s="1359"/>
      <c r="W175" s="1359"/>
      <c r="X175" s="1359"/>
      <c r="Y175" s="1359"/>
      <c r="Z175" s="1359"/>
      <c r="AA175" s="1359"/>
      <c r="AB175" s="1358" t="s">
        <v>732</v>
      </c>
      <c r="AC175" s="1358"/>
      <c r="AD175" s="1358"/>
      <c r="AE175" s="1358"/>
      <c r="AF175" s="1358"/>
      <c r="AG175" s="1358" t="s">
        <v>733</v>
      </c>
      <c r="AH175" s="1358"/>
      <c r="AI175" s="1358"/>
      <c r="AJ175" s="1024" t="s">
        <v>417</v>
      </c>
      <c r="AK175" s="1360" t="s">
        <v>734</v>
      </c>
      <c r="AL175" s="1360"/>
      <c r="AM175" s="1360"/>
      <c r="AN175" s="1360"/>
      <c r="AO175" s="1360"/>
      <c r="AP175" s="1360"/>
      <c r="AQ175" s="1091">
        <v>91175041</v>
      </c>
      <c r="AR175" s="1091">
        <v>91175041</v>
      </c>
      <c r="AS175" s="1092">
        <v>0</v>
      </c>
      <c r="AT175" s="1092">
        <v>0</v>
      </c>
      <c r="AU175" s="1020"/>
      <c r="AV175" s="1091">
        <v>91175041</v>
      </c>
      <c r="AW175" s="1092">
        <v>0</v>
      </c>
      <c r="AX175" s="1091">
        <v>91175041</v>
      </c>
      <c r="AY175" s="1092">
        <v>0</v>
      </c>
      <c r="AZ175" s="1091">
        <v>91175041</v>
      </c>
      <c r="BA175" s="1092">
        <v>0</v>
      </c>
      <c r="BB175" s="1093">
        <v>91175041</v>
      </c>
      <c r="BC175" s="1092">
        <v>0</v>
      </c>
      <c r="BD175" s="1092">
        <v>0</v>
      </c>
      <c r="BG175" s="1086">
        <f t="shared" si="56"/>
        <v>91175041</v>
      </c>
      <c r="BH175" s="1086">
        <f t="shared" si="57"/>
        <v>91175041</v>
      </c>
      <c r="BI175" s="1086">
        <f t="shared" si="58"/>
        <v>0</v>
      </c>
      <c r="BJ175" s="1086">
        <f t="shared" si="59"/>
        <v>0</v>
      </c>
      <c r="BK175" s="1086">
        <f t="shared" si="60"/>
        <v>91175041</v>
      </c>
      <c r="BL175" s="1086">
        <f t="shared" si="61"/>
        <v>0</v>
      </c>
      <c r="BM175" s="1086">
        <f t="shared" si="62"/>
        <v>91175041</v>
      </c>
      <c r="BN175" s="1086">
        <f t="shared" si="63"/>
        <v>0</v>
      </c>
      <c r="BO175" s="1086">
        <f t="shared" si="64"/>
        <v>91175041</v>
      </c>
      <c r="BP175" s="1086">
        <f t="shared" si="65"/>
        <v>0</v>
      </c>
      <c r="BQ175" s="1086">
        <f t="shared" si="66"/>
        <v>91175041</v>
      </c>
      <c r="BR175" s="1086">
        <f t="shared" si="67"/>
        <v>0</v>
      </c>
      <c r="BS175" s="1086">
        <f t="shared" si="68"/>
        <v>0</v>
      </c>
    </row>
    <row r="176" spans="1:71" ht="12.75">
      <c r="A176" s="1050" t="str">
        <f t="shared" si="55"/>
        <v>C21310</v>
      </c>
      <c r="B176" s="1350" t="s">
        <v>453</v>
      </c>
      <c r="C176" s="1350"/>
      <c r="D176" s="1350" t="s">
        <v>789</v>
      </c>
      <c r="E176" s="1350"/>
      <c r="F176" s="1350"/>
      <c r="G176" s="1350"/>
      <c r="H176" s="1350"/>
      <c r="I176" s="1350"/>
      <c r="J176" s="1350"/>
      <c r="K176" s="1350"/>
      <c r="L176" s="1350"/>
      <c r="M176" s="1350"/>
      <c r="N176" s="1350"/>
      <c r="O176" s="1350"/>
      <c r="P176" s="1350"/>
      <c r="Q176" s="1350"/>
      <c r="R176" s="1350"/>
      <c r="S176" s="1350"/>
      <c r="T176" s="1349" t="s">
        <v>790</v>
      </c>
      <c r="U176" s="1349"/>
      <c r="V176" s="1349"/>
      <c r="W176" s="1349"/>
      <c r="X176" s="1349"/>
      <c r="Y176" s="1349"/>
      <c r="Z176" s="1349"/>
      <c r="AA176" s="1349"/>
      <c r="AB176" s="1350" t="s">
        <v>732</v>
      </c>
      <c r="AC176" s="1350"/>
      <c r="AD176" s="1350"/>
      <c r="AE176" s="1350"/>
      <c r="AF176" s="1350"/>
      <c r="AG176" s="1350" t="s">
        <v>733</v>
      </c>
      <c r="AH176" s="1350"/>
      <c r="AI176" s="1350"/>
      <c r="AJ176" s="1019" t="s">
        <v>417</v>
      </c>
      <c r="AK176" s="1351" t="s">
        <v>734</v>
      </c>
      <c r="AL176" s="1351"/>
      <c r="AM176" s="1351"/>
      <c r="AN176" s="1351"/>
      <c r="AO176" s="1351"/>
      <c r="AP176" s="1351"/>
      <c r="AQ176" s="1091">
        <v>540000000</v>
      </c>
      <c r="AR176" s="1091">
        <v>539200000</v>
      </c>
      <c r="AS176" s="1093">
        <v>800000</v>
      </c>
      <c r="AT176" s="1092">
        <v>0</v>
      </c>
      <c r="AU176" s="1020"/>
      <c r="AV176" s="1091">
        <v>534807628</v>
      </c>
      <c r="AW176" s="1093">
        <v>4392372</v>
      </c>
      <c r="AX176" s="1090">
        <v>0</v>
      </c>
      <c r="AY176" s="1093">
        <v>534807628</v>
      </c>
      <c r="AZ176" s="1090">
        <v>0</v>
      </c>
      <c r="BA176" s="1092">
        <v>0</v>
      </c>
      <c r="BB176" s="1092">
        <v>0</v>
      </c>
      <c r="BC176" s="1092">
        <v>0</v>
      </c>
      <c r="BD176" s="1092">
        <v>0</v>
      </c>
      <c r="BG176" s="1086">
        <f t="shared" si="56"/>
        <v>540000000</v>
      </c>
      <c r="BH176" s="1086">
        <f t="shared" si="57"/>
        <v>539200000</v>
      </c>
      <c r="BI176" s="1086">
        <f t="shared" si="58"/>
        <v>800000</v>
      </c>
      <c r="BJ176" s="1086">
        <f t="shared" si="59"/>
        <v>0</v>
      </c>
      <c r="BK176" s="1086">
        <f t="shared" si="60"/>
        <v>534807628</v>
      </c>
      <c r="BL176" s="1086">
        <f t="shared" si="61"/>
        <v>4392372</v>
      </c>
      <c r="BM176" s="1086">
        <f t="shared" si="62"/>
        <v>0</v>
      </c>
      <c r="BN176" s="1086">
        <f t="shared" si="63"/>
        <v>534807628</v>
      </c>
      <c r="BO176" s="1086">
        <f t="shared" si="64"/>
        <v>0</v>
      </c>
      <c r="BP176" s="1086">
        <f t="shared" si="65"/>
        <v>0</v>
      </c>
      <c r="BQ176" s="1086">
        <f t="shared" si="66"/>
        <v>0</v>
      </c>
      <c r="BR176" s="1086">
        <f t="shared" si="67"/>
        <v>0</v>
      </c>
      <c r="BS176" s="1086">
        <f t="shared" si="68"/>
        <v>0</v>
      </c>
    </row>
    <row r="177" spans="1:71" ht="12.75">
      <c r="A177" s="1050" t="str">
        <f t="shared" si="55"/>
        <v>C21380010</v>
      </c>
      <c r="B177" s="1350" t="s">
        <v>453</v>
      </c>
      <c r="C177" s="1350"/>
      <c r="D177" s="1350" t="s">
        <v>789</v>
      </c>
      <c r="E177" s="1350"/>
      <c r="F177" s="1350" t="s">
        <v>784</v>
      </c>
      <c r="G177" s="1350"/>
      <c r="H177" s="1350"/>
      <c r="I177" s="1350"/>
      <c r="J177" s="1350"/>
      <c r="K177" s="1350"/>
      <c r="L177" s="1350"/>
      <c r="M177" s="1350"/>
      <c r="N177" s="1350"/>
      <c r="O177" s="1350"/>
      <c r="P177" s="1350"/>
      <c r="Q177" s="1350"/>
      <c r="R177" s="1350"/>
      <c r="S177" s="1350"/>
      <c r="T177" s="1349" t="s">
        <v>785</v>
      </c>
      <c r="U177" s="1349"/>
      <c r="V177" s="1349"/>
      <c r="W177" s="1349"/>
      <c r="X177" s="1349"/>
      <c r="Y177" s="1349"/>
      <c r="Z177" s="1349"/>
      <c r="AA177" s="1349"/>
      <c r="AB177" s="1350" t="s">
        <v>732</v>
      </c>
      <c r="AC177" s="1350"/>
      <c r="AD177" s="1350"/>
      <c r="AE177" s="1350"/>
      <c r="AF177" s="1350"/>
      <c r="AG177" s="1350" t="s">
        <v>733</v>
      </c>
      <c r="AH177" s="1350"/>
      <c r="AI177" s="1350"/>
      <c r="AJ177" s="1019" t="s">
        <v>417</v>
      </c>
      <c r="AK177" s="1351" t="s">
        <v>734</v>
      </c>
      <c r="AL177" s="1351"/>
      <c r="AM177" s="1351"/>
      <c r="AN177" s="1351"/>
      <c r="AO177" s="1351"/>
      <c r="AP177" s="1351"/>
      <c r="AQ177" s="1091">
        <v>540000000</v>
      </c>
      <c r="AR177" s="1091">
        <v>539200000</v>
      </c>
      <c r="AS177" s="1093">
        <v>800000</v>
      </c>
      <c r="AT177" s="1092">
        <v>0</v>
      </c>
      <c r="AU177" s="1020"/>
      <c r="AV177" s="1091">
        <v>534807628</v>
      </c>
      <c r="AW177" s="1093">
        <v>4392372</v>
      </c>
      <c r="AX177" s="1090">
        <v>0</v>
      </c>
      <c r="AY177" s="1093">
        <v>534807628</v>
      </c>
      <c r="AZ177" s="1090">
        <v>0</v>
      </c>
      <c r="BA177" s="1092">
        <v>0</v>
      </c>
      <c r="BB177" s="1092">
        <v>0</v>
      </c>
      <c r="BC177" s="1092">
        <v>0</v>
      </c>
      <c r="BD177" s="1092">
        <v>0</v>
      </c>
      <c r="BG177" s="1086">
        <f t="shared" si="56"/>
        <v>540000000</v>
      </c>
      <c r="BH177" s="1086">
        <f t="shared" si="57"/>
        <v>539200000</v>
      </c>
      <c r="BI177" s="1086">
        <f t="shared" si="58"/>
        <v>800000</v>
      </c>
      <c r="BJ177" s="1086">
        <f t="shared" si="59"/>
        <v>0</v>
      </c>
      <c r="BK177" s="1086">
        <f t="shared" si="60"/>
        <v>534807628</v>
      </c>
      <c r="BL177" s="1086">
        <f t="shared" si="61"/>
        <v>4392372</v>
      </c>
      <c r="BM177" s="1086">
        <f t="shared" si="62"/>
        <v>0</v>
      </c>
      <c r="BN177" s="1086">
        <f t="shared" si="63"/>
        <v>534807628</v>
      </c>
      <c r="BO177" s="1086">
        <f t="shared" si="64"/>
        <v>0</v>
      </c>
      <c r="BP177" s="1086">
        <f t="shared" si="65"/>
        <v>0</v>
      </c>
      <c r="BQ177" s="1086">
        <f t="shared" si="66"/>
        <v>0</v>
      </c>
      <c r="BR177" s="1086">
        <f t="shared" si="67"/>
        <v>0</v>
      </c>
      <c r="BS177" s="1086">
        <f t="shared" si="68"/>
        <v>0</v>
      </c>
    </row>
    <row r="178" spans="1:71" ht="12.75">
      <c r="A178" s="1050" t="str">
        <f t="shared" si="55"/>
        <v>C213800110</v>
      </c>
      <c r="B178" s="1358" t="s">
        <v>453</v>
      </c>
      <c r="C178" s="1358"/>
      <c r="D178" s="1358" t="s">
        <v>789</v>
      </c>
      <c r="E178" s="1358"/>
      <c r="F178" s="1358" t="s">
        <v>784</v>
      </c>
      <c r="G178" s="1358"/>
      <c r="H178" s="1358" t="s">
        <v>738</v>
      </c>
      <c r="I178" s="1358"/>
      <c r="J178" s="1358" t="s">
        <v>685</v>
      </c>
      <c r="K178" s="1358"/>
      <c r="L178" s="1358"/>
      <c r="M178" s="1358" t="s">
        <v>685</v>
      </c>
      <c r="N178" s="1358"/>
      <c r="O178" s="1358"/>
      <c r="P178" s="1358" t="s">
        <v>685</v>
      </c>
      <c r="Q178" s="1358"/>
      <c r="R178" s="1358" t="s">
        <v>685</v>
      </c>
      <c r="S178" s="1358"/>
      <c r="T178" s="1359" t="s">
        <v>580</v>
      </c>
      <c r="U178" s="1359"/>
      <c r="V178" s="1359"/>
      <c r="W178" s="1359"/>
      <c r="X178" s="1359"/>
      <c r="Y178" s="1359"/>
      <c r="Z178" s="1359"/>
      <c r="AA178" s="1359"/>
      <c r="AB178" s="1358" t="s">
        <v>732</v>
      </c>
      <c r="AC178" s="1358"/>
      <c r="AD178" s="1358"/>
      <c r="AE178" s="1358"/>
      <c r="AF178" s="1358"/>
      <c r="AG178" s="1358" t="s">
        <v>733</v>
      </c>
      <c r="AH178" s="1358"/>
      <c r="AI178" s="1358"/>
      <c r="AJ178" s="1024" t="s">
        <v>417</v>
      </c>
      <c r="AK178" s="1360" t="s">
        <v>734</v>
      </c>
      <c r="AL178" s="1360"/>
      <c r="AM178" s="1360"/>
      <c r="AN178" s="1360"/>
      <c r="AO178" s="1360"/>
      <c r="AP178" s="1360"/>
      <c r="AQ178" s="1091">
        <v>540000000</v>
      </c>
      <c r="AR178" s="1091">
        <v>539200000</v>
      </c>
      <c r="AS178" s="1093">
        <v>800000</v>
      </c>
      <c r="AT178" s="1092">
        <v>0</v>
      </c>
      <c r="AU178" s="1020"/>
      <c r="AV178" s="1091">
        <v>534807628</v>
      </c>
      <c r="AW178" s="1093">
        <v>4392372</v>
      </c>
      <c r="AX178" s="1090">
        <v>0</v>
      </c>
      <c r="AY178" s="1093">
        <v>534807628</v>
      </c>
      <c r="AZ178" s="1090">
        <v>0</v>
      </c>
      <c r="BA178" s="1092">
        <v>0</v>
      </c>
      <c r="BB178" s="1092">
        <v>0</v>
      </c>
      <c r="BC178" s="1092">
        <v>0</v>
      </c>
      <c r="BD178" s="1092">
        <v>0</v>
      </c>
      <c r="BG178" s="1086">
        <f t="shared" si="56"/>
        <v>540000000</v>
      </c>
      <c r="BH178" s="1086">
        <f t="shared" si="57"/>
        <v>539200000</v>
      </c>
      <c r="BI178" s="1086">
        <f t="shared" si="58"/>
        <v>800000</v>
      </c>
      <c r="BJ178" s="1086">
        <f t="shared" si="59"/>
        <v>0</v>
      </c>
      <c r="BK178" s="1086">
        <f t="shared" si="60"/>
        <v>534807628</v>
      </c>
      <c r="BL178" s="1086">
        <f t="shared" si="61"/>
        <v>4392372</v>
      </c>
      <c r="BM178" s="1086">
        <f t="shared" si="62"/>
        <v>0</v>
      </c>
      <c r="BN178" s="1086">
        <f t="shared" si="63"/>
        <v>534807628</v>
      </c>
      <c r="BO178" s="1086">
        <f t="shared" si="64"/>
        <v>0</v>
      </c>
      <c r="BP178" s="1086">
        <f t="shared" si="65"/>
        <v>0</v>
      </c>
      <c r="BQ178" s="1086">
        <f t="shared" si="66"/>
        <v>0</v>
      </c>
      <c r="BR178" s="1086">
        <f t="shared" si="67"/>
        <v>0</v>
      </c>
      <c r="BS178" s="1086">
        <f t="shared" si="68"/>
        <v>0</v>
      </c>
    </row>
    <row r="179" spans="1:71" ht="12.75">
      <c r="A179" s="1050" t="str">
        <f t="shared" si="55"/>
        <v>C31010</v>
      </c>
      <c r="B179" s="1350" t="s">
        <v>453</v>
      </c>
      <c r="C179" s="1350"/>
      <c r="D179" s="1350" t="s">
        <v>791</v>
      </c>
      <c r="E179" s="1350"/>
      <c r="F179" s="1350"/>
      <c r="G179" s="1350"/>
      <c r="H179" s="1350"/>
      <c r="I179" s="1350"/>
      <c r="J179" s="1350"/>
      <c r="K179" s="1350"/>
      <c r="L179" s="1350"/>
      <c r="M179" s="1350"/>
      <c r="N179" s="1350"/>
      <c r="O179" s="1350"/>
      <c r="P179" s="1350"/>
      <c r="Q179" s="1350"/>
      <c r="R179" s="1350"/>
      <c r="S179" s="1350"/>
      <c r="T179" s="1349" t="s">
        <v>792</v>
      </c>
      <c r="U179" s="1349"/>
      <c r="V179" s="1349"/>
      <c r="W179" s="1349"/>
      <c r="X179" s="1349"/>
      <c r="Y179" s="1349"/>
      <c r="Z179" s="1349"/>
      <c r="AA179" s="1349"/>
      <c r="AB179" s="1350" t="s">
        <v>732</v>
      </c>
      <c r="AC179" s="1350"/>
      <c r="AD179" s="1350"/>
      <c r="AE179" s="1350"/>
      <c r="AF179" s="1350"/>
      <c r="AG179" s="1350" t="s">
        <v>733</v>
      </c>
      <c r="AH179" s="1350"/>
      <c r="AI179" s="1350"/>
      <c r="AJ179" s="1019" t="s">
        <v>417</v>
      </c>
      <c r="AK179" s="1351" t="s">
        <v>734</v>
      </c>
      <c r="AL179" s="1351"/>
      <c r="AM179" s="1351"/>
      <c r="AN179" s="1351"/>
      <c r="AO179" s="1351"/>
      <c r="AP179" s="1351"/>
      <c r="AQ179" s="1091">
        <v>3394000000</v>
      </c>
      <c r="AR179" s="1091">
        <v>3244098559</v>
      </c>
      <c r="AS179" s="1093">
        <v>149901441</v>
      </c>
      <c r="AT179" s="1092">
        <v>0</v>
      </c>
      <c r="AU179" s="1020"/>
      <c r="AV179" s="1091">
        <v>2876452495</v>
      </c>
      <c r="AW179" s="1093">
        <v>367646064</v>
      </c>
      <c r="AX179" s="1091">
        <v>2271129363</v>
      </c>
      <c r="AY179" s="1093">
        <v>605323132</v>
      </c>
      <c r="AZ179" s="1091">
        <v>2246707504</v>
      </c>
      <c r="BA179" s="1093">
        <v>24421859</v>
      </c>
      <c r="BB179" s="1093">
        <v>2246707504</v>
      </c>
      <c r="BC179" s="1092">
        <v>0</v>
      </c>
      <c r="BD179" s="1093">
        <v>49000</v>
      </c>
      <c r="BG179" s="1086">
        <f t="shared" si="56"/>
        <v>3394000000</v>
      </c>
      <c r="BH179" s="1086">
        <f t="shared" si="57"/>
        <v>3244098559</v>
      </c>
      <c r="BI179" s="1086">
        <f t="shared" si="58"/>
        <v>149901441</v>
      </c>
      <c r="BJ179" s="1086">
        <f t="shared" si="59"/>
        <v>0</v>
      </c>
      <c r="BK179" s="1086">
        <f t="shared" si="60"/>
        <v>2876452495</v>
      </c>
      <c r="BL179" s="1086">
        <f t="shared" si="61"/>
        <v>367646064</v>
      </c>
      <c r="BM179" s="1086">
        <f t="shared" si="62"/>
        <v>2271129363</v>
      </c>
      <c r="BN179" s="1086">
        <f t="shared" si="63"/>
        <v>605323132</v>
      </c>
      <c r="BO179" s="1086">
        <f t="shared" si="64"/>
        <v>2246707504</v>
      </c>
      <c r="BP179" s="1086">
        <f t="shared" si="65"/>
        <v>24421859</v>
      </c>
      <c r="BQ179" s="1086">
        <f t="shared" si="66"/>
        <v>2246707504</v>
      </c>
      <c r="BR179" s="1086">
        <f t="shared" si="67"/>
        <v>0</v>
      </c>
      <c r="BS179" s="1086">
        <f t="shared" si="68"/>
        <v>49000</v>
      </c>
    </row>
    <row r="180" spans="1:71" ht="12.75">
      <c r="A180" s="1050" t="str">
        <f t="shared" si="55"/>
        <v>C310150410</v>
      </c>
      <c r="B180" s="1350" t="s">
        <v>453</v>
      </c>
      <c r="C180" s="1350"/>
      <c r="D180" s="1350" t="s">
        <v>791</v>
      </c>
      <c r="E180" s="1350"/>
      <c r="F180" s="1350" t="s">
        <v>793</v>
      </c>
      <c r="G180" s="1350"/>
      <c r="H180" s="1350"/>
      <c r="I180" s="1350"/>
      <c r="J180" s="1350"/>
      <c r="K180" s="1350"/>
      <c r="L180" s="1350"/>
      <c r="M180" s="1350"/>
      <c r="N180" s="1350"/>
      <c r="O180" s="1350"/>
      <c r="P180" s="1350"/>
      <c r="Q180" s="1350"/>
      <c r="R180" s="1350"/>
      <c r="S180" s="1350"/>
      <c r="T180" s="1349" t="s">
        <v>794</v>
      </c>
      <c r="U180" s="1349"/>
      <c r="V180" s="1349"/>
      <c r="W180" s="1349"/>
      <c r="X180" s="1349"/>
      <c r="Y180" s="1349"/>
      <c r="Z180" s="1349"/>
      <c r="AA180" s="1349"/>
      <c r="AB180" s="1350" t="s">
        <v>732</v>
      </c>
      <c r="AC180" s="1350"/>
      <c r="AD180" s="1350"/>
      <c r="AE180" s="1350"/>
      <c r="AF180" s="1350"/>
      <c r="AG180" s="1350" t="s">
        <v>733</v>
      </c>
      <c r="AH180" s="1350"/>
      <c r="AI180" s="1350"/>
      <c r="AJ180" s="1019" t="s">
        <v>417</v>
      </c>
      <c r="AK180" s="1351" t="s">
        <v>734</v>
      </c>
      <c r="AL180" s="1351"/>
      <c r="AM180" s="1351"/>
      <c r="AN180" s="1351"/>
      <c r="AO180" s="1351"/>
      <c r="AP180" s="1351"/>
      <c r="AQ180" s="1091">
        <v>800000000</v>
      </c>
      <c r="AR180" s="1091">
        <v>729986467</v>
      </c>
      <c r="AS180" s="1093">
        <v>70013533</v>
      </c>
      <c r="AT180" s="1092">
        <v>0</v>
      </c>
      <c r="AU180" s="1020"/>
      <c r="AV180" s="1091">
        <v>560539736</v>
      </c>
      <c r="AW180" s="1093">
        <v>169446731</v>
      </c>
      <c r="AX180" s="1091">
        <v>342463667</v>
      </c>
      <c r="AY180" s="1093">
        <v>218076069</v>
      </c>
      <c r="AZ180" s="1091">
        <v>341663954</v>
      </c>
      <c r="BA180" s="1093">
        <v>799713</v>
      </c>
      <c r="BB180" s="1093">
        <v>341663954</v>
      </c>
      <c r="BC180" s="1092">
        <v>0</v>
      </c>
      <c r="BD180" s="1092">
        <v>0</v>
      </c>
      <c r="BG180" s="1086">
        <f t="shared" si="56"/>
        <v>800000000</v>
      </c>
      <c r="BH180" s="1086">
        <f t="shared" si="57"/>
        <v>729986467</v>
      </c>
      <c r="BI180" s="1086">
        <f t="shared" si="58"/>
        <v>70013533</v>
      </c>
      <c r="BJ180" s="1086">
        <f t="shared" si="59"/>
        <v>0</v>
      </c>
      <c r="BK180" s="1086">
        <f t="shared" si="60"/>
        <v>560539736</v>
      </c>
      <c r="BL180" s="1086">
        <f t="shared" si="61"/>
        <v>169446731</v>
      </c>
      <c r="BM180" s="1086">
        <f t="shared" si="62"/>
        <v>342463667</v>
      </c>
      <c r="BN180" s="1086">
        <f t="shared" si="63"/>
        <v>218076069</v>
      </c>
      <c r="BO180" s="1086">
        <f t="shared" si="64"/>
        <v>341663954</v>
      </c>
      <c r="BP180" s="1086">
        <f t="shared" si="65"/>
        <v>799713</v>
      </c>
      <c r="BQ180" s="1086">
        <f t="shared" si="66"/>
        <v>341663954</v>
      </c>
      <c r="BR180" s="1086">
        <f t="shared" si="67"/>
        <v>0</v>
      </c>
      <c r="BS180" s="1086">
        <f t="shared" si="68"/>
        <v>0</v>
      </c>
    </row>
    <row r="181" spans="1:71" ht="12.75">
      <c r="A181" s="1050" t="str">
        <f t="shared" si="55"/>
        <v>C3101504110</v>
      </c>
      <c r="B181" s="1358" t="s">
        <v>453</v>
      </c>
      <c r="C181" s="1358"/>
      <c r="D181" s="1358" t="s">
        <v>791</v>
      </c>
      <c r="E181" s="1358"/>
      <c r="F181" s="1358" t="s">
        <v>793</v>
      </c>
      <c r="G181" s="1358"/>
      <c r="H181" s="1358" t="s">
        <v>738</v>
      </c>
      <c r="I181" s="1358"/>
      <c r="J181" s="1358" t="s">
        <v>685</v>
      </c>
      <c r="K181" s="1358"/>
      <c r="L181" s="1358"/>
      <c r="M181" s="1358" t="s">
        <v>685</v>
      </c>
      <c r="N181" s="1358"/>
      <c r="O181" s="1358"/>
      <c r="P181" s="1358" t="s">
        <v>685</v>
      </c>
      <c r="Q181" s="1358"/>
      <c r="R181" s="1358" t="s">
        <v>685</v>
      </c>
      <c r="S181" s="1358"/>
      <c r="T181" s="1359" t="s">
        <v>581</v>
      </c>
      <c r="U181" s="1359"/>
      <c r="V181" s="1359"/>
      <c r="W181" s="1359"/>
      <c r="X181" s="1359"/>
      <c r="Y181" s="1359"/>
      <c r="Z181" s="1359"/>
      <c r="AA181" s="1359"/>
      <c r="AB181" s="1358" t="s">
        <v>732</v>
      </c>
      <c r="AC181" s="1358"/>
      <c r="AD181" s="1358"/>
      <c r="AE181" s="1358"/>
      <c r="AF181" s="1358"/>
      <c r="AG181" s="1358" t="s">
        <v>733</v>
      </c>
      <c r="AH181" s="1358"/>
      <c r="AI181" s="1358"/>
      <c r="AJ181" s="1024" t="s">
        <v>417</v>
      </c>
      <c r="AK181" s="1360" t="s">
        <v>734</v>
      </c>
      <c r="AL181" s="1360"/>
      <c r="AM181" s="1360"/>
      <c r="AN181" s="1360"/>
      <c r="AO181" s="1360"/>
      <c r="AP181" s="1360"/>
      <c r="AQ181" s="1091">
        <v>450000000</v>
      </c>
      <c r="AR181" s="1091">
        <v>380999800</v>
      </c>
      <c r="AS181" s="1093">
        <v>69000200</v>
      </c>
      <c r="AT181" s="1092">
        <v>0</v>
      </c>
      <c r="AU181" s="1020"/>
      <c r="AV181" s="1091">
        <v>308551671</v>
      </c>
      <c r="AW181" s="1093">
        <v>72448129</v>
      </c>
      <c r="AX181" s="1091">
        <v>195440183</v>
      </c>
      <c r="AY181" s="1093">
        <v>113111488</v>
      </c>
      <c r="AZ181" s="1091">
        <v>194640470</v>
      </c>
      <c r="BA181" s="1093">
        <v>799713</v>
      </c>
      <c r="BB181" s="1093">
        <v>194640470</v>
      </c>
      <c r="BC181" s="1092">
        <v>0</v>
      </c>
      <c r="BD181" s="1092">
        <v>0</v>
      </c>
      <c r="BG181" s="1086">
        <f t="shared" si="56"/>
        <v>450000000</v>
      </c>
      <c r="BH181" s="1086">
        <f t="shared" si="57"/>
        <v>380999800</v>
      </c>
      <c r="BI181" s="1086">
        <f t="shared" si="58"/>
        <v>69000200</v>
      </c>
      <c r="BJ181" s="1086">
        <f t="shared" si="59"/>
        <v>0</v>
      </c>
      <c r="BK181" s="1086">
        <f t="shared" si="60"/>
        <v>308551671</v>
      </c>
      <c r="BL181" s="1086">
        <f t="shared" si="61"/>
        <v>72448129</v>
      </c>
      <c r="BM181" s="1086">
        <f t="shared" si="62"/>
        <v>195440183</v>
      </c>
      <c r="BN181" s="1086">
        <f t="shared" si="63"/>
        <v>113111488</v>
      </c>
      <c r="BO181" s="1086">
        <f t="shared" si="64"/>
        <v>194640470</v>
      </c>
      <c r="BP181" s="1086">
        <f t="shared" si="65"/>
        <v>799713</v>
      </c>
      <c r="BQ181" s="1086">
        <f t="shared" si="66"/>
        <v>194640470</v>
      </c>
      <c r="BR181" s="1086">
        <f t="shared" si="67"/>
        <v>0</v>
      </c>
      <c r="BS181" s="1086">
        <f t="shared" si="68"/>
        <v>0</v>
      </c>
    </row>
    <row r="182" spans="1:71" ht="12.75">
      <c r="A182" s="1050" t="str">
        <f t="shared" si="55"/>
        <v>C3101504210</v>
      </c>
      <c r="B182" s="1358" t="s">
        <v>453</v>
      </c>
      <c r="C182" s="1358"/>
      <c r="D182" s="1358" t="s">
        <v>791</v>
      </c>
      <c r="E182" s="1358"/>
      <c r="F182" s="1358" t="s">
        <v>793</v>
      </c>
      <c r="G182" s="1358"/>
      <c r="H182" s="1358" t="s">
        <v>741</v>
      </c>
      <c r="I182" s="1358"/>
      <c r="J182" s="1358" t="s">
        <v>685</v>
      </c>
      <c r="K182" s="1358"/>
      <c r="L182" s="1358"/>
      <c r="M182" s="1358" t="s">
        <v>685</v>
      </c>
      <c r="N182" s="1358"/>
      <c r="O182" s="1358"/>
      <c r="P182" s="1358" t="s">
        <v>685</v>
      </c>
      <c r="Q182" s="1358"/>
      <c r="R182" s="1358" t="s">
        <v>685</v>
      </c>
      <c r="S182" s="1358"/>
      <c r="T182" s="1359" t="s">
        <v>582</v>
      </c>
      <c r="U182" s="1359"/>
      <c r="V182" s="1359"/>
      <c r="W182" s="1359"/>
      <c r="X182" s="1359"/>
      <c r="Y182" s="1359"/>
      <c r="Z182" s="1359"/>
      <c r="AA182" s="1359"/>
      <c r="AB182" s="1358" t="s">
        <v>732</v>
      </c>
      <c r="AC182" s="1358"/>
      <c r="AD182" s="1358"/>
      <c r="AE182" s="1358"/>
      <c r="AF182" s="1358"/>
      <c r="AG182" s="1358" t="s">
        <v>733</v>
      </c>
      <c r="AH182" s="1358"/>
      <c r="AI182" s="1358"/>
      <c r="AJ182" s="1024" t="s">
        <v>417</v>
      </c>
      <c r="AK182" s="1360" t="s">
        <v>734</v>
      </c>
      <c r="AL182" s="1360"/>
      <c r="AM182" s="1360"/>
      <c r="AN182" s="1360"/>
      <c r="AO182" s="1360"/>
      <c r="AP182" s="1360"/>
      <c r="AQ182" s="1091">
        <v>350000000</v>
      </c>
      <c r="AR182" s="1091">
        <v>348986667</v>
      </c>
      <c r="AS182" s="1093">
        <v>1013333</v>
      </c>
      <c r="AT182" s="1092">
        <v>0</v>
      </c>
      <c r="AU182" s="1020"/>
      <c r="AV182" s="1091">
        <v>251988065</v>
      </c>
      <c r="AW182" s="1093">
        <v>96998602</v>
      </c>
      <c r="AX182" s="1091">
        <v>147023484</v>
      </c>
      <c r="AY182" s="1093">
        <v>104964581</v>
      </c>
      <c r="AZ182" s="1091">
        <v>147023484</v>
      </c>
      <c r="BA182" s="1092">
        <v>0</v>
      </c>
      <c r="BB182" s="1093">
        <v>147023484</v>
      </c>
      <c r="BC182" s="1092">
        <v>0</v>
      </c>
      <c r="BD182" s="1092">
        <v>0</v>
      </c>
      <c r="BG182" s="1086">
        <f t="shared" si="56"/>
        <v>350000000</v>
      </c>
      <c r="BH182" s="1086">
        <f t="shared" si="57"/>
        <v>348986667</v>
      </c>
      <c r="BI182" s="1086">
        <f t="shared" si="58"/>
        <v>1013333</v>
      </c>
      <c r="BJ182" s="1086">
        <f t="shared" si="59"/>
        <v>0</v>
      </c>
      <c r="BK182" s="1086">
        <f t="shared" si="60"/>
        <v>251988065</v>
      </c>
      <c r="BL182" s="1086">
        <f t="shared" si="61"/>
        <v>96998602</v>
      </c>
      <c r="BM182" s="1086">
        <f t="shared" si="62"/>
        <v>147023484</v>
      </c>
      <c r="BN182" s="1086">
        <f t="shared" si="63"/>
        <v>104964581</v>
      </c>
      <c r="BO182" s="1086">
        <f t="shared" si="64"/>
        <v>147023484</v>
      </c>
      <c r="BP182" s="1086">
        <f t="shared" si="65"/>
        <v>0</v>
      </c>
      <c r="BQ182" s="1086">
        <f t="shared" si="66"/>
        <v>147023484</v>
      </c>
      <c r="BR182" s="1086">
        <f t="shared" si="67"/>
        <v>0</v>
      </c>
      <c r="BS182" s="1086">
        <f t="shared" si="68"/>
        <v>0</v>
      </c>
    </row>
    <row r="183" spans="1:71" ht="12.75">
      <c r="A183" s="1050" t="str">
        <f t="shared" si="55"/>
        <v>C310150710</v>
      </c>
      <c r="B183" s="1350" t="s">
        <v>453</v>
      </c>
      <c r="C183" s="1350"/>
      <c r="D183" s="1350" t="s">
        <v>791</v>
      </c>
      <c r="E183" s="1350"/>
      <c r="F183" s="1350" t="s">
        <v>795</v>
      </c>
      <c r="G183" s="1350"/>
      <c r="H183" s="1350"/>
      <c r="I183" s="1350"/>
      <c r="J183" s="1350"/>
      <c r="K183" s="1350"/>
      <c r="L183" s="1350"/>
      <c r="M183" s="1350"/>
      <c r="N183" s="1350"/>
      <c r="O183" s="1350"/>
      <c r="P183" s="1350"/>
      <c r="Q183" s="1350"/>
      <c r="R183" s="1350"/>
      <c r="S183" s="1350"/>
      <c r="T183" s="1349" t="s">
        <v>796</v>
      </c>
      <c r="U183" s="1349"/>
      <c r="V183" s="1349"/>
      <c r="W183" s="1349"/>
      <c r="X183" s="1349"/>
      <c r="Y183" s="1349"/>
      <c r="Z183" s="1349"/>
      <c r="AA183" s="1349"/>
      <c r="AB183" s="1350" t="s">
        <v>732</v>
      </c>
      <c r="AC183" s="1350"/>
      <c r="AD183" s="1350"/>
      <c r="AE183" s="1350"/>
      <c r="AF183" s="1350"/>
      <c r="AG183" s="1350" t="s">
        <v>733</v>
      </c>
      <c r="AH183" s="1350"/>
      <c r="AI183" s="1350"/>
      <c r="AJ183" s="1019" t="s">
        <v>417</v>
      </c>
      <c r="AK183" s="1351" t="s">
        <v>734</v>
      </c>
      <c r="AL183" s="1351"/>
      <c r="AM183" s="1351"/>
      <c r="AN183" s="1351"/>
      <c r="AO183" s="1351"/>
      <c r="AP183" s="1351"/>
      <c r="AQ183" s="1091">
        <v>2594000000</v>
      </c>
      <c r="AR183" s="1091">
        <v>2514112092</v>
      </c>
      <c r="AS183" s="1093">
        <v>79887908</v>
      </c>
      <c r="AT183" s="1092">
        <v>0</v>
      </c>
      <c r="AU183" s="1020"/>
      <c r="AV183" s="1091">
        <v>2315912759</v>
      </c>
      <c r="AW183" s="1093">
        <v>198199333</v>
      </c>
      <c r="AX183" s="1091">
        <v>1928665696</v>
      </c>
      <c r="AY183" s="1093">
        <v>387247063</v>
      </c>
      <c r="AZ183" s="1091">
        <v>1905043550</v>
      </c>
      <c r="BA183" s="1093">
        <v>23622146</v>
      </c>
      <c r="BB183" s="1093">
        <v>1905043550</v>
      </c>
      <c r="BC183" s="1092">
        <v>0</v>
      </c>
      <c r="BD183" s="1093">
        <v>49000</v>
      </c>
      <c r="BG183" s="1086">
        <f t="shared" si="56"/>
        <v>2594000000</v>
      </c>
      <c r="BH183" s="1086">
        <f t="shared" si="57"/>
        <v>2514112092</v>
      </c>
      <c r="BI183" s="1086">
        <f t="shared" si="58"/>
        <v>79887908</v>
      </c>
      <c r="BJ183" s="1086">
        <f t="shared" si="59"/>
        <v>0</v>
      </c>
      <c r="BK183" s="1086">
        <f t="shared" si="60"/>
        <v>2315912759</v>
      </c>
      <c r="BL183" s="1086">
        <f t="shared" si="61"/>
        <v>198199333</v>
      </c>
      <c r="BM183" s="1086">
        <f t="shared" si="62"/>
        <v>1928665696</v>
      </c>
      <c r="BN183" s="1086">
        <f t="shared" si="63"/>
        <v>387247063</v>
      </c>
      <c r="BO183" s="1086">
        <f t="shared" si="64"/>
        <v>1905043550</v>
      </c>
      <c r="BP183" s="1086">
        <f t="shared" si="65"/>
        <v>23622146</v>
      </c>
      <c r="BQ183" s="1086">
        <f t="shared" si="66"/>
        <v>1905043550</v>
      </c>
      <c r="BR183" s="1086">
        <f t="shared" si="67"/>
        <v>0</v>
      </c>
      <c r="BS183" s="1086">
        <f t="shared" si="68"/>
        <v>49000</v>
      </c>
    </row>
    <row r="184" spans="1:71" ht="12.75">
      <c r="A184" s="1050" t="str">
        <f t="shared" si="55"/>
        <v>C3101507110</v>
      </c>
      <c r="B184" s="1358" t="s">
        <v>453</v>
      </c>
      <c r="C184" s="1358"/>
      <c r="D184" s="1358" t="s">
        <v>791</v>
      </c>
      <c r="E184" s="1358"/>
      <c r="F184" s="1358" t="s">
        <v>795</v>
      </c>
      <c r="G184" s="1358"/>
      <c r="H184" s="1358" t="s">
        <v>738</v>
      </c>
      <c r="I184" s="1358"/>
      <c r="J184" s="1358" t="s">
        <v>685</v>
      </c>
      <c r="K184" s="1358"/>
      <c r="L184" s="1358"/>
      <c r="M184" s="1358" t="s">
        <v>685</v>
      </c>
      <c r="N184" s="1358"/>
      <c r="O184" s="1358"/>
      <c r="P184" s="1358" t="s">
        <v>685</v>
      </c>
      <c r="Q184" s="1358"/>
      <c r="R184" s="1358" t="s">
        <v>685</v>
      </c>
      <c r="S184" s="1358"/>
      <c r="T184" s="1359" t="s">
        <v>583</v>
      </c>
      <c r="U184" s="1359"/>
      <c r="V184" s="1359"/>
      <c r="W184" s="1359"/>
      <c r="X184" s="1359"/>
      <c r="Y184" s="1359"/>
      <c r="Z184" s="1359"/>
      <c r="AA184" s="1359"/>
      <c r="AB184" s="1358" t="s">
        <v>732</v>
      </c>
      <c r="AC184" s="1358"/>
      <c r="AD184" s="1358"/>
      <c r="AE184" s="1358"/>
      <c r="AF184" s="1358"/>
      <c r="AG184" s="1358" t="s">
        <v>733</v>
      </c>
      <c r="AH184" s="1358"/>
      <c r="AI184" s="1358"/>
      <c r="AJ184" s="1024" t="s">
        <v>417</v>
      </c>
      <c r="AK184" s="1360" t="s">
        <v>734</v>
      </c>
      <c r="AL184" s="1360"/>
      <c r="AM184" s="1360"/>
      <c r="AN184" s="1360"/>
      <c r="AO184" s="1360"/>
      <c r="AP184" s="1360"/>
      <c r="AQ184" s="1091">
        <v>500000000</v>
      </c>
      <c r="AR184" s="1091">
        <v>500000000</v>
      </c>
      <c r="AS184" s="1092">
        <v>0</v>
      </c>
      <c r="AT184" s="1092">
        <v>0</v>
      </c>
      <c r="AU184" s="1020"/>
      <c r="AV184" s="1091">
        <v>492901382</v>
      </c>
      <c r="AW184" s="1093">
        <v>7098618</v>
      </c>
      <c r="AX184" s="1091">
        <v>326875785</v>
      </c>
      <c r="AY184" s="1093">
        <v>166025597</v>
      </c>
      <c r="AZ184" s="1091">
        <v>326875785</v>
      </c>
      <c r="BA184" s="1092">
        <v>0</v>
      </c>
      <c r="BB184" s="1093">
        <v>326875785</v>
      </c>
      <c r="BC184" s="1092">
        <v>0</v>
      </c>
      <c r="BD184" s="1092">
        <v>0</v>
      </c>
      <c r="BG184" s="1086">
        <f t="shared" si="56"/>
        <v>500000000</v>
      </c>
      <c r="BH184" s="1086">
        <f t="shared" si="57"/>
        <v>500000000</v>
      </c>
      <c r="BI184" s="1086">
        <f t="shared" si="58"/>
        <v>0</v>
      </c>
      <c r="BJ184" s="1086">
        <f t="shared" si="59"/>
        <v>0</v>
      </c>
      <c r="BK184" s="1086">
        <f t="shared" si="60"/>
        <v>492901382</v>
      </c>
      <c r="BL184" s="1086">
        <f t="shared" si="61"/>
        <v>7098618</v>
      </c>
      <c r="BM184" s="1086">
        <f t="shared" si="62"/>
        <v>326875785</v>
      </c>
      <c r="BN184" s="1086">
        <f t="shared" si="63"/>
        <v>166025597</v>
      </c>
      <c r="BO184" s="1086">
        <f t="shared" si="64"/>
        <v>326875785</v>
      </c>
      <c r="BP184" s="1086">
        <f t="shared" si="65"/>
        <v>0</v>
      </c>
      <c r="BQ184" s="1086">
        <f t="shared" si="66"/>
        <v>326875785</v>
      </c>
      <c r="BR184" s="1086">
        <f t="shared" si="67"/>
        <v>0</v>
      </c>
      <c r="BS184" s="1086">
        <f t="shared" si="68"/>
        <v>0</v>
      </c>
    </row>
    <row r="185" spans="1:71" ht="12.75">
      <c r="A185" s="1050" t="str">
        <f t="shared" si="55"/>
        <v>C3101507310</v>
      </c>
      <c r="B185" s="1358" t="s">
        <v>453</v>
      </c>
      <c r="C185" s="1358"/>
      <c r="D185" s="1358" t="s">
        <v>791</v>
      </c>
      <c r="E185" s="1358"/>
      <c r="F185" s="1358" t="s">
        <v>795</v>
      </c>
      <c r="G185" s="1358"/>
      <c r="H185" s="1358" t="s">
        <v>748</v>
      </c>
      <c r="I185" s="1358"/>
      <c r="J185" s="1358" t="s">
        <v>685</v>
      </c>
      <c r="K185" s="1358"/>
      <c r="L185" s="1358"/>
      <c r="M185" s="1358" t="s">
        <v>685</v>
      </c>
      <c r="N185" s="1358"/>
      <c r="O185" s="1358"/>
      <c r="P185" s="1358" t="s">
        <v>685</v>
      </c>
      <c r="Q185" s="1358"/>
      <c r="R185" s="1358" t="s">
        <v>685</v>
      </c>
      <c r="S185" s="1358"/>
      <c r="T185" s="1359" t="s">
        <v>797</v>
      </c>
      <c r="U185" s="1359"/>
      <c r="V185" s="1359"/>
      <c r="W185" s="1359"/>
      <c r="X185" s="1359"/>
      <c r="Y185" s="1359"/>
      <c r="Z185" s="1359"/>
      <c r="AA185" s="1359"/>
      <c r="AB185" s="1358" t="s">
        <v>732</v>
      </c>
      <c r="AC185" s="1358"/>
      <c r="AD185" s="1358"/>
      <c r="AE185" s="1358"/>
      <c r="AF185" s="1358"/>
      <c r="AG185" s="1358" t="s">
        <v>733</v>
      </c>
      <c r="AH185" s="1358"/>
      <c r="AI185" s="1358"/>
      <c r="AJ185" s="1024" t="s">
        <v>417</v>
      </c>
      <c r="AK185" s="1360" t="s">
        <v>734</v>
      </c>
      <c r="AL185" s="1360"/>
      <c r="AM185" s="1360"/>
      <c r="AN185" s="1360"/>
      <c r="AO185" s="1360"/>
      <c r="AP185" s="1360"/>
      <c r="AQ185" s="1091">
        <v>1669122700</v>
      </c>
      <c r="AR185" s="1091">
        <v>1610734792</v>
      </c>
      <c r="AS185" s="1093">
        <v>58387908</v>
      </c>
      <c r="AT185" s="1092">
        <v>0</v>
      </c>
      <c r="AU185" s="1020"/>
      <c r="AV185" s="1091">
        <v>1437312158</v>
      </c>
      <c r="AW185" s="1093">
        <v>173422634</v>
      </c>
      <c r="AX185" s="1091">
        <v>1310636728</v>
      </c>
      <c r="AY185" s="1093">
        <v>126675430</v>
      </c>
      <c r="AZ185" s="1091">
        <v>1287696934</v>
      </c>
      <c r="BA185" s="1093">
        <v>22939794</v>
      </c>
      <c r="BB185" s="1093">
        <v>1287696934</v>
      </c>
      <c r="BC185" s="1092">
        <v>0</v>
      </c>
      <c r="BD185" s="1092">
        <v>0</v>
      </c>
      <c r="BG185" s="1086">
        <f t="shared" si="56"/>
        <v>1669122700</v>
      </c>
      <c r="BH185" s="1086">
        <f t="shared" si="57"/>
        <v>1610734792</v>
      </c>
      <c r="BI185" s="1086">
        <f t="shared" si="58"/>
        <v>58387908</v>
      </c>
      <c r="BJ185" s="1086">
        <f t="shared" si="59"/>
        <v>0</v>
      </c>
      <c r="BK185" s="1086">
        <f t="shared" si="60"/>
        <v>1437312158</v>
      </c>
      <c r="BL185" s="1086">
        <f t="shared" si="61"/>
        <v>173422634</v>
      </c>
      <c r="BM185" s="1086">
        <f t="shared" si="62"/>
        <v>1310636728</v>
      </c>
      <c r="BN185" s="1086">
        <f t="shared" si="63"/>
        <v>126675430</v>
      </c>
      <c r="BO185" s="1086">
        <f t="shared" si="64"/>
        <v>1287696934</v>
      </c>
      <c r="BP185" s="1086">
        <f t="shared" si="65"/>
        <v>22939794</v>
      </c>
      <c r="BQ185" s="1086">
        <f t="shared" si="66"/>
        <v>1287696934</v>
      </c>
      <c r="BR185" s="1086">
        <f t="shared" si="67"/>
        <v>0</v>
      </c>
      <c r="BS185" s="1086">
        <f t="shared" si="68"/>
        <v>0</v>
      </c>
    </row>
    <row r="186" spans="1:71" ht="12.75">
      <c r="A186" s="1050" t="str">
        <f t="shared" si="55"/>
        <v>C31015073010</v>
      </c>
      <c r="B186" s="1350" t="s">
        <v>453</v>
      </c>
      <c r="C186" s="1350"/>
      <c r="D186" s="1350" t="s">
        <v>791</v>
      </c>
      <c r="E186" s="1350"/>
      <c r="F186" s="1350" t="s">
        <v>795</v>
      </c>
      <c r="G186" s="1350"/>
      <c r="H186" s="1350" t="s">
        <v>748</v>
      </c>
      <c r="I186" s="1350"/>
      <c r="J186" s="1350" t="s">
        <v>739</v>
      </c>
      <c r="K186" s="1350"/>
      <c r="L186" s="1350"/>
      <c r="M186" s="1350" t="s">
        <v>685</v>
      </c>
      <c r="N186" s="1350"/>
      <c r="O186" s="1350"/>
      <c r="P186" s="1350" t="s">
        <v>685</v>
      </c>
      <c r="Q186" s="1350"/>
      <c r="R186" s="1350" t="s">
        <v>685</v>
      </c>
      <c r="S186" s="1350"/>
      <c r="T186" s="1349" t="s">
        <v>797</v>
      </c>
      <c r="U186" s="1349"/>
      <c r="V186" s="1349"/>
      <c r="W186" s="1349"/>
      <c r="X186" s="1349"/>
      <c r="Y186" s="1349"/>
      <c r="Z186" s="1349"/>
      <c r="AA186" s="1349"/>
      <c r="AB186" s="1350" t="s">
        <v>732</v>
      </c>
      <c r="AC186" s="1350"/>
      <c r="AD186" s="1350"/>
      <c r="AE186" s="1350"/>
      <c r="AF186" s="1350"/>
      <c r="AG186" s="1350" t="s">
        <v>733</v>
      </c>
      <c r="AH186" s="1350"/>
      <c r="AI186" s="1350"/>
      <c r="AJ186" s="1019" t="s">
        <v>417</v>
      </c>
      <c r="AK186" s="1351" t="s">
        <v>734</v>
      </c>
      <c r="AL186" s="1351"/>
      <c r="AM186" s="1351"/>
      <c r="AN186" s="1351"/>
      <c r="AO186" s="1351"/>
      <c r="AP186" s="1351"/>
      <c r="AQ186" s="1091">
        <v>1669122700</v>
      </c>
      <c r="AR186" s="1091">
        <v>1610734792</v>
      </c>
      <c r="AS186" s="1093">
        <v>58387908</v>
      </c>
      <c r="AT186" s="1092">
        <v>0</v>
      </c>
      <c r="AU186" s="1020"/>
      <c r="AV186" s="1091">
        <v>1437312158</v>
      </c>
      <c r="AW186" s="1093">
        <v>173422634</v>
      </c>
      <c r="AX186" s="1091">
        <v>1310636728</v>
      </c>
      <c r="AY186" s="1093">
        <v>126675430</v>
      </c>
      <c r="AZ186" s="1091">
        <v>1287696934</v>
      </c>
      <c r="BA186" s="1093">
        <v>22939794</v>
      </c>
      <c r="BB186" s="1093">
        <v>1287696934</v>
      </c>
      <c r="BC186" s="1092">
        <v>0</v>
      </c>
      <c r="BD186" s="1092">
        <v>0</v>
      </c>
      <c r="BG186" s="1086">
        <f t="shared" si="56"/>
        <v>1669122700</v>
      </c>
      <c r="BH186" s="1086">
        <f t="shared" si="57"/>
        <v>1610734792</v>
      </c>
      <c r="BI186" s="1086">
        <f t="shared" si="58"/>
        <v>58387908</v>
      </c>
      <c r="BJ186" s="1086">
        <f t="shared" si="59"/>
        <v>0</v>
      </c>
      <c r="BK186" s="1086">
        <f t="shared" si="60"/>
        <v>1437312158</v>
      </c>
      <c r="BL186" s="1086">
        <f t="shared" si="61"/>
        <v>173422634</v>
      </c>
      <c r="BM186" s="1086">
        <f t="shared" si="62"/>
        <v>1310636728</v>
      </c>
      <c r="BN186" s="1086">
        <f t="shared" si="63"/>
        <v>126675430</v>
      </c>
      <c r="BO186" s="1086">
        <f t="shared" si="64"/>
        <v>1287696934</v>
      </c>
      <c r="BP186" s="1086">
        <f t="shared" si="65"/>
        <v>22939794</v>
      </c>
      <c r="BQ186" s="1086">
        <f t="shared" si="66"/>
        <v>1287696934</v>
      </c>
      <c r="BR186" s="1086">
        <f t="shared" si="67"/>
        <v>0</v>
      </c>
      <c r="BS186" s="1086">
        <f t="shared" si="68"/>
        <v>0</v>
      </c>
    </row>
    <row r="187" spans="1:71" ht="25.5" customHeight="1">
      <c r="A187" s="1050" t="str">
        <f t="shared" si="55"/>
        <v>C310150730210</v>
      </c>
      <c r="B187" s="1358" t="s">
        <v>453</v>
      </c>
      <c r="C187" s="1358"/>
      <c r="D187" s="1358" t="s">
        <v>791</v>
      </c>
      <c r="E187" s="1358"/>
      <c r="F187" s="1358" t="s">
        <v>795</v>
      </c>
      <c r="G187" s="1358"/>
      <c r="H187" s="1358" t="s">
        <v>748</v>
      </c>
      <c r="I187" s="1358"/>
      <c r="J187" s="1358" t="s">
        <v>739</v>
      </c>
      <c r="K187" s="1358"/>
      <c r="L187" s="1358"/>
      <c r="M187" s="1358" t="s">
        <v>741</v>
      </c>
      <c r="N187" s="1358"/>
      <c r="O187" s="1358"/>
      <c r="P187" s="1358" t="s">
        <v>685</v>
      </c>
      <c r="Q187" s="1358"/>
      <c r="R187" s="1358" t="s">
        <v>685</v>
      </c>
      <c r="S187" s="1358"/>
      <c r="T187" s="1359" t="s">
        <v>584</v>
      </c>
      <c r="U187" s="1359"/>
      <c r="V187" s="1359"/>
      <c r="W187" s="1359"/>
      <c r="X187" s="1359"/>
      <c r="Y187" s="1359"/>
      <c r="Z187" s="1359"/>
      <c r="AA187" s="1359"/>
      <c r="AB187" s="1358" t="s">
        <v>732</v>
      </c>
      <c r="AC187" s="1358"/>
      <c r="AD187" s="1358"/>
      <c r="AE187" s="1358"/>
      <c r="AF187" s="1358"/>
      <c r="AG187" s="1358" t="s">
        <v>733</v>
      </c>
      <c r="AH187" s="1358"/>
      <c r="AI187" s="1358"/>
      <c r="AJ187" s="1024" t="s">
        <v>417</v>
      </c>
      <c r="AK187" s="1360" t="s">
        <v>734</v>
      </c>
      <c r="AL187" s="1360"/>
      <c r="AM187" s="1360"/>
      <c r="AN187" s="1360"/>
      <c r="AO187" s="1360"/>
      <c r="AP187" s="1360"/>
      <c r="AQ187" s="1091">
        <v>682000000</v>
      </c>
      <c r="AR187" s="1091">
        <v>681707792</v>
      </c>
      <c r="AS187" s="1093">
        <v>292208</v>
      </c>
      <c r="AT187" s="1092">
        <v>0</v>
      </c>
      <c r="AU187" s="1020"/>
      <c r="AV187" s="1091">
        <v>657707792</v>
      </c>
      <c r="AW187" s="1093">
        <v>24000000</v>
      </c>
      <c r="AX187" s="1091">
        <v>601432656</v>
      </c>
      <c r="AY187" s="1093">
        <v>56275136</v>
      </c>
      <c r="AZ187" s="1091">
        <v>601432656</v>
      </c>
      <c r="BA187" s="1092">
        <v>0</v>
      </c>
      <c r="BB187" s="1093">
        <v>601432656</v>
      </c>
      <c r="BC187" s="1092">
        <v>0</v>
      </c>
      <c r="BD187" s="1092">
        <v>0</v>
      </c>
      <c r="BG187" s="1086">
        <f t="shared" si="56"/>
        <v>682000000</v>
      </c>
      <c r="BH187" s="1086">
        <f t="shared" si="57"/>
        <v>681707792</v>
      </c>
      <c r="BI187" s="1086">
        <f t="shared" si="58"/>
        <v>292208</v>
      </c>
      <c r="BJ187" s="1086">
        <f t="shared" si="59"/>
        <v>0</v>
      </c>
      <c r="BK187" s="1086">
        <f t="shared" si="60"/>
        <v>657707792</v>
      </c>
      <c r="BL187" s="1086">
        <f t="shared" si="61"/>
        <v>24000000</v>
      </c>
      <c r="BM187" s="1086">
        <f t="shared" si="62"/>
        <v>601432656</v>
      </c>
      <c r="BN187" s="1086">
        <f t="shared" si="63"/>
        <v>56275136</v>
      </c>
      <c r="BO187" s="1086">
        <f t="shared" si="64"/>
        <v>601432656</v>
      </c>
      <c r="BP187" s="1086">
        <f t="shared" si="65"/>
        <v>0</v>
      </c>
      <c r="BQ187" s="1086">
        <f t="shared" si="66"/>
        <v>601432656</v>
      </c>
      <c r="BR187" s="1086">
        <f t="shared" si="67"/>
        <v>0</v>
      </c>
      <c r="BS187" s="1086">
        <f t="shared" si="68"/>
        <v>0</v>
      </c>
    </row>
    <row r="188" spans="1:71" ht="12.75">
      <c r="A188" s="1050" t="str">
        <f t="shared" si="55"/>
        <v>C310150730310</v>
      </c>
      <c r="B188" s="1358" t="s">
        <v>453</v>
      </c>
      <c r="C188" s="1358"/>
      <c r="D188" s="1358" t="s">
        <v>791</v>
      </c>
      <c r="E188" s="1358"/>
      <c r="F188" s="1358" t="s">
        <v>795</v>
      </c>
      <c r="G188" s="1358"/>
      <c r="H188" s="1358" t="s">
        <v>748</v>
      </c>
      <c r="I188" s="1358"/>
      <c r="J188" s="1358" t="s">
        <v>739</v>
      </c>
      <c r="K188" s="1358"/>
      <c r="L188" s="1358"/>
      <c r="M188" s="1358" t="s">
        <v>748</v>
      </c>
      <c r="N188" s="1358"/>
      <c r="O188" s="1358"/>
      <c r="P188" s="1358" t="s">
        <v>685</v>
      </c>
      <c r="Q188" s="1358"/>
      <c r="R188" s="1358" t="s">
        <v>685</v>
      </c>
      <c r="S188" s="1358"/>
      <c r="T188" s="1359" t="s">
        <v>585</v>
      </c>
      <c r="U188" s="1359"/>
      <c r="V188" s="1359"/>
      <c r="W188" s="1359"/>
      <c r="X188" s="1359"/>
      <c r="Y188" s="1359"/>
      <c r="Z188" s="1359"/>
      <c r="AA188" s="1359"/>
      <c r="AB188" s="1358" t="s">
        <v>732</v>
      </c>
      <c r="AC188" s="1358"/>
      <c r="AD188" s="1358"/>
      <c r="AE188" s="1358"/>
      <c r="AF188" s="1358"/>
      <c r="AG188" s="1358" t="s">
        <v>733</v>
      </c>
      <c r="AH188" s="1358"/>
      <c r="AI188" s="1358"/>
      <c r="AJ188" s="1024" t="s">
        <v>417</v>
      </c>
      <c r="AK188" s="1360" t="s">
        <v>734</v>
      </c>
      <c r="AL188" s="1360"/>
      <c r="AM188" s="1360"/>
      <c r="AN188" s="1360"/>
      <c r="AO188" s="1360"/>
      <c r="AP188" s="1360"/>
      <c r="AQ188" s="1091">
        <v>987122700</v>
      </c>
      <c r="AR188" s="1091">
        <v>929027000</v>
      </c>
      <c r="AS188" s="1093">
        <v>58095700</v>
      </c>
      <c r="AT188" s="1092">
        <v>0</v>
      </c>
      <c r="AU188" s="1020"/>
      <c r="AV188" s="1091">
        <v>779604366</v>
      </c>
      <c r="AW188" s="1093">
        <v>149422634</v>
      </c>
      <c r="AX188" s="1091">
        <v>709204072</v>
      </c>
      <c r="AY188" s="1093">
        <v>70400294</v>
      </c>
      <c r="AZ188" s="1091">
        <v>686264278</v>
      </c>
      <c r="BA188" s="1093">
        <v>22939794</v>
      </c>
      <c r="BB188" s="1093">
        <v>686264278</v>
      </c>
      <c r="BC188" s="1092">
        <v>0</v>
      </c>
      <c r="BD188" s="1092">
        <v>0</v>
      </c>
      <c r="BG188" s="1086">
        <f t="shared" si="56"/>
        <v>987122700</v>
      </c>
      <c r="BH188" s="1086">
        <f t="shared" si="57"/>
        <v>929027000</v>
      </c>
      <c r="BI188" s="1086">
        <f t="shared" si="58"/>
        <v>58095700</v>
      </c>
      <c r="BJ188" s="1086">
        <f t="shared" si="59"/>
        <v>0</v>
      </c>
      <c r="BK188" s="1086">
        <f t="shared" si="60"/>
        <v>779604366</v>
      </c>
      <c r="BL188" s="1086">
        <f t="shared" si="61"/>
        <v>149422634</v>
      </c>
      <c r="BM188" s="1086">
        <f t="shared" si="62"/>
        <v>709204072</v>
      </c>
      <c r="BN188" s="1086">
        <f t="shared" si="63"/>
        <v>70400294</v>
      </c>
      <c r="BO188" s="1086">
        <f t="shared" si="64"/>
        <v>686264278</v>
      </c>
      <c r="BP188" s="1086">
        <f t="shared" si="65"/>
        <v>22939794</v>
      </c>
      <c r="BQ188" s="1086">
        <f t="shared" si="66"/>
        <v>686264278</v>
      </c>
      <c r="BR188" s="1086">
        <f t="shared" si="67"/>
        <v>0</v>
      </c>
      <c r="BS188" s="1086">
        <f t="shared" si="68"/>
        <v>0</v>
      </c>
    </row>
    <row r="189" spans="1:71" ht="12.75">
      <c r="A189" s="1050" t="str">
        <f t="shared" si="55"/>
        <v>C3101507410</v>
      </c>
      <c r="B189" s="1358" t="s">
        <v>453</v>
      </c>
      <c r="C189" s="1358"/>
      <c r="D189" s="1358" t="s">
        <v>791</v>
      </c>
      <c r="E189" s="1358"/>
      <c r="F189" s="1358" t="s">
        <v>795</v>
      </c>
      <c r="G189" s="1358"/>
      <c r="H189" s="1358" t="s">
        <v>742</v>
      </c>
      <c r="I189" s="1358"/>
      <c r="J189" s="1358" t="s">
        <v>685</v>
      </c>
      <c r="K189" s="1358"/>
      <c r="L189" s="1358"/>
      <c r="M189" s="1358" t="s">
        <v>685</v>
      </c>
      <c r="N189" s="1358"/>
      <c r="O189" s="1358"/>
      <c r="P189" s="1358" t="s">
        <v>685</v>
      </c>
      <c r="Q189" s="1358"/>
      <c r="R189" s="1358" t="s">
        <v>685</v>
      </c>
      <c r="S189" s="1358"/>
      <c r="T189" s="1359" t="s">
        <v>586</v>
      </c>
      <c r="U189" s="1359"/>
      <c r="V189" s="1359"/>
      <c r="W189" s="1359"/>
      <c r="X189" s="1359"/>
      <c r="Y189" s="1359"/>
      <c r="Z189" s="1359"/>
      <c r="AA189" s="1359"/>
      <c r="AB189" s="1358" t="s">
        <v>732</v>
      </c>
      <c r="AC189" s="1358"/>
      <c r="AD189" s="1358"/>
      <c r="AE189" s="1358"/>
      <c r="AF189" s="1358"/>
      <c r="AG189" s="1358" t="s">
        <v>733</v>
      </c>
      <c r="AH189" s="1358"/>
      <c r="AI189" s="1358"/>
      <c r="AJ189" s="1024" t="s">
        <v>417</v>
      </c>
      <c r="AK189" s="1360" t="s">
        <v>734</v>
      </c>
      <c r="AL189" s="1360"/>
      <c r="AM189" s="1360"/>
      <c r="AN189" s="1360"/>
      <c r="AO189" s="1360"/>
      <c r="AP189" s="1360"/>
      <c r="AQ189" s="1091">
        <v>300000000</v>
      </c>
      <c r="AR189" s="1091">
        <v>278500000</v>
      </c>
      <c r="AS189" s="1093">
        <v>21500000</v>
      </c>
      <c r="AT189" s="1092">
        <v>0</v>
      </c>
      <c r="AU189" s="1020"/>
      <c r="AV189" s="1091">
        <v>260821919</v>
      </c>
      <c r="AW189" s="1093">
        <v>17678081</v>
      </c>
      <c r="AX189" s="1091">
        <v>166275883</v>
      </c>
      <c r="AY189" s="1093">
        <v>94546036</v>
      </c>
      <c r="AZ189" s="1091">
        <v>165593531</v>
      </c>
      <c r="BA189" s="1093">
        <v>682352</v>
      </c>
      <c r="BB189" s="1093">
        <v>165593531</v>
      </c>
      <c r="BC189" s="1092">
        <v>0</v>
      </c>
      <c r="BD189" s="1093">
        <v>49000</v>
      </c>
      <c r="BG189" s="1086">
        <f t="shared" si="56"/>
        <v>300000000</v>
      </c>
      <c r="BH189" s="1086">
        <f t="shared" si="57"/>
        <v>278500000</v>
      </c>
      <c r="BI189" s="1086">
        <f t="shared" si="58"/>
        <v>21500000</v>
      </c>
      <c r="BJ189" s="1086">
        <f t="shared" si="59"/>
        <v>0</v>
      </c>
      <c r="BK189" s="1086">
        <f t="shared" si="60"/>
        <v>260821919</v>
      </c>
      <c r="BL189" s="1086">
        <f t="shared" si="61"/>
        <v>17678081</v>
      </c>
      <c r="BM189" s="1086">
        <f t="shared" si="62"/>
        <v>166275883</v>
      </c>
      <c r="BN189" s="1086">
        <f t="shared" si="63"/>
        <v>94546036</v>
      </c>
      <c r="BO189" s="1086">
        <f t="shared" si="64"/>
        <v>165593531</v>
      </c>
      <c r="BP189" s="1086">
        <f t="shared" si="65"/>
        <v>682352</v>
      </c>
      <c r="BQ189" s="1086">
        <f t="shared" si="66"/>
        <v>165593531</v>
      </c>
      <c r="BR189" s="1086">
        <f t="shared" si="67"/>
        <v>0</v>
      </c>
      <c r="BS189" s="1086">
        <f t="shared" si="68"/>
        <v>49000</v>
      </c>
    </row>
    <row r="190" spans="1:71" ht="12.75">
      <c r="A190" s="1050" t="str">
        <f t="shared" si="55"/>
        <v>C3101507510</v>
      </c>
      <c r="B190" s="1358" t="s">
        <v>453</v>
      </c>
      <c r="C190" s="1358"/>
      <c r="D190" s="1358" t="s">
        <v>791</v>
      </c>
      <c r="E190" s="1358"/>
      <c r="F190" s="1358" t="s">
        <v>795</v>
      </c>
      <c r="G190" s="1358"/>
      <c r="H190" s="1358" t="s">
        <v>743</v>
      </c>
      <c r="I190" s="1358"/>
      <c r="J190" s="1358" t="s">
        <v>685</v>
      </c>
      <c r="K190" s="1358"/>
      <c r="L190" s="1358"/>
      <c r="M190" s="1358" t="s">
        <v>685</v>
      </c>
      <c r="N190" s="1358"/>
      <c r="O190" s="1358"/>
      <c r="P190" s="1358" t="s">
        <v>685</v>
      </c>
      <c r="Q190" s="1358"/>
      <c r="R190" s="1358" t="s">
        <v>685</v>
      </c>
      <c r="S190" s="1358"/>
      <c r="T190" s="1359" t="s">
        <v>798</v>
      </c>
      <c r="U190" s="1359"/>
      <c r="V190" s="1359"/>
      <c r="W190" s="1359"/>
      <c r="X190" s="1359"/>
      <c r="Y190" s="1359"/>
      <c r="Z190" s="1359"/>
      <c r="AA190" s="1359"/>
      <c r="AB190" s="1358" t="s">
        <v>732</v>
      </c>
      <c r="AC190" s="1358"/>
      <c r="AD190" s="1358"/>
      <c r="AE190" s="1358"/>
      <c r="AF190" s="1358"/>
      <c r="AG190" s="1358" t="s">
        <v>733</v>
      </c>
      <c r="AH190" s="1358"/>
      <c r="AI190" s="1358"/>
      <c r="AJ190" s="1024" t="s">
        <v>417</v>
      </c>
      <c r="AK190" s="1360" t="s">
        <v>734</v>
      </c>
      <c r="AL190" s="1360"/>
      <c r="AM190" s="1360"/>
      <c r="AN190" s="1360"/>
      <c r="AO190" s="1360"/>
      <c r="AP190" s="1360"/>
      <c r="AQ190" s="1091">
        <v>124877300</v>
      </c>
      <c r="AR190" s="1091">
        <v>124877300</v>
      </c>
      <c r="AS190" s="1092">
        <v>0</v>
      </c>
      <c r="AT190" s="1092">
        <v>0</v>
      </c>
      <c r="AU190" s="1020"/>
      <c r="AV190" s="1091">
        <v>124877300</v>
      </c>
      <c r="AW190" s="1092">
        <v>0</v>
      </c>
      <c r="AX190" s="1091">
        <v>124877300</v>
      </c>
      <c r="AY190" s="1092">
        <v>0</v>
      </c>
      <c r="AZ190" s="1091">
        <v>124877300</v>
      </c>
      <c r="BA190" s="1092">
        <v>0</v>
      </c>
      <c r="BB190" s="1093">
        <v>124877300</v>
      </c>
      <c r="BC190" s="1092">
        <v>0</v>
      </c>
      <c r="BD190" s="1092">
        <v>0</v>
      </c>
      <c r="BG190" s="1086">
        <f t="shared" si="56"/>
        <v>124877300</v>
      </c>
      <c r="BH190" s="1086">
        <f t="shared" si="57"/>
        <v>124877300</v>
      </c>
      <c r="BI190" s="1086">
        <f t="shared" si="58"/>
        <v>0</v>
      </c>
      <c r="BJ190" s="1086">
        <f t="shared" si="59"/>
        <v>0</v>
      </c>
      <c r="BK190" s="1086">
        <f t="shared" si="60"/>
        <v>124877300</v>
      </c>
      <c r="BL190" s="1086">
        <f t="shared" si="61"/>
        <v>0</v>
      </c>
      <c r="BM190" s="1086">
        <f t="shared" si="62"/>
        <v>124877300</v>
      </c>
      <c r="BN190" s="1086">
        <f t="shared" si="63"/>
        <v>0</v>
      </c>
      <c r="BO190" s="1086">
        <f t="shared" si="64"/>
        <v>124877300</v>
      </c>
      <c r="BP190" s="1086">
        <f t="shared" si="65"/>
        <v>0</v>
      </c>
      <c r="BQ190" s="1086">
        <f t="shared" si="66"/>
        <v>124877300</v>
      </c>
      <c r="BR190" s="1086">
        <f t="shared" si="67"/>
        <v>0</v>
      </c>
      <c r="BS190" s="1086">
        <f t="shared" si="68"/>
        <v>0</v>
      </c>
    </row>
    <row r="191" spans="1:71" ht="12.75">
      <c r="A191" s="1050" t="str">
        <f t="shared" si="55"/>
        <v>C32010</v>
      </c>
      <c r="B191" s="1350" t="s">
        <v>453</v>
      </c>
      <c r="C191" s="1350"/>
      <c r="D191" s="1350" t="s">
        <v>799</v>
      </c>
      <c r="E191" s="1350"/>
      <c r="F191" s="1350"/>
      <c r="G191" s="1350"/>
      <c r="H191" s="1350"/>
      <c r="I191" s="1350"/>
      <c r="J191" s="1350"/>
      <c r="K191" s="1350"/>
      <c r="L191" s="1350"/>
      <c r="M191" s="1350"/>
      <c r="N191" s="1350"/>
      <c r="O191" s="1350"/>
      <c r="P191" s="1350"/>
      <c r="Q191" s="1350"/>
      <c r="R191" s="1350"/>
      <c r="S191" s="1350"/>
      <c r="T191" s="1349" t="s">
        <v>800</v>
      </c>
      <c r="U191" s="1349"/>
      <c r="V191" s="1349"/>
      <c r="W191" s="1349"/>
      <c r="X191" s="1349"/>
      <c r="Y191" s="1349"/>
      <c r="Z191" s="1349"/>
      <c r="AA191" s="1349"/>
      <c r="AB191" s="1350" t="s">
        <v>732</v>
      </c>
      <c r="AC191" s="1350"/>
      <c r="AD191" s="1350"/>
      <c r="AE191" s="1350"/>
      <c r="AF191" s="1350"/>
      <c r="AG191" s="1350" t="s">
        <v>733</v>
      </c>
      <c r="AH191" s="1350"/>
      <c r="AI191" s="1350"/>
      <c r="AJ191" s="1019" t="s">
        <v>417</v>
      </c>
      <c r="AK191" s="1351" t="s">
        <v>734</v>
      </c>
      <c r="AL191" s="1351"/>
      <c r="AM191" s="1351"/>
      <c r="AN191" s="1351"/>
      <c r="AO191" s="1351"/>
      <c r="AP191" s="1351"/>
      <c r="AQ191" s="1091">
        <v>7793984504</v>
      </c>
      <c r="AR191" s="1091">
        <v>7636247579</v>
      </c>
      <c r="AS191" s="1093">
        <v>157736925</v>
      </c>
      <c r="AT191" s="1092">
        <v>0</v>
      </c>
      <c r="AU191" s="1020"/>
      <c r="AV191" s="1091">
        <v>7384639911</v>
      </c>
      <c r="AW191" s="1093">
        <v>251607668</v>
      </c>
      <c r="AX191" s="1091">
        <v>5611460701</v>
      </c>
      <c r="AY191" s="1093">
        <v>1773179210</v>
      </c>
      <c r="AZ191" s="1091">
        <v>5502850884</v>
      </c>
      <c r="BA191" s="1093">
        <v>108609817</v>
      </c>
      <c r="BB191" s="1093">
        <v>5502850884</v>
      </c>
      <c r="BC191" s="1092">
        <v>0</v>
      </c>
      <c r="BD191" s="1093">
        <v>77000</v>
      </c>
      <c r="BG191" s="1086">
        <f t="shared" si="56"/>
        <v>7793984504</v>
      </c>
      <c r="BH191" s="1086">
        <f t="shared" si="57"/>
        <v>7636247579</v>
      </c>
      <c r="BI191" s="1086">
        <f t="shared" si="58"/>
        <v>157736925</v>
      </c>
      <c r="BJ191" s="1086">
        <f t="shared" si="59"/>
        <v>0</v>
      </c>
      <c r="BK191" s="1086">
        <f t="shared" si="60"/>
        <v>7384639911</v>
      </c>
      <c r="BL191" s="1086">
        <f t="shared" si="61"/>
        <v>251607668</v>
      </c>
      <c r="BM191" s="1086">
        <f t="shared" si="62"/>
        <v>5611460701</v>
      </c>
      <c r="BN191" s="1086">
        <f t="shared" si="63"/>
        <v>1773179210</v>
      </c>
      <c r="BO191" s="1086">
        <f t="shared" si="64"/>
        <v>5502850884</v>
      </c>
      <c r="BP191" s="1086">
        <f t="shared" si="65"/>
        <v>108609817</v>
      </c>
      <c r="BQ191" s="1086">
        <f t="shared" si="66"/>
        <v>5502850884</v>
      </c>
      <c r="BR191" s="1086">
        <f t="shared" si="67"/>
        <v>0</v>
      </c>
      <c r="BS191" s="1086">
        <f t="shared" si="68"/>
        <v>77000</v>
      </c>
    </row>
    <row r="192" spans="1:71" ht="12.75">
      <c r="A192" s="1050" t="str">
        <f t="shared" si="55"/>
        <v>C32030710</v>
      </c>
      <c r="B192" s="1350" t="s">
        <v>453</v>
      </c>
      <c r="C192" s="1350"/>
      <c r="D192" s="1350" t="s">
        <v>799</v>
      </c>
      <c r="E192" s="1350"/>
      <c r="F192" s="1350" t="s">
        <v>801</v>
      </c>
      <c r="G192" s="1350"/>
      <c r="H192" s="1350"/>
      <c r="I192" s="1350"/>
      <c r="J192" s="1350"/>
      <c r="K192" s="1350"/>
      <c r="L192" s="1350"/>
      <c r="M192" s="1350"/>
      <c r="N192" s="1350"/>
      <c r="O192" s="1350"/>
      <c r="P192" s="1350"/>
      <c r="Q192" s="1350"/>
      <c r="R192" s="1350"/>
      <c r="S192" s="1350"/>
      <c r="T192" s="1349" t="s">
        <v>802</v>
      </c>
      <c r="U192" s="1349"/>
      <c r="V192" s="1349"/>
      <c r="W192" s="1349"/>
      <c r="X192" s="1349"/>
      <c r="Y192" s="1349"/>
      <c r="Z192" s="1349"/>
      <c r="AA192" s="1349"/>
      <c r="AB192" s="1350" t="s">
        <v>732</v>
      </c>
      <c r="AC192" s="1350"/>
      <c r="AD192" s="1350"/>
      <c r="AE192" s="1350"/>
      <c r="AF192" s="1350"/>
      <c r="AG192" s="1350" t="s">
        <v>733</v>
      </c>
      <c r="AH192" s="1350"/>
      <c r="AI192" s="1350"/>
      <c r="AJ192" s="1019" t="s">
        <v>417</v>
      </c>
      <c r="AK192" s="1351" t="s">
        <v>734</v>
      </c>
      <c r="AL192" s="1351"/>
      <c r="AM192" s="1351"/>
      <c r="AN192" s="1351"/>
      <c r="AO192" s="1351"/>
      <c r="AP192" s="1351"/>
      <c r="AQ192" s="1091">
        <v>350000000</v>
      </c>
      <c r="AR192" s="1091">
        <v>316484006</v>
      </c>
      <c r="AS192" s="1093">
        <v>33515994</v>
      </c>
      <c r="AT192" s="1092">
        <v>0</v>
      </c>
      <c r="AU192" s="1020"/>
      <c r="AV192" s="1091">
        <v>316484006</v>
      </c>
      <c r="AW192" s="1092">
        <v>0</v>
      </c>
      <c r="AX192" s="1091">
        <v>207984000</v>
      </c>
      <c r="AY192" s="1093">
        <v>108500006</v>
      </c>
      <c r="AZ192" s="1091">
        <v>207984000</v>
      </c>
      <c r="BA192" s="1092">
        <v>0</v>
      </c>
      <c r="BB192" s="1093">
        <v>207984000</v>
      </c>
      <c r="BC192" s="1092">
        <v>0</v>
      </c>
      <c r="BD192" s="1092">
        <v>0</v>
      </c>
      <c r="BG192" s="1086">
        <f t="shared" si="56"/>
        <v>350000000</v>
      </c>
      <c r="BH192" s="1086">
        <f t="shared" si="57"/>
        <v>316484006</v>
      </c>
      <c r="BI192" s="1086">
        <f t="shared" si="58"/>
        <v>33515994</v>
      </c>
      <c r="BJ192" s="1086">
        <f t="shared" si="59"/>
        <v>0</v>
      </c>
      <c r="BK192" s="1086">
        <f t="shared" si="60"/>
        <v>316484006</v>
      </c>
      <c r="BL192" s="1086">
        <f t="shared" si="61"/>
        <v>0</v>
      </c>
      <c r="BM192" s="1086">
        <f t="shared" si="62"/>
        <v>207984000</v>
      </c>
      <c r="BN192" s="1086">
        <f t="shared" si="63"/>
        <v>108500006</v>
      </c>
      <c r="BO192" s="1086">
        <f t="shared" si="64"/>
        <v>207984000</v>
      </c>
      <c r="BP192" s="1086">
        <f t="shared" si="65"/>
        <v>0</v>
      </c>
      <c r="BQ192" s="1086">
        <f t="shared" si="66"/>
        <v>207984000</v>
      </c>
      <c r="BR192" s="1086">
        <f t="shared" si="67"/>
        <v>0</v>
      </c>
      <c r="BS192" s="1086">
        <f t="shared" si="68"/>
        <v>0</v>
      </c>
    </row>
    <row r="193" spans="1:71" ht="12.75">
      <c r="A193" s="1050" t="str">
        <f t="shared" si="55"/>
        <v>C320307110</v>
      </c>
      <c r="B193" s="1358" t="s">
        <v>453</v>
      </c>
      <c r="C193" s="1358"/>
      <c r="D193" s="1358" t="s">
        <v>799</v>
      </c>
      <c r="E193" s="1358"/>
      <c r="F193" s="1358" t="s">
        <v>801</v>
      </c>
      <c r="G193" s="1358"/>
      <c r="H193" s="1358" t="s">
        <v>738</v>
      </c>
      <c r="I193" s="1358"/>
      <c r="J193" s="1358" t="s">
        <v>685</v>
      </c>
      <c r="K193" s="1358"/>
      <c r="L193" s="1358"/>
      <c r="M193" s="1358" t="s">
        <v>685</v>
      </c>
      <c r="N193" s="1358"/>
      <c r="O193" s="1358"/>
      <c r="P193" s="1358" t="s">
        <v>685</v>
      </c>
      <c r="Q193" s="1358"/>
      <c r="R193" s="1358" t="s">
        <v>685</v>
      </c>
      <c r="S193" s="1358"/>
      <c r="T193" s="1359" t="s">
        <v>803</v>
      </c>
      <c r="U193" s="1359"/>
      <c r="V193" s="1359"/>
      <c r="W193" s="1359"/>
      <c r="X193" s="1359"/>
      <c r="Y193" s="1359"/>
      <c r="Z193" s="1359"/>
      <c r="AA193" s="1359"/>
      <c r="AB193" s="1358" t="s">
        <v>732</v>
      </c>
      <c r="AC193" s="1358"/>
      <c r="AD193" s="1358"/>
      <c r="AE193" s="1358"/>
      <c r="AF193" s="1358"/>
      <c r="AG193" s="1358" t="s">
        <v>733</v>
      </c>
      <c r="AH193" s="1358"/>
      <c r="AI193" s="1358"/>
      <c r="AJ193" s="1024" t="s">
        <v>417</v>
      </c>
      <c r="AK193" s="1360" t="s">
        <v>734</v>
      </c>
      <c r="AL193" s="1360"/>
      <c r="AM193" s="1360"/>
      <c r="AN193" s="1360"/>
      <c r="AO193" s="1360"/>
      <c r="AP193" s="1360"/>
      <c r="AQ193" s="1091">
        <v>350000000</v>
      </c>
      <c r="AR193" s="1091">
        <v>316484006</v>
      </c>
      <c r="AS193" s="1093">
        <v>33515994</v>
      </c>
      <c r="AT193" s="1092">
        <v>0</v>
      </c>
      <c r="AU193" s="1020"/>
      <c r="AV193" s="1091">
        <v>316484006</v>
      </c>
      <c r="AW193" s="1092">
        <v>0</v>
      </c>
      <c r="AX193" s="1091">
        <v>207984000</v>
      </c>
      <c r="AY193" s="1093">
        <v>108500006</v>
      </c>
      <c r="AZ193" s="1091">
        <v>207984000</v>
      </c>
      <c r="BA193" s="1092">
        <v>0</v>
      </c>
      <c r="BB193" s="1093">
        <v>207984000</v>
      </c>
      <c r="BC193" s="1092">
        <v>0</v>
      </c>
      <c r="BD193" s="1092">
        <v>0</v>
      </c>
      <c r="BG193" s="1086">
        <f t="shared" si="56"/>
        <v>350000000</v>
      </c>
      <c r="BH193" s="1086">
        <f t="shared" si="57"/>
        <v>316484006</v>
      </c>
      <c r="BI193" s="1086">
        <f t="shared" si="58"/>
        <v>33515994</v>
      </c>
      <c r="BJ193" s="1086">
        <f t="shared" si="59"/>
        <v>0</v>
      </c>
      <c r="BK193" s="1086">
        <f t="shared" si="60"/>
        <v>316484006</v>
      </c>
      <c r="BL193" s="1086">
        <f t="shared" si="61"/>
        <v>0</v>
      </c>
      <c r="BM193" s="1086">
        <f t="shared" si="62"/>
        <v>207984000</v>
      </c>
      <c r="BN193" s="1086">
        <f t="shared" si="63"/>
        <v>108500006</v>
      </c>
      <c r="BO193" s="1086">
        <f t="shared" si="64"/>
        <v>207984000</v>
      </c>
      <c r="BP193" s="1086">
        <f t="shared" si="65"/>
        <v>0</v>
      </c>
      <c r="BQ193" s="1086">
        <f t="shared" si="66"/>
        <v>207984000</v>
      </c>
      <c r="BR193" s="1086">
        <f t="shared" si="67"/>
        <v>0</v>
      </c>
      <c r="BS193" s="1086">
        <f t="shared" si="68"/>
        <v>0</v>
      </c>
    </row>
    <row r="194" spans="1:71" ht="12.75">
      <c r="A194" s="1050" t="str">
        <f t="shared" si="55"/>
        <v>C320130410</v>
      </c>
      <c r="B194" s="1350" t="s">
        <v>453</v>
      </c>
      <c r="C194" s="1350"/>
      <c r="D194" s="1350" t="s">
        <v>799</v>
      </c>
      <c r="E194" s="1350"/>
      <c r="F194" s="1350" t="s">
        <v>804</v>
      </c>
      <c r="G194" s="1350"/>
      <c r="H194" s="1350"/>
      <c r="I194" s="1350"/>
      <c r="J194" s="1350"/>
      <c r="K194" s="1350"/>
      <c r="L194" s="1350"/>
      <c r="M194" s="1350"/>
      <c r="N194" s="1350"/>
      <c r="O194" s="1350"/>
      <c r="P194" s="1350"/>
      <c r="Q194" s="1350"/>
      <c r="R194" s="1350"/>
      <c r="S194" s="1350"/>
      <c r="T194" s="1349" t="s">
        <v>805</v>
      </c>
      <c r="U194" s="1349"/>
      <c r="V194" s="1349"/>
      <c r="W194" s="1349"/>
      <c r="X194" s="1349"/>
      <c r="Y194" s="1349"/>
      <c r="Z194" s="1349"/>
      <c r="AA194" s="1349"/>
      <c r="AB194" s="1350" t="s">
        <v>732</v>
      </c>
      <c r="AC194" s="1350"/>
      <c r="AD194" s="1350"/>
      <c r="AE194" s="1350"/>
      <c r="AF194" s="1350"/>
      <c r="AG194" s="1350" t="s">
        <v>733</v>
      </c>
      <c r="AH194" s="1350"/>
      <c r="AI194" s="1350"/>
      <c r="AJ194" s="1019" t="s">
        <v>417</v>
      </c>
      <c r="AK194" s="1351" t="s">
        <v>734</v>
      </c>
      <c r="AL194" s="1351"/>
      <c r="AM194" s="1351"/>
      <c r="AN194" s="1351"/>
      <c r="AO194" s="1351"/>
      <c r="AP194" s="1351"/>
      <c r="AQ194" s="1091">
        <v>538984504</v>
      </c>
      <c r="AR194" s="1091">
        <v>537167225</v>
      </c>
      <c r="AS194" s="1093">
        <v>1817279</v>
      </c>
      <c r="AT194" s="1092">
        <v>0</v>
      </c>
      <c r="AU194" s="1020"/>
      <c r="AV194" s="1091">
        <v>537167225</v>
      </c>
      <c r="AW194" s="1092">
        <v>0</v>
      </c>
      <c r="AX194" s="1091">
        <v>288352815</v>
      </c>
      <c r="AY194" s="1093">
        <v>248814410</v>
      </c>
      <c r="AZ194" s="1091">
        <v>196352815</v>
      </c>
      <c r="BA194" s="1093">
        <v>92000000</v>
      </c>
      <c r="BB194" s="1093">
        <v>196352815</v>
      </c>
      <c r="BC194" s="1092">
        <v>0</v>
      </c>
      <c r="BD194" s="1092">
        <v>0</v>
      </c>
      <c r="BG194" s="1086">
        <f t="shared" si="56"/>
        <v>538984504</v>
      </c>
      <c r="BH194" s="1086">
        <f t="shared" si="57"/>
        <v>537167225</v>
      </c>
      <c r="BI194" s="1086">
        <f t="shared" si="58"/>
        <v>1817279</v>
      </c>
      <c r="BJ194" s="1086">
        <f t="shared" si="59"/>
        <v>0</v>
      </c>
      <c r="BK194" s="1086">
        <f t="shared" si="60"/>
        <v>537167225</v>
      </c>
      <c r="BL194" s="1086">
        <f t="shared" si="61"/>
        <v>0</v>
      </c>
      <c r="BM194" s="1086">
        <f t="shared" si="62"/>
        <v>288352815</v>
      </c>
      <c r="BN194" s="1086">
        <f t="shared" si="63"/>
        <v>248814410</v>
      </c>
      <c r="BO194" s="1086">
        <f t="shared" si="64"/>
        <v>196352815</v>
      </c>
      <c r="BP194" s="1086">
        <f t="shared" si="65"/>
        <v>92000000</v>
      </c>
      <c r="BQ194" s="1086">
        <f t="shared" si="66"/>
        <v>196352815</v>
      </c>
      <c r="BR194" s="1086">
        <f t="shared" si="67"/>
        <v>0</v>
      </c>
      <c r="BS194" s="1086">
        <f t="shared" si="68"/>
        <v>0</v>
      </c>
    </row>
    <row r="195" spans="1:71" ht="12.75">
      <c r="A195" s="1050" t="str">
        <f t="shared" si="55"/>
        <v>C3201304110</v>
      </c>
      <c r="B195" s="1358" t="s">
        <v>453</v>
      </c>
      <c r="C195" s="1358"/>
      <c r="D195" s="1358" t="s">
        <v>799</v>
      </c>
      <c r="E195" s="1358"/>
      <c r="F195" s="1358" t="s">
        <v>804</v>
      </c>
      <c r="G195" s="1358"/>
      <c r="H195" s="1358" t="s">
        <v>738</v>
      </c>
      <c r="I195" s="1358"/>
      <c r="J195" s="1358" t="s">
        <v>685</v>
      </c>
      <c r="K195" s="1358"/>
      <c r="L195" s="1358"/>
      <c r="M195" s="1358" t="s">
        <v>685</v>
      </c>
      <c r="N195" s="1358"/>
      <c r="O195" s="1358"/>
      <c r="P195" s="1358" t="s">
        <v>685</v>
      </c>
      <c r="Q195" s="1358"/>
      <c r="R195" s="1358" t="s">
        <v>685</v>
      </c>
      <c r="S195" s="1358"/>
      <c r="T195" s="1359" t="s">
        <v>587</v>
      </c>
      <c r="U195" s="1359"/>
      <c r="V195" s="1359"/>
      <c r="W195" s="1359"/>
      <c r="X195" s="1359"/>
      <c r="Y195" s="1359"/>
      <c r="Z195" s="1359"/>
      <c r="AA195" s="1359"/>
      <c r="AB195" s="1358" t="s">
        <v>732</v>
      </c>
      <c r="AC195" s="1358"/>
      <c r="AD195" s="1358"/>
      <c r="AE195" s="1358"/>
      <c r="AF195" s="1358"/>
      <c r="AG195" s="1358" t="s">
        <v>733</v>
      </c>
      <c r="AH195" s="1358"/>
      <c r="AI195" s="1358"/>
      <c r="AJ195" s="1024" t="s">
        <v>417</v>
      </c>
      <c r="AK195" s="1360" t="s">
        <v>734</v>
      </c>
      <c r="AL195" s="1360"/>
      <c r="AM195" s="1360"/>
      <c r="AN195" s="1360"/>
      <c r="AO195" s="1360"/>
      <c r="AP195" s="1360"/>
      <c r="AQ195" s="1091">
        <v>538984504</v>
      </c>
      <c r="AR195" s="1091">
        <v>537167225</v>
      </c>
      <c r="AS195" s="1093">
        <v>1817279</v>
      </c>
      <c r="AT195" s="1092">
        <v>0</v>
      </c>
      <c r="AU195" s="1020"/>
      <c r="AV195" s="1091">
        <v>537167225</v>
      </c>
      <c r="AW195" s="1092">
        <v>0</v>
      </c>
      <c r="AX195" s="1091">
        <v>288352815</v>
      </c>
      <c r="AY195" s="1093">
        <v>248814410</v>
      </c>
      <c r="AZ195" s="1091">
        <v>196352815</v>
      </c>
      <c r="BA195" s="1093">
        <v>92000000</v>
      </c>
      <c r="BB195" s="1093">
        <v>196352815</v>
      </c>
      <c r="BC195" s="1092">
        <v>0</v>
      </c>
      <c r="BD195" s="1092">
        <v>0</v>
      </c>
      <c r="BG195" s="1086">
        <f t="shared" si="56"/>
        <v>538984504</v>
      </c>
      <c r="BH195" s="1086">
        <f t="shared" si="57"/>
        <v>537167225</v>
      </c>
      <c r="BI195" s="1086">
        <f t="shared" si="58"/>
        <v>1817279</v>
      </c>
      <c r="BJ195" s="1086">
        <f t="shared" si="59"/>
        <v>0</v>
      </c>
      <c r="BK195" s="1086">
        <f t="shared" si="60"/>
        <v>537167225</v>
      </c>
      <c r="BL195" s="1086">
        <f t="shared" si="61"/>
        <v>0</v>
      </c>
      <c r="BM195" s="1086">
        <f t="shared" si="62"/>
        <v>288352815</v>
      </c>
      <c r="BN195" s="1086">
        <f t="shared" si="63"/>
        <v>248814410</v>
      </c>
      <c r="BO195" s="1086">
        <f t="shared" si="64"/>
        <v>196352815</v>
      </c>
      <c r="BP195" s="1086">
        <f t="shared" si="65"/>
        <v>92000000</v>
      </c>
      <c r="BQ195" s="1086">
        <f t="shared" si="66"/>
        <v>196352815</v>
      </c>
      <c r="BR195" s="1086">
        <f t="shared" si="67"/>
        <v>0</v>
      </c>
      <c r="BS195" s="1086">
        <f t="shared" si="68"/>
        <v>0</v>
      </c>
    </row>
    <row r="196" spans="1:71" ht="12.75">
      <c r="A196" s="1050" t="str">
        <f t="shared" si="55"/>
        <v>C320150710</v>
      </c>
      <c r="B196" s="1350" t="s">
        <v>453</v>
      </c>
      <c r="C196" s="1350"/>
      <c r="D196" s="1350" t="s">
        <v>799</v>
      </c>
      <c r="E196" s="1350"/>
      <c r="F196" s="1350" t="s">
        <v>795</v>
      </c>
      <c r="G196" s="1350"/>
      <c r="H196" s="1350"/>
      <c r="I196" s="1350"/>
      <c r="J196" s="1350"/>
      <c r="K196" s="1350"/>
      <c r="L196" s="1350"/>
      <c r="M196" s="1350"/>
      <c r="N196" s="1350"/>
      <c r="O196" s="1350"/>
      <c r="P196" s="1350"/>
      <c r="Q196" s="1350"/>
      <c r="R196" s="1350"/>
      <c r="S196" s="1350"/>
      <c r="T196" s="1349" t="s">
        <v>796</v>
      </c>
      <c r="U196" s="1349"/>
      <c r="V196" s="1349"/>
      <c r="W196" s="1349"/>
      <c r="X196" s="1349"/>
      <c r="Y196" s="1349"/>
      <c r="Z196" s="1349"/>
      <c r="AA196" s="1349"/>
      <c r="AB196" s="1350" t="s">
        <v>732</v>
      </c>
      <c r="AC196" s="1350"/>
      <c r="AD196" s="1350"/>
      <c r="AE196" s="1350"/>
      <c r="AF196" s="1350"/>
      <c r="AG196" s="1350" t="s">
        <v>733</v>
      </c>
      <c r="AH196" s="1350"/>
      <c r="AI196" s="1350"/>
      <c r="AJ196" s="1019" t="s">
        <v>417</v>
      </c>
      <c r="AK196" s="1351" t="s">
        <v>734</v>
      </c>
      <c r="AL196" s="1351"/>
      <c r="AM196" s="1351"/>
      <c r="AN196" s="1351"/>
      <c r="AO196" s="1351"/>
      <c r="AP196" s="1351"/>
      <c r="AQ196" s="1091">
        <v>6905000000</v>
      </c>
      <c r="AR196" s="1091">
        <v>6782596348</v>
      </c>
      <c r="AS196" s="1093">
        <v>122403652</v>
      </c>
      <c r="AT196" s="1092">
        <v>0</v>
      </c>
      <c r="AU196" s="1020"/>
      <c r="AV196" s="1091">
        <v>6530988680</v>
      </c>
      <c r="AW196" s="1093">
        <v>251607668</v>
      </c>
      <c r="AX196" s="1091">
        <v>5115123886</v>
      </c>
      <c r="AY196" s="1093">
        <v>1415864794</v>
      </c>
      <c r="AZ196" s="1091">
        <v>5098514069</v>
      </c>
      <c r="BA196" s="1093">
        <v>16609817</v>
      </c>
      <c r="BB196" s="1093">
        <v>5098514069</v>
      </c>
      <c r="BC196" s="1092">
        <v>0</v>
      </c>
      <c r="BD196" s="1093">
        <v>77000</v>
      </c>
      <c r="BG196" s="1086">
        <f t="shared" si="56"/>
        <v>6905000000</v>
      </c>
      <c r="BH196" s="1086">
        <f t="shared" si="57"/>
        <v>6782596348</v>
      </c>
      <c r="BI196" s="1086">
        <f t="shared" si="58"/>
        <v>122403652</v>
      </c>
      <c r="BJ196" s="1086">
        <f t="shared" si="59"/>
        <v>0</v>
      </c>
      <c r="BK196" s="1086">
        <f t="shared" si="60"/>
        <v>6530988680</v>
      </c>
      <c r="BL196" s="1086">
        <f t="shared" si="61"/>
        <v>251607668</v>
      </c>
      <c r="BM196" s="1086">
        <f t="shared" si="62"/>
        <v>5115123886</v>
      </c>
      <c r="BN196" s="1086">
        <f t="shared" si="63"/>
        <v>1415864794</v>
      </c>
      <c r="BO196" s="1086">
        <f t="shared" si="64"/>
        <v>5098514069</v>
      </c>
      <c r="BP196" s="1086">
        <f t="shared" si="65"/>
        <v>16609817</v>
      </c>
      <c r="BQ196" s="1086">
        <f t="shared" si="66"/>
        <v>5098514069</v>
      </c>
      <c r="BR196" s="1086">
        <f t="shared" si="67"/>
        <v>0</v>
      </c>
      <c r="BS196" s="1086">
        <f t="shared" si="68"/>
        <v>77000</v>
      </c>
    </row>
    <row r="197" spans="1:71" ht="12.75">
      <c r="A197" s="1050" t="str">
        <f t="shared" si="55"/>
        <v>C3201507110</v>
      </c>
      <c r="B197" s="1358" t="s">
        <v>453</v>
      </c>
      <c r="C197" s="1358"/>
      <c r="D197" s="1358" t="s">
        <v>799</v>
      </c>
      <c r="E197" s="1358"/>
      <c r="F197" s="1358" t="s">
        <v>795</v>
      </c>
      <c r="G197" s="1358"/>
      <c r="H197" s="1358" t="s">
        <v>738</v>
      </c>
      <c r="I197" s="1358"/>
      <c r="J197" s="1358" t="s">
        <v>685</v>
      </c>
      <c r="K197" s="1358"/>
      <c r="L197" s="1358"/>
      <c r="M197" s="1358" t="s">
        <v>685</v>
      </c>
      <c r="N197" s="1358"/>
      <c r="O197" s="1358"/>
      <c r="P197" s="1358" t="s">
        <v>685</v>
      </c>
      <c r="Q197" s="1358"/>
      <c r="R197" s="1358" t="s">
        <v>685</v>
      </c>
      <c r="S197" s="1358"/>
      <c r="T197" s="1359" t="s">
        <v>807</v>
      </c>
      <c r="U197" s="1359"/>
      <c r="V197" s="1359"/>
      <c r="W197" s="1359"/>
      <c r="X197" s="1359"/>
      <c r="Y197" s="1359"/>
      <c r="Z197" s="1359"/>
      <c r="AA197" s="1359"/>
      <c r="AB197" s="1358" t="s">
        <v>732</v>
      </c>
      <c r="AC197" s="1358"/>
      <c r="AD197" s="1358"/>
      <c r="AE197" s="1358"/>
      <c r="AF197" s="1358"/>
      <c r="AG197" s="1358" t="s">
        <v>733</v>
      </c>
      <c r="AH197" s="1358"/>
      <c r="AI197" s="1358"/>
      <c r="AJ197" s="1024" t="s">
        <v>417</v>
      </c>
      <c r="AK197" s="1360" t="s">
        <v>734</v>
      </c>
      <c r="AL197" s="1360"/>
      <c r="AM197" s="1360"/>
      <c r="AN197" s="1360"/>
      <c r="AO197" s="1360"/>
      <c r="AP197" s="1360"/>
      <c r="AQ197" s="1091">
        <v>600000000</v>
      </c>
      <c r="AR197" s="1091">
        <v>600000000</v>
      </c>
      <c r="AS197" s="1092">
        <v>0</v>
      </c>
      <c r="AT197" s="1092">
        <v>0</v>
      </c>
      <c r="AU197" s="1020"/>
      <c r="AV197" s="1091">
        <v>555413933</v>
      </c>
      <c r="AW197" s="1093">
        <v>44586067</v>
      </c>
      <c r="AX197" s="1091">
        <v>463704869</v>
      </c>
      <c r="AY197" s="1093">
        <v>91709064</v>
      </c>
      <c r="AZ197" s="1091">
        <v>461343752</v>
      </c>
      <c r="BA197" s="1093">
        <v>2361117</v>
      </c>
      <c r="BB197" s="1093">
        <v>461343752</v>
      </c>
      <c r="BC197" s="1092">
        <v>0</v>
      </c>
      <c r="BD197" s="1092">
        <v>0</v>
      </c>
      <c r="BG197" s="1086">
        <f t="shared" si="56"/>
        <v>600000000</v>
      </c>
      <c r="BH197" s="1086">
        <f t="shared" si="57"/>
        <v>600000000</v>
      </c>
      <c r="BI197" s="1086">
        <f t="shared" si="58"/>
        <v>0</v>
      </c>
      <c r="BJ197" s="1086">
        <f t="shared" si="59"/>
        <v>0</v>
      </c>
      <c r="BK197" s="1086">
        <f t="shared" si="60"/>
        <v>555413933</v>
      </c>
      <c r="BL197" s="1086">
        <f t="shared" si="61"/>
        <v>44586067</v>
      </c>
      <c r="BM197" s="1086">
        <f t="shared" si="62"/>
        <v>463704869</v>
      </c>
      <c r="BN197" s="1086">
        <f t="shared" si="63"/>
        <v>91709064</v>
      </c>
      <c r="BO197" s="1086">
        <f t="shared" si="64"/>
        <v>461343752</v>
      </c>
      <c r="BP197" s="1086">
        <f t="shared" si="65"/>
        <v>2361117</v>
      </c>
      <c r="BQ197" s="1086">
        <f t="shared" si="66"/>
        <v>461343752</v>
      </c>
      <c r="BR197" s="1086">
        <f t="shared" si="67"/>
        <v>0</v>
      </c>
      <c r="BS197" s="1086">
        <f t="shared" si="68"/>
        <v>0</v>
      </c>
    </row>
    <row r="198" spans="1:71" ht="12.75">
      <c r="A198" s="1050" t="str">
        <f t="shared" si="55"/>
        <v>C32015071010</v>
      </c>
      <c r="B198" s="1350" t="s">
        <v>453</v>
      </c>
      <c r="C198" s="1350"/>
      <c r="D198" s="1350" t="s">
        <v>799</v>
      </c>
      <c r="E198" s="1350"/>
      <c r="F198" s="1350" t="s">
        <v>795</v>
      </c>
      <c r="G198" s="1350"/>
      <c r="H198" s="1350" t="s">
        <v>738</v>
      </c>
      <c r="I198" s="1350"/>
      <c r="J198" s="1350" t="s">
        <v>739</v>
      </c>
      <c r="K198" s="1350"/>
      <c r="L198" s="1350"/>
      <c r="M198" s="1350" t="s">
        <v>685</v>
      </c>
      <c r="N198" s="1350"/>
      <c r="O198" s="1350"/>
      <c r="P198" s="1350" t="s">
        <v>685</v>
      </c>
      <c r="Q198" s="1350"/>
      <c r="R198" s="1350" t="s">
        <v>685</v>
      </c>
      <c r="S198" s="1350"/>
      <c r="T198" s="1349" t="s">
        <v>806</v>
      </c>
      <c r="U198" s="1349"/>
      <c r="V198" s="1349"/>
      <c r="W198" s="1349"/>
      <c r="X198" s="1349"/>
      <c r="Y198" s="1349"/>
      <c r="Z198" s="1349"/>
      <c r="AA198" s="1349"/>
      <c r="AB198" s="1350" t="s">
        <v>732</v>
      </c>
      <c r="AC198" s="1350"/>
      <c r="AD198" s="1350"/>
      <c r="AE198" s="1350"/>
      <c r="AF198" s="1350"/>
      <c r="AG198" s="1350" t="s">
        <v>733</v>
      </c>
      <c r="AH198" s="1350"/>
      <c r="AI198" s="1350"/>
      <c r="AJ198" s="1019" t="s">
        <v>417</v>
      </c>
      <c r="AK198" s="1351" t="s">
        <v>734</v>
      </c>
      <c r="AL198" s="1351"/>
      <c r="AM198" s="1351"/>
      <c r="AN198" s="1351"/>
      <c r="AO198" s="1351"/>
      <c r="AP198" s="1351"/>
      <c r="AQ198" s="1091">
        <v>600000000</v>
      </c>
      <c r="AR198" s="1091">
        <v>600000000</v>
      </c>
      <c r="AS198" s="1092">
        <v>0</v>
      </c>
      <c r="AT198" s="1092">
        <v>0</v>
      </c>
      <c r="AU198" s="1020"/>
      <c r="AV198" s="1091">
        <v>555413933</v>
      </c>
      <c r="AW198" s="1093">
        <v>44586067</v>
      </c>
      <c r="AX198" s="1091">
        <v>463704869</v>
      </c>
      <c r="AY198" s="1093">
        <v>91709064</v>
      </c>
      <c r="AZ198" s="1091">
        <v>461343752</v>
      </c>
      <c r="BA198" s="1093">
        <v>2361117</v>
      </c>
      <c r="BB198" s="1093">
        <v>461343752</v>
      </c>
      <c r="BC198" s="1092">
        <v>0</v>
      </c>
      <c r="BD198" s="1092">
        <v>0</v>
      </c>
      <c r="BG198" s="1086">
        <f t="shared" si="56"/>
        <v>600000000</v>
      </c>
      <c r="BH198" s="1086">
        <f t="shared" si="57"/>
        <v>600000000</v>
      </c>
      <c r="BI198" s="1086">
        <f t="shared" si="58"/>
        <v>0</v>
      </c>
      <c r="BJ198" s="1086">
        <f t="shared" si="59"/>
        <v>0</v>
      </c>
      <c r="BK198" s="1086">
        <f t="shared" si="60"/>
        <v>555413933</v>
      </c>
      <c r="BL198" s="1086">
        <f t="shared" si="61"/>
        <v>44586067</v>
      </c>
      <c r="BM198" s="1086">
        <f t="shared" si="62"/>
        <v>463704869</v>
      </c>
      <c r="BN198" s="1086">
        <f t="shared" si="63"/>
        <v>91709064</v>
      </c>
      <c r="BO198" s="1086">
        <f t="shared" si="64"/>
        <v>461343752</v>
      </c>
      <c r="BP198" s="1086">
        <f t="shared" si="65"/>
        <v>2361117</v>
      </c>
      <c r="BQ198" s="1086">
        <f t="shared" si="66"/>
        <v>461343752</v>
      </c>
      <c r="BR198" s="1086">
        <f t="shared" si="67"/>
        <v>0</v>
      </c>
      <c r="BS198" s="1086">
        <f t="shared" si="68"/>
        <v>0</v>
      </c>
    </row>
    <row r="199" spans="1:71" ht="26.25" customHeight="1">
      <c r="A199" s="1050" t="str">
        <f t="shared" si="55"/>
        <v>C320150710210</v>
      </c>
      <c r="B199" s="1358" t="s">
        <v>453</v>
      </c>
      <c r="C199" s="1358"/>
      <c r="D199" s="1358" t="s">
        <v>799</v>
      </c>
      <c r="E199" s="1358"/>
      <c r="F199" s="1358" t="s">
        <v>795</v>
      </c>
      <c r="G199" s="1358"/>
      <c r="H199" s="1358" t="s">
        <v>738</v>
      </c>
      <c r="I199" s="1358"/>
      <c r="J199" s="1358" t="s">
        <v>739</v>
      </c>
      <c r="K199" s="1358"/>
      <c r="L199" s="1358"/>
      <c r="M199" s="1358" t="s">
        <v>741</v>
      </c>
      <c r="N199" s="1358"/>
      <c r="O199" s="1358"/>
      <c r="P199" s="1358" t="s">
        <v>685</v>
      </c>
      <c r="Q199" s="1358"/>
      <c r="R199" s="1358" t="s">
        <v>685</v>
      </c>
      <c r="S199" s="1358"/>
      <c r="T199" s="1359" t="s">
        <v>588</v>
      </c>
      <c r="U199" s="1359"/>
      <c r="V199" s="1359"/>
      <c r="W199" s="1359"/>
      <c r="X199" s="1359"/>
      <c r="Y199" s="1359"/>
      <c r="Z199" s="1359"/>
      <c r="AA199" s="1359"/>
      <c r="AB199" s="1358" t="s">
        <v>732</v>
      </c>
      <c r="AC199" s="1358"/>
      <c r="AD199" s="1358"/>
      <c r="AE199" s="1358"/>
      <c r="AF199" s="1358"/>
      <c r="AG199" s="1358" t="s">
        <v>733</v>
      </c>
      <c r="AH199" s="1358"/>
      <c r="AI199" s="1358"/>
      <c r="AJ199" s="1024" t="s">
        <v>417</v>
      </c>
      <c r="AK199" s="1360" t="s">
        <v>734</v>
      </c>
      <c r="AL199" s="1360"/>
      <c r="AM199" s="1360"/>
      <c r="AN199" s="1360"/>
      <c r="AO199" s="1360"/>
      <c r="AP199" s="1360"/>
      <c r="AQ199" s="1091">
        <v>600000000</v>
      </c>
      <c r="AR199" s="1091">
        <v>600000000</v>
      </c>
      <c r="AS199" s="1092">
        <v>0</v>
      </c>
      <c r="AT199" s="1092">
        <v>0</v>
      </c>
      <c r="AU199" s="1020"/>
      <c r="AV199" s="1091">
        <v>555413933</v>
      </c>
      <c r="AW199" s="1093">
        <v>44586067</v>
      </c>
      <c r="AX199" s="1091">
        <v>463704869</v>
      </c>
      <c r="AY199" s="1093">
        <v>91709064</v>
      </c>
      <c r="AZ199" s="1091">
        <v>461343752</v>
      </c>
      <c r="BA199" s="1093">
        <v>2361117</v>
      </c>
      <c r="BB199" s="1093">
        <v>461343752</v>
      </c>
      <c r="BC199" s="1092">
        <v>0</v>
      </c>
      <c r="BD199" s="1092">
        <v>0</v>
      </c>
      <c r="BG199" s="1086">
        <f t="shared" si="56"/>
        <v>600000000</v>
      </c>
      <c r="BH199" s="1086">
        <f t="shared" si="57"/>
        <v>600000000</v>
      </c>
      <c r="BI199" s="1086">
        <f t="shared" si="58"/>
        <v>0</v>
      </c>
      <c r="BJ199" s="1086">
        <f t="shared" si="59"/>
        <v>0</v>
      </c>
      <c r="BK199" s="1086">
        <f t="shared" si="60"/>
        <v>555413933</v>
      </c>
      <c r="BL199" s="1086">
        <f t="shared" si="61"/>
        <v>44586067</v>
      </c>
      <c r="BM199" s="1086">
        <f t="shared" si="62"/>
        <v>463704869</v>
      </c>
      <c r="BN199" s="1086">
        <f t="shared" si="63"/>
        <v>91709064</v>
      </c>
      <c r="BO199" s="1086">
        <f t="shared" si="64"/>
        <v>461343752</v>
      </c>
      <c r="BP199" s="1086">
        <f t="shared" si="65"/>
        <v>2361117</v>
      </c>
      <c r="BQ199" s="1086">
        <f t="shared" si="66"/>
        <v>461343752</v>
      </c>
      <c r="BR199" s="1086">
        <f t="shared" si="67"/>
        <v>0</v>
      </c>
      <c r="BS199" s="1086">
        <f t="shared" si="68"/>
        <v>0</v>
      </c>
    </row>
    <row r="200" spans="1:71" ht="12.75">
      <c r="A200" s="1050" t="str">
        <f t="shared" si="55"/>
        <v>C3201507210</v>
      </c>
      <c r="B200" s="1358" t="s">
        <v>453</v>
      </c>
      <c r="C200" s="1358"/>
      <c r="D200" s="1358" t="s">
        <v>799</v>
      </c>
      <c r="E200" s="1358"/>
      <c r="F200" s="1358" t="s">
        <v>795</v>
      </c>
      <c r="G200" s="1358"/>
      <c r="H200" s="1358" t="s">
        <v>741</v>
      </c>
      <c r="I200" s="1358"/>
      <c r="J200" s="1358" t="s">
        <v>685</v>
      </c>
      <c r="K200" s="1358"/>
      <c r="L200" s="1358"/>
      <c r="M200" s="1358" t="s">
        <v>685</v>
      </c>
      <c r="N200" s="1358"/>
      <c r="O200" s="1358"/>
      <c r="P200" s="1358" t="s">
        <v>685</v>
      </c>
      <c r="Q200" s="1358"/>
      <c r="R200" s="1358" t="s">
        <v>685</v>
      </c>
      <c r="S200" s="1358"/>
      <c r="T200" s="1359" t="s">
        <v>589</v>
      </c>
      <c r="U200" s="1359"/>
      <c r="V200" s="1359"/>
      <c r="W200" s="1359"/>
      <c r="X200" s="1359"/>
      <c r="Y200" s="1359"/>
      <c r="Z200" s="1359"/>
      <c r="AA200" s="1359"/>
      <c r="AB200" s="1358" t="s">
        <v>732</v>
      </c>
      <c r="AC200" s="1358"/>
      <c r="AD200" s="1358"/>
      <c r="AE200" s="1358"/>
      <c r="AF200" s="1358"/>
      <c r="AG200" s="1358" t="s">
        <v>733</v>
      </c>
      <c r="AH200" s="1358"/>
      <c r="AI200" s="1358"/>
      <c r="AJ200" s="1024" t="s">
        <v>417</v>
      </c>
      <c r="AK200" s="1360" t="s">
        <v>734</v>
      </c>
      <c r="AL200" s="1360"/>
      <c r="AM200" s="1360"/>
      <c r="AN200" s="1360"/>
      <c r="AO200" s="1360"/>
      <c r="AP200" s="1360"/>
      <c r="AQ200" s="1091">
        <v>2850000000</v>
      </c>
      <c r="AR200" s="1091">
        <v>2850000000</v>
      </c>
      <c r="AS200" s="1092">
        <v>0</v>
      </c>
      <c r="AT200" s="1092">
        <v>0</v>
      </c>
      <c r="AU200" s="1020"/>
      <c r="AV200" s="1091">
        <v>2746846795</v>
      </c>
      <c r="AW200" s="1093">
        <v>103153205</v>
      </c>
      <c r="AX200" s="1091">
        <v>2111026670</v>
      </c>
      <c r="AY200" s="1093">
        <v>635820125</v>
      </c>
      <c r="AZ200" s="1091">
        <v>2108332545</v>
      </c>
      <c r="BA200" s="1093">
        <v>2694125</v>
      </c>
      <c r="BB200" s="1093">
        <v>2108332545</v>
      </c>
      <c r="BC200" s="1092">
        <v>0</v>
      </c>
      <c r="BD200" s="1092">
        <v>0</v>
      </c>
      <c r="BG200" s="1086">
        <f t="shared" si="56"/>
        <v>2850000000</v>
      </c>
      <c r="BH200" s="1086">
        <f t="shared" si="57"/>
        <v>2850000000</v>
      </c>
      <c r="BI200" s="1086">
        <f t="shared" si="58"/>
        <v>0</v>
      </c>
      <c r="BJ200" s="1086">
        <f t="shared" si="59"/>
        <v>0</v>
      </c>
      <c r="BK200" s="1086">
        <f t="shared" si="60"/>
        <v>2746846795</v>
      </c>
      <c r="BL200" s="1086">
        <f t="shared" si="61"/>
        <v>103153205</v>
      </c>
      <c r="BM200" s="1086">
        <f t="shared" si="62"/>
        <v>2111026670</v>
      </c>
      <c r="BN200" s="1086">
        <f t="shared" si="63"/>
        <v>635820125</v>
      </c>
      <c r="BO200" s="1086">
        <f t="shared" si="64"/>
        <v>2108332545</v>
      </c>
      <c r="BP200" s="1086">
        <f t="shared" si="65"/>
        <v>2694125</v>
      </c>
      <c r="BQ200" s="1086">
        <f t="shared" si="66"/>
        <v>2108332545</v>
      </c>
      <c r="BR200" s="1086">
        <f t="shared" si="67"/>
        <v>0</v>
      </c>
      <c r="BS200" s="1086">
        <f t="shared" si="68"/>
        <v>0</v>
      </c>
    </row>
    <row r="201" spans="1:71" ht="12.75">
      <c r="A201" s="1050" t="str">
        <f t="shared" si="55"/>
        <v>C3201507310</v>
      </c>
      <c r="B201" s="1358" t="s">
        <v>453</v>
      </c>
      <c r="C201" s="1358"/>
      <c r="D201" s="1358" t="s">
        <v>799</v>
      </c>
      <c r="E201" s="1358"/>
      <c r="F201" s="1358" t="s">
        <v>795</v>
      </c>
      <c r="G201" s="1358"/>
      <c r="H201" s="1358" t="s">
        <v>748</v>
      </c>
      <c r="I201" s="1358"/>
      <c r="J201" s="1358" t="s">
        <v>685</v>
      </c>
      <c r="K201" s="1358"/>
      <c r="L201" s="1358"/>
      <c r="M201" s="1358" t="s">
        <v>685</v>
      </c>
      <c r="N201" s="1358"/>
      <c r="O201" s="1358"/>
      <c r="P201" s="1358" t="s">
        <v>685</v>
      </c>
      <c r="Q201" s="1358"/>
      <c r="R201" s="1358" t="s">
        <v>685</v>
      </c>
      <c r="S201" s="1358"/>
      <c r="T201" s="1359" t="s">
        <v>590</v>
      </c>
      <c r="U201" s="1359"/>
      <c r="V201" s="1359"/>
      <c r="W201" s="1359"/>
      <c r="X201" s="1359"/>
      <c r="Y201" s="1359"/>
      <c r="Z201" s="1359"/>
      <c r="AA201" s="1359"/>
      <c r="AB201" s="1358" t="s">
        <v>732</v>
      </c>
      <c r="AC201" s="1358"/>
      <c r="AD201" s="1358"/>
      <c r="AE201" s="1358"/>
      <c r="AF201" s="1358"/>
      <c r="AG201" s="1358" t="s">
        <v>733</v>
      </c>
      <c r="AH201" s="1358"/>
      <c r="AI201" s="1358"/>
      <c r="AJ201" s="1024" t="s">
        <v>417</v>
      </c>
      <c r="AK201" s="1360" t="s">
        <v>734</v>
      </c>
      <c r="AL201" s="1360"/>
      <c r="AM201" s="1360"/>
      <c r="AN201" s="1360"/>
      <c r="AO201" s="1360"/>
      <c r="AP201" s="1360"/>
      <c r="AQ201" s="1091">
        <v>3455000000</v>
      </c>
      <c r="AR201" s="1091">
        <v>3332596348</v>
      </c>
      <c r="AS201" s="1093">
        <v>122403652</v>
      </c>
      <c r="AT201" s="1092">
        <v>0</v>
      </c>
      <c r="AU201" s="1020"/>
      <c r="AV201" s="1091">
        <v>3228727952</v>
      </c>
      <c r="AW201" s="1093">
        <v>103868396</v>
      </c>
      <c r="AX201" s="1091">
        <v>2540392347</v>
      </c>
      <c r="AY201" s="1093">
        <v>688335605</v>
      </c>
      <c r="AZ201" s="1091">
        <v>2528837772</v>
      </c>
      <c r="BA201" s="1093">
        <v>11554575</v>
      </c>
      <c r="BB201" s="1093">
        <v>2528837772</v>
      </c>
      <c r="BC201" s="1092">
        <v>0</v>
      </c>
      <c r="BD201" s="1093">
        <v>77000</v>
      </c>
      <c r="BG201" s="1086">
        <f t="shared" si="56"/>
        <v>3455000000</v>
      </c>
      <c r="BH201" s="1086">
        <f t="shared" si="57"/>
        <v>3332596348</v>
      </c>
      <c r="BI201" s="1086">
        <f t="shared" si="58"/>
        <v>122403652</v>
      </c>
      <c r="BJ201" s="1086">
        <f t="shared" si="59"/>
        <v>0</v>
      </c>
      <c r="BK201" s="1086">
        <f t="shared" si="60"/>
        <v>3228727952</v>
      </c>
      <c r="BL201" s="1086">
        <f t="shared" si="61"/>
        <v>103868396</v>
      </c>
      <c r="BM201" s="1086">
        <f t="shared" si="62"/>
        <v>2540392347</v>
      </c>
      <c r="BN201" s="1086">
        <f t="shared" si="63"/>
        <v>688335605</v>
      </c>
      <c r="BO201" s="1086">
        <f t="shared" si="64"/>
        <v>2528837772</v>
      </c>
      <c r="BP201" s="1086">
        <f t="shared" si="65"/>
        <v>11554575</v>
      </c>
      <c r="BQ201" s="1086">
        <f t="shared" si="66"/>
        <v>2528837772</v>
      </c>
      <c r="BR201" s="1086">
        <f t="shared" si="67"/>
        <v>0</v>
      </c>
      <c r="BS201" s="1086">
        <f t="shared" si="68"/>
        <v>77000</v>
      </c>
    </row>
    <row r="202" spans="1:71" ht="12.75">
      <c r="A202" s="1050" t="str">
        <f t="shared" si="55"/>
        <v>C51010</v>
      </c>
      <c r="B202" s="1350" t="s">
        <v>453</v>
      </c>
      <c r="C202" s="1350"/>
      <c r="D202" s="1350" t="s">
        <v>808</v>
      </c>
      <c r="E202" s="1350"/>
      <c r="F202" s="1350"/>
      <c r="G202" s="1350"/>
      <c r="H202" s="1350"/>
      <c r="I202" s="1350"/>
      <c r="J202" s="1350"/>
      <c r="K202" s="1350"/>
      <c r="L202" s="1350"/>
      <c r="M202" s="1350"/>
      <c r="N202" s="1350"/>
      <c r="O202" s="1350"/>
      <c r="P202" s="1350"/>
      <c r="Q202" s="1350"/>
      <c r="R202" s="1350"/>
      <c r="S202" s="1350"/>
      <c r="T202" s="1349" t="s">
        <v>809</v>
      </c>
      <c r="U202" s="1349"/>
      <c r="V202" s="1349"/>
      <c r="W202" s="1349"/>
      <c r="X202" s="1349"/>
      <c r="Y202" s="1349"/>
      <c r="Z202" s="1349"/>
      <c r="AA202" s="1349"/>
      <c r="AB202" s="1350" t="s">
        <v>732</v>
      </c>
      <c r="AC202" s="1350"/>
      <c r="AD202" s="1350"/>
      <c r="AE202" s="1350"/>
      <c r="AF202" s="1350"/>
      <c r="AG202" s="1350" t="s">
        <v>733</v>
      </c>
      <c r="AH202" s="1350"/>
      <c r="AI202" s="1350"/>
      <c r="AJ202" s="1019" t="s">
        <v>417</v>
      </c>
      <c r="AK202" s="1351" t="s">
        <v>734</v>
      </c>
      <c r="AL202" s="1351"/>
      <c r="AM202" s="1351"/>
      <c r="AN202" s="1351"/>
      <c r="AO202" s="1351"/>
      <c r="AP202" s="1351"/>
      <c r="AQ202" s="1091">
        <v>2078000000</v>
      </c>
      <c r="AR202" s="1091">
        <v>2078000000</v>
      </c>
      <c r="AS202" s="1092">
        <v>0</v>
      </c>
      <c r="AT202" s="1092">
        <v>0</v>
      </c>
      <c r="AU202" s="1020"/>
      <c r="AV202" s="1091">
        <v>1946806322</v>
      </c>
      <c r="AW202" s="1093">
        <v>131193678</v>
      </c>
      <c r="AX202" s="1091">
        <v>1252338190</v>
      </c>
      <c r="AY202" s="1093">
        <v>694468132</v>
      </c>
      <c r="AZ202" s="1091">
        <v>1252338190</v>
      </c>
      <c r="BA202" s="1092">
        <v>0</v>
      </c>
      <c r="BB202" s="1093">
        <v>1252338190</v>
      </c>
      <c r="BC202" s="1092">
        <v>0</v>
      </c>
      <c r="BD202" s="1092">
        <v>0</v>
      </c>
      <c r="BG202" s="1086">
        <f t="shared" si="56"/>
        <v>2078000000</v>
      </c>
      <c r="BH202" s="1086">
        <f t="shared" si="57"/>
        <v>2078000000</v>
      </c>
      <c r="BI202" s="1086">
        <f t="shared" si="58"/>
        <v>0</v>
      </c>
      <c r="BJ202" s="1086">
        <f t="shared" si="59"/>
        <v>0</v>
      </c>
      <c r="BK202" s="1086">
        <f t="shared" si="60"/>
        <v>1946806322</v>
      </c>
      <c r="BL202" s="1086">
        <f t="shared" si="61"/>
        <v>131193678</v>
      </c>
      <c r="BM202" s="1086">
        <f t="shared" si="62"/>
        <v>1252338190</v>
      </c>
      <c r="BN202" s="1086">
        <f t="shared" si="63"/>
        <v>694468132</v>
      </c>
      <c r="BO202" s="1086">
        <f t="shared" si="64"/>
        <v>1252338190</v>
      </c>
      <c r="BP202" s="1086">
        <f t="shared" si="65"/>
        <v>0</v>
      </c>
      <c r="BQ202" s="1086">
        <f t="shared" si="66"/>
        <v>1252338190</v>
      </c>
      <c r="BR202" s="1086">
        <f t="shared" si="67"/>
        <v>0</v>
      </c>
      <c r="BS202" s="1086">
        <f t="shared" si="68"/>
        <v>0</v>
      </c>
    </row>
    <row r="203" spans="1:71" ht="12.75">
      <c r="A203" s="1050" t="str">
        <f t="shared" si="55"/>
        <v>C51015</v>
      </c>
      <c r="B203" s="1350" t="s">
        <v>453</v>
      </c>
      <c r="C203" s="1350"/>
      <c r="D203" s="1350" t="s">
        <v>808</v>
      </c>
      <c r="E203" s="1350"/>
      <c r="F203" s="1350"/>
      <c r="G203" s="1350"/>
      <c r="H203" s="1350"/>
      <c r="I203" s="1350"/>
      <c r="J203" s="1350"/>
      <c r="K203" s="1350"/>
      <c r="L203" s="1350"/>
      <c r="M203" s="1350"/>
      <c r="N203" s="1350"/>
      <c r="O203" s="1350"/>
      <c r="P203" s="1350"/>
      <c r="Q203" s="1350"/>
      <c r="R203" s="1350"/>
      <c r="S203" s="1350"/>
      <c r="T203" s="1349" t="s">
        <v>809</v>
      </c>
      <c r="U203" s="1349"/>
      <c r="V203" s="1349"/>
      <c r="W203" s="1349"/>
      <c r="X203" s="1349"/>
      <c r="Y203" s="1349"/>
      <c r="Z203" s="1349"/>
      <c r="AA203" s="1349"/>
      <c r="AB203" s="1350" t="s">
        <v>732</v>
      </c>
      <c r="AC203" s="1350"/>
      <c r="AD203" s="1350"/>
      <c r="AE203" s="1350"/>
      <c r="AF203" s="1350"/>
      <c r="AG203" s="1350" t="s">
        <v>733</v>
      </c>
      <c r="AH203" s="1350"/>
      <c r="AI203" s="1350"/>
      <c r="AJ203" s="1019" t="s">
        <v>745</v>
      </c>
      <c r="AK203" s="1351" t="s">
        <v>781</v>
      </c>
      <c r="AL203" s="1351"/>
      <c r="AM203" s="1351"/>
      <c r="AN203" s="1351"/>
      <c r="AO203" s="1351"/>
      <c r="AP203" s="1351"/>
      <c r="AQ203" s="1091">
        <v>1140000000</v>
      </c>
      <c r="AR203" s="1090">
        <v>0</v>
      </c>
      <c r="AS203" s="1093">
        <v>1140000000</v>
      </c>
      <c r="AT203" s="1092">
        <v>0</v>
      </c>
      <c r="AU203" s="1020"/>
      <c r="AV203" s="1090">
        <v>0</v>
      </c>
      <c r="AW203" s="1092">
        <v>0</v>
      </c>
      <c r="AX203" s="1090">
        <v>0</v>
      </c>
      <c r="AY203" s="1092">
        <v>0</v>
      </c>
      <c r="AZ203" s="1090">
        <v>0</v>
      </c>
      <c r="BA203" s="1092">
        <v>0</v>
      </c>
      <c r="BB203" s="1092">
        <v>0</v>
      </c>
      <c r="BC203" s="1092">
        <v>0</v>
      </c>
      <c r="BD203" s="1092">
        <v>0</v>
      </c>
      <c r="BG203" s="1086">
        <f t="shared" si="56"/>
        <v>1140000000</v>
      </c>
      <c r="BH203" s="1086">
        <f t="shared" si="57"/>
        <v>0</v>
      </c>
      <c r="BI203" s="1086">
        <f t="shared" si="58"/>
        <v>1140000000</v>
      </c>
      <c r="BJ203" s="1086">
        <f t="shared" si="59"/>
        <v>0</v>
      </c>
      <c r="BK203" s="1086">
        <f t="shared" si="60"/>
        <v>0</v>
      </c>
      <c r="BL203" s="1086">
        <f t="shared" si="61"/>
        <v>0</v>
      </c>
      <c r="BM203" s="1086">
        <f t="shared" si="62"/>
        <v>0</v>
      </c>
      <c r="BN203" s="1086">
        <f t="shared" si="63"/>
        <v>0</v>
      </c>
      <c r="BO203" s="1086">
        <f t="shared" si="64"/>
        <v>0</v>
      </c>
      <c r="BP203" s="1086">
        <f t="shared" si="65"/>
        <v>0</v>
      </c>
      <c r="BQ203" s="1086">
        <f t="shared" si="66"/>
        <v>0</v>
      </c>
      <c r="BR203" s="1086">
        <f t="shared" si="67"/>
        <v>0</v>
      </c>
      <c r="BS203" s="1086">
        <f t="shared" si="68"/>
        <v>0</v>
      </c>
    </row>
    <row r="204" spans="1:71" ht="12.75">
      <c r="A204" s="1050" t="str">
        <f t="shared" si="55"/>
        <v>C51070410</v>
      </c>
      <c r="B204" s="1350" t="s">
        <v>453</v>
      </c>
      <c r="C204" s="1350"/>
      <c r="D204" s="1350" t="s">
        <v>808</v>
      </c>
      <c r="E204" s="1350"/>
      <c r="F204" s="1350" t="s">
        <v>810</v>
      </c>
      <c r="G204" s="1350"/>
      <c r="H204" s="1350"/>
      <c r="I204" s="1350"/>
      <c r="J204" s="1350"/>
      <c r="K204" s="1350"/>
      <c r="L204" s="1350"/>
      <c r="M204" s="1350"/>
      <c r="N204" s="1350"/>
      <c r="O204" s="1350"/>
      <c r="P204" s="1350"/>
      <c r="Q204" s="1350"/>
      <c r="R204" s="1350"/>
      <c r="S204" s="1350"/>
      <c r="T204" s="1349" t="s">
        <v>811</v>
      </c>
      <c r="U204" s="1349"/>
      <c r="V204" s="1349"/>
      <c r="W204" s="1349"/>
      <c r="X204" s="1349"/>
      <c r="Y204" s="1349"/>
      <c r="Z204" s="1349"/>
      <c r="AA204" s="1349"/>
      <c r="AB204" s="1350" t="s">
        <v>732</v>
      </c>
      <c r="AC204" s="1350"/>
      <c r="AD204" s="1350"/>
      <c r="AE204" s="1350"/>
      <c r="AF204" s="1350"/>
      <c r="AG204" s="1350" t="s">
        <v>733</v>
      </c>
      <c r="AH204" s="1350"/>
      <c r="AI204" s="1350"/>
      <c r="AJ204" s="1019" t="s">
        <v>417</v>
      </c>
      <c r="AK204" s="1351" t="s">
        <v>734</v>
      </c>
      <c r="AL204" s="1351"/>
      <c r="AM204" s="1351"/>
      <c r="AN204" s="1351"/>
      <c r="AO204" s="1351"/>
      <c r="AP204" s="1351"/>
      <c r="AQ204" s="1091">
        <v>400000000</v>
      </c>
      <c r="AR204" s="1091">
        <v>400000000</v>
      </c>
      <c r="AS204" s="1092">
        <v>0</v>
      </c>
      <c r="AT204" s="1092">
        <v>0</v>
      </c>
      <c r="AU204" s="1020"/>
      <c r="AV204" s="1091">
        <v>391247612</v>
      </c>
      <c r="AW204" s="1093">
        <v>8752388</v>
      </c>
      <c r="AX204" s="1091">
        <v>102000000</v>
      </c>
      <c r="AY204" s="1093">
        <v>289247612</v>
      </c>
      <c r="AZ204" s="1091">
        <v>102000000</v>
      </c>
      <c r="BA204" s="1092">
        <v>0</v>
      </c>
      <c r="BB204" s="1093">
        <v>102000000</v>
      </c>
      <c r="BC204" s="1092">
        <v>0</v>
      </c>
      <c r="BD204" s="1092">
        <v>0</v>
      </c>
      <c r="BG204" s="1086">
        <f t="shared" si="56"/>
        <v>400000000</v>
      </c>
      <c r="BH204" s="1086">
        <f t="shared" si="57"/>
        <v>400000000</v>
      </c>
      <c r="BI204" s="1086">
        <f t="shared" si="58"/>
        <v>0</v>
      </c>
      <c r="BJ204" s="1086">
        <f t="shared" si="59"/>
        <v>0</v>
      </c>
      <c r="BK204" s="1086">
        <f t="shared" si="60"/>
        <v>391247612</v>
      </c>
      <c r="BL204" s="1086">
        <f t="shared" si="61"/>
        <v>8752388</v>
      </c>
      <c r="BM204" s="1086">
        <f t="shared" si="62"/>
        <v>102000000</v>
      </c>
      <c r="BN204" s="1086">
        <f t="shared" si="63"/>
        <v>289247612</v>
      </c>
      <c r="BO204" s="1086">
        <f t="shared" si="64"/>
        <v>102000000</v>
      </c>
      <c r="BP204" s="1086">
        <f t="shared" si="65"/>
        <v>0</v>
      </c>
      <c r="BQ204" s="1086">
        <f t="shared" si="66"/>
        <v>102000000</v>
      </c>
      <c r="BR204" s="1086">
        <f t="shared" si="67"/>
        <v>0</v>
      </c>
      <c r="BS204" s="1086">
        <f t="shared" si="68"/>
        <v>0</v>
      </c>
    </row>
    <row r="205" spans="1:71" ht="12.75">
      <c r="A205" s="1050" t="str">
        <f t="shared" si="55"/>
        <v>C510704110</v>
      </c>
      <c r="B205" s="1358" t="s">
        <v>453</v>
      </c>
      <c r="C205" s="1358"/>
      <c r="D205" s="1358" t="s">
        <v>808</v>
      </c>
      <c r="E205" s="1358"/>
      <c r="F205" s="1358" t="s">
        <v>810</v>
      </c>
      <c r="G205" s="1358"/>
      <c r="H205" s="1358" t="s">
        <v>738</v>
      </c>
      <c r="I205" s="1358"/>
      <c r="J205" s="1358" t="s">
        <v>685</v>
      </c>
      <c r="K205" s="1358"/>
      <c r="L205" s="1358"/>
      <c r="M205" s="1358" t="s">
        <v>685</v>
      </c>
      <c r="N205" s="1358"/>
      <c r="O205" s="1358"/>
      <c r="P205" s="1358" t="s">
        <v>685</v>
      </c>
      <c r="Q205" s="1358"/>
      <c r="R205" s="1358" t="s">
        <v>685</v>
      </c>
      <c r="S205" s="1358"/>
      <c r="T205" s="1359" t="s">
        <v>591</v>
      </c>
      <c r="U205" s="1359"/>
      <c r="V205" s="1359"/>
      <c r="W205" s="1359"/>
      <c r="X205" s="1359"/>
      <c r="Y205" s="1359"/>
      <c r="Z205" s="1359"/>
      <c r="AA205" s="1359"/>
      <c r="AB205" s="1358" t="s">
        <v>732</v>
      </c>
      <c r="AC205" s="1358"/>
      <c r="AD205" s="1358"/>
      <c r="AE205" s="1358"/>
      <c r="AF205" s="1358"/>
      <c r="AG205" s="1358" t="s">
        <v>733</v>
      </c>
      <c r="AH205" s="1358"/>
      <c r="AI205" s="1358"/>
      <c r="AJ205" s="1024" t="s">
        <v>417</v>
      </c>
      <c r="AK205" s="1360" t="s">
        <v>734</v>
      </c>
      <c r="AL205" s="1360"/>
      <c r="AM205" s="1360"/>
      <c r="AN205" s="1360"/>
      <c r="AO205" s="1360"/>
      <c r="AP205" s="1360"/>
      <c r="AQ205" s="1091">
        <v>400000000</v>
      </c>
      <c r="AR205" s="1091">
        <v>400000000</v>
      </c>
      <c r="AS205" s="1092">
        <v>0</v>
      </c>
      <c r="AT205" s="1092">
        <v>0</v>
      </c>
      <c r="AU205" s="1020"/>
      <c r="AV205" s="1091">
        <v>391247612</v>
      </c>
      <c r="AW205" s="1093">
        <v>8752388</v>
      </c>
      <c r="AX205" s="1091">
        <v>102000000</v>
      </c>
      <c r="AY205" s="1093">
        <v>289247612</v>
      </c>
      <c r="AZ205" s="1091">
        <v>102000000</v>
      </c>
      <c r="BA205" s="1092">
        <v>0</v>
      </c>
      <c r="BB205" s="1093">
        <v>102000000</v>
      </c>
      <c r="BC205" s="1092">
        <v>0</v>
      </c>
      <c r="BD205" s="1092">
        <v>0</v>
      </c>
      <c r="BG205" s="1086">
        <f t="shared" si="56"/>
        <v>400000000</v>
      </c>
      <c r="BH205" s="1086">
        <f t="shared" si="57"/>
        <v>400000000</v>
      </c>
      <c r="BI205" s="1086">
        <f t="shared" si="58"/>
        <v>0</v>
      </c>
      <c r="BJ205" s="1086">
        <f t="shared" si="59"/>
        <v>0</v>
      </c>
      <c r="BK205" s="1086">
        <f t="shared" si="60"/>
        <v>391247612</v>
      </c>
      <c r="BL205" s="1086">
        <f t="shared" si="61"/>
        <v>8752388</v>
      </c>
      <c r="BM205" s="1086">
        <f t="shared" si="62"/>
        <v>102000000</v>
      </c>
      <c r="BN205" s="1086">
        <f t="shared" si="63"/>
        <v>289247612</v>
      </c>
      <c r="BO205" s="1086">
        <f t="shared" si="64"/>
        <v>102000000</v>
      </c>
      <c r="BP205" s="1086">
        <f t="shared" si="65"/>
        <v>0</v>
      </c>
      <c r="BQ205" s="1086">
        <f t="shared" si="66"/>
        <v>102000000</v>
      </c>
      <c r="BR205" s="1086">
        <f t="shared" si="67"/>
        <v>0</v>
      </c>
      <c r="BS205" s="1086">
        <f t="shared" si="68"/>
        <v>0</v>
      </c>
    </row>
    <row r="206" spans="1:71" ht="12.75">
      <c r="A206" s="1050" t="str">
        <f t="shared" si="55"/>
        <v>C51080010</v>
      </c>
      <c r="B206" s="1350" t="s">
        <v>453</v>
      </c>
      <c r="C206" s="1350"/>
      <c r="D206" s="1350" t="s">
        <v>808</v>
      </c>
      <c r="E206" s="1350"/>
      <c r="F206" s="1350" t="s">
        <v>784</v>
      </c>
      <c r="G206" s="1350"/>
      <c r="H206" s="1350"/>
      <c r="I206" s="1350"/>
      <c r="J206" s="1350"/>
      <c r="K206" s="1350"/>
      <c r="L206" s="1350"/>
      <c r="M206" s="1350"/>
      <c r="N206" s="1350"/>
      <c r="O206" s="1350"/>
      <c r="P206" s="1350"/>
      <c r="Q206" s="1350"/>
      <c r="R206" s="1350"/>
      <c r="S206" s="1350"/>
      <c r="T206" s="1349" t="s">
        <v>785</v>
      </c>
      <c r="U206" s="1349"/>
      <c r="V206" s="1349"/>
      <c r="W206" s="1349"/>
      <c r="X206" s="1349"/>
      <c r="Y206" s="1349"/>
      <c r="Z206" s="1349"/>
      <c r="AA206" s="1349"/>
      <c r="AB206" s="1350" t="s">
        <v>732</v>
      </c>
      <c r="AC206" s="1350"/>
      <c r="AD206" s="1350"/>
      <c r="AE206" s="1350"/>
      <c r="AF206" s="1350"/>
      <c r="AG206" s="1350" t="s">
        <v>733</v>
      </c>
      <c r="AH206" s="1350"/>
      <c r="AI206" s="1350"/>
      <c r="AJ206" s="1019" t="s">
        <v>417</v>
      </c>
      <c r="AK206" s="1351" t="s">
        <v>734</v>
      </c>
      <c r="AL206" s="1351"/>
      <c r="AM206" s="1351"/>
      <c r="AN206" s="1351"/>
      <c r="AO206" s="1351"/>
      <c r="AP206" s="1351"/>
      <c r="AQ206" s="1091">
        <v>1678000000</v>
      </c>
      <c r="AR206" s="1091">
        <v>1678000000</v>
      </c>
      <c r="AS206" s="1092">
        <v>0</v>
      </c>
      <c r="AT206" s="1092">
        <v>0</v>
      </c>
      <c r="AU206" s="1020"/>
      <c r="AV206" s="1091">
        <v>1555558710</v>
      </c>
      <c r="AW206" s="1093">
        <v>122441290</v>
      </c>
      <c r="AX206" s="1091">
        <v>1150338190</v>
      </c>
      <c r="AY206" s="1093">
        <v>405220520</v>
      </c>
      <c r="AZ206" s="1091">
        <v>1150338190</v>
      </c>
      <c r="BA206" s="1092">
        <v>0</v>
      </c>
      <c r="BB206" s="1093">
        <v>1150338190</v>
      </c>
      <c r="BC206" s="1092">
        <v>0</v>
      </c>
      <c r="BD206" s="1092">
        <v>0</v>
      </c>
      <c r="BG206" s="1086">
        <f t="shared" si="56"/>
        <v>1678000000</v>
      </c>
      <c r="BH206" s="1086">
        <f t="shared" si="57"/>
        <v>1678000000</v>
      </c>
      <c r="BI206" s="1086">
        <f t="shared" si="58"/>
        <v>0</v>
      </c>
      <c r="BJ206" s="1086">
        <f t="shared" si="59"/>
        <v>0</v>
      </c>
      <c r="BK206" s="1086">
        <f t="shared" si="60"/>
        <v>1555558710</v>
      </c>
      <c r="BL206" s="1086">
        <f t="shared" si="61"/>
        <v>122441290</v>
      </c>
      <c r="BM206" s="1086">
        <f t="shared" si="62"/>
        <v>1150338190</v>
      </c>
      <c r="BN206" s="1086">
        <f t="shared" si="63"/>
        <v>405220520</v>
      </c>
      <c r="BO206" s="1086">
        <f t="shared" si="64"/>
        <v>1150338190</v>
      </c>
      <c r="BP206" s="1086">
        <f t="shared" si="65"/>
        <v>0</v>
      </c>
      <c r="BQ206" s="1086">
        <f t="shared" si="66"/>
        <v>1150338190</v>
      </c>
      <c r="BR206" s="1086">
        <f t="shared" si="67"/>
        <v>0</v>
      </c>
      <c r="BS206" s="1086">
        <f t="shared" si="68"/>
        <v>0</v>
      </c>
    </row>
    <row r="207" spans="1:71" ht="12.75">
      <c r="A207" s="1050" t="str">
        <f t="shared" si="55"/>
        <v>C51080015</v>
      </c>
      <c r="B207" s="1350" t="s">
        <v>453</v>
      </c>
      <c r="C207" s="1350"/>
      <c r="D207" s="1350" t="s">
        <v>808</v>
      </c>
      <c r="E207" s="1350"/>
      <c r="F207" s="1350" t="s">
        <v>784</v>
      </c>
      <c r="G207" s="1350"/>
      <c r="H207" s="1350"/>
      <c r="I207" s="1350"/>
      <c r="J207" s="1350"/>
      <c r="K207" s="1350"/>
      <c r="L207" s="1350"/>
      <c r="M207" s="1350"/>
      <c r="N207" s="1350"/>
      <c r="O207" s="1350"/>
      <c r="P207" s="1350"/>
      <c r="Q207" s="1350"/>
      <c r="R207" s="1350"/>
      <c r="S207" s="1350"/>
      <c r="T207" s="1349" t="s">
        <v>785</v>
      </c>
      <c r="U207" s="1349"/>
      <c r="V207" s="1349"/>
      <c r="W207" s="1349"/>
      <c r="X207" s="1349"/>
      <c r="Y207" s="1349"/>
      <c r="Z207" s="1349"/>
      <c r="AA207" s="1349"/>
      <c r="AB207" s="1350" t="s">
        <v>732</v>
      </c>
      <c r="AC207" s="1350"/>
      <c r="AD207" s="1350"/>
      <c r="AE207" s="1350"/>
      <c r="AF207" s="1350"/>
      <c r="AG207" s="1350" t="s">
        <v>733</v>
      </c>
      <c r="AH207" s="1350"/>
      <c r="AI207" s="1350"/>
      <c r="AJ207" s="1019" t="s">
        <v>745</v>
      </c>
      <c r="AK207" s="1351" t="s">
        <v>781</v>
      </c>
      <c r="AL207" s="1351"/>
      <c r="AM207" s="1351"/>
      <c r="AN207" s="1351"/>
      <c r="AO207" s="1351"/>
      <c r="AP207" s="1351"/>
      <c r="AQ207" s="1091">
        <v>1140000000</v>
      </c>
      <c r="AR207" s="1090">
        <v>0</v>
      </c>
      <c r="AS207" s="1093">
        <v>1140000000</v>
      </c>
      <c r="AT207" s="1092">
        <v>0</v>
      </c>
      <c r="AU207" s="1020"/>
      <c r="AV207" s="1090">
        <v>0</v>
      </c>
      <c r="AW207" s="1092">
        <v>0</v>
      </c>
      <c r="AX207" s="1090">
        <v>0</v>
      </c>
      <c r="AY207" s="1092">
        <v>0</v>
      </c>
      <c r="AZ207" s="1090">
        <v>0</v>
      </c>
      <c r="BA207" s="1092">
        <v>0</v>
      </c>
      <c r="BB207" s="1092">
        <v>0</v>
      </c>
      <c r="BC207" s="1092">
        <v>0</v>
      </c>
      <c r="BD207" s="1092">
        <v>0</v>
      </c>
      <c r="BG207" s="1086">
        <f t="shared" si="56"/>
        <v>1140000000</v>
      </c>
      <c r="BH207" s="1086">
        <f t="shared" si="57"/>
        <v>0</v>
      </c>
      <c r="BI207" s="1086">
        <f t="shared" si="58"/>
        <v>1140000000</v>
      </c>
      <c r="BJ207" s="1086">
        <f t="shared" si="59"/>
        <v>0</v>
      </c>
      <c r="BK207" s="1086">
        <f t="shared" si="60"/>
        <v>0</v>
      </c>
      <c r="BL207" s="1086">
        <f t="shared" si="61"/>
        <v>0</v>
      </c>
      <c r="BM207" s="1086">
        <f t="shared" si="62"/>
        <v>0</v>
      </c>
      <c r="BN207" s="1086">
        <f t="shared" si="63"/>
        <v>0</v>
      </c>
      <c r="BO207" s="1086">
        <f t="shared" si="64"/>
        <v>0</v>
      </c>
      <c r="BP207" s="1086">
        <f t="shared" si="65"/>
        <v>0</v>
      </c>
      <c r="BQ207" s="1086">
        <f t="shared" si="66"/>
        <v>0</v>
      </c>
      <c r="BR207" s="1086">
        <f t="shared" si="67"/>
        <v>0</v>
      </c>
      <c r="BS207" s="1086">
        <f t="shared" si="68"/>
        <v>0</v>
      </c>
    </row>
    <row r="208" spans="1:71" ht="12.75">
      <c r="A208" s="1050" t="str">
        <f t="shared" si="55"/>
        <v>C5108002010</v>
      </c>
      <c r="B208" s="1350" t="s">
        <v>453</v>
      </c>
      <c r="C208" s="1350"/>
      <c r="D208" s="1350" t="s">
        <v>808</v>
      </c>
      <c r="E208" s="1350"/>
      <c r="F208" s="1350" t="s">
        <v>784</v>
      </c>
      <c r="G208" s="1350"/>
      <c r="H208" s="1350" t="s">
        <v>741</v>
      </c>
      <c r="I208" s="1350"/>
      <c r="J208" s="1350" t="s">
        <v>739</v>
      </c>
      <c r="K208" s="1350"/>
      <c r="L208" s="1350"/>
      <c r="M208" s="1350" t="s">
        <v>685</v>
      </c>
      <c r="N208" s="1350"/>
      <c r="O208" s="1350"/>
      <c r="P208" s="1350" t="s">
        <v>685</v>
      </c>
      <c r="Q208" s="1350"/>
      <c r="R208" s="1350" t="s">
        <v>685</v>
      </c>
      <c r="S208" s="1350"/>
      <c r="T208" s="1349" t="s">
        <v>687</v>
      </c>
      <c r="U208" s="1349"/>
      <c r="V208" s="1349"/>
      <c r="W208" s="1349"/>
      <c r="X208" s="1349"/>
      <c r="Y208" s="1349"/>
      <c r="Z208" s="1349"/>
      <c r="AA208" s="1349"/>
      <c r="AB208" s="1350" t="s">
        <v>732</v>
      </c>
      <c r="AC208" s="1350"/>
      <c r="AD208" s="1350"/>
      <c r="AE208" s="1350"/>
      <c r="AF208" s="1350"/>
      <c r="AG208" s="1350" t="s">
        <v>733</v>
      </c>
      <c r="AH208" s="1350"/>
      <c r="AI208" s="1350"/>
      <c r="AJ208" s="1019" t="s">
        <v>417</v>
      </c>
      <c r="AK208" s="1351" t="s">
        <v>734</v>
      </c>
      <c r="AL208" s="1351"/>
      <c r="AM208" s="1351"/>
      <c r="AN208" s="1351"/>
      <c r="AO208" s="1351"/>
      <c r="AP208" s="1351"/>
      <c r="AQ208" s="1091">
        <v>1678000000</v>
      </c>
      <c r="AR208" s="1091">
        <v>1678000000</v>
      </c>
      <c r="AS208" s="1092">
        <v>0</v>
      </c>
      <c r="AT208" s="1092">
        <v>0</v>
      </c>
      <c r="AU208" s="1020"/>
      <c r="AV208" s="1091">
        <v>1555558710</v>
      </c>
      <c r="AW208" s="1093">
        <v>122441290</v>
      </c>
      <c r="AX208" s="1091">
        <v>1150338190</v>
      </c>
      <c r="AY208" s="1093">
        <v>405220520</v>
      </c>
      <c r="AZ208" s="1091">
        <v>1150338190</v>
      </c>
      <c r="BA208" s="1092">
        <v>0</v>
      </c>
      <c r="BB208" s="1093">
        <v>1150338190</v>
      </c>
      <c r="BC208" s="1092">
        <v>0</v>
      </c>
      <c r="BD208" s="1092">
        <v>0</v>
      </c>
      <c r="BG208" s="1086">
        <f t="shared" si="56"/>
        <v>1678000000</v>
      </c>
      <c r="BH208" s="1086">
        <f t="shared" si="57"/>
        <v>1678000000</v>
      </c>
      <c r="BI208" s="1086">
        <f t="shared" si="58"/>
        <v>0</v>
      </c>
      <c r="BJ208" s="1086">
        <f t="shared" si="59"/>
        <v>0</v>
      </c>
      <c r="BK208" s="1086">
        <f t="shared" si="60"/>
        <v>1555558710</v>
      </c>
      <c r="BL208" s="1086">
        <f t="shared" si="61"/>
        <v>122441290</v>
      </c>
      <c r="BM208" s="1086">
        <f t="shared" si="62"/>
        <v>1150338190</v>
      </c>
      <c r="BN208" s="1086">
        <f t="shared" si="63"/>
        <v>405220520</v>
      </c>
      <c r="BO208" s="1086">
        <f t="shared" si="64"/>
        <v>1150338190</v>
      </c>
      <c r="BP208" s="1086">
        <f t="shared" si="65"/>
        <v>0</v>
      </c>
      <c r="BQ208" s="1086">
        <f t="shared" si="66"/>
        <v>1150338190</v>
      </c>
      <c r="BR208" s="1086">
        <f t="shared" si="67"/>
        <v>0</v>
      </c>
      <c r="BS208" s="1086">
        <f t="shared" si="68"/>
        <v>0</v>
      </c>
    </row>
    <row r="209" spans="1:71" ht="12.75">
      <c r="A209" s="1050" t="str">
        <f t="shared" si="55"/>
        <v>C510800210</v>
      </c>
      <c r="B209" s="1350" t="s">
        <v>453</v>
      </c>
      <c r="C209" s="1350"/>
      <c r="D209" s="1350" t="s">
        <v>808</v>
      </c>
      <c r="E209" s="1350"/>
      <c r="F209" s="1350" t="s">
        <v>784</v>
      </c>
      <c r="G209" s="1350"/>
      <c r="H209" s="1350" t="s">
        <v>741</v>
      </c>
      <c r="I209" s="1350"/>
      <c r="J209" s="1350" t="s">
        <v>685</v>
      </c>
      <c r="K209" s="1350"/>
      <c r="L209" s="1350"/>
      <c r="M209" s="1350" t="s">
        <v>685</v>
      </c>
      <c r="N209" s="1350"/>
      <c r="O209" s="1350"/>
      <c r="P209" s="1350" t="s">
        <v>685</v>
      </c>
      <c r="Q209" s="1350"/>
      <c r="R209" s="1350" t="s">
        <v>685</v>
      </c>
      <c r="S209" s="1350"/>
      <c r="T209" s="1349" t="s">
        <v>687</v>
      </c>
      <c r="U209" s="1349"/>
      <c r="V209" s="1349"/>
      <c r="W209" s="1349"/>
      <c r="X209" s="1349"/>
      <c r="Y209" s="1349"/>
      <c r="Z209" s="1349"/>
      <c r="AA209" s="1349"/>
      <c r="AB209" s="1350" t="s">
        <v>732</v>
      </c>
      <c r="AC209" s="1350"/>
      <c r="AD209" s="1350"/>
      <c r="AE209" s="1350"/>
      <c r="AF209" s="1350"/>
      <c r="AG209" s="1350" t="s">
        <v>733</v>
      </c>
      <c r="AH209" s="1350"/>
      <c r="AI209" s="1350"/>
      <c r="AJ209" s="1019" t="s">
        <v>417</v>
      </c>
      <c r="AK209" s="1351" t="s">
        <v>734</v>
      </c>
      <c r="AL209" s="1351"/>
      <c r="AM209" s="1351"/>
      <c r="AN209" s="1351"/>
      <c r="AO209" s="1351"/>
      <c r="AP209" s="1351"/>
      <c r="AQ209" s="1091">
        <v>1678000000</v>
      </c>
      <c r="AR209" s="1091">
        <v>1678000000</v>
      </c>
      <c r="AS209" s="1092">
        <v>0</v>
      </c>
      <c r="AT209" s="1092">
        <v>0</v>
      </c>
      <c r="AU209" s="1020"/>
      <c r="AV209" s="1091">
        <v>1555558710</v>
      </c>
      <c r="AW209" s="1093">
        <v>122441290</v>
      </c>
      <c r="AX209" s="1091">
        <v>1150338190</v>
      </c>
      <c r="AY209" s="1093">
        <v>405220520</v>
      </c>
      <c r="AZ209" s="1091">
        <v>1150338190</v>
      </c>
      <c r="BA209" s="1092">
        <v>0</v>
      </c>
      <c r="BB209" s="1093">
        <v>1150338190</v>
      </c>
      <c r="BC209" s="1092">
        <v>0</v>
      </c>
      <c r="BD209" s="1092">
        <v>0</v>
      </c>
      <c r="BG209" s="1086">
        <f t="shared" si="56"/>
        <v>1678000000</v>
      </c>
      <c r="BH209" s="1086">
        <f t="shared" si="57"/>
        <v>1678000000</v>
      </c>
      <c r="BI209" s="1086">
        <f t="shared" si="58"/>
        <v>0</v>
      </c>
      <c r="BJ209" s="1086">
        <f t="shared" si="59"/>
        <v>0</v>
      </c>
      <c r="BK209" s="1086">
        <f t="shared" si="60"/>
        <v>1555558710</v>
      </c>
      <c r="BL209" s="1086">
        <f t="shared" si="61"/>
        <v>122441290</v>
      </c>
      <c r="BM209" s="1086">
        <f t="shared" si="62"/>
        <v>1150338190</v>
      </c>
      <c r="BN209" s="1086">
        <f t="shared" si="63"/>
        <v>405220520</v>
      </c>
      <c r="BO209" s="1086">
        <f t="shared" si="64"/>
        <v>1150338190</v>
      </c>
      <c r="BP209" s="1086">
        <f t="shared" si="65"/>
        <v>0</v>
      </c>
      <c r="BQ209" s="1086">
        <f t="shared" si="66"/>
        <v>1150338190</v>
      </c>
      <c r="BR209" s="1086">
        <f t="shared" si="67"/>
        <v>0</v>
      </c>
      <c r="BS209" s="1086">
        <f t="shared" si="68"/>
        <v>0</v>
      </c>
    </row>
    <row r="210" spans="1:71" ht="12.75">
      <c r="A210" s="1050" t="str">
        <f t="shared" si="55"/>
        <v>C510800215</v>
      </c>
      <c r="B210" s="1358" t="s">
        <v>453</v>
      </c>
      <c r="C210" s="1358"/>
      <c r="D210" s="1358" t="s">
        <v>808</v>
      </c>
      <c r="E210" s="1358"/>
      <c r="F210" s="1358" t="s">
        <v>784</v>
      </c>
      <c r="G210" s="1358"/>
      <c r="H210" s="1358" t="s">
        <v>741</v>
      </c>
      <c r="I210" s="1358"/>
      <c r="J210" s="1358" t="s">
        <v>685</v>
      </c>
      <c r="K210" s="1358"/>
      <c r="L210" s="1358"/>
      <c r="M210" s="1358" t="s">
        <v>685</v>
      </c>
      <c r="N210" s="1358"/>
      <c r="O210" s="1358"/>
      <c r="P210" s="1358" t="s">
        <v>685</v>
      </c>
      <c r="Q210" s="1358"/>
      <c r="R210" s="1358" t="s">
        <v>685</v>
      </c>
      <c r="S210" s="1358"/>
      <c r="T210" s="1359" t="s">
        <v>687</v>
      </c>
      <c r="U210" s="1359"/>
      <c r="V210" s="1359"/>
      <c r="W210" s="1359"/>
      <c r="X210" s="1359"/>
      <c r="Y210" s="1359"/>
      <c r="Z210" s="1359"/>
      <c r="AA210" s="1359"/>
      <c r="AB210" s="1358" t="s">
        <v>732</v>
      </c>
      <c r="AC210" s="1358"/>
      <c r="AD210" s="1358"/>
      <c r="AE210" s="1358"/>
      <c r="AF210" s="1358"/>
      <c r="AG210" s="1358" t="s">
        <v>733</v>
      </c>
      <c r="AH210" s="1358"/>
      <c r="AI210" s="1358"/>
      <c r="AJ210" s="1024" t="s">
        <v>745</v>
      </c>
      <c r="AK210" s="1360" t="s">
        <v>781</v>
      </c>
      <c r="AL210" s="1360"/>
      <c r="AM210" s="1360"/>
      <c r="AN210" s="1360"/>
      <c r="AO210" s="1360"/>
      <c r="AP210" s="1360"/>
      <c r="AQ210" s="1091">
        <v>1140000000</v>
      </c>
      <c r="AR210" s="1090">
        <v>0</v>
      </c>
      <c r="AS210" s="1093">
        <v>1140000000</v>
      </c>
      <c r="AT210" s="1092">
        <v>0</v>
      </c>
      <c r="AU210" s="1020"/>
      <c r="AV210" s="1090">
        <v>0</v>
      </c>
      <c r="AW210" s="1092">
        <v>0</v>
      </c>
      <c r="AX210" s="1090">
        <v>0</v>
      </c>
      <c r="AY210" s="1092">
        <v>0</v>
      </c>
      <c r="AZ210" s="1090">
        <v>0</v>
      </c>
      <c r="BA210" s="1092">
        <v>0</v>
      </c>
      <c r="BB210" s="1092">
        <v>0</v>
      </c>
      <c r="BC210" s="1092">
        <v>0</v>
      </c>
      <c r="BD210" s="1092">
        <v>0</v>
      </c>
      <c r="BG210" s="1086">
        <f t="shared" si="56"/>
        <v>1140000000</v>
      </c>
      <c r="BH210" s="1086">
        <f t="shared" si="57"/>
        <v>0</v>
      </c>
      <c r="BI210" s="1086">
        <f t="shared" si="58"/>
        <v>1140000000</v>
      </c>
      <c r="BJ210" s="1086">
        <f t="shared" si="59"/>
        <v>0</v>
      </c>
      <c r="BK210" s="1086">
        <f t="shared" si="60"/>
        <v>0</v>
      </c>
      <c r="BL210" s="1086">
        <f t="shared" si="61"/>
        <v>0</v>
      </c>
      <c r="BM210" s="1086">
        <f t="shared" si="62"/>
        <v>0</v>
      </c>
      <c r="BN210" s="1086">
        <f t="shared" si="63"/>
        <v>0</v>
      </c>
      <c r="BO210" s="1086">
        <f t="shared" si="64"/>
        <v>0</v>
      </c>
      <c r="BP210" s="1086">
        <f t="shared" si="65"/>
        <v>0</v>
      </c>
      <c r="BQ210" s="1086">
        <f t="shared" si="66"/>
        <v>0</v>
      </c>
      <c r="BR210" s="1086">
        <f t="shared" si="67"/>
        <v>0</v>
      </c>
      <c r="BS210" s="1086">
        <f t="shared" si="68"/>
        <v>0</v>
      </c>
    </row>
    <row r="211" spans="1:71" ht="25.5" customHeight="1">
      <c r="A211" s="1050" t="str">
        <f t="shared" si="55"/>
        <v>C51080020210</v>
      </c>
      <c r="B211" s="1358" t="s">
        <v>453</v>
      </c>
      <c r="C211" s="1358"/>
      <c r="D211" s="1358" t="s">
        <v>808</v>
      </c>
      <c r="E211" s="1358"/>
      <c r="F211" s="1358" t="s">
        <v>784</v>
      </c>
      <c r="G211" s="1358"/>
      <c r="H211" s="1358" t="s">
        <v>741</v>
      </c>
      <c r="I211" s="1358"/>
      <c r="J211" s="1358" t="s">
        <v>739</v>
      </c>
      <c r="K211" s="1358"/>
      <c r="L211" s="1358"/>
      <c r="M211" s="1358" t="s">
        <v>741</v>
      </c>
      <c r="N211" s="1358"/>
      <c r="O211" s="1358"/>
      <c r="P211" s="1358" t="s">
        <v>685</v>
      </c>
      <c r="Q211" s="1358"/>
      <c r="R211" s="1358" t="s">
        <v>685</v>
      </c>
      <c r="S211" s="1358"/>
      <c r="T211" s="1359" t="s">
        <v>592</v>
      </c>
      <c r="U211" s="1359"/>
      <c r="V211" s="1359"/>
      <c r="W211" s="1359"/>
      <c r="X211" s="1359"/>
      <c r="Y211" s="1359"/>
      <c r="Z211" s="1359"/>
      <c r="AA211" s="1359"/>
      <c r="AB211" s="1358" t="s">
        <v>732</v>
      </c>
      <c r="AC211" s="1358"/>
      <c r="AD211" s="1358"/>
      <c r="AE211" s="1358"/>
      <c r="AF211" s="1358"/>
      <c r="AG211" s="1358" t="s">
        <v>733</v>
      </c>
      <c r="AH211" s="1358"/>
      <c r="AI211" s="1358"/>
      <c r="AJ211" s="1024" t="s">
        <v>417</v>
      </c>
      <c r="AK211" s="1360" t="s">
        <v>734</v>
      </c>
      <c r="AL211" s="1360"/>
      <c r="AM211" s="1360"/>
      <c r="AN211" s="1360"/>
      <c r="AO211" s="1360"/>
      <c r="AP211" s="1360"/>
      <c r="AQ211" s="1091">
        <v>427828730</v>
      </c>
      <c r="AR211" s="1091">
        <v>427828730</v>
      </c>
      <c r="AS211" s="1092">
        <v>0</v>
      </c>
      <c r="AT211" s="1092">
        <v>0</v>
      </c>
      <c r="AU211" s="1020"/>
      <c r="AV211" s="1091">
        <v>361276872</v>
      </c>
      <c r="AW211" s="1093">
        <v>66551858</v>
      </c>
      <c r="AX211" s="1091">
        <v>329243129</v>
      </c>
      <c r="AY211" s="1093">
        <v>32033743</v>
      </c>
      <c r="AZ211" s="1091">
        <v>329243129</v>
      </c>
      <c r="BA211" s="1092">
        <v>0</v>
      </c>
      <c r="BB211" s="1093">
        <v>329243129</v>
      </c>
      <c r="BC211" s="1092">
        <v>0</v>
      </c>
      <c r="BD211" s="1092">
        <v>0</v>
      </c>
      <c r="BG211" s="1086">
        <f t="shared" si="56"/>
        <v>427828730</v>
      </c>
      <c r="BH211" s="1086">
        <f t="shared" si="57"/>
        <v>427828730</v>
      </c>
      <c r="BI211" s="1086">
        <f t="shared" si="58"/>
        <v>0</v>
      </c>
      <c r="BJ211" s="1086">
        <f t="shared" si="59"/>
        <v>0</v>
      </c>
      <c r="BK211" s="1086">
        <f t="shared" si="60"/>
        <v>361276872</v>
      </c>
      <c r="BL211" s="1086">
        <f t="shared" si="61"/>
        <v>66551858</v>
      </c>
      <c r="BM211" s="1086">
        <f t="shared" si="62"/>
        <v>329243129</v>
      </c>
      <c r="BN211" s="1086">
        <f t="shared" si="63"/>
        <v>32033743</v>
      </c>
      <c r="BO211" s="1086">
        <f t="shared" si="64"/>
        <v>329243129</v>
      </c>
      <c r="BP211" s="1086">
        <f t="shared" si="65"/>
        <v>0</v>
      </c>
      <c r="BQ211" s="1086">
        <f t="shared" si="66"/>
        <v>329243129</v>
      </c>
      <c r="BR211" s="1086">
        <f t="shared" si="67"/>
        <v>0</v>
      </c>
      <c r="BS211" s="1086">
        <f t="shared" si="68"/>
        <v>0</v>
      </c>
    </row>
    <row r="212" spans="1:71" ht="12.75">
      <c r="A212" s="1050" t="str">
        <f t="shared" si="55"/>
        <v>C51080020310</v>
      </c>
      <c r="B212" s="1358" t="s">
        <v>453</v>
      </c>
      <c r="C212" s="1358"/>
      <c r="D212" s="1358" t="s">
        <v>808</v>
      </c>
      <c r="E212" s="1358"/>
      <c r="F212" s="1358" t="s">
        <v>784</v>
      </c>
      <c r="G212" s="1358"/>
      <c r="H212" s="1358" t="s">
        <v>741</v>
      </c>
      <c r="I212" s="1358"/>
      <c r="J212" s="1358" t="s">
        <v>739</v>
      </c>
      <c r="K212" s="1358"/>
      <c r="L212" s="1358"/>
      <c r="M212" s="1358" t="s">
        <v>748</v>
      </c>
      <c r="N212" s="1358"/>
      <c r="O212" s="1358"/>
      <c r="P212" s="1358" t="s">
        <v>685</v>
      </c>
      <c r="Q212" s="1358"/>
      <c r="R212" s="1358" t="s">
        <v>685</v>
      </c>
      <c r="S212" s="1358"/>
      <c r="T212" s="1359" t="s">
        <v>593</v>
      </c>
      <c r="U212" s="1359"/>
      <c r="V212" s="1359"/>
      <c r="W212" s="1359"/>
      <c r="X212" s="1359"/>
      <c r="Y212" s="1359"/>
      <c r="Z212" s="1359"/>
      <c r="AA212" s="1359"/>
      <c r="AB212" s="1358" t="s">
        <v>732</v>
      </c>
      <c r="AC212" s="1358"/>
      <c r="AD212" s="1358"/>
      <c r="AE212" s="1358"/>
      <c r="AF212" s="1358"/>
      <c r="AG212" s="1358" t="s">
        <v>733</v>
      </c>
      <c r="AH212" s="1358"/>
      <c r="AI212" s="1358"/>
      <c r="AJ212" s="1024" t="s">
        <v>417</v>
      </c>
      <c r="AK212" s="1360" t="s">
        <v>734</v>
      </c>
      <c r="AL212" s="1360"/>
      <c r="AM212" s="1360"/>
      <c r="AN212" s="1360"/>
      <c r="AO212" s="1360"/>
      <c r="AP212" s="1360"/>
      <c r="AQ212" s="1091">
        <v>1250171270</v>
      </c>
      <c r="AR212" s="1091">
        <v>1250171270</v>
      </c>
      <c r="AS212" s="1092">
        <v>0</v>
      </c>
      <c r="AT212" s="1092">
        <v>0</v>
      </c>
      <c r="AU212" s="1020"/>
      <c r="AV212" s="1091">
        <v>1194281838</v>
      </c>
      <c r="AW212" s="1093">
        <v>55889432</v>
      </c>
      <c r="AX212" s="1091">
        <v>821095061</v>
      </c>
      <c r="AY212" s="1093">
        <v>373186777</v>
      </c>
      <c r="AZ212" s="1091">
        <v>821095061</v>
      </c>
      <c r="BA212" s="1092">
        <v>0</v>
      </c>
      <c r="BB212" s="1093">
        <v>821095061</v>
      </c>
      <c r="BC212" s="1092">
        <v>0</v>
      </c>
      <c r="BD212" s="1092">
        <v>0</v>
      </c>
      <c r="BG212" s="1086">
        <f t="shared" si="56"/>
        <v>1250171270</v>
      </c>
      <c r="BH212" s="1086">
        <f t="shared" si="57"/>
        <v>1250171270</v>
      </c>
      <c r="BI212" s="1086">
        <f t="shared" si="58"/>
        <v>0</v>
      </c>
      <c r="BJ212" s="1086">
        <f t="shared" si="59"/>
        <v>0</v>
      </c>
      <c r="BK212" s="1086">
        <f t="shared" si="60"/>
        <v>1194281838</v>
      </c>
      <c r="BL212" s="1086">
        <f t="shared" si="61"/>
        <v>55889432</v>
      </c>
      <c r="BM212" s="1086">
        <f t="shared" si="62"/>
        <v>821095061</v>
      </c>
      <c r="BN212" s="1086">
        <f t="shared" si="63"/>
        <v>373186777</v>
      </c>
      <c r="BO212" s="1086">
        <f t="shared" si="64"/>
        <v>821095061</v>
      </c>
      <c r="BP212" s="1086">
        <f t="shared" si="65"/>
        <v>0</v>
      </c>
      <c r="BQ212" s="1086">
        <f t="shared" si="66"/>
        <v>821095061</v>
      </c>
      <c r="BR212" s="1086">
        <f t="shared" si="67"/>
        <v>0</v>
      </c>
      <c r="BS212" s="1086">
        <f t="shared" si="68"/>
        <v>0</v>
      </c>
    </row>
    <row r="213" spans="1:71" ht="12.75">
      <c r="A213" s="1050" t="str">
        <f t="shared" si="55"/>
        <v>C52010</v>
      </c>
      <c r="B213" s="1350" t="s">
        <v>453</v>
      </c>
      <c r="C213" s="1350"/>
      <c r="D213" s="1350" t="s">
        <v>812</v>
      </c>
      <c r="E213" s="1350"/>
      <c r="F213" s="1350"/>
      <c r="G213" s="1350"/>
      <c r="H213" s="1350"/>
      <c r="I213" s="1350"/>
      <c r="J213" s="1350"/>
      <c r="K213" s="1350"/>
      <c r="L213" s="1350"/>
      <c r="M213" s="1350"/>
      <c r="N213" s="1350"/>
      <c r="O213" s="1350"/>
      <c r="P213" s="1350"/>
      <c r="Q213" s="1350"/>
      <c r="R213" s="1350"/>
      <c r="S213" s="1350"/>
      <c r="T213" s="1349" t="s">
        <v>813</v>
      </c>
      <c r="U213" s="1349"/>
      <c r="V213" s="1349"/>
      <c r="W213" s="1349"/>
      <c r="X213" s="1349"/>
      <c r="Y213" s="1349"/>
      <c r="Z213" s="1349"/>
      <c r="AA213" s="1349"/>
      <c r="AB213" s="1350" t="s">
        <v>732</v>
      </c>
      <c r="AC213" s="1350"/>
      <c r="AD213" s="1350"/>
      <c r="AE213" s="1350"/>
      <c r="AF213" s="1350"/>
      <c r="AG213" s="1350" t="s">
        <v>733</v>
      </c>
      <c r="AH213" s="1350"/>
      <c r="AI213" s="1350"/>
      <c r="AJ213" s="1019" t="s">
        <v>417</v>
      </c>
      <c r="AK213" s="1351" t="s">
        <v>734</v>
      </c>
      <c r="AL213" s="1351"/>
      <c r="AM213" s="1351"/>
      <c r="AN213" s="1351"/>
      <c r="AO213" s="1351"/>
      <c r="AP213" s="1351"/>
      <c r="AQ213" s="1091">
        <v>450000000</v>
      </c>
      <c r="AR213" s="1091">
        <v>449271899</v>
      </c>
      <c r="AS213" s="1093">
        <v>728101</v>
      </c>
      <c r="AT213" s="1092">
        <v>0</v>
      </c>
      <c r="AU213" s="1020"/>
      <c r="AV213" s="1091">
        <v>337471567</v>
      </c>
      <c r="AW213" s="1093">
        <v>111800332</v>
      </c>
      <c r="AX213" s="1091">
        <v>323899568</v>
      </c>
      <c r="AY213" s="1093">
        <v>13571999</v>
      </c>
      <c r="AZ213" s="1091">
        <v>323899568</v>
      </c>
      <c r="BA213" s="1092">
        <v>0</v>
      </c>
      <c r="BB213" s="1093">
        <v>323899568</v>
      </c>
      <c r="BC213" s="1092">
        <v>0</v>
      </c>
      <c r="BD213" s="1092">
        <v>0</v>
      </c>
      <c r="BG213" s="1086">
        <f t="shared" si="56"/>
        <v>450000000</v>
      </c>
      <c r="BH213" s="1086">
        <f t="shared" si="57"/>
        <v>449271899</v>
      </c>
      <c r="BI213" s="1086">
        <f t="shared" si="58"/>
        <v>728101</v>
      </c>
      <c r="BJ213" s="1086">
        <f t="shared" si="59"/>
        <v>0</v>
      </c>
      <c r="BK213" s="1086">
        <f t="shared" si="60"/>
        <v>337471567</v>
      </c>
      <c r="BL213" s="1086">
        <f t="shared" si="61"/>
        <v>111800332</v>
      </c>
      <c r="BM213" s="1086">
        <f t="shared" si="62"/>
        <v>323899568</v>
      </c>
      <c r="BN213" s="1086">
        <f t="shared" si="63"/>
        <v>13571999</v>
      </c>
      <c r="BO213" s="1086">
        <f t="shared" si="64"/>
        <v>323899568</v>
      </c>
      <c r="BP213" s="1086">
        <f t="shared" si="65"/>
        <v>0</v>
      </c>
      <c r="BQ213" s="1086">
        <f t="shared" si="66"/>
        <v>323899568</v>
      </c>
      <c r="BR213" s="1086">
        <f t="shared" si="67"/>
        <v>0</v>
      </c>
      <c r="BS213" s="1086">
        <f t="shared" si="68"/>
        <v>0</v>
      </c>
    </row>
    <row r="214" spans="1:71" ht="12.75">
      <c r="A214" s="1050" t="str">
        <f t="shared" si="55"/>
        <v>C52080010</v>
      </c>
      <c r="B214" s="1350" t="s">
        <v>453</v>
      </c>
      <c r="C214" s="1350"/>
      <c r="D214" s="1350" t="s">
        <v>812</v>
      </c>
      <c r="E214" s="1350"/>
      <c r="F214" s="1350" t="s">
        <v>784</v>
      </c>
      <c r="G214" s="1350"/>
      <c r="H214" s="1350"/>
      <c r="I214" s="1350"/>
      <c r="J214" s="1350"/>
      <c r="K214" s="1350"/>
      <c r="L214" s="1350"/>
      <c r="M214" s="1350"/>
      <c r="N214" s="1350"/>
      <c r="O214" s="1350"/>
      <c r="P214" s="1350"/>
      <c r="Q214" s="1350"/>
      <c r="R214" s="1350"/>
      <c r="S214" s="1350"/>
      <c r="T214" s="1349" t="s">
        <v>785</v>
      </c>
      <c r="U214" s="1349"/>
      <c r="V214" s="1349"/>
      <c r="W214" s="1349"/>
      <c r="X214" s="1349"/>
      <c r="Y214" s="1349"/>
      <c r="Z214" s="1349"/>
      <c r="AA214" s="1349"/>
      <c r="AB214" s="1350" t="s">
        <v>732</v>
      </c>
      <c r="AC214" s="1350"/>
      <c r="AD214" s="1350"/>
      <c r="AE214" s="1350"/>
      <c r="AF214" s="1350"/>
      <c r="AG214" s="1350" t="s">
        <v>733</v>
      </c>
      <c r="AH214" s="1350"/>
      <c r="AI214" s="1350"/>
      <c r="AJ214" s="1019" t="s">
        <v>417</v>
      </c>
      <c r="AK214" s="1351" t="s">
        <v>734</v>
      </c>
      <c r="AL214" s="1351"/>
      <c r="AM214" s="1351"/>
      <c r="AN214" s="1351"/>
      <c r="AO214" s="1351"/>
      <c r="AP214" s="1351"/>
      <c r="AQ214" s="1091">
        <v>450000000</v>
      </c>
      <c r="AR214" s="1091">
        <v>449271899</v>
      </c>
      <c r="AS214" s="1093">
        <v>728101</v>
      </c>
      <c r="AT214" s="1092">
        <v>0</v>
      </c>
      <c r="AU214" s="1020"/>
      <c r="AV214" s="1091">
        <v>337471567</v>
      </c>
      <c r="AW214" s="1093">
        <v>111800332</v>
      </c>
      <c r="AX214" s="1091">
        <v>323899568</v>
      </c>
      <c r="AY214" s="1093">
        <v>13571999</v>
      </c>
      <c r="AZ214" s="1091">
        <v>323899568</v>
      </c>
      <c r="BA214" s="1092">
        <v>0</v>
      </c>
      <c r="BB214" s="1093">
        <v>323899568</v>
      </c>
      <c r="BC214" s="1092">
        <v>0</v>
      </c>
      <c r="BD214" s="1092">
        <v>0</v>
      </c>
      <c r="BG214" s="1086">
        <f t="shared" si="56"/>
        <v>450000000</v>
      </c>
      <c r="BH214" s="1086">
        <f t="shared" si="57"/>
        <v>449271899</v>
      </c>
      <c r="BI214" s="1086">
        <f t="shared" si="58"/>
        <v>728101</v>
      </c>
      <c r="BJ214" s="1086">
        <f t="shared" si="59"/>
        <v>0</v>
      </c>
      <c r="BK214" s="1086">
        <f t="shared" si="60"/>
        <v>337471567</v>
      </c>
      <c r="BL214" s="1086">
        <f t="shared" si="61"/>
        <v>111800332</v>
      </c>
      <c r="BM214" s="1086">
        <f t="shared" si="62"/>
        <v>323899568</v>
      </c>
      <c r="BN214" s="1086">
        <f t="shared" si="63"/>
        <v>13571999</v>
      </c>
      <c r="BO214" s="1086">
        <f t="shared" si="64"/>
        <v>323899568</v>
      </c>
      <c r="BP214" s="1086">
        <f t="shared" si="65"/>
        <v>0</v>
      </c>
      <c r="BQ214" s="1086">
        <f t="shared" si="66"/>
        <v>323899568</v>
      </c>
      <c r="BR214" s="1086">
        <f t="shared" si="67"/>
        <v>0</v>
      </c>
      <c r="BS214" s="1086">
        <f t="shared" si="68"/>
        <v>0</v>
      </c>
    </row>
    <row r="215" spans="1:71" ht="12.75">
      <c r="A215" s="1050" t="str">
        <f t="shared" si="55"/>
        <v>C520800310</v>
      </c>
      <c r="B215" s="1358" t="s">
        <v>453</v>
      </c>
      <c r="C215" s="1358"/>
      <c r="D215" s="1358" t="s">
        <v>812</v>
      </c>
      <c r="E215" s="1358"/>
      <c r="F215" s="1358" t="s">
        <v>784</v>
      </c>
      <c r="G215" s="1358"/>
      <c r="H215" s="1358" t="s">
        <v>748</v>
      </c>
      <c r="I215" s="1358"/>
      <c r="J215" s="1358"/>
      <c r="K215" s="1358"/>
      <c r="L215" s="1358"/>
      <c r="M215" s="1358"/>
      <c r="N215" s="1358"/>
      <c r="O215" s="1358"/>
      <c r="P215" s="1358"/>
      <c r="Q215" s="1358"/>
      <c r="R215" s="1358"/>
      <c r="S215" s="1358"/>
      <c r="T215" s="1359" t="s">
        <v>594</v>
      </c>
      <c r="U215" s="1359"/>
      <c r="V215" s="1359"/>
      <c r="W215" s="1359"/>
      <c r="X215" s="1359"/>
      <c r="Y215" s="1359"/>
      <c r="Z215" s="1359"/>
      <c r="AA215" s="1359"/>
      <c r="AB215" s="1358" t="s">
        <v>732</v>
      </c>
      <c r="AC215" s="1358"/>
      <c r="AD215" s="1358"/>
      <c r="AE215" s="1358"/>
      <c r="AF215" s="1358"/>
      <c r="AG215" s="1358" t="s">
        <v>733</v>
      </c>
      <c r="AH215" s="1358"/>
      <c r="AI215" s="1358"/>
      <c r="AJ215" s="1024" t="s">
        <v>417</v>
      </c>
      <c r="AK215" s="1360" t="s">
        <v>734</v>
      </c>
      <c r="AL215" s="1360"/>
      <c r="AM215" s="1360"/>
      <c r="AN215" s="1360"/>
      <c r="AO215" s="1360"/>
      <c r="AP215" s="1360"/>
      <c r="AQ215" s="1091">
        <v>450000000</v>
      </c>
      <c r="AR215" s="1091">
        <v>449271899</v>
      </c>
      <c r="AS215" s="1093">
        <v>728101</v>
      </c>
      <c r="AT215" s="1092">
        <v>0</v>
      </c>
      <c r="AU215" s="1020"/>
      <c r="AV215" s="1091">
        <v>337471567</v>
      </c>
      <c r="AW215" s="1093">
        <v>111800332</v>
      </c>
      <c r="AX215" s="1091">
        <v>323899568</v>
      </c>
      <c r="AY215" s="1093">
        <v>13571999</v>
      </c>
      <c r="AZ215" s="1091">
        <v>323899568</v>
      </c>
      <c r="BA215" s="1092">
        <v>0</v>
      </c>
      <c r="BB215" s="1093">
        <v>323899568</v>
      </c>
      <c r="BC215" s="1092">
        <v>0</v>
      </c>
      <c r="BD215" s="1092">
        <v>0</v>
      </c>
      <c r="BG215" s="1086">
        <f t="shared" si="56"/>
        <v>450000000</v>
      </c>
      <c r="BH215" s="1086">
        <f t="shared" si="57"/>
        <v>449271899</v>
      </c>
      <c r="BI215" s="1086">
        <f t="shared" si="58"/>
        <v>728101</v>
      </c>
      <c r="BJ215" s="1086">
        <f t="shared" si="59"/>
        <v>0</v>
      </c>
      <c r="BK215" s="1086">
        <f t="shared" si="60"/>
        <v>337471567</v>
      </c>
      <c r="BL215" s="1086">
        <f t="shared" si="61"/>
        <v>111800332</v>
      </c>
      <c r="BM215" s="1086">
        <f t="shared" si="62"/>
        <v>323899568</v>
      </c>
      <c r="BN215" s="1086">
        <f t="shared" si="63"/>
        <v>13571999</v>
      </c>
      <c r="BO215" s="1086">
        <f t="shared" si="64"/>
        <v>323899568</v>
      </c>
      <c r="BP215" s="1086">
        <f t="shared" si="65"/>
        <v>0</v>
      </c>
      <c r="BQ215" s="1086">
        <f t="shared" si="66"/>
        <v>323899568</v>
      </c>
      <c r="BR215" s="1086">
        <f t="shared" si="67"/>
        <v>0</v>
      </c>
      <c r="BS215" s="1086">
        <f t="shared" si="68"/>
        <v>0</v>
      </c>
    </row>
    <row r="216" spans="1:71" ht="12.75">
      <c r="A216" s="1050" t="str">
        <f t="shared" si="55"/>
        <v>C67010</v>
      </c>
      <c r="B216" s="1350" t="s">
        <v>453</v>
      </c>
      <c r="C216" s="1350"/>
      <c r="D216" s="1350" t="s">
        <v>814</v>
      </c>
      <c r="E216" s="1350"/>
      <c r="F216" s="1350"/>
      <c r="G216" s="1350"/>
      <c r="H216" s="1350"/>
      <c r="I216" s="1350"/>
      <c r="J216" s="1350"/>
      <c r="K216" s="1350"/>
      <c r="L216" s="1350"/>
      <c r="M216" s="1350"/>
      <c r="N216" s="1350"/>
      <c r="O216" s="1350"/>
      <c r="P216" s="1350"/>
      <c r="Q216" s="1350"/>
      <c r="R216" s="1350"/>
      <c r="S216" s="1350"/>
      <c r="T216" s="1349" t="s">
        <v>815</v>
      </c>
      <c r="U216" s="1349"/>
      <c r="V216" s="1349"/>
      <c r="W216" s="1349"/>
      <c r="X216" s="1349"/>
      <c r="Y216" s="1349"/>
      <c r="Z216" s="1349"/>
      <c r="AA216" s="1349"/>
      <c r="AB216" s="1350" t="s">
        <v>732</v>
      </c>
      <c r="AC216" s="1350"/>
      <c r="AD216" s="1350"/>
      <c r="AE216" s="1350"/>
      <c r="AF216" s="1350"/>
      <c r="AG216" s="1350" t="s">
        <v>733</v>
      </c>
      <c r="AH216" s="1350"/>
      <c r="AI216" s="1350"/>
      <c r="AJ216" s="1019" t="s">
        <v>417</v>
      </c>
      <c r="AK216" s="1351" t="s">
        <v>734</v>
      </c>
      <c r="AL216" s="1351"/>
      <c r="AM216" s="1351"/>
      <c r="AN216" s="1351"/>
      <c r="AO216" s="1351"/>
      <c r="AP216" s="1351"/>
      <c r="AQ216" s="1091">
        <v>3150000000</v>
      </c>
      <c r="AR216" s="1091">
        <v>3150000000</v>
      </c>
      <c r="AS216" s="1092">
        <v>0</v>
      </c>
      <c r="AT216" s="1092">
        <v>0</v>
      </c>
      <c r="AU216" s="1020"/>
      <c r="AV216" s="1091">
        <v>2913163406</v>
      </c>
      <c r="AW216" s="1093">
        <v>236836594</v>
      </c>
      <c r="AX216" s="1091">
        <v>2474504460</v>
      </c>
      <c r="AY216" s="1093">
        <v>438658946</v>
      </c>
      <c r="AZ216" s="1091">
        <v>2465445292</v>
      </c>
      <c r="BA216" s="1093">
        <v>9059168</v>
      </c>
      <c r="BB216" s="1093">
        <v>2465445292</v>
      </c>
      <c r="BC216" s="1092">
        <v>0</v>
      </c>
      <c r="BD216" s="1092">
        <v>0</v>
      </c>
      <c r="BG216" s="1086">
        <f t="shared" si="56"/>
        <v>3150000000</v>
      </c>
      <c r="BH216" s="1086">
        <f t="shared" si="57"/>
        <v>3150000000</v>
      </c>
      <c r="BI216" s="1086">
        <f t="shared" si="58"/>
        <v>0</v>
      </c>
      <c r="BJ216" s="1086">
        <f t="shared" si="59"/>
        <v>0</v>
      </c>
      <c r="BK216" s="1086">
        <f t="shared" si="60"/>
        <v>2913163406</v>
      </c>
      <c r="BL216" s="1086">
        <f t="shared" si="61"/>
        <v>236836594</v>
      </c>
      <c r="BM216" s="1086">
        <f t="shared" si="62"/>
        <v>2474504460</v>
      </c>
      <c r="BN216" s="1086">
        <f t="shared" si="63"/>
        <v>438658946</v>
      </c>
      <c r="BO216" s="1086">
        <f t="shared" si="64"/>
        <v>2465445292</v>
      </c>
      <c r="BP216" s="1086">
        <f t="shared" si="65"/>
        <v>9059168</v>
      </c>
      <c r="BQ216" s="1086">
        <f t="shared" si="66"/>
        <v>2465445292</v>
      </c>
      <c r="BR216" s="1086">
        <f t="shared" si="67"/>
        <v>0</v>
      </c>
      <c r="BS216" s="1086">
        <f t="shared" si="68"/>
        <v>0</v>
      </c>
    </row>
    <row r="217" spans="1:71" ht="12.75">
      <c r="A217" s="1050" t="str">
        <f t="shared" si="55"/>
        <v>C670150710</v>
      </c>
      <c r="B217" s="1350" t="s">
        <v>453</v>
      </c>
      <c r="C217" s="1350"/>
      <c r="D217" s="1350" t="s">
        <v>814</v>
      </c>
      <c r="E217" s="1350"/>
      <c r="F217" s="1350" t="s">
        <v>795</v>
      </c>
      <c r="G217" s="1350"/>
      <c r="H217" s="1350"/>
      <c r="I217" s="1350"/>
      <c r="J217" s="1350"/>
      <c r="K217" s="1350"/>
      <c r="L217" s="1350"/>
      <c r="M217" s="1350"/>
      <c r="N217" s="1350"/>
      <c r="O217" s="1350"/>
      <c r="P217" s="1350"/>
      <c r="Q217" s="1350"/>
      <c r="R217" s="1350"/>
      <c r="S217" s="1350"/>
      <c r="T217" s="1349" t="s">
        <v>796</v>
      </c>
      <c r="U217" s="1349"/>
      <c r="V217" s="1349"/>
      <c r="W217" s="1349"/>
      <c r="X217" s="1349"/>
      <c r="Y217" s="1349"/>
      <c r="Z217" s="1349"/>
      <c r="AA217" s="1349"/>
      <c r="AB217" s="1350" t="s">
        <v>732</v>
      </c>
      <c r="AC217" s="1350"/>
      <c r="AD217" s="1350"/>
      <c r="AE217" s="1350"/>
      <c r="AF217" s="1350"/>
      <c r="AG217" s="1350" t="s">
        <v>733</v>
      </c>
      <c r="AH217" s="1350"/>
      <c r="AI217" s="1350"/>
      <c r="AJ217" s="1019" t="s">
        <v>417</v>
      </c>
      <c r="AK217" s="1351" t="s">
        <v>734</v>
      </c>
      <c r="AL217" s="1351"/>
      <c r="AM217" s="1351"/>
      <c r="AN217" s="1351"/>
      <c r="AO217" s="1351"/>
      <c r="AP217" s="1351"/>
      <c r="AQ217" s="1091">
        <v>2300000000</v>
      </c>
      <c r="AR217" s="1091">
        <v>2300000000</v>
      </c>
      <c r="AS217" s="1092">
        <v>0</v>
      </c>
      <c r="AT217" s="1092">
        <v>0</v>
      </c>
      <c r="AU217" s="1020"/>
      <c r="AV217" s="1091">
        <v>2229050060</v>
      </c>
      <c r="AW217" s="1093">
        <v>70949940</v>
      </c>
      <c r="AX217" s="1091">
        <v>1898260506</v>
      </c>
      <c r="AY217" s="1093">
        <v>330789554</v>
      </c>
      <c r="AZ217" s="1091">
        <v>1889522514</v>
      </c>
      <c r="BA217" s="1093">
        <v>8737992</v>
      </c>
      <c r="BB217" s="1093">
        <v>1889522514</v>
      </c>
      <c r="BC217" s="1092">
        <v>0</v>
      </c>
      <c r="BD217" s="1092">
        <v>0</v>
      </c>
      <c r="BG217" s="1086">
        <f t="shared" si="56"/>
        <v>2300000000</v>
      </c>
      <c r="BH217" s="1086">
        <f t="shared" si="57"/>
        <v>2300000000</v>
      </c>
      <c r="BI217" s="1086">
        <f t="shared" si="58"/>
        <v>0</v>
      </c>
      <c r="BJ217" s="1086">
        <f t="shared" si="59"/>
        <v>0</v>
      </c>
      <c r="BK217" s="1086">
        <f t="shared" si="60"/>
        <v>2229050060</v>
      </c>
      <c r="BL217" s="1086">
        <f t="shared" si="61"/>
        <v>70949940</v>
      </c>
      <c r="BM217" s="1086">
        <f t="shared" si="62"/>
        <v>1898260506</v>
      </c>
      <c r="BN217" s="1086">
        <f t="shared" si="63"/>
        <v>330789554</v>
      </c>
      <c r="BO217" s="1086">
        <f t="shared" si="64"/>
        <v>1889522514</v>
      </c>
      <c r="BP217" s="1086">
        <f t="shared" si="65"/>
        <v>8737992</v>
      </c>
      <c r="BQ217" s="1086">
        <f t="shared" si="66"/>
        <v>1889522514</v>
      </c>
      <c r="BR217" s="1086">
        <f t="shared" si="67"/>
        <v>0</v>
      </c>
      <c r="BS217" s="1086">
        <f t="shared" si="68"/>
        <v>0</v>
      </c>
    </row>
    <row r="218" spans="1:71" ht="12.75">
      <c r="A218" s="1050" t="str">
        <f t="shared" si="55"/>
        <v>C6701507310</v>
      </c>
      <c r="B218" s="1350" t="s">
        <v>453</v>
      </c>
      <c r="C218" s="1350"/>
      <c r="D218" s="1350" t="s">
        <v>814</v>
      </c>
      <c r="E218" s="1350"/>
      <c r="F218" s="1350" t="s">
        <v>795</v>
      </c>
      <c r="G218" s="1350"/>
      <c r="H218" s="1350" t="s">
        <v>748</v>
      </c>
      <c r="I218" s="1350"/>
      <c r="J218" s="1350" t="s">
        <v>685</v>
      </c>
      <c r="K218" s="1350"/>
      <c r="L218" s="1350"/>
      <c r="M218" s="1350" t="s">
        <v>685</v>
      </c>
      <c r="N218" s="1350"/>
      <c r="O218" s="1350"/>
      <c r="P218" s="1350" t="s">
        <v>685</v>
      </c>
      <c r="Q218" s="1350"/>
      <c r="R218" s="1350" t="s">
        <v>685</v>
      </c>
      <c r="S218" s="1350"/>
      <c r="T218" s="1349" t="s">
        <v>816</v>
      </c>
      <c r="U218" s="1349"/>
      <c r="V218" s="1349"/>
      <c r="W218" s="1349"/>
      <c r="X218" s="1349"/>
      <c r="Y218" s="1349"/>
      <c r="Z218" s="1349"/>
      <c r="AA218" s="1349"/>
      <c r="AB218" s="1350" t="s">
        <v>732</v>
      </c>
      <c r="AC218" s="1350"/>
      <c r="AD218" s="1350"/>
      <c r="AE218" s="1350"/>
      <c r="AF218" s="1350"/>
      <c r="AG218" s="1350" t="s">
        <v>733</v>
      </c>
      <c r="AH218" s="1350"/>
      <c r="AI218" s="1350"/>
      <c r="AJ218" s="1019" t="s">
        <v>417</v>
      </c>
      <c r="AK218" s="1351" t="s">
        <v>734</v>
      </c>
      <c r="AL218" s="1351"/>
      <c r="AM218" s="1351"/>
      <c r="AN218" s="1351"/>
      <c r="AO218" s="1351"/>
      <c r="AP218" s="1351"/>
      <c r="AQ218" s="1091">
        <v>2300000000</v>
      </c>
      <c r="AR218" s="1091">
        <v>2300000000</v>
      </c>
      <c r="AS218" s="1092">
        <v>0</v>
      </c>
      <c r="AT218" s="1092">
        <v>0</v>
      </c>
      <c r="AU218" s="1020"/>
      <c r="AV218" s="1091">
        <v>2229050060</v>
      </c>
      <c r="AW218" s="1093">
        <v>70949940</v>
      </c>
      <c r="AX218" s="1091">
        <v>1898260506</v>
      </c>
      <c r="AY218" s="1093">
        <v>330789554</v>
      </c>
      <c r="AZ218" s="1091">
        <v>1889522514</v>
      </c>
      <c r="BA218" s="1093">
        <v>8737992</v>
      </c>
      <c r="BB218" s="1093">
        <v>1889522514</v>
      </c>
      <c r="BC218" s="1092">
        <v>0</v>
      </c>
      <c r="BD218" s="1092">
        <v>0</v>
      </c>
      <c r="BG218" s="1086">
        <f t="shared" si="56"/>
        <v>2300000000</v>
      </c>
      <c r="BH218" s="1086">
        <f t="shared" si="57"/>
        <v>2300000000</v>
      </c>
      <c r="BI218" s="1086">
        <f t="shared" si="58"/>
        <v>0</v>
      </c>
      <c r="BJ218" s="1086">
        <f t="shared" si="59"/>
        <v>0</v>
      </c>
      <c r="BK218" s="1086">
        <f t="shared" si="60"/>
        <v>2229050060</v>
      </c>
      <c r="BL218" s="1086">
        <f t="shared" si="61"/>
        <v>70949940</v>
      </c>
      <c r="BM218" s="1086">
        <f t="shared" si="62"/>
        <v>1898260506</v>
      </c>
      <c r="BN218" s="1086">
        <f t="shared" si="63"/>
        <v>330789554</v>
      </c>
      <c r="BO218" s="1086">
        <f t="shared" si="64"/>
        <v>1889522514</v>
      </c>
      <c r="BP218" s="1086">
        <f t="shared" si="65"/>
        <v>8737992</v>
      </c>
      <c r="BQ218" s="1086">
        <f t="shared" si="66"/>
        <v>1889522514</v>
      </c>
      <c r="BR218" s="1086">
        <f t="shared" si="67"/>
        <v>0</v>
      </c>
      <c r="BS218" s="1086">
        <f t="shared" si="68"/>
        <v>0</v>
      </c>
    </row>
    <row r="219" spans="1:71" ht="12.75">
      <c r="A219" s="1050" t="str">
        <f>+B219&amp;D219&amp;F219&amp;H219&amp;J219&amp;M219&amp;AJ219</f>
        <v>C67015073010</v>
      </c>
      <c r="B219" s="1350" t="s">
        <v>453</v>
      </c>
      <c r="C219" s="1350"/>
      <c r="D219" s="1350" t="s">
        <v>814</v>
      </c>
      <c r="E219" s="1350"/>
      <c r="F219" s="1350" t="s">
        <v>795</v>
      </c>
      <c r="G219" s="1350"/>
      <c r="H219" s="1350" t="s">
        <v>748</v>
      </c>
      <c r="I219" s="1350"/>
      <c r="J219" s="1350" t="s">
        <v>739</v>
      </c>
      <c r="K219" s="1350"/>
      <c r="L219" s="1350"/>
      <c r="M219" s="1350" t="s">
        <v>685</v>
      </c>
      <c r="N219" s="1350"/>
      <c r="O219" s="1350"/>
      <c r="P219" s="1350" t="s">
        <v>685</v>
      </c>
      <c r="Q219" s="1350"/>
      <c r="R219" s="1350" t="s">
        <v>685</v>
      </c>
      <c r="S219" s="1350"/>
      <c r="T219" s="1349" t="s">
        <v>816</v>
      </c>
      <c r="U219" s="1349"/>
      <c r="V219" s="1349"/>
      <c r="W219" s="1349"/>
      <c r="X219" s="1349"/>
      <c r="Y219" s="1349"/>
      <c r="Z219" s="1349"/>
      <c r="AA219" s="1349"/>
      <c r="AB219" s="1350" t="s">
        <v>732</v>
      </c>
      <c r="AC219" s="1350"/>
      <c r="AD219" s="1350"/>
      <c r="AE219" s="1350"/>
      <c r="AF219" s="1350"/>
      <c r="AG219" s="1350" t="s">
        <v>733</v>
      </c>
      <c r="AH219" s="1350"/>
      <c r="AI219" s="1350"/>
      <c r="AJ219" s="1019" t="s">
        <v>417</v>
      </c>
      <c r="AK219" s="1351" t="s">
        <v>734</v>
      </c>
      <c r="AL219" s="1351"/>
      <c r="AM219" s="1351"/>
      <c r="AN219" s="1351"/>
      <c r="AO219" s="1351"/>
      <c r="AP219" s="1351"/>
      <c r="AQ219" s="1091">
        <v>2300000000</v>
      </c>
      <c r="AR219" s="1091">
        <v>2300000000</v>
      </c>
      <c r="AS219" s="1092">
        <v>0</v>
      </c>
      <c r="AT219" s="1092">
        <v>0</v>
      </c>
      <c r="AU219" s="1020"/>
      <c r="AV219" s="1091">
        <v>2229050060</v>
      </c>
      <c r="AW219" s="1093">
        <v>70949940</v>
      </c>
      <c r="AX219" s="1091">
        <v>1898260506</v>
      </c>
      <c r="AY219" s="1093">
        <v>330789554</v>
      </c>
      <c r="AZ219" s="1091">
        <v>1889522514</v>
      </c>
      <c r="BA219" s="1093">
        <v>8737992</v>
      </c>
      <c r="BB219" s="1093">
        <v>1889522514</v>
      </c>
      <c r="BC219" s="1092">
        <v>0</v>
      </c>
      <c r="BD219" s="1092">
        <v>0</v>
      </c>
      <c r="BG219" s="1086">
        <f t="shared" si="56"/>
        <v>2300000000</v>
      </c>
      <c r="BH219" s="1086">
        <f t="shared" si="57"/>
        <v>2300000000</v>
      </c>
      <c r="BI219" s="1086">
        <f t="shared" si="58"/>
        <v>0</v>
      </c>
      <c r="BJ219" s="1086">
        <f t="shared" si="59"/>
        <v>0</v>
      </c>
      <c r="BK219" s="1086">
        <f t="shared" si="60"/>
        <v>2229050060</v>
      </c>
      <c r="BL219" s="1086">
        <f t="shared" si="61"/>
        <v>70949940</v>
      </c>
      <c r="BM219" s="1086">
        <f t="shared" si="62"/>
        <v>1898260506</v>
      </c>
      <c r="BN219" s="1086">
        <f t="shared" si="63"/>
        <v>330789554</v>
      </c>
      <c r="BO219" s="1086">
        <f t="shared" si="64"/>
        <v>1889522514</v>
      </c>
      <c r="BP219" s="1086">
        <f t="shared" si="65"/>
        <v>8737992</v>
      </c>
      <c r="BQ219" s="1086">
        <f t="shared" si="66"/>
        <v>1889522514</v>
      </c>
      <c r="BR219" s="1086">
        <f t="shared" si="67"/>
        <v>0</v>
      </c>
      <c r="BS219" s="1086">
        <f t="shared" si="68"/>
        <v>0</v>
      </c>
    </row>
    <row r="220" spans="1:71" ht="25.5" customHeight="1">
      <c r="A220" s="1050" t="str">
        <f>+B220&amp;D220&amp;F220&amp;H220&amp;J220&amp;M220&amp;AJ220</f>
        <v>C670150730210</v>
      </c>
      <c r="B220" s="1358" t="s">
        <v>453</v>
      </c>
      <c r="C220" s="1358"/>
      <c r="D220" s="1358" t="s">
        <v>814</v>
      </c>
      <c r="E220" s="1358"/>
      <c r="F220" s="1358" t="s">
        <v>795</v>
      </c>
      <c r="G220" s="1358"/>
      <c r="H220" s="1358" t="s">
        <v>748</v>
      </c>
      <c r="I220" s="1358"/>
      <c r="J220" s="1358" t="s">
        <v>739</v>
      </c>
      <c r="K220" s="1358"/>
      <c r="L220" s="1358"/>
      <c r="M220" s="1358" t="s">
        <v>741</v>
      </c>
      <c r="N220" s="1358"/>
      <c r="O220" s="1358"/>
      <c r="P220" s="1358" t="s">
        <v>685</v>
      </c>
      <c r="Q220" s="1358"/>
      <c r="R220" s="1358" t="s">
        <v>685</v>
      </c>
      <c r="S220" s="1358"/>
      <c r="T220" s="1359" t="s">
        <v>595</v>
      </c>
      <c r="U220" s="1359"/>
      <c r="V220" s="1359"/>
      <c r="W220" s="1359"/>
      <c r="X220" s="1359"/>
      <c r="Y220" s="1359"/>
      <c r="Z220" s="1359"/>
      <c r="AA220" s="1359"/>
      <c r="AB220" s="1358" t="s">
        <v>732</v>
      </c>
      <c r="AC220" s="1358"/>
      <c r="AD220" s="1358"/>
      <c r="AE220" s="1358"/>
      <c r="AF220" s="1358"/>
      <c r="AG220" s="1358" t="s">
        <v>733</v>
      </c>
      <c r="AH220" s="1358"/>
      <c r="AI220" s="1358"/>
      <c r="AJ220" s="1024" t="s">
        <v>417</v>
      </c>
      <c r="AK220" s="1360" t="s">
        <v>734</v>
      </c>
      <c r="AL220" s="1360"/>
      <c r="AM220" s="1360"/>
      <c r="AN220" s="1360"/>
      <c r="AO220" s="1360"/>
      <c r="AP220" s="1360"/>
      <c r="AQ220" s="1091">
        <v>1500000000</v>
      </c>
      <c r="AR220" s="1091">
        <v>1500000000</v>
      </c>
      <c r="AS220" s="1092">
        <v>0</v>
      </c>
      <c r="AT220" s="1092">
        <v>0</v>
      </c>
      <c r="AU220" s="1020"/>
      <c r="AV220" s="1091">
        <v>1499797332</v>
      </c>
      <c r="AW220" s="1093">
        <v>202668</v>
      </c>
      <c r="AX220" s="1091">
        <v>1289816903</v>
      </c>
      <c r="AY220" s="1093">
        <v>209980429</v>
      </c>
      <c r="AZ220" s="1091">
        <v>1289816903</v>
      </c>
      <c r="BA220" s="1092">
        <v>0</v>
      </c>
      <c r="BB220" s="1093">
        <v>1289816903</v>
      </c>
      <c r="BC220" s="1092">
        <v>0</v>
      </c>
      <c r="BD220" s="1092">
        <v>0</v>
      </c>
      <c r="BG220" s="1086">
        <f t="shared" si="56"/>
        <v>1500000000</v>
      </c>
      <c r="BH220" s="1086">
        <f t="shared" si="57"/>
        <v>1500000000</v>
      </c>
      <c r="BI220" s="1086">
        <f t="shared" si="58"/>
        <v>0</v>
      </c>
      <c r="BJ220" s="1086">
        <f t="shared" si="59"/>
        <v>0</v>
      </c>
      <c r="BK220" s="1086">
        <f t="shared" si="60"/>
        <v>1499797332</v>
      </c>
      <c r="BL220" s="1086">
        <f t="shared" si="61"/>
        <v>202668</v>
      </c>
      <c r="BM220" s="1086">
        <f t="shared" si="62"/>
        <v>1289816903</v>
      </c>
      <c r="BN220" s="1086">
        <f t="shared" si="63"/>
        <v>209980429</v>
      </c>
      <c r="BO220" s="1086">
        <f t="shared" si="64"/>
        <v>1289816903</v>
      </c>
      <c r="BP220" s="1086">
        <f t="shared" si="65"/>
        <v>0</v>
      </c>
      <c r="BQ220" s="1086">
        <f t="shared" si="66"/>
        <v>1289816903</v>
      </c>
      <c r="BR220" s="1086">
        <f t="shared" si="67"/>
        <v>0</v>
      </c>
      <c r="BS220" s="1086">
        <f t="shared" si="68"/>
        <v>0</v>
      </c>
    </row>
    <row r="221" spans="1:71" ht="12.75">
      <c r="A221" s="1050" t="str">
        <f>+B221&amp;D221&amp;F221&amp;H221&amp;J221&amp;M221&amp;AJ221</f>
        <v>C670150730310</v>
      </c>
      <c r="B221" s="1358" t="s">
        <v>453</v>
      </c>
      <c r="C221" s="1358"/>
      <c r="D221" s="1358" t="s">
        <v>814</v>
      </c>
      <c r="E221" s="1358"/>
      <c r="F221" s="1358" t="s">
        <v>795</v>
      </c>
      <c r="G221" s="1358"/>
      <c r="H221" s="1358" t="s">
        <v>748</v>
      </c>
      <c r="I221" s="1358"/>
      <c r="J221" s="1358" t="s">
        <v>739</v>
      </c>
      <c r="K221" s="1358"/>
      <c r="L221" s="1358"/>
      <c r="M221" s="1358" t="s">
        <v>748</v>
      </c>
      <c r="N221" s="1358"/>
      <c r="O221" s="1358"/>
      <c r="P221" s="1358" t="s">
        <v>685</v>
      </c>
      <c r="Q221" s="1358"/>
      <c r="R221" s="1358" t="s">
        <v>685</v>
      </c>
      <c r="S221" s="1358"/>
      <c r="T221" s="1359" t="s">
        <v>596</v>
      </c>
      <c r="U221" s="1359"/>
      <c r="V221" s="1359"/>
      <c r="W221" s="1359"/>
      <c r="X221" s="1359"/>
      <c r="Y221" s="1359"/>
      <c r="Z221" s="1359"/>
      <c r="AA221" s="1359"/>
      <c r="AB221" s="1358" t="s">
        <v>732</v>
      </c>
      <c r="AC221" s="1358"/>
      <c r="AD221" s="1358"/>
      <c r="AE221" s="1358"/>
      <c r="AF221" s="1358"/>
      <c r="AG221" s="1358" t="s">
        <v>733</v>
      </c>
      <c r="AH221" s="1358"/>
      <c r="AI221" s="1358"/>
      <c r="AJ221" s="1024" t="s">
        <v>417</v>
      </c>
      <c r="AK221" s="1360" t="s">
        <v>734</v>
      </c>
      <c r="AL221" s="1360"/>
      <c r="AM221" s="1360"/>
      <c r="AN221" s="1360"/>
      <c r="AO221" s="1360"/>
      <c r="AP221" s="1360"/>
      <c r="AQ221" s="1091">
        <v>800000000</v>
      </c>
      <c r="AR221" s="1091">
        <v>800000000</v>
      </c>
      <c r="AS221" s="1092">
        <v>0</v>
      </c>
      <c r="AT221" s="1092">
        <v>0</v>
      </c>
      <c r="AU221" s="1020"/>
      <c r="AV221" s="1091">
        <v>729252728</v>
      </c>
      <c r="AW221" s="1093">
        <v>70747272</v>
      </c>
      <c r="AX221" s="1091">
        <v>608443603</v>
      </c>
      <c r="AY221" s="1093">
        <v>120809125</v>
      </c>
      <c r="AZ221" s="1091">
        <v>599705611</v>
      </c>
      <c r="BA221" s="1093">
        <v>8737992</v>
      </c>
      <c r="BB221" s="1093">
        <v>599705611</v>
      </c>
      <c r="BC221" s="1092">
        <v>0</v>
      </c>
      <c r="BD221" s="1092">
        <v>0</v>
      </c>
      <c r="BG221" s="1086">
        <f t="shared" si="56"/>
        <v>800000000</v>
      </c>
      <c r="BH221" s="1086">
        <f t="shared" si="57"/>
        <v>800000000</v>
      </c>
      <c r="BI221" s="1086">
        <f t="shared" si="58"/>
        <v>0</v>
      </c>
      <c r="BJ221" s="1086">
        <f t="shared" si="59"/>
        <v>0</v>
      </c>
      <c r="BK221" s="1086">
        <f t="shared" si="60"/>
        <v>729252728</v>
      </c>
      <c r="BL221" s="1086">
        <f t="shared" si="61"/>
        <v>70747272</v>
      </c>
      <c r="BM221" s="1086">
        <f t="shared" si="62"/>
        <v>608443603</v>
      </c>
      <c r="BN221" s="1086">
        <f t="shared" si="63"/>
        <v>120809125</v>
      </c>
      <c r="BO221" s="1086">
        <f t="shared" si="64"/>
        <v>599705611</v>
      </c>
      <c r="BP221" s="1086">
        <f t="shared" si="65"/>
        <v>8737992</v>
      </c>
      <c r="BQ221" s="1086">
        <f t="shared" si="66"/>
        <v>599705611</v>
      </c>
      <c r="BR221" s="1086">
        <f t="shared" si="67"/>
        <v>0</v>
      </c>
      <c r="BS221" s="1086">
        <f t="shared" si="68"/>
        <v>0</v>
      </c>
    </row>
    <row r="222" spans="1:71" ht="12.75">
      <c r="A222" s="1050" t="str">
        <f>+B222&amp;D222&amp;F222&amp;H222&amp;J222&amp;M222&amp;AJ222</f>
        <v>C670150810</v>
      </c>
      <c r="B222" s="1350" t="s">
        <v>453</v>
      </c>
      <c r="C222" s="1350"/>
      <c r="D222" s="1350" t="s">
        <v>814</v>
      </c>
      <c r="E222" s="1350"/>
      <c r="F222" s="1350" t="s">
        <v>817</v>
      </c>
      <c r="G222" s="1350"/>
      <c r="H222" s="1350"/>
      <c r="I222" s="1350"/>
      <c r="J222" s="1350"/>
      <c r="K222" s="1350"/>
      <c r="L222" s="1350"/>
      <c r="M222" s="1350"/>
      <c r="N222" s="1350"/>
      <c r="O222" s="1350"/>
      <c r="P222" s="1350"/>
      <c r="Q222" s="1350"/>
      <c r="R222" s="1350"/>
      <c r="S222" s="1350"/>
      <c r="T222" s="1349" t="s">
        <v>818</v>
      </c>
      <c r="U222" s="1349"/>
      <c r="V222" s="1349"/>
      <c r="W222" s="1349"/>
      <c r="X222" s="1349"/>
      <c r="Y222" s="1349"/>
      <c r="Z222" s="1349"/>
      <c r="AA222" s="1349"/>
      <c r="AB222" s="1350" t="s">
        <v>732</v>
      </c>
      <c r="AC222" s="1350"/>
      <c r="AD222" s="1350"/>
      <c r="AE222" s="1350"/>
      <c r="AF222" s="1350"/>
      <c r="AG222" s="1350" t="s">
        <v>733</v>
      </c>
      <c r="AH222" s="1350"/>
      <c r="AI222" s="1350"/>
      <c r="AJ222" s="1019" t="s">
        <v>417</v>
      </c>
      <c r="AK222" s="1351" t="s">
        <v>734</v>
      </c>
      <c r="AL222" s="1351"/>
      <c r="AM222" s="1351"/>
      <c r="AN222" s="1351"/>
      <c r="AO222" s="1351"/>
      <c r="AP222" s="1351"/>
      <c r="AQ222" s="1091">
        <v>850000000</v>
      </c>
      <c r="AR222" s="1091">
        <v>850000000</v>
      </c>
      <c r="AS222" s="1092">
        <v>0</v>
      </c>
      <c r="AT222" s="1092">
        <v>0</v>
      </c>
      <c r="AU222" s="1020"/>
      <c r="AV222" s="1091">
        <v>684113346</v>
      </c>
      <c r="AW222" s="1093">
        <v>165886654</v>
      </c>
      <c r="AX222" s="1091">
        <v>576243954</v>
      </c>
      <c r="AY222" s="1093">
        <v>107869392</v>
      </c>
      <c r="AZ222" s="1091">
        <v>575922778</v>
      </c>
      <c r="BA222" s="1093">
        <v>321176</v>
      </c>
      <c r="BB222" s="1093">
        <v>575922778</v>
      </c>
      <c r="BC222" s="1092">
        <v>0</v>
      </c>
      <c r="BD222" s="1092">
        <v>0</v>
      </c>
      <c r="BG222" s="1086">
        <f t="shared" si="56"/>
        <v>850000000</v>
      </c>
      <c r="BH222" s="1086">
        <f t="shared" si="57"/>
        <v>850000000</v>
      </c>
      <c r="BI222" s="1086">
        <f t="shared" si="58"/>
        <v>0</v>
      </c>
      <c r="BJ222" s="1086">
        <f t="shared" si="59"/>
        <v>0</v>
      </c>
      <c r="BK222" s="1086">
        <f t="shared" si="60"/>
        <v>684113346</v>
      </c>
      <c r="BL222" s="1086">
        <f t="shared" si="61"/>
        <v>165886654</v>
      </c>
      <c r="BM222" s="1086">
        <f t="shared" si="62"/>
        <v>576243954</v>
      </c>
      <c r="BN222" s="1086">
        <f t="shared" si="63"/>
        <v>107869392</v>
      </c>
      <c r="BO222" s="1086">
        <f t="shared" si="64"/>
        <v>575922778</v>
      </c>
      <c r="BP222" s="1086">
        <f t="shared" si="65"/>
        <v>321176</v>
      </c>
      <c r="BQ222" s="1086">
        <f t="shared" si="66"/>
        <v>575922778</v>
      </c>
      <c r="BR222" s="1086">
        <f t="shared" si="67"/>
        <v>0</v>
      </c>
      <c r="BS222" s="1086">
        <f t="shared" si="68"/>
        <v>0</v>
      </c>
    </row>
    <row r="223" spans="1:71" ht="12.75">
      <c r="A223" s="1050" t="str">
        <f>+B223&amp;D223&amp;F223&amp;H223&amp;J223&amp;M223&amp;AJ223</f>
        <v>C6701508110</v>
      </c>
      <c r="B223" s="1358" t="s">
        <v>453</v>
      </c>
      <c r="C223" s="1358"/>
      <c r="D223" s="1358" t="s">
        <v>814</v>
      </c>
      <c r="E223" s="1358"/>
      <c r="F223" s="1358" t="s">
        <v>817</v>
      </c>
      <c r="G223" s="1358"/>
      <c r="H223" s="1358" t="s">
        <v>738</v>
      </c>
      <c r="I223" s="1358"/>
      <c r="J223" s="1358" t="s">
        <v>685</v>
      </c>
      <c r="K223" s="1358"/>
      <c r="L223" s="1358"/>
      <c r="M223" s="1358" t="s">
        <v>685</v>
      </c>
      <c r="N223" s="1358"/>
      <c r="O223" s="1358"/>
      <c r="P223" s="1358" t="s">
        <v>685</v>
      </c>
      <c r="Q223" s="1358"/>
      <c r="R223" s="1358" t="s">
        <v>685</v>
      </c>
      <c r="S223" s="1358"/>
      <c r="T223" s="1359" t="s">
        <v>597</v>
      </c>
      <c r="U223" s="1359"/>
      <c r="V223" s="1359"/>
      <c r="W223" s="1359"/>
      <c r="X223" s="1359"/>
      <c r="Y223" s="1359"/>
      <c r="Z223" s="1359"/>
      <c r="AA223" s="1359"/>
      <c r="AB223" s="1358" t="s">
        <v>732</v>
      </c>
      <c r="AC223" s="1358"/>
      <c r="AD223" s="1358"/>
      <c r="AE223" s="1358"/>
      <c r="AF223" s="1358"/>
      <c r="AG223" s="1358" t="s">
        <v>733</v>
      </c>
      <c r="AH223" s="1358"/>
      <c r="AI223" s="1358"/>
      <c r="AJ223" s="1024" t="s">
        <v>417</v>
      </c>
      <c r="AK223" s="1360" t="s">
        <v>734</v>
      </c>
      <c r="AL223" s="1360"/>
      <c r="AM223" s="1360"/>
      <c r="AN223" s="1360"/>
      <c r="AO223" s="1360"/>
      <c r="AP223" s="1360"/>
      <c r="AQ223" s="1091">
        <v>850000000</v>
      </c>
      <c r="AR223" s="1091">
        <v>850000000</v>
      </c>
      <c r="AS223" s="1092">
        <v>0</v>
      </c>
      <c r="AT223" s="1092">
        <v>0</v>
      </c>
      <c r="AU223" s="1020"/>
      <c r="AV223" s="1091">
        <v>684113346</v>
      </c>
      <c r="AW223" s="1093">
        <v>165886654</v>
      </c>
      <c r="AX223" s="1091">
        <v>576243954</v>
      </c>
      <c r="AY223" s="1093">
        <v>107869392</v>
      </c>
      <c r="AZ223" s="1091">
        <v>575922778</v>
      </c>
      <c r="BA223" s="1093">
        <v>321176</v>
      </c>
      <c r="BB223" s="1093">
        <v>575922778</v>
      </c>
      <c r="BC223" s="1092">
        <v>0</v>
      </c>
      <c r="BD223" s="1092">
        <v>0</v>
      </c>
      <c r="BG223" s="1086">
        <f t="shared" si="56"/>
        <v>850000000</v>
      </c>
      <c r="BH223" s="1086">
        <f t="shared" si="57"/>
        <v>850000000</v>
      </c>
      <c r="BI223" s="1086">
        <f t="shared" si="58"/>
        <v>0</v>
      </c>
      <c r="BJ223" s="1086">
        <f t="shared" si="59"/>
        <v>0</v>
      </c>
      <c r="BK223" s="1086">
        <f t="shared" si="60"/>
        <v>684113346</v>
      </c>
      <c r="BL223" s="1086">
        <f t="shared" si="61"/>
        <v>165886654</v>
      </c>
      <c r="BM223" s="1086">
        <f t="shared" si="62"/>
        <v>576243954</v>
      </c>
      <c r="BN223" s="1086">
        <f t="shared" si="63"/>
        <v>107869392</v>
      </c>
      <c r="BO223" s="1086">
        <f t="shared" si="64"/>
        <v>575922778</v>
      </c>
      <c r="BP223" s="1086">
        <f t="shared" si="65"/>
        <v>321176</v>
      </c>
      <c r="BQ223" s="1086">
        <f t="shared" si="66"/>
        <v>575922778</v>
      </c>
      <c r="BR223" s="1086">
        <f t="shared" si="67"/>
        <v>0</v>
      </c>
      <c r="BS223" s="1086">
        <f t="shared" si="68"/>
        <v>0</v>
      </c>
    </row>
    <row r="224" spans="1:71"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339" t="s">
        <v>685</v>
      </c>
      <c r="L224" s="1339"/>
      <c r="M224" s="1339" t="s">
        <v>685</v>
      </c>
      <c r="N224" s="1339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339" t="s">
        <v>685</v>
      </c>
      <c r="AC224" s="1339"/>
      <c r="AD224" s="1339" t="s">
        <v>685</v>
      </c>
      <c r="AE224" s="1339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339" t="s">
        <v>685</v>
      </c>
      <c r="AO224" s="1339"/>
      <c r="AP224" s="1339"/>
      <c r="AQ224" s="1082" t="s">
        <v>685</v>
      </c>
      <c r="AR224" s="1082" t="s">
        <v>685</v>
      </c>
      <c r="AS224" s="1014" t="s">
        <v>685</v>
      </c>
      <c r="AT224" s="1339" t="s">
        <v>685</v>
      </c>
      <c r="AU224" s="1339"/>
      <c r="AV224" s="1082" t="s">
        <v>685</v>
      </c>
      <c r="AW224" s="1014" t="s">
        <v>685</v>
      </c>
      <c r="AX224" s="1082" t="s">
        <v>685</v>
      </c>
      <c r="AY224" s="1014" t="s">
        <v>685</v>
      </c>
      <c r="AZ224" s="1082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20.7109375" style="1013" customWidth="1"/>
    <col min="44" max="44" width="20.7109375" style="1063" customWidth="1"/>
    <col min="45" max="47" width="20.7109375" style="1013" customWidth="1"/>
    <col min="48" max="48" width="22.28515625" style="1063" customWidth="1"/>
    <col min="49" max="49" width="20.7109375" style="1013" customWidth="1"/>
    <col min="50" max="50" width="20.7109375" style="1063" customWidth="1"/>
    <col min="51" max="51" width="20.7109375" style="1013" customWidth="1"/>
    <col min="52" max="52" width="20.7109375" style="1063" customWidth="1"/>
    <col min="53" max="57" width="20.7109375" style="1013" customWidth="1"/>
    <col min="58" max="58" width="11.42578125" style="1013"/>
    <col min="59" max="59" width="19.5703125" style="1070" hidden="1" customWidth="1"/>
    <col min="60" max="60" width="14.28515625" style="1013" hidden="1" customWidth="1"/>
    <col min="61" max="84" width="0" style="1013" hidden="1" customWidth="1"/>
    <col min="85" max="16384" width="11.42578125" style="1013"/>
  </cols>
  <sheetData>
    <row r="1" spans="2:56" ht="4.3499999999999996" customHeight="1"/>
    <row r="2" spans="2:56" ht="4.3499999999999996" customHeight="1">
      <c r="B2" s="1324"/>
      <c r="C2" s="1324"/>
      <c r="D2" s="1324"/>
      <c r="E2" s="1324"/>
      <c r="F2" s="1324"/>
      <c r="G2" s="1324"/>
      <c r="H2" s="1324"/>
      <c r="I2" s="1324"/>
      <c r="J2" s="1324"/>
      <c r="K2" s="1324"/>
    </row>
    <row r="3" spans="2:56" ht="14.1" customHeight="1">
      <c r="B3" s="1324"/>
      <c r="C3" s="1324"/>
      <c r="D3" s="1324"/>
      <c r="E3" s="1324"/>
      <c r="F3" s="1324"/>
      <c r="G3" s="1324"/>
      <c r="H3" s="1324"/>
      <c r="I3" s="1324"/>
      <c r="J3" s="1324"/>
      <c r="K3" s="1324"/>
      <c r="N3" s="1325" t="s">
        <v>693</v>
      </c>
      <c r="O3" s="1324"/>
      <c r="P3" s="1324"/>
      <c r="Q3" s="1324"/>
      <c r="R3" s="1324"/>
      <c r="S3" s="1324"/>
      <c r="T3" s="1324"/>
      <c r="U3" s="1324"/>
      <c r="V3" s="1324"/>
      <c r="W3" s="1324"/>
      <c r="X3" s="1324"/>
      <c r="Y3" s="1324"/>
      <c r="Z3" s="1324"/>
      <c r="AA3" s="1324"/>
      <c r="AB3" s="1324"/>
      <c r="AE3" s="1326" t="s">
        <v>694</v>
      </c>
      <c r="AF3" s="1324"/>
      <c r="AG3" s="1324"/>
      <c r="AH3" s="1324"/>
      <c r="AI3" s="1324"/>
      <c r="AJ3" s="1324"/>
      <c r="AK3" s="1324"/>
      <c r="AL3" s="1324"/>
      <c r="AM3" s="1324"/>
      <c r="AN3" s="1324"/>
      <c r="AP3" s="1327" t="s">
        <v>820</v>
      </c>
      <c r="AQ3" s="1324"/>
      <c r="AR3" s="1324"/>
      <c r="AS3" s="1324"/>
      <c r="AT3" s="1324"/>
    </row>
    <row r="4" spans="2:56" ht="7.15" customHeight="1">
      <c r="B4" s="1324"/>
      <c r="C4" s="1324"/>
      <c r="D4" s="1324"/>
      <c r="E4" s="1324"/>
      <c r="F4" s="1324"/>
      <c r="G4" s="1324"/>
      <c r="H4" s="1324"/>
      <c r="I4" s="1324"/>
      <c r="J4" s="1324"/>
      <c r="K4" s="1324"/>
      <c r="N4" s="1324"/>
      <c r="O4" s="1324"/>
      <c r="P4" s="1324"/>
      <c r="Q4" s="1324"/>
      <c r="R4" s="1324"/>
      <c r="S4" s="1324"/>
      <c r="T4" s="1324"/>
      <c r="U4" s="1324"/>
      <c r="V4" s="1324"/>
      <c r="W4" s="1324"/>
      <c r="X4" s="1324"/>
      <c r="Y4" s="1324"/>
      <c r="Z4" s="1324"/>
      <c r="AA4" s="1324"/>
      <c r="AB4" s="1324"/>
    </row>
    <row r="5" spans="2:56" ht="28.35" customHeight="1"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N5" s="1324"/>
      <c r="O5" s="1324"/>
      <c r="P5" s="1324"/>
      <c r="Q5" s="1324"/>
      <c r="R5" s="1324"/>
      <c r="S5" s="1324"/>
      <c r="T5" s="1324"/>
      <c r="U5" s="1324"/>
      <c r="V5" s="1324"/>
      <c r="W5" s="1324"/>
      <c r="X5" s="1324"/>
      <c r="Y5" s="1324"/>
      <c r="Z5" s="1324"/>
      <c r="AA5" s="1324"/>
      <c r="AB5" s="1324"/>
      <c r="AE5" s="1326" t="s">
        <v>695</v>
      </c>
      <c r="AF5" s="1324"/>
      <c r="AG5" s="1324"/>
      <c r="AH5" s="1324"/>
      <c r="AI5" s="1324"/>
      <c r="AJ5" s="1324"/>
      <c r="AK5" s="1324"/>
      <c r="AL5" s="1324"/>
      <c r="AM5" s="1324"/>
      <c r="AN5" s="1324"/>
      <c r="AP5" s="1327" t="s">
        <v>696</v>
      </c>
      <c r="AQ5" s="1324"/>
      <c r="AR5" s="1324"/>
      <c r="AS5" s="1324"/>
      <c r="AT5" s="1324"/>
    </row>
    <row r="6" spans="2:56" ht="2.85" customHeight="1">
      <c r="B6" s="1324"/>
      <c r="C6" s="1324"/>
      <c r="D6" s="1324"/>
      <c r="E6" s="1324"/>
      <c r="F6" s="1324"/>
      <c r="G6" s="1324"/>
      <c r="H6" s="1324"/>
      <c r="I6" s="1324"/>
      <c r="J6" s="1324"/>
      <c r="K6" s="1324"/>
      <c r="AE6" s="1324"/>
      <c r="AF6" s="1324"/>
      <c r="AG6" s="1324"/>
      <c r="AH6" s="1324"/>
      <c r="AI6" s="1324"/>
      <c r="AJ6" s="1324"/>
      <c r="AK6" s="1324"/>
      <c r="AL6" s="1324"/>
      <c r="AM6" s="1324"/>
      <c r="AN6" s="1324"/>
      <c r="AP6" s="1324"/>
      <c r="AQ6" s="1324"/>
      <c r="AR6" s="1324"/>
      <c r="AS6" s="1324"/>
      <c r="AT6" s="1324"/>
    </row>
    <row r="7" spans="2:56">
      <c r="AE7" s="1324"/>
      <c r="AF7" s="1324"/>
      <c r="AG7" s="1324"/>
      <c r="AH7" s="1324"/>
      <c r="AI7" s="1324"/>
      <c r="AJ7" s="1324"/>
      <c r="AK7" s="1324"/>
      <c r="AL7" s="1324"/>
      <c r="AM7" s="1324"/>
      <c r="AN7" s="1324"/>
      <c r="AP7" s="1324"/>
      <c r="AQ7" s="1324"/>
      <c r="AR7" s="1324"/>
      <c r="AS7" s="1324"/>
      <c r="AT7" s="1324"/>
    </row>
    <row r="8" spans="2:56" ht="7.15" customHeight="1"/>
    <row r="9" spans="2:56" ht="14.1" customHeight="1">
      <c r="AE9" s="1326" t="s">
        <v>697</v>
      </c>
      <c r="AF9" s="1324"/>
      <c r="AG9" s="1324"/>
      <c r="AH9" s="1324"/>
      <c r="AI9" s="1324"/>
      <c r="AJ9" s="1324"/>
      <c r="AK9" s="1324"/>
      <c r="AL9" s="1324"/>
      <c r="AM9" s="1324"/>
      <c r="AN9" s="1324"/>
      <c r="AP9" s="1327" t="s">
        <v>831</v>
      </c>
      <c r="AQ9" s="1324"/>
      <c r="AR9" s="1324"/>
      <c r="AS9" s="1324"/>
      <c r="AT9" s="1324"/>
      <c r="AW9" s="1136">
        <f>+AW18+AW19+AW20+AW21</f>
        <v>45616982765.150002</v>
      </c>
    </row>
    <row r="10" spans="2:56" ht="0" hidden="1" customHeight="1"/>
    <row r="11" spans="2:56" ht="19.899999999999999" customHeight="1">
      <c r="AR11" s="1136">
        <f>+AR18+AR19+AR20+AR21+AR167+AR168</f>
        <v>11655562928.4</v>
      </c>
      <c r="AS11" s="1136">
        <f t="shared" ref="AS11:BD11" si="0">+AS18+AS19+AS20+AS21+AS167+AS168</f>
        <v>23614942694.52</v>
      </c>
      <c r="AT11" s="1136">
        <f t="shared" si="0"/>
        <v>41197892634</v>
      </c>
      <c r="AU11" s="1136">
        <f t="shared" si="0"/>
        <v>0</v>
      </c>
      <c r="AV11" s="1136">
        <f t="shared" si="0"/>
        <v>57413774758.550003</v>
      </c>
      <c r="AW11" s="1136">
        <f t="shared" si="0"/>
        <v>45758211830.150002</v>
      </c>
      <c r="AX11" s="1136">
        <f t="shared" si="0"/>
        <v>43547741349.5</v>
      </c>
      <c r="AY11" s="1136">
        <f t="shared" si="0"/>
        <v>17656959807.049999</v>
      </c>
      <c r="AZ11" s="1136">
        <f t="shared" si="0"/>
        <v>45234701516.5</v>
      </c>
      <c r="BA11" s="1136">
        <f t="shared" si="0"/>
        <v>2575167391</v>
      </c>
      <c r="BB11" s="1136">
        <f t="shared" si="0"/>
        <v>45227854741.5</v>
      </c>
      <c r="BC11" s="1136">
        <f t="shared" si="0"/>
        <v>6846775</v>
      </c>
      <c r="BD11" s="1136">
        <f t="shared" si="0"/>
        <v>95806071</v>
      </c>
    </row>
    <row r="12" spans="2:56" ht="0" hidden="1" customHeight="1"/>
    <row r="13" spans="2:56" ht="8.4499999999999993" customHeight="1"/>
    <row r="14" spans="2:56" ht="23.25" customHeight="1">
      <c r="B14" s="1378" t="s">
        <v>698</v>
      </c>
      <c r="C14" s="1374"/>
      <c r="D14" s="1374"/>
      <c r="E14" s="1374"/>
      <c r="F14" s="1375"/>
      <c r="G14" s="1345" t="s">
        <v>699</v>
      </c>
      <c r="H14" s="1374"/>
      <c r="I14" s="1375"/>
      <c r="J14" s="1378" t="s">
        <v>700</v>
      </c>
      <c r="K14" s="1374"/>
      <c r="L14" s="1374"/>
      <c r="M14" s="1374"/>
      <c r="N14" s="1374"/>
      <c r="O14" s="1374"/>
      <c r="P14" s="1374"/>
      <c r="Q14" s="1375"/>
      <c r="R14" s="1379" t="s">
        <v>701</v>
      </c>
      <c r="S14" s="1374"/>
      <c r="T14" s="1374"/>
      <c r="U14" s="1374"/>
      <c r="V14" s="1374"/>
      <c r="W14" s="1374"/>
      <c r="X14" s="1375"/>
      <c r="Y14" s="1378" t="s">
        <v>702</v>
      </c>
      <c r="Z14" s="1374"/>
      <c r="AA14" s="1374"/>
      <c r="AB14" s="1374"/>
      <c r="AC14" s="1374"/>
      <c r="AD14" s="1374"/>
      <c r="AE14" s="1375"/>
      <c r="AF14" s="1379" t="s">
        <v>830</v>
      </c>
      <c r="AG14" s="1374"/>
      <c r="AH14" s="1374"/>
      <c r="AI14" s="1374"/>
      <c r="AJ14" s="1374"/>
      <c r="AK14" s="1375"/>
      <c r="AL14" s="1015" t="s">
        <v>685</v>
      </c>
      <c r="AM14" s="1015" t="s">
        <v>685</v>
      </c>
      <c r="AN14" s="1339" t="s">
        <v>685</v>
      </c>
      <c r="AO14" s="1324"/>
      <c r="AP14" s="1324"/>
      <c r="AQ14" s="1015" t="s">
        <v>685</v>
      </c>
      <c r="AR14" s="1064" t="s">
        <v>685</v>
      </c>
      <c r="AS14" s="1015" t="s">
        <v>685</v>
      </c>
      <c r="AT14" s="1339" t="s">
        <v>685</v>
      </c>
      <c r="AU14" s="1324"/>
      <c r="AV14" s="1064">
        <v>48</v>
      </c>
      <c r="AW14" s="1015">
        <v>49</v>
      </c>
      <c r="AX14" s="1064">
        <v>50</v>
      </c>
      <c r="AY14" s="1015">
        <v>51</v>
      </c>
      <c r="AZ14" s="1064">
        <v>52</v>
      </c>
      <c r="BA14" s="1015">
        <v>53</v>
      </c>
      <c r="BB14" s="1015">
        <v>54</v>
      </c>
      <c r="BC14" s="1015">
        <v>55</v>
      </c>
      <c r="BD14" s="1015">
        <v>56</v>
      </c>
    </row>
    <row r="15" spans="2:56">
      <c r="B15" s="1373" t="s">
        <v>703</v>
      </c>
      <c r="C15" s="1374"/>
      <c r="D15" s="1374"/>
      <c r="E15" s="1374"/>
      <c r="F15" s="1374"/>
      <c r="G15" s="1375"/>
      <c r="H15" s="1334" t="s">
        <v>696</v>
      </c>
      <c r="I15" s="1374"/>
      <c r="J15" s="1374"/>
      <c r="K15" s="1374"/>
      <c r="L15" s="1374"/>
      <c r="M15" s="1374"/>
      <c r="N15" s="1374"/>
      <c r="O15" s="1374"/>
      <c r="P15" s="1374"/>
      <c r="Q15" s="1374"/>
      <c r="R15" s="1374"/>
      <c r="S15" s="1374"/>
      <c r="T15" s="1374"/>
      <c r="U15" s="1374"/>
      <c r="V15" s="1374"/>
      <c r="W15" s="1374"/>
      <c r="X15" s="1374"/>
      <c r="Y15" s="1374"/>
      <c r="Z15" s="1374"/>
      <c r="AA15" s="1374"/>
      <c r="AB15" s="1374"/>
      <c r="AC15" s="1374"/>
      <c r="AD15" s="1374"/>
      <c r="AE15" s="1374"/>
      <c r="AF15" s="1374"/>
      <c r="AG15" s="1374"/>
      <c r="AH15" s="1375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335" t="s">
        <v>685</v>
      </c>
      <c r="AO15" s="1376"/>
      <c r="AP15" s="1376"/>
      <c r="AQ15" s="1015" t="s">
        <v>685</v>
      </c>
      <c r="AR15" s="1064" t="s">
        <v>685</v>
      </c>
      <c r="AS15" s="1015" t="s">
        <v>685</v>
      </c>
      <c r="AT15" s="1339" t="s">
        <v>685</v>
      </c>
      <c r="AU15" s="1324"/>
      <c r="AV15" s="1064" t="s">
        <v>685</v>
      </c>
      <c r="AW15" s="1015" t="s">
        <v>685</v>
      </c>
      <c r="AX15" s="1064" t="s">
        <v>685</v>
      </c>
      <c r="AY15" s="1015" t="s">
        <v>685</v>
      </c>
      <c r="AZ15" s="1064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>
      <c r="B16" s="1373" t="s">
        <v>704</v>
      </c>
      <c r="C16" s="1374"/>
      <c r="D16" s="1374"/>
      <c r="E16" s="1374"/>
      <c r="F16" s="1374"/>
      <c r="G16" s="1374"/>
      <c r="H16" s="1375"/>
      <c r="I16" s="1334" t="s">
        <v>705</v>
      </c>
      <c r="J16" s="1374"/>
      <c r="K16" s="1374"/>
      <c r="L16" s="1374"/>
      <c r="M16" s="1374"/>
      <c r="N16" s="1374"/>
      <c r="O16" s="1374"/>
      <c r="P16" s="1374"/>
      <c r="Q16" s="1374"/>
      <c r="R16" s="1374"/>
      <c r="S16" s="1374"/>
      <c r="T16" s="1374"/>
      <c r="U16" s="1374"/>
      <c r="V16" s="1374"/>
      <c r="W16" s="1374"/>
      <c r="X16" s="1374"/>
      <c r="Y16" s="1374"/>
      <c r="Z16" s="1374"/>
      <c r="AA16" s="1374"/>
      <c r="AB16" s="1374"/>
      <c r="AC16" s="1374"/>
      <c r="AD16" s="1374"/>
      <c r="AE16" s="1374"/>
      <c r="AF16" s="1374"/>
      <c r="AG16" s="1374"/>
      <c r="AH16" s="1374"/>
      <c r="AI16" s="1374"/>
      <c r="AJ16" s="1374"/>
      <c r="AK16" s="1374"/>
      <c r="AL16" s="1374"/>
      <c r="AM16" s="1374"/>
      <c r="AN16" s="1374"/>
      <c r="AO16" s="1374"/>
      <c r="AP16" s="1375"/>
      <c r="AQ16" s="1015" t="s">
        <v>685</v>
      </c>
      <c r="AR16" s="1064" t="s">
        <v>685</v>
      </c>
      <c r="AS16" s="1015" t="s">
        <v>685</v>
      </c>
      <c r="AT16" s="1339" t="s">
        <v>685</v>
      </c>
      <c r="AU16" s="1324"/>
      <c r="AV16" s="1064" t="s">
        <v>685</v>
      </c>
      <c r="AW16" s="1015" t="s">
        <v>685</v>
      </c>
      <c r="AX16" s="1064" t="s">
        <v>685</v>
      </c>
      <c r="AY16" s="1015" t="s">
        <v>685</v>
      </c>
      <c r="AZ16" s="1064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51">
      <c r="B17" s="1377" t="s">
        <v>706</v>
      </c>
      <c r="C17" s="1375"/>
      <c r="D17" s="1337" t="s">
        <v>707</v>
      </c>
      <c r="E17" s="1375"/>
      <c r="F17" s="1377" t="s">
        <v>708</v>
      </c>
      <c r="G17" s="1375"/>
      <c r="H17" s="1377" t="s">
        <v>709</v>
      </c>
      <c r="I17" s="1375"/>
      <c r="J17" s="1377" t="s">
        <v>710</v>
      </c>
      <c r="K17" s="1374"/>
      <c r="L17" s="1375"/>
      <c r="M17" s="1377" t="s">
        <v>711</v>
      </c>
      <c r="N17" s="1374"/>
      <c r="O17" s="1375"/>
      <c r="P17" s="1377" t="s">
        <v>712</v>
      </c>
      <c r="Q17" s="1375"/>
      <c r="R17" s="1377" t="s">
        <v>713</v>
      </c>
      <c r="S17" s="1375"/>
      <c r="T17" s="1377" t="s">
        <v>714</v>
      </c>
      <c r="U17" s="1374"/>
      <c r="V17" s="1374"/>
      <c r="W17" s="1374"/>
      <c r="X17" s="1374"/>
      <c r="Y17" s="1374"/>
      <c r="Z17" s="1374"/>
      <c r="AA17" s="1375"/>
      <c r="AB17" s="1377" t="s">
        <v>715</v>
      </c>
      <c r="AC17" s="1374"/>
      <c r="AD17" s="1374"/>
      <c r="AE17" s="1374"/>
      <c r="AF17" s="1375"/>
      <c r="AG17" s="1377" t="s">
        <v>716</v>
      </c>
      <c r="AH17" s="1374"/>
      <c r="AI17" s="1375"/>
      <c r="AJ17" s="1018" t="s">
        <v>717</v>
      </c>
      <c r="AK17" s="1377" t="s">
        <v>718</v>
      </c>
      <c r="AL17" s="1374"/>
      <c r="AM17" s="1374"/>
      <c r="AN17" s="1374"/>
      <c r="AO17" s="1374"/>
      <c r="AP17" s="1375"/>
      <c r="AQ17" s="1018" t="s">
        <v>719</v>
      </c>
      <c r="AR17" s="1065" t="s">
        <v>720</v>
      </c>
      <c r="AS17" s="1018" t="s">
        <v>721</v>
      </c>
      <c r="AT17" s="1377" t="s">
        <v>722</v>
      </c>
      <c r="AU17" s="1375"/>
      <c r="AV17" s="1065" t="s">
        <v>723</v>
      </c>
      <c r="AW17" s="1018" t="s">
        <v>724</v>
      </c>
      <c r="AX17" s="1065" t="s">
        <v>725</v>
      </c>
      <c r="AY17" s="1018" t="s">
        <v>726</v>
      </c>
      <c r="AZ17" s="1065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71" t="s">
        <v>719</v>
      </c>
      <c r="BH17" s="1065" t="s">
        <v>720</v>
      </c>
      <c r="BI17" s="1018" t="s">
        <v>721</v>
      </c>
      <c r="BJ17" s="1377" t="s">
        <v>722</v>
      </c>
      <c r="BK17" s="1375"/>
      <c r="BL17" s="1065" t="s">
        <v>723</v>
      </c>
      <c r="BM17" s="1018" t="s">
        <v>724</v>
      </c>
      <c r="BN17" s="1065" t="s">
        <v>725</v>
      </c>
      <c r="BO17" s="1018" t="s">
        <v>726</v>
      </c>
      <c r="BP17" s="1065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1.95" customHeight="1">
      <c r="B18" s="1350" t="s">
        <v>361</v>
      </c>
      <c r="C18" s="1324"/>
      <c r="D18" s="1350"/>
      <c r="E18" s="1324"/>
      <c r="F18" s="1350"/>
      <c r="G18" s="1324"/>
      <c r="H18" s="1350"/>
      <c r="I18" s="1324"/>
      <c r="J18" s="1350"/>
      <c r="K18" s="1324"/>
      <c r="L18" s="1324"/>
      <c r="M18" s="1350"/>
      <c r="N18" s="1324"/>
      <c r="O18" s="1324"/>
      <c r="P18" s="1350"/>
      <c r="Q18" s="1324"/>
      <c r="R18" s="1350"/>
      <c r="S18" s="1324"/>
      <c r="T18" s="1349" t="s">
        <v>58</v>
      </c>
      <c r="U18" s="1324"/>
      <c r="V18" s="1324"/>
      <c r="W18" s="1324"/>
      <c r="X18" s="1324"/>
      <c r="Y18" s="1324"/>
      <c r="Z18" s="1324"/>
      <c r="AA18" s="1324"/>
      <c r="AB18" s="1350" t="s">
        <v>732</v>
      </c>
      <c r="AC18" s="1324"/>
      <c r="AD18" s="1324"/>
      <c r="AE18" s="1324"/>
      <c r="AF18" s="1324"/>
      <c r="AG18" s="1350" t="s">
        <v>733</v>
      </c>
      <c r="AH18" s="1324"/>
      <c r="AI18" s="1324"/>
      <c r="AJ18" s="1021" t="s">
        <v>417</v>
      </c>
      <c r="AK18" s="1351" t="s">
        <v>734</v>
      </c>
      <c r="AL18" s="1324"/>
      <c r="AM18" s="1324"/>
      <c r="AN18" s="1324"/>
      <c r="AO18" s="1324"/>
      <c r="AP18" s="1324"/>
      <c r="AQ18" s="1020">
        <v>412402367610</v>
      </c>
      <c r="AR18" s="1066">
        <v>10197308829.4</v>
      </c>
      <c r="AS18" s="1020">
        <v>835274883.51999998</v>
      </c>
      <c r="AT18" s="1020">
        <v>40981840293</v>
      </c>
      <c r="AU18" s="1020">
        <v>0</v>
      </c>
      <c r="AV18" s="1066">
        <v>32454042985.549999</v>
      </c>
      <c r="AW18" s="1020">
        <v>22256734156.150002</v>
      </c>
      <c r="AX18" s="1066">
        <v>25711052725</v>
      </c>
      <c r="AY18" s="1020">
        <v>6742990260.5500002</v>
      </c>
      <c r="AZ18" s="1066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70">
        <v>412402367610</v>
      </c>
      <c r="BH18" s="1070">
        <v>10197308829.4</v>
      </c>
      <c r="BI18" s="1070">
        <v>835274883.51999998</v>
      </c>
      <c r="BJ18" s="1070">
        <v>40981840293</v>
      </c>
      <c r="BK18" s="1070">
        <v>0</v>
      </c>
      <c r="BL18" s="1070">
        <v>32454042985.549999</v>
      </c>
      <c r="BM18" s="1070">
        <v>22256734156.150002</v>
      </c>
      <c r="BN18" s="1070">
        <v>25711052725</v>
      </c>
      <c r="BO18" s="1070">
        <v>6742990260.5500002</v>
      </c>
      <c r="BP18" s="1070">
        <v>27801023422</v>
      </c>
      <c r="BQ18" s="1070">
        <v>2089970697</v>
      </c>
      <c r="BR18" s="1070">
        <v>27794176647</v>
      </c>
      <c r="BS18" s="1070">
        <v>6846775</v>
      </c>
      <c r="BT18" s="1070">
        <v>95806071</v>
      </c>
    </row>
    <row r="19" spans="1:72" ht="21.95" customHeight="1">
      <c r="B19" s="1350" t="s">
        <v>361</v>
      </c>
      <c r="C19" s="1324"/>
      <c r="D19" s="1350"/>
      <c r="E19" s="1324"/>
      <c r="F19" s="1350"/>
      <c r="G19" s="1324"/>
      <c r="H19" s="1350"/>
      <c r="I19" s="1324"/>
      <c r="J19" s="1350"/>
      <c r="K19" s="1324"/>
      <c r="L19" s="1324"/>
      <c r="M19" s="1350"/>
      <c r="N19" s="1324"/>
      <c r="O19" s="1324"/>
      <c r="P19" s="1350"/>
      <c r="Q19" s="1324"/>
      <c r="R19" s="1350"/>
      <c r="S19" s="1324"/>
      <c r="T19" s="1349" t="s">
        <v>58</v>
      </c>
      <c r="U19" s="1324"/>
      <c r="V19" s="1324"/>
      <c r="W19" s="1324"/>
      <c r="X19" s="1324"/>
      <c r="Y19" s="1324"/>
      <c r="Z19" s="1324"/>
      <c r="AA19" s="1324"/>
      <c r="AB19" s="1350" t="s">
        <v>732</v>
      </c>
      <c r="AC19" s="1324"/>
      <c r="AD19" s="1324"/>
      <c r="AE19" s="1324"/>
      <c r="AF19" s="1324"/>
      <c r="AG19" s="1350" t="s">
        <v>735</v>
      </c>
      <c r="AH19" s="1324"/>
      <c r="AI19" s="1324"/>
      <c r="AJ19" s="1021" t="s">
        <v>417</v>
      </c>
      <c r="AK19" s="1351" t="s">
        <v>734</v>
      </c>
      <c r="AL19" s="1324"/>
      <c r="AM19" s="1324"/>
      <c r="AN19" s="1324"/>
      <c r="AO19" s="1324"/>
      <c r="AP19" s="1324"/>
      <c r="AQ19" s="1020">
        <v>129817132</v>
      </c>
      <c r="AR19" s="1066">
        <v>0</v>
      </c>
      <c r="AS19" s="1020">
        <v>0</v>
      </c>
      <c r="AT19" s="1020">
        <v>0</v>
      </c>
      <c r="AU19" s="1020">
        <v>0</v>
      </c>
      <c r="AV19" s="1066">
        <v>0</v>
      </c>
      <c r="AW19" s="1020">
        <v>0</v>
      </c>
      <c r="AX19" s="1066">
        <v>0</v>
      </c>
      <c r="AY19" s="1020">
        <v>0</v>
      </c>
      <c r="AZ19" s="1066">
        <v>0</v>
      </c>
      <c r="BA19" s="1020">
        <v>0</v>
      </c>
      <c r="BB19" s="1020">
        <v>0</v>
      </c>
      <c r="BC19" s="1020">
        <v>0</v>
      </c>
      <c r="BD19" s="1020">
        <v>0</v>
      </c>
      <c r="BG19" s="1070">
        <v>129817132</v>
      </c>
      <c r="BH19" s="1070">
        <v>0</v>
      </c>
      <c r="BI19" s="1070">
        <v>0</v>
      </c>
      <c r="BJ19" s="1070">
        <v>0</v>
      </c>
      <c r="BK19" s="1070">
        <v>0</v>
      </c>
      <c r="BL19" s="1070">
        <v>0</v>
      </c>
      <c r="BM19" s="1070">
        <v>0</v>
      </c>
      <c r="BN19" s="1070">
        <v>0</v>
      </c>
      <c r="BO19" s="1070">
        <v>0</v>
      </c>
      <c r="BP19" s="1070">
        <v>0</v>
      </c>
      <c r="BQ19" s="1070">
        <v>0</v>
      </c>
      <c r="BR19" s="1070">
        <v>0</v>
      </c>
      <c r="BS19" s="1070">
        <v>0</v>
      </c>
      <c r="BT19" s="1070">
        <v>0</v>
      </c>
    </row>
    <row r="20" spans="1:72" ht="21.95" customHeight="1">
      <c r="B20" s="1350" t="s">
        <v>361</v>
      </c>
      <c r="C20" s="1324"/>
      <c r="D20" s="1350"/>
      <c r="E20" s="1324"/>
      <c r="F20" s="1350"/>
      <c r="G20" s="1324"/>
      <c r="H20" s="1350"/>
      <c r="I20" s="1324"/>
      <c r="J20" s="1350"/>
      <c r="K20" s="1324"/>
      <c r="L20" s="1324"/>
      <c r="M20" s="1350"/>
      <c r="N20" s="1324"/>
      <c r="O20" s="1324"/>
      <c r="P20" s="1350"/>
      <c r="Q20" s="1324"/>
      <c r="R20" s="1350"/>
      <c r="S20" s="1324"/>
      <c r="T20" s="1349" t="s">
        <v>58</v>
      </c>
      <c r="U20" s="1324"/>
      <c r="V20" s="1324"/>
      <c r="W20" s="1324"/>
      <c r="X20" s="1324"/>
      <c r="Y20" s="1324"/>
      <c r="Z20" s="1324"/>
      <c r="AA20" s="1324"/>
      <c r="AB20" s="1350" t="s">
        <v>732</v>
      </c>
      <c r="AC20" s="1324"/>
      <c r="AD20" s="1324"/>
      <c r="AE20" s="1324"/>
      <c r="AF20" s="1324"/>
      <c r="AG20" s="1350" t="s">
        <v>735</v>
      </c>
      <c r="AH20" s="1324"/>
      <c r="AI20" s="1324"/>
      <c r="AJ20" s="1021" t="s">
        <v>433</v>
      </c>
      <c r="AK20" s="1351" t="s">
        <v>736</v>
      </c>
      <c r="AL20" s="1324"/>
      <c r="AM20" s="1324"/>
      <c r="AN20" s="1324"/>
      <c r="AO20" s="1324"/>
      <c r="AP20" s="1324"/>
      <c r="AQ20" s="1020">
        <v>519000000</v>
      </c>
      <c r="AR20" s="1066">
        <v>0</v>
      </c>
      <c r="AS20" s="1020">
        <v>0</v>
      </c>
      <c r="AT20" s="1020">
        <v>0</v>
      </c>
      <c r="AU20" s="1020">
        <v>0</v>
      </c>
      <c r="AV20" s="1066">
        <v>0</v>
      </c>
      <c r="AW20" s="1020">
        <v>0</v>
      </c>
      <c r="AX20" s="1066">
        <v>0</v>
      </c>
      <c r="AY20" s="1020">
        <v>0</v>
      </c>
      <c r="AZ20" s="1066">
        <v>0</v>
      </c>
      <c r="BA20" s="1020">
        <v>0</v>
      </c>
      <c r="BB20" s="1020">
        <v>0</v>
      </c>
      <c r="BC20" s="1020">
        <v>0</v>
      </c>
      <c r="BD20" s="1020">
        <v>0</v>
      </c>
      <c r="BG20" s="1070">
        <v>519000000</v>
      </c>
      <c r="BH20" s="1070">
        <v>0</v>
      </c>
      <c r="BI20" s="1070">
        <v>0</v>
      </c>
      <c r="BJ20" s="1070">
        <v>0</v>
      </c>
      <c r="BK20" s="1070">
        <v>0</v>
      </c>
      <c r="BL20" s="1070">
        <v>0</v>
      </c>
      <c r="BM20" s="1070">
        <v>0</v>
      </c>
      <c r="BN20" s="1070">
        <v>0</v>
      </c>
      <c r="BO20" s="1070">
        <v>0</v>
      </c>
      <c r="BP20" s="1070">
        <v>0</v>
      </c>
      <c r="BQ20" s="1070">
        <v>0</v>
      </c>
      <c r="BR20" s="1070">
        <v>0</v>
      </c>
      <c r="BS20" s="1070">
        <v>0</v>
      </c>
      <c r="BT20" s="1070">
        <v>0</v>
      </c>
    </row>
    <row r="21" spans="1:72" ht="21.95" customHeight="1">
      <c r="B21" s="1350" t="s">
        <v>361</v>
      </c>
      <c r="C21" s="1324"/>
      <c r="D21" s="1350"/>
      <c r="E21" s="1324"/>
      <c r="F21" s="1350"/>
      <c r="G21" s="1324"/>
      <c r="H21" s="1350"/>
      <c r="I21" s="1324"/>
      <c r="J21" s="1350"/>
      <c r="K21" s="1324"/>
      <c r="L21" s="1324"/>
      <c r="M21" s="1350"/>
      <c r="N21" s="1324"/>
      <c r="O21" s="1324"/>
      <c r="P21" s="1350"/>
      <c r="Q21" s="1324"/>
      <c r="R21" s="1350"/>
      <c r="S21" s="1324"/>
      <c r="T21" s="1349" t="s">
        <v>58</v>
      </c>
      <c r="U21" s="1324"/>
      <c r="V21" s="1324"/>
      <c r="W21" s="1324"/>
      <c r="X21" s="1324"/>
      <c r="Y21" s="1324"/>
      <c r="Z21" s="1324"/>
      <c r="AA21" s="1324"/>
      <c r="AB21" s="1350" t="s">
        <v>732</v>
      </c>
      <c r="AC21" s="1324"/>
      <c r="AD21" s="1324"/>
      <c r="AE21" s="1324"/>
      <c r="AF21" s="1324"/>
      <c r="AG21" s="1350" t="s">
        <v>735</v>
      </c>
      <c r="AH21" s="1324"/>
      <c r="AI21" s="1324"/>
      <c r="AJ21" s="1021" t="s">
        <v>370</v>
      </c>
      <c r="AK21" s="1351" t="s">
        <v>737</v>
      </c>
      <c r="AL21" s="1324"/>
      <c r="AM21" s="1324"/>
      <c r="AN21" s="1324"/>
      <c r="AO21" s="1324"/>
      <c r="AP21" s="1324"/>
      <c r="AQ21" s="1020">
        <v>64533630000</v>
      </c>
      <c r="AR21" s="1066">
        <v>1044682567</v>
      </c>
      <c r="AS21" s="1020">
        <v>21330501344</v>
      </c>
      <c r="AT21" s="1020">
        <v>0</v>
      </c>
      <c r="AU21" s="1020">
        <v>0</v>
      </c>
      <c r="AV21" s="1066">
        <v>24404931176</v>
      </c>
      <c r="AW21" s="1020">
        <v>23360248609</v>
      </c>
      <c r="AX21" s="1066">
        <v>15386424828.5</v>
      </c>
      <c r="AY21" s="1020">
        <v>9018506347.5</v>
      </c>
      <c r="AZ21" s="1066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70">
        <v>64533630000</v>
      </c>
      <c r="BH21" s="1070">
        <v>1044682567</v>
      </c>
      <c r="BI21" s="1070">
        <v>21330501344</v>
      </c>
      <c r="BJ21" s="1070">
        <v>0</v>
      </c>
      <c r="BK21" s="1070">
        <v>0</v>
      </c>
      <c r="BL21" s="1070">
        <v>24404931176</v>
      </c>
      <c r="BM21" s="1070">
        <v>23360248609</v>
      </c>
      <c r="BN21" s="1070">
        <v>15386424828.5</v>
      </c>
      <c r="BO21" s="1070">
        <v>9018506347.5</v>
      </c>
      <c r="BP21" s="1070">
        <v>14942321216.5</v>
      </c>
      <c r="BQ21" s="1070">
        <v>444103612</v>
      </c>
      <c r="BR21" s="1070">
        <v>14942321216.5</v>
      </c>
      <c r="BS21" s="1070">
        <v>0</v>
      </c>
      <c r="BT21" s="1070">
        <v>0</v>
      </c>
    </row>
    <row r="22" spans="1:72" ht="21.95" customHeight="1">
      <c r="B22" s="1350" t="s">
        <v>361</v>
      </c>
      <c r="C22" s="1324"/>
      <c r="D22" s="1350" t="s">
        <v>738</v>
      </c>
      <c r="E22" s="1324"/>
      <c r="F22" s="1350"/>
      <c r="G22" s="1324"/>
      <c r="H22" s="1350"/>
      <c r="I22" s="1324"/>
      <c r="J22" s="1350"/>
      <c r="K22" s="1324"/>
      <c r="L22" s="1324"/>
      <c r="M22" s="1350"/>
      <c r="N22" s="1324"/>
      <c r="O22" s="1324"/>
      <c r="P22" s="1350"/>
      <c r="Q22" s="1324"/>
      <c r="R22" s="1350"/>
      <c r="S22" s="1324"/>
      <c r="T22" s="1349" t="s">
        <v>57</v>
      </c>
      <c r="U22" s="1324"/>
      <c r="V22" s="1324"/>
      <c r="W22" s="1324"/>
      <c r="X22" s="1324"/>
      <c r="Y22" s="1324"/>
      <c r="Z22" s="1324"/>
      <c r="AA22" s="1324"/>
      <c r="AB22" s="1350" t="s">
        <v>732</v>
      </c>
      <c r="AC22" s="1324"/>
      <c r="AD22" s="1324"/>
      <c r="AE22" s="1324"/>
      <c r="AF22" s="1324"/>
      <c r="AG22" s="1350" t="s">
        <v>733</v>
      </c>
      <c r="AH22" s="1324"/>
      <c r="AI22" s="1324"/>
      <c r="AJ22" s="1021" t="s">
        <v>417</v>
      </c>
      <c r="AK22" s="1351" t="s">
        <v>734</v>
      </c>
      <c r="AL22" s="1324"/>
      <c r="AM22" s="1324"/>
      <c r="AN22" s="1324"/>
      <c r="AO22" s="1324"/>
      <c r="AP22" s="1324"/>
      <c r="AQ22" s="1020">
        <v>169113990302</v>
      </c>
      <c r="AR22" s="1066">
        <v>32831202</v>
      </c>
      <c r="AS22" s="1020">
        <v>112960770</v>
      </c>
      <c r="AT22" s="1020">
        <v>7337757934</v>
      </c>
      <c r="AU22" s="1020">
        <v>0</v>
      </c>
      <c r="AV22" s="1066">
        <v>12204391323</v>
      </c>
      <c r="AW22" s="1020">
        <v>12171560121</v>
      </c>
      <c r="AX22" s="1066">
        <v>12321467576</v>
      </c>
      <c r="AY22" s="1020">
        <v>117076253</v>
      </c>
      <c r="AZ22" s="1066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70">
        <v>169113990302</v>
      </c>
      <c r="BH22" s="1070">
        <v>32831202</v>
      </c>
      <c r="BI22" s="1070">
        <v>112960770</v>
      </c>
      <c r="BJ22" s="1070">
        <v>7337757934</v>
      </c>
      <c r="BK22" s="1070">
        <v>0</v>
      </c>
      <c r="BL22" s="1070">
        <v>12204391323</v>
      </c>
      <c r="BM22" s="1070">
        <v>12171560121</v>
      </c>
      <c r="BN22" s="1070">
        <v>12321467576</v>
      </c>
      <c r="BO22" s="1070">
        <v>117076253</v>
      </c>
      <c r="BP22" s="1070">
        <v>12316317542</v>
      </c>
      <c r="BQ22" s="1070">
        <v>5150034</v>
      </c>
      <c r="BR22" s="1070">
        <v>12316317542</v>
      </c>
      <c r="BS22" s="1070">
        <v>0</v>
      </c>
      <c r="BT22" s="1070">
        <v>95797571</v>
      </c>
    </row>
    <row r="23" spans="1:72" ht="21.95" customHeight="1">
      <c r="B23" s="1350" t="s">
        <v>361</v>
      </c>
      <c r="C23" s="1324"/>
      <c r="D23" s="1350" t="s">
        <v>738</v>
      </c>
      <c r="E23" s="1324"/>
      <c r="F23" s="1350" t="s">
        <v>739</v>
      </c>
      <c r="G23" s="1324"/>
      <c r="H23" s="1350"/>
      <c r="I23" s="1324"/>
      <c r="J23" s="1350"/>
      <c r="K23" s="1324"/>
      <c r="L23" s="1324"/>
      <c r="M23" s="1350"/>
      <c r="N23" s="1324"/>
      <c r="O23" s="1324"/>
      <c r="P23" s="1350"/>
      <c r="Q23" s="1324"/>
      <c r="R23" s="1350"/>
      <c r="S23" s="1324"/>
      <c r="T23" s="1349" t="s">
        <v>57</v>
      </c>
      <c r="U23" s="1324"/>
      <c r="V23" s="1324"/>
      <c r="W23" s="1324"/>
      <c r="X23" s="1324"/>
      <c r="Y23" s="1324"/>
      <c r="Z23" s="1324"/>
      <c r="AA23" s="1324"/>
      <c r="AB23" s="1350" t="s">
        <v>732</v>
      </c>
      <c r="AC23" s="1324"/>
      <c r="AD23" s="1324"/>
      <c r="AE23" s="1324"/>
      <c r="AF23" s="1324"/>
      <c r="AG23" s="1350" t="s">
        <v>733</v>
      </c>
      <c r="AH23" s="1324"/>
      <c r="AI23" s="1324"/>
      <c r="AJ23" s="1021" t="s">
        <v>417</v>
      </c>
      <c r="AK23" s="1351" t="s">
        <v>734</v>
      </c>
      <c r="AL23" s="1324"/>
      <c r="AM23" s="1324"/>
      <c r="AN23" s="1324"/>
      <c r="AO23" s="1324"/>
      <c r="AP23" s="1324"/>
      <c r="AQ23" s="1020">
        <v>169113990302</v>
      </c>
      <c r="AR23" s="1066">
        <v>32831202</v>
      </c>
      <c r="AS23" s="1020">
        <v>112960770</v>
      </c>
      <c r="AT23" s="1020">
        <v>7337757934</v>
      </c>
      <c r="AU23" s="1020">
        <v>0</v>
      </c>
      <c r="AV23" s="1066">
        <v>12204391323</v>
      </c>
      <c r="AW23" s="1020">
        <v>12171560121</v>
      </c>
      <c r="AX23" s="1066">
        <v>12321467576</v>
      </c>
      <c r="AY23" s="1020">
        <v>117076253</v>
      </c>
      <c r="AZ23" s="1066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70">
        <v>169113990302</v>
      </c>
      <c r="BH23" s="1070">
        <v>32831202</v>
      </c>
      <c r="BI23" s="1070">
        <v>112960770</v>
      </c>
      <c r="BJ23" s="1070">
        <v>7337757934</v>
      </c>
      <c r="BK23" s="1070">
        <v>0</v>
      </c>
      <c r="BL23" s="1070">
        <v>12204391323</v>
      </c>
      <c r="BM23" s="1070">
        <v>12171560121</v>
      </c>
      <c r="BN23" s="1070">
        <v>12321467576</v>
      </c>
      <c r="BO23" s="1070">
        <v>117076253</v>
      </c>
      <c r="BP23" s="1070">
        <v>12316317542</v>
      </c>
      <c r="BQ23" s="1070">
        <v>5150034</v>
      </c>
      <c r="BR23" s="1070">
        <v>12316317542</v>
      </c>
      <c r="BS23" s="1070">
        <v>0</v>
      </c>
      <c r="BT23" s="1070">
        <v>95797571</v>
      </c>
    </row>
    <row r="24" spans="1:72" ht="21.95" customHeight="1">
      <c r="B24" s="1350" t="s">
        <v>361</v>
      </c>
      <c r="C24" s="1324"/>
      <c r="D24" s="1350" t="s">
        <v>738</v>
      </c>
      <c r="E24" s="1324"/>
      <c r="F24" s="1350" t="s">
        <v>739</v>
      </c>
      <c r="G24" s="1324"/>
      <c r="H24" s="1350" t="s">
        <v>738</v>
      </c>
      <c r="I24" s="1324"/>
      <c r="J24" s="1350"/>
      <c r="K24" s="1324"/>
      <c r="L24" s="1324"/>
      <c r="M24" s="1350"/>
      <c r="N24" s="1324"/>
      <c r="O24" s="1324"/>
      <c r="P24" s="1350"/>
      <c r="Q24" s="1324"/>
      <c r="R24" s="1350"/>
      <c r="S24" s="1324"/>
      <c r="T24" s="1349" t="s">
        <v>740</v>
      </c>
      <c r="U24" s="1324"/>
      <c r="V24" s="1324"/>
      <c r="W24" s="1324"/>
      <c r="X24" s="1324"/>
      <c r="Y24" s="1324"/>
      <c r="Z24" s="1324"/>
      <c r="AA24" s="1324"/>
      <c r="AB24" s="1350" t="s">
        <v>732</v>
      </c>
      <c r="AC24" s="1324"/>
      <c r="AD24" s="1324"/>
      <c r="AE24" s="1324"/>
      <c r="AF24" s="1324"/>
      <c r="AG24" s="1350" t="s">
        <v>733</v>
      </c>
      <c r="AH24" s="1324"/>
      <c r="AI24" s="1324"/>
      <c r="AJ24" s="1021" t="s">
        <v>417</v>
      </c>
      <c r="AK24" s="1351" t="s">
        <v>734</v>
      </c>
      <c r="AL24" s="1324"/>
      <c r="AM24" s="1324"/>
      <c r="AN24" s="1324"/>
      <c r="AO24" s="1324"/>
      <c r="AP24" s="1324"/>
      <c r="AQ24" s="1020">
        <v>124041940802</v>
      </c>
      <c r="AR24" s="1066">
        <v>2831202</v>
      </c>
      <c r="AS24" s="1020">
        <v>19654000</v>
      </c>
      <c r="AT24" s="1020">
        <v>5852012334</v>
      </c>
      <c r="AU24" s="1020">
        <v>0</v>
      </c>
      <c r="AV24" s="1066">
        <v>9090677697</v>
      </c>
      <c r="AW24" s="1020">
        <v>9087846495</v>
      </c>
      <c r="AX24" s="1066">
        <v>9090677697</v>
      </c>
      <c r="AY24" s="1020">
        <v>0</v>
      </c>
      <c r="AZ24" s="1066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70">
        <v>124041940802</v>
      </c>
      <c r="BH24" s="1070">
        <v>2831202</v>
      </c>
      <c r="BI24" s="1070">
        <v>19654000</v>
      </c>
      <c r="BJ24" s="1070">
        <v>5852012334</v>
      </c>
      <c r="BK24" s="1070">
        <v>0</v>
      </c>
      <c r="BL24" s="1070">
        <v>9090677697</v>
      </c>
      <c r="BM24" s="1070">
        <v>9087846495</v>
      </c>
      <c r="BN24" s="1070">
        <v>9090677697</v>
      </c>
      <c r="BO24" s="1070">
        <v>0</v>
      </c>
      <c r="BP24" s="1070">
        <v>9087846495</v>
      </c>
      <c r="BQ24" s="1070">
        <v>2831202</v>
      </c>
      <c r="BR24" s="1070">
        <v>9087846495</v>
      </c>
      <c r="BS24" s="1070">
        <v>0</v>
      </c>
      <c r="BT24" s="1070">
        <v>63363263</v>
      </c>
    </row>
    <row r="25" spans="1:72" ht="21.95" customHeight="1">
      <c r="B25" s="1358" t="s">
        <v>361</v>
      </c>
      <c r="C25" s="1324"/>
      <c r="D25" s="1358" t="s">
        <v>738</v>
      </c>
      <c r="E25" s="1324"/>
      <c r="F25" s="1358" t="s">
        <v>739</v>
      </c>
      <c r="G25" s="1324"/>
      <c r="H25" s="1358" t="s">
        <v>738</v>
      </c>
      <c r="I25" s="1324"/>
      <c r="J25" s="1358" t="s">
        <v>738</v>
      </c>
      <c r="K25" s="1324"/>
      <c r="L25" s="1324"/>
      <c r="M25" s="1358"/>
      <c r="N25" s="1324"/>
      <c r="O25" s="1324"/>
      <c r="P25" s="1358"/>
      <c r="Q25" s="1324"/>
      <c r="R25" s="1358"/>
      <c r="S25" s="1324"/>
      <c r="T25" s="1359" t="s">
        <v>608</v>
      </c>
      <c r="U25" s="1324"/>
      <c r="V25" s="1324"/>
      <c r="W25" s="1324"/>
      <c r="X25" s="1324"/>
      <c r="Y25" s="1324"/>
      <c r="Z25" s="1324"/>
      <c r="AA25" s="1324"/>
      <c r="AB25" s="1358" t="s">
        <v>732</v>
      </c>
      <c r="AC25" s="1324"/>
      <c r="AD25" s="1324"/>
      <c r="AE25" s="1324"/>
      <c r="AF25" s="1324"/>
      <c r="AG25" s="1358" t="s">
        <v>733</v>
      </c>
      <c r="AH25" s="1324"/>
      <c r="AI25" s="1324"/>
      <c r="AJ25" s="1024" t="s">
        <v>417</v>
      </c>
      <c r="AK25" s="1360" t="s">
        <v>734</v>
      </c>
      <c r="AL25" s="1324"/>
      <c r="AM25" s="1324"/>
      <c r="AN25" s="1324"/>
      <c r="AO25" s="1324"/>
      <c r="AP25" s="1324"/>
      <c r="AQ25" s="1020">
        <v>95112000000</v>
      </c>
      <c r="AR25" s="1066">
        <v>0</v>
      </c>
      <c r="AS25" s="1020">
        <v>0</v>
      </c>
      <c r="AT25" s="1020">
        <v>4539817132</v>
      </c>
      <c r="AU25" s="1020">
        <v>0</v>
      </c>
      <c r="AV25" s="1066">
        <v>7707630021</v>
      </c>
      <c r="AW25" s="1020">
        <v>7707630021</v>
      </c>
      <c r="AX25" s="1066">
        <v>7707630021</v>
      </c>
      <c r="AY25" s="1020">
        <v>0</v>
      </c>
      <c r="AZ25" s="1066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70">
        <v>95112000000</v>
      </c>
      <c r="BH25" s="1070">
        <v>0</v>
      </c>
      <c r="BI25" s="1070">
        <v>0</v>
      </c>
      <c r="BJ25" s="1070">
        <v>4539817132</v>
      </c>
      <c r="BK25" s="1070">
        <v>0</v>
      </c>
      <c r="BL25" s="1070">
        <v>7707630021</v>
      </c>
      <c r="BM25" s="1070">
        <v>7707630021</v>
      </c>
      <c r="BN25" s="1070">
        <v>7707630021</v>
      </c>
      <c r="BO25" s="1070">
        <v>0</v>
      </c>
      <c r="BP25" s="1070">
        <v>7707630021</v>
      </c>
      <c r="BQ25" s="1070">
        <v>0</v>
      </c>
      <c r="BR25" s="1070">
        <v>7707630021</v>
      </c>
      <c r="BS25" s="1070">
        <v>0</v>
      </c>
      <c r="BT25" s="1070">
        <v>62328735</v>
      </c>
    </row>
    <row r="26" spans="1:72" s="1067" customFormat="1" ht="21.95" customHeight="1">
      <c r="A26" s="1067" t="str">
        <f>+B26&amp;D26&amp;F26&amp;H26&amp;J26&amp;M26&amp;AJ26</f>
        <v>A1011110</v>
      </c>
      <c r="B26" s="1380" t="s">
        <v>361</v>
      </c>
      <c r="C26" s="1381"/>
      <c r="D26" s="1380" t="s">
        <v>738</v>
      </c>
      <c r="E26" s="1381"/>
      <c r="F26" s="1380" t="s">
        <v>739</v>
      </c>
      <c r="G26" s="1381"/>
      <c r="H26" s="1380" t="s">
        <v>738</v>
      </c>
      <c r="I26" s="1381"/>
      <c r="J26" s="1380" t="s">
        <v>738</v>
      </c>
      <c r="K26" s="1381"/>
      <c r="L26" s="1381"/>
      <c r="M26" s="1380" t="s">
        <v>738</v>
      </c>
      <c r="N26" s="1381"/>
      <c r="O26" s="1381"/>
      <c r="P26" s="1380"/>
      <c r="Q26" s="1381"/>
      <c r="R26" s="1380"/>
      <c r="S26" s="1381"/>
      <c r="T26" s="1382" t="s">
        <v>362</v>
      </c>
      <c r="U26" s="1381"/>
      <c r="V26" s="1381"/>
      <c r="W26" s="1381"/>
      <c r="X26" s="1381"/>
      <c r="Y26" s="1381"/>
      <c r="Z26" s="1381"/>
      <c r="AA26" s="1381"/>
      <c r="AB26" s="1380" t="s">
        <v>732</v>
      </c>
      <c r="AC26" s="1381"/>
      <c r="AD26" s="1381"/>
      <c r="AE26" s="1381"/>
      <c r="AF26" s="1381"/>
      <c r="AG26" s="1380" t="s">
        <v>733</v>
      </c>
      <c r="AH26" s="1381"/>
      <c r="AI26" s="1381"/>
      <c r="AJ26" s="1068" t="s">
        <v>417</v>
      </c>
      <c r="AK26" s="1383" t="s">
        <v>734</v>
      </c>
      <c r="AL26" s="1381"/>
      <c r="AM26" s="1381"/>
      <c r="AN26" s="1381"/>
      <c r="AO26" s="1381"/>
      <c r="AP26" s="1381"/>
      <c r="AQ26" s="1069">
        <v>83798251029</v>
      </c>
      <c r="AR26" s="1069">
        <v>0</v>
      </c>
      <c r="AS26" s="1069">
        <v>0</v>
      </c>
      <c r="AT26" s="1069">
        <v>0</v>
      </c>
      <c r="AU26" s="1069">
        <v>0</v>
      </c>
      <c r="AV26" s="1069">
        <v>7209714789</v>
      </c>
      <c r="AW26" s="1069">
        <v>7209714789</v>
      </c>
      <c r="AX26" s="1069">
        <v>7209714789</v>
      </c>
      <c r="AY26" s="1069">
        <v>0</v>
      </c>
      <c r="AZ26" s="1069">
        <v>7209714789</v>
      </c>
      <c r="BA26" s="1069">
        <v>0</v>
      </c>
      <c r="BB26" s="1069">
        <v>7209714789</v>
      </c>
      <c r="BC26" s="1069">
        <v>0</v>
      </c>
      <c r="BD26" s="1069">
        <v>0</v>
      </c>
      <c r="BG26" s="1070">
        <v>83798251029</v>
      </c>
      <c r="BH26" s="1070">
        <v>0</v>
      </c>
      <c r="BI26" s="1070">
        <v>0</v>
      </c>
      <c r="BJ26" s="1070">
        <v>0</v>
      </c>
      <c r="BK26" s="1070">
        <v>0</v>
      </c>
      <c r="BL26" s="1070">
        <v>7209714789</v>
      </c>
      <c r="BM26" s="1070">
        <v>7209714789</v>
      </c>
      <c r="BN26" s="1070">
        <v>7209714789</v>
      </c>
      <c r="BO26" s="1070">
        <v>0</v>
      </c>
      <c r="BP26" s="1070">
        <v>7209714789</v>
      </c>
      <c r="BQ26" s="1070">
        <v>0</v>
      </c>
      <c r="BR26" s="1070">
        <v>7209714789</v>
      </c>
      <c r="BS26" s="1070">
        <v>0</v>
      </c>
      <c r="BT26" s="1070">
        <v>0</v>
      </c>
    </row>
    <row r="27" spans="1:72" ht="21.95" customHeight="1">
      <c r="A27" s="1013" t="str">
        <f t="shared" ref="A27:A90" si="1">+B27&amp;D27&amp;F27&amp;H27&amp;J27&amp;M27&amp;AJ27</f>
        <v>A1011210</v>
      </c>
      <c r="B27" s="1358" t="s">
        <v>361</v>
      </c>
      <c r="C27" s="1324"/>
      <c r="D27" s="1358" t="s">
        <v>738</v>
      </c>
      <c r="E27" s="1324"/>
      <c r="F27" s="1358" t="s">
        <v>739</v>
      </c>
      <c r="G27" s="1324"/>
      <c r="H27" s="1358" t="s">
        <v>738</v>
      </c>
      <c r="I27" s="1324"/>
      <c r="J27" s="1358" t="s">
        <v>738</v>
      </c>
      <c r="K27" s="1324"/>
      <c r="L27" s="1324"/>
      <c r="M27" s="1358" t="s">
        <v>741</v>
      </c>
      <c r="N27" s="1324"/>
      <c r="O27" s="1324"/>
      <c r="P27" s="1358"/>
      <c r="Q27" s="1324"/>
      <c r="R27" s="1358"/>
      <c r="S27" s="1324"/>
      <c r="T27" s="1359" t="s">
        <v>363</v>
      </c>
      <c r="U27" s="1324"/>
      <c r="V27" s="1324"/>
      <c r="W27" s="1324"/>
      <c r="X27" s="1324"/>
      <c r="Y27" s="1324"/>
      <c r="Z27" s="1324"/>
      <c r="AA27" s="1324"/>
      <c r="AB27" s="1358" t="s">
        <v>732</v>
      </c>
      <c r="AC27" s="1324"/>
      <c r="AD27" s="1324"/>
      <c r="AE27" s="1324"/>
      <c r="AF27" s="1324"/>
      <c r="AG27" s="1358" t="s">
        <v>733</v>
      </c>
      <c r="AH27" s="1324"/>
      <c r="AI27" s="1324"/>
      <c r="AJ27" s="1024" t="s">
        <v>417</v>
      </c>
      <c r="AK27" s="1360" t="s">
        <v>734</v>
      </c>
      <c r="AL27" s="1324"/>
      <c r="AM27" s="1324"/>
      <c r="AN27" s="1324"/>
      <c r="AO27" s="1324"/>
      <c r="AP27" s="1324"/>
      <c r="AQ27" s="1020">
        <v>5687370614</v>
      </c>
      <c r="AR27" s="1066">
        <v>0</v>
      </c>
      <c r="AS27" s="1020">
        <v>0</v>
      </c>
      <c r="AT27" s="1020">
        <v>0</v>
      </c>
      <c r="AU27" s="1020">
        <v>0</v>
      </c>
      <c r="AV27" s="1066">
        <v>408340451</v>
      </c>
      <c r="AW27" s="1020">
        <v>408340451</v>
      </c>
      <c r="AX27" s="1066">
        <v>408340451</v>
      </c>
      <c r="AY27" s="1020">
        <v>0</v>
      </c>
      <c r="AZ27" s="1066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70">
        <v>5687370614</v>
      </c>
      <c r="BH27" s="1070">
        <v>0</v>
      </c>
      <c r="BI27" s="1070">
        <v>0</v>
      </c>
      <c r="BJ27" s="1070">
        <v>0</v>
      </c>
      <c r="BK27" s="1070">
        <v>0</v>
      </c>
      <c r="BL27" s="1070">
        <v>408340451</v>
      </c>
      <c r="BM27" s="1070">
        <v>408340451</v>
      </c>
      <c r="BN27" s="1070">
        <v>408340451</v>
      </c>
      <c r="BO27" s="1070">
        <v>0</v>
      </c>
      <c r="BP27" s="1070">
        <v>408340451</v>
      </c>
      <c r="BQ27" s="1070">
        <v>0</v>
      </c>
      <c r="BR27" s="1070">
        <v>408340451</v>
      </c>
      <c r="BS27" s="1070">
        <v>0</v>
      </c>
      <c r="BT27" s="1070">
        <v>0</v>
      </c>
    </row>
    <row r="28" spans="1:72" ht="21.95" customHeight="1">
      <c r="A28" s="1013" t="str">
        <f t="shared" si="1"/>
        <v>A1011410</v>
      </c>
      <c r="B28" s="1358" t="s">
        <v>361</v>
      </c>
      <c r="C28" s="1324"/>
      <c r="D28" s="1358" t="s">
        <v>738</v>
      </c>
      <c r="E28" s="1324"/>
      <c r="F28" s="1358" t="s">
        <v>739</v>
      </c>
      <c r="G28" s="1324"/>
      <c r="H28" s="1358" t="s">
        <v>738</v>
      </c>
      <c r="I28" s="1324"/>
      <c r="J28" s="1358" t="s">
        <v>738</v>
      </c>
      <c r="K28" s="1324"/>
      <c r="L28" s="1324"/>
      <c r="M28" s="1358" t="s">
        <v>742</v>
      </c>
      <c r="N28" s="1324"/>
      <c r="O28" s="1324"/>
      <c r="P28" s="1358"/>
      <c r="Q28" s="1324"/>
      <c r="R28" s="1358"/>
      <c r="S28" s="1324"/>
      <c r="T28" s="1359" t="s">
        <v>364</v>
      </c>
      <c r="U28" s="1324"/>
      <c r="V28" s="1324"/>
      <c r="W28" s="1324"/>
      <c r="X28" s="1324"/>
      <c r="Y28" s="1324"/>
      <c r="Z28" s="1324"/>
      <c r="AA28" s="1324"/>
      <c r="AB28" s="1358" t="s">
        <v>732</v>
      </c>
      <c r="AC28" s="1324"/>
      <c r="AD28" s="1324"/>
      <c r="AE28" s="1324"/>
      <c r="AF28" s="1324"/>
      <c r="AG28" s="1358" t="s">
        <v>733</v>
      </c>
      <c r="AH28" s="1324"/>
      <c r="AI28" s="1324"/>
      <c r="AJ28" s="1024" t="s">
        <v>417</v>
      </c>
      <c r="AK28" s="1360" t="s">
        <v>734</v>
      </c>
      <c r="AL28" s="1324"/>
      <c r="AM28" s="1324"/>
      <c r="AN28" s="1324"/>
      <c r="AO28" s="1324"/>
      <c r="AP28" s="1324"/>
      <c r="AQ28" s="1020">
        <v>1086561225</v>
      </c>
      <c r="AR28" s="1066">
        <v>0</v>
      </c>
      <c r="AS28" s="1020">
        <v>0</v>
      </c>
      <c r="AT28" s="1020">
        <v>0</v>
      </c>
      <c r="AU28" s="1020">
        <v>0</v>
      </c>
      <c r="AV28" s="1066">
        <v>89574781</v>
      </c>
      <c r="AW28" s="1020">
        <v>89574781</v>
      </c>
      <c r="AX28" s="1066">
        <v>89574781</v>
      </c>
      <c r="AY28" s="1020">
        <v>0</v>
      </c>
      <c r="AZ28" s="1066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70">
        <v>1086561225</v>
      </c>
      <c r="BH28" s="1070">
        <v>0</v>
      </c>
      <c r="BI28" s="1070">
        <v>0</v>
      </c>
      <c r="BJ28" s="1070">
        <v>0</v>
      </c>
      <c r="BK28" s="1070">
        <v>0</v>
      </c>
      <c r="BL28" s="1070">
        <v>89574781</v>
      </c>
      <c r="BM28" s="1070">
        <v>89574781</v>
      </c>
      <c r="BN28" s="1070">
        <v>89574781</v>
      </c>
      <c r="BO28" s="1070">
        <v>0</v>
      </c>
      <c r="BP28" s="1070">
        <v>89574781</v>
      </c>
      <c r="BQ28" s="1070">
        <v>0</v>
      </c>
      <c r="BR28" s="1070">
        <v>89574781</v>
      </c>
      <c r="BS28" s="1070">
        <v>0</v>
      </c>
      <c r="BT28" s="1070">
        <v>62328735</v>
      </c>
    </row>
    <row r="29" spans="1:72" ht="21.95" customHeight="1">
      <c r="A29" s="1013" t="str">
        <f t="shared" si="1"/>
        <v>A101410</v>
      </c>
      <c r="B29" s="1358" t="s">
        <v>361</v>
      </c>
      <c r="C29" s="1324"/>
      <c r="D29" s="1358" t="s">
        <v>738</v>
      </c>
      <c r="E29" s="1324"/>
      <c r="F29" s="1358" t="s">
        <v>739</v>
      </c>
      <c r="G29" s="1324"/>
      <c r="H29" s="1358" t="s">
        <v>738</v>
      </c>
      <c r="I29" s="1324"/>
      <c r="J29" s="1358" t="s">
        <v>742</v>
      </c>
      <c r="K29" s="1324"/>
      <c r="L29" s="1324"/>
      <c r="M29" s="1358"/>
      <c r="N29" s="1324"/>
      <c r="O29" s="1324"/>
      <c r="P29" s="1358"/>
      <c r="Q29" s="1324"/>
      <c r="R29" s="1358"/>
      <c r="S29" s="1324"/>
      <c r="T29" s="1359" t="s">
        <v>609</v>
      </c>
      <c r="U29" s="1324"/>
      <c r="V29" s="1324"/>
      <c r="W29" s="1324"/>
      <c r="X29" s="1324"/>
      <c r="Y29" s="1324"/>
      <c r="Z29" s="1324"/>
      <c r="AA29" s="1324"/>
      <c r="AB29" s="1358" t="s">
        <v>732</v>
      </c>
      <c r="AC29" s="1324"/>
      <c r="AD29" s="1324"/>
      <c r="AE29" s="1324"/>
      <c r="AF29" s="1324"/>
      <c r="AG29" s="1358" t="s">
        <v>733</v>
      </c>
      <c r="AH29" s="1324"/>
      <c r="AI29" s="1324"/>
      <c r="AJ29" s="1024" t="s">
        <v>417</v>
      </c>
      <c r="AK29" s="1360" t="s">
        <v>734</v>
      </c>
      <c r="AL29" s="1324"/>
      <c r="AM29" s="1324"/>
      <c r="AN29" s="1324"/>
      <c r="AO29" s="1324"/>
      <c r="AP29" s="1324"/>
      <c r="AQ29" s="1020">
        <v>1629000000</v>
      </c>
      <c r="AR29" s="1066">
        <v>0</v>
      </c>
      <c r="AS29" s="1020">
        <v>15290000</v>
      </c>
      <c r="AT29" s="1020">
        <v>2831202</v>
      </c>
      <c r="AU29" s="1020">
        <v>0</v>
      </c>
      <c r="AV29" s="1066">
        <v>121140632</v>
      </c>
      <c r="AW29" s="1020">
        <v>121140632</v>
      </c>
      <c r="AX29" s="1066">
        <v>121140632</v>
      </c>
      <c r="AY29" s="1020">
        <v>0</v>
      </c>
      <c r="AZ29" s="1066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70">
        <v>1629000000</v>
      </c>
      <c r="BH29" s="1070">
        <v>0</v>
      </c>
      <c r="BI29" s="1070">
        <v>15290000</v>
      </c>
      <c r="BJ29" s="1070">
        <v>2831202</v>
      </c>
      <c r="BK29" s="1070">
        <v>0</v>
      </c>
      <c r="BL29" s="1070">
        <v>121140632</v>
      </c>
      <c r="BM29" s="1070">
        <v>121140632</v>
      </c>
      <c r="BN29" s="1070">
        <v>121140632</v>
      </c>
      <c r="BO29" s="1070">
        <v>0</v>
      </c>
      <c r="BP29" s="1070">
        <v>121140632</v>
      </c>
      <c r="BQ29" s="1070">
        <v>0</v>
      </c>
      <c r="BR29" s="1070">
        <v>121140632</v>
      </c>
      <c r="BS29" s="1070">
        <v>0</v>
      </c>
      <c r="BT29" s="1070">
        <v>0</v>
      </c>
    </row>
    <row r="30" spans="1:72" ht="21.95" customHeight="1">
      <c r="A30" s="1013" t="str">
        <f t="shared" si="1"/>
        <v>A1014210</v>
      </c>
      <c r="B30" s="1358" t="s">
        <v>361</v>
      </c>
      <c r="C30" s="1324"/>
      <c r="D30" s="1358" t="s">
        <v>738</v>
      </c>
      <c r="E30" s="1324"/>
      <c r="F30" s="1358" t="s">
        <v>739</v>
      </c>
      <c r="G30" s="1324"/>
      <c r="H30" s="1358" t="s">
        <v>738</v>
      </c>
      <c r="I30" s="1324"/>
      <c r="J30" s="1358" t="s">
        <v>742</v>
      </c>
      <c r="K30" s="1324"/>
      <c r="L30" s="1324"/>
      <c r="M30" s="1358" t="s">
        <v>741</v>
      </c>
      <c r="N30" s="1324"/>
      <c r="O30" s="1324"/>
      <c r="P30" s="1358"/>
      <c r="Q30" s="1324"/>
      <c r="R30" s="1358"/>
      <c r="S30" s="1324"/>
      <c r="T30" s="1359" t="s">
        <v>365</v>
      </c>
      <c r="U30" s="1324"/>
      <c r="V30" s="1324"/>
      <c r="W30" s="1324"/>
      <c r="X30" s="1324"/>
      <c r="Y30" s="1324"/>
      <c r="Z30" s="1324"/>
      <c r="AA30" s="1324"/>
      <c r="AB30" s="1358" t="s">
        <v>732</v>
      </c>
      <c r="AC30" s="1324"/>
      <c r="AD30" s="1324"/>
      <c r="AE30" s="1324"/>
      <c r="AF30" s="1324"/>
      <c r="AG30" s="1358" t="s">
        <v>733</v>
      </c>
      <c r="AH30" s="1324"/>
      <c r="AI30" s="1324"/>
      <c r="AJ30" s="1024" t="s">
        <v>417</v>
      </c>
      <c r="AK30" s="1360" t="s">
        <v>734</v>
      </c>
      <c r="AL30" s="1324"/>
      <c r="AM30" s="1324"/>
      <c r="AN30" s="1324"/>
      <c r="AO30" s="1324"/>
      <c r="AP30" s="1324"/>
      <c r="AQ30" s="1020">
        <v>1626168798</v>
      </c>
      <c r="AR30" s="1066">
        <v>0</v>
      </c>
      <c r="AS30" s="1020">
        <v>15290000</v>
      </c>
      <c r="AT30" s="1020">
        <v>0</v>
      </c>
      <c r="AU30" s="1020">
        <v>0</v>
      </c>
      <c r="AV30" s="1066">
        <v>121140632</v>
      </c>
      <c r="AW30" s="1020">
        <v>121140632</v>
      </c>
      <c r="AX30" s="1066">
        <v>121140632</v>
      </c>
      <c r="AY30" s="1020">
        <v>0</v>
      </c>
      <c r="AZ30" s="1066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70">
        <v>1626168798</v>
      </c>
      <c r="BH30" s="1070">
        <v>0</v>
      </c>
      <c r="BI30" s="1070">
        <v>15290000</v>
      </c>
      <c r="BJ30" s="1070">
        <v>0</v>
      </c>
      <c r="BK30" s="1070">
        <v>0</v>
      </c>
      <c r="BL30" s="1070">
        <v>121140632</v>
      </c>
      <c r="BM30" s="1070">
        <v>121140632</v>
      </c>
      <c r="BN30" s="1070">
        <v>121140632</v>
      </c>
      <c r="BO30" s="1070">
        <v>0</v>
      </c>
      <c r="BP30" s="1070">
        <v>121140632</v>
      </c>
      <c r="BQ30" s="1070">
        <v>0</v>
      </c>
      <c r="BR30" s="1070">
        <v>121140632</v>
      </c>
      <c r="BS30" s="1070">
        <v>0</v>
      </c>
      <c r="BT30" s="1070">
        <v>0</v>
      </c>
    </row>
    <row r="31" spans="1:72" ht="21.95" customHeight="1">
      <c r="A31" s="1013" t="str">
        <f t="shared" si="1"/>
        <v>A101510</v>
      </c>
      <c r="B31" s="1358" t="s">
        <v>361</v>
      </c>
      <c r="C31" s="1324"/>
      <c r="D31" s="1358" t="s">
        <v>738</v>
      </c>
      <c r="E31" s="1324"/>
      <c r="F31" s="1358" t="s">
        <v>739</v>
      </c>
      <c r="G31" s="1324"/>
      <c r="H31" s="1358" t="s">
        <v>738</v>
      </c>
      <c r="I31" s="1324"/>
      <c r="J31" s="1358" t="s">
        <v>743</v>
      </c>
      <c r="K31" s="1324"/>
      <c r="L31" s="1324"/>
      <c r="M31" s="1358"/>
      <c r="N31" s="1324"/>
      <c r="O31" s="1324"/>
      <c r="P31" s="1358"/>
      <c r="Q31" s="1324"/>
      <c r="R31" s="1358"/>
      <c r="S31" s="1324"/>
      <c r="T31" s="1359" t="s">
        <v>611</v>
      </c>
      <c r="U31" s="1324"/>
      <c r="V31" s="1324"/>
      <c r="W31" s="1324"/>
      <c r="X31" s="1324"/>
      <c r="Y31" s="1324"/>
      <c r="Z31" s="1324"/>
      <c r="AA31" s="1324"/>
      <c r="AB31" s="1358" t="s">
        <v>732</v>
      </c>
      <c r="AC31" s="1324"/>
      <c r="AD31" s="1324"/>
      <c r="AE31" s="1324"/>
      <c r="AF31" s="1324"/>
      <c r="AG31" s="1358" t="s">
        <v>733</v>
      </c>
      <c r="AH31" s="1324"/>
      <c r="AI31" s="1324"/>
      <c r="AJ31" s="1024" t="s">
        <v>417</v>
      </c>
      <c r="AK31" s="1360" t="s">
        <v>734</v>
      </c>
      <c r="AL31" s="1324"/>
      <c r="AM31" s="1324"/>
      <c r="AN31" s="1324"/>
      <c r="AO31" s="1324"/>
      <c r="AP31" s="1324"/>
      <c r="AQ31" s="1020">
        <v>25971000000</v>
      </c>
      <c r="AR31" s="1066">
        <v>0</v>
      </c>
      <c r="AS31" s="1020">
        <v>0</v>
      </c>
      <c r="AT31" s="1020">
        <v>1214364000</v>
      </c>
      <c r="AU31" s="1020">
        <v>0</v>
      </c>
      <c r="AV31" s="1066">
        <v>1116548646</v>
      </c>
      <c r="AW31" s="1020">
        <v>1116548646</v>
      </c>
      <c r="AX31" s="1066">
        <v>1116548646</v>
      </c>
      <c r="AY31" s="1020">
        <v>0</v>
      </c>
      <c r="AZ31" s="1066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70">
        <v>25971000000</v>
      </c>
      <c r="BH31" s="1070">
        <v>0</v>
      </c>
      <c r="BI31" s="1070">
        <v>0</v>
      </c>
      <c r="BJ31" s="1070">
        <v>1214364000</v>
      </c>
      <c r="BK31" s="1070">
        <v>0</v>
      </c>
      <c r="BL31" s="1070">
        <v>1116548646</v>
      </c>
      <c r="BM31" s="1070">
        <v>1116548646</v>
      </c>
      <c r="BN31" s="1070">
        <v>1116548646</v>
      </c>
      <c r="BO31" s="1070">
        <v>0</v>
      </c>
      <c r="BP31" s="1070">
        <v>1116548646</v>
      </c>
      <c r="BQ31" s="1070">
        <v>0</v>
      </c>
      <c r="BR31" s="1070">
        <v>1116548646</v>
      </c>
      <c r="BS31" s="1070">
        <v>0</v>
      </c>
      <c r="BT31" s="1070">
        <v>1034528</v>
      </c>
    </row>
    <row r="32" spans="1:72" ht="21.95" customHeight="1">
      <c r="A32" s="1013" t="str">
        <f t="shared" si="1"/>
        <v>A1015110</v>
      </c>
      <c r="B32" s="1358" t="s">
        <v>361</v>
      </c>
      <c r="C32" s="1324"/>
      <c r="D32" s="1358" t="s">
        <v>738</v>
      </c>
      <c r="E32" s="1324"/>
      <c r="F32" s="1358" t="s">
        <v>739</v>
      </c>
      <c r="G32" s="1324"/>
      <c r="H32" s="1358" t="s">
        <v>738</v>
      </c>
      <c r="I32" s="1324"/>
      <c r="J32" s="1358" t="s">
        <v>743</v>
      </c>
      <c r="K32" s="1324"/>
      <c r="L32" s="1324"/>
      <c r="M32" s="1358" t="s">
        <v>738</v>
      </c>
      <c r="N32" s="1324"/>
      <c r="O32" s="1324"/>
      <c r="P32" s="1358"/>
      <c r="Q32" s="1324"/>
      <c r="R32" s="1358"/>
      <c r="S32" s="1324"/>
      <c r="T32" s="1359" t="s">
        <v>366</v>
      </c>
      <c r="U32" s="1324"/>
      <c r="V32" s="1324"/>
      <c r="W32" s="1324"/>
      <c r="X32" s="1324"/>
      <c r="Y32" s="1324"/>
      <c r="Z32" s="1324"/>
      <c r="AA32" s="1324"/>
      <c r="AB32" s="1358" t="s">
        <v>732</v>
      </c>
      <c r="AC32" s="1324"/>
      <c r="AD32" s="1324"/>
      <c r="AE32" s="1324"/>
      <c r="AF32" s="1324"/>
      <c r="AG32" s="1358" t="s">
        <v>733</v>
      </c>
      <c r="AH32" s="1324"/>
      <c r="AI32" s="1324"/>
      <c r="AJ32" s="1024" t="s">
        <v>417</v>
      </c>
      <c r="AK32" s="1360" t="s">
        <v>734</v>
      </c>
      <c r="AL32" s="1324"/>
      <c r="AM32" s="1324"/>
      <c r="AN32" s="1324"/>
      <c r="AO32" s="1324"/>
      <c r="AP32" s="1324"/>
      <c r="AQ32" s="1020">
        <v>3142140445</v>
      </c>
      <c r="AR32" s="1066">
        <v>0</v>
      </c>
      <c r="AS32" s="1020">
        <v>0</v>
      </c>
      <c r="AT32" s="1020">
        <v>0</v>
      </c>
      <c r="AU32" s="1020">
        <v>0</v>
      </c>
      <c r="AV32" s="1066">
        <v>263949468</v>
      </c>
      <c r="AW32" s="1020">
        <v>263949468</v>
      </c>
      <c r="AX32" s="1066">
        <v>263949468</v>
      </c>
      <c r="AY32" s="1020">
        <v>0</v>
      </c>
      <c r="AZ32" s="1066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70">
        <v>3142140445</v>
      </c>
      <c r="BH32" s="1070">
        <v>0</v>
      </c>
      <c r="BI32" s="1070">
        <v>0</v>
      </c>
      <c r="BJ32" s="1070">
        <v>0</v>
      </c>
      <c r="BK32" s="1070">
        <v>0</v>
      </c>
      <c r="BL32" s="1070">
        <v>263949468</v>
      </c>
      <c r="BM32" s="1070">
        <v>263949468</v>
      </c>
      <c r="BN32" s="1070">
        <v>263949468</v>
      </c>
      <c r="BO32" s="1070">
        <v>0</v>
      </c>
      <c r="BP32" s="1070">
        <v>263949468</v>
      </c>
      <c r="BQ32" s="1070">
        <v>0</v>
      </c>
      <c r="BR32" s="1070">
        <v>263949468</v>
      </c>
      <c r="BS32" s="1070">
        <v>0</v>
      </c>
      <c r="BT32" s="1070">
        <v>0</v>
      </c>
    </row>
    <row r="33" spans="1:72" ht="21.95" customHeight="1">
      <c r="A33" s="1013" t="str">
        <f t="shared" si="1"/>
        <v>A1015210</v>
      </c>
      <c r="B33" s="1358" t="s">
        <v>361</v>
      </c>
      <c r="C33" s="1324"/>
      <c r="D33" s="1358" t="s">
        <v>738</v>
      </c>
      <c r="E33" s="1324"/>
      <c r="F33" s="1358" t="s">
        <v>739</v>
      </c>
      <c r="G33" s="1324"/>
      <c r="H33" s="1358" t="s">
        <v>738</v>
      </c>
      <c r="I33" s="1324"/>
      <c r="J33" s="1358" t="s">
        <v>743</v>
      </c>
      <c r="K33" s="1324"/>
      <c r="L33" s="1324"/>
      <c r="M33" s="1358" t="s">
        <v>741</v>
      </c>
      <c r="N33" s="1324"/>
      <c r="O33" s="1324"/>
      <c r="P33" s="1358"/>
      <c r="Q33" s="1324"/>
      <c r="R33" s="1358"/>
      <c r="S33" s="1324"/>
      <c r="T33" s="1359" t="s">
        <v>367</v>
      </c>
      <c r="U33" s="1324"/>
      <c r="V33" s="1324"/>
      <c r="W33" s="1324"/>
      <c r="X33" s="1324"/>
      <c r="Y33" s="1324"/>
      <c r="Z33" s="1324"/>
      <c r="AA33" s="1324"/>
      <c r="AB33" s="1358" t="s">
        <v>732</v>
      </c>
      <c r="AC33" s="1324"/>
      <c r="AD33" s="1324"/>
      <c r="AE33" s="1324"/>
      <c r="AF33" s="1324"/>
      <c r="AG33" s="1358" t="s">
        <v>733</v>
      </c>
      <c r="AH33" s="1324"/>
      <c r="AI33" s="1324"/>
      <c r="AJ33" s="1024" t="s">
        <v>417</v>
      </c>
      <c r="AK33" s="1360" t="s">
        <v>734</v>
      </c>
      <c r="AL33" s="1324"/>
      <c r="AM33" s="1324"/>
      <c r="AN33" s="1324"/>
      <c r="AO33" s="1324"/>
      <c r="AP33" s="1324"/>
      <c r="AQ33" s="1020">
        <v>2852786777</v>
      </c>
      <c r="AR33" s="1066">
        <v>0</v>
      </c>
      <c r="AS33" s="1020">
        <v>0</v>
      </c>
      <c r="AT33" s="1020">
        <v>0</v>
      </c>
      <c r="AU33" s="1020">
        <v>0</v>
      </c>
      <c r="AV33" s="1066">
        <v>178447920</v>
      </c>
      <c r="AW33" s="1020">
        <v>178447920</v>
      </c>
      <c r="AX33" s="1066">
        <v>178447920</v>
      </c>
      <c r="AY33" s="1020">
        <v>0</v>
      </c>
      <c r="AZ33" s="1066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70">
        <v>2852786777</v>
      </c>
      <c r="BH33" s="1070">
        <v>0</v>
      </c>
      <c r="BI33" s="1070">
        <v>0</v>
      </c>
      <c r="BJ33" s="1070">
        <v>0</v>
      </c>
      <c r="BK33" s="1070">
        <v>0</v>
      </c>
      <c r="BL33" s="1070">
        <v>178447920</v>
      </c>
      <c r="BM33" s="1070">
        <v>178447920</v>
      </c>
      <c r="BN33" s="1070">
        <v>178447920</v>
      </c>
      <c r="BO33" s="1070">
        <v>0</v>
      </c>
      <c r="BP33" s="1070">
        <v>178447920</v>
      </c>
      <c r="BQ33" s="1070">
        <v>0</v>
      </c>
      <c r="BR33" s="1070">
        <v>178447920</v>
      </c>
      <c r="BS33" s="1070">
        <v>0</v>
      </c>
      <c r="BT33" s="1070">
        <v>0</v>
      </c>
    </row>
    <row r="34" spans="1:72" ht="21.95" customHeight="1">
      <c r="A34" s="1013" t="str">
        <f t="shared" si="1"/>
        <v>A10151410</v>
      </c>
      <c r="B34" s="1358" t="s">
        <v>361</v>
      </c>
      <c r="C34" s="1324"/>
      <c r="D34" s="1358" t="s">
        <v>738</v>
      </c>
      <c r="E34" s="1324"/>
      <c r="F34" s="1358" t="s">
        <v>739</v>
      </c>
      <c r="G34" s="1324"/>
      <c r="H34" s="1358" t="s">
        <v>738</v>
      </c>
      <c r="I34" s="1324"/>
      <c r="J34" s="1358" t="s">
        <v>743</v>
      </c>
      <c r="K34" s="1324"/>
      <c r="L34" s="1324"/>
      <c r="M34" s="1358" t="s">
        <v>744</v>
      </c>
      <c r="N34" s="1324"/>
      <c r="O34" s="1324"/>
      <c r="P34" s="1358"/>
      <c r="Q34" s="1324"/>
      <c r="R34" s="1358"/>
      <c r="S34" s="1324"/>
      <c r="T34" s="1359" t="s">
        <v>368</v>
      </c>
      <c r="U34" s="1324"/>
      <c r="V34" s="1324"/>
      <c r="W34" s="1324"/>
      <c r="X34" s="1324"/>
      <c r="Y34" s="1324"/>
      <c r="Z34" s="1324"/>
      <c r="AA34" s="1324"/>
      <c r="AB34" s="1358" t="s">
        <v>732</v>
      </c>
      <c r="AC34" s="1324"/>
      <c r="AD34" s="1324"/>
      <c r="AE34" s="1324"/>
      <c r="AF34" s="1324"/>
      <c r="AG34" s="1358" t="s">
        <v>733</v>
      </c>
      <c r="AH34" s="1324"/>
      <c r="AI34" s="1324"/>
      <c r="AJ34" s="1024" t="s">
        <v>417</v>
      </c>
      <c r="AK34" s="1360" t="s">
        <v>734</v>
      </c>
      <c r="AL34" s="1324"/>
      <c r="AM34" s="1324"/>
      <c r="AN34" s="1324"/>
      <c r="AO34" s="1324"/>
      <c r="AP34" s="1324"/>
      <c r="AQ34" s="1020">
        <v>3777972785</v>
      </c>
      <c r="AR34" s="1066">
        <v>0</v>
      </c>
      <c r="AS34" s="1020">
        <v>0</v>
      </c>
      <c r="AT34" s="1020">
        <v>0</v>
      </c>
      <c r="AU34" s="1020">
        <v>0</v>
      </c>
      <c r="AV34" s="1066">
        <v>0</v>
      </c>
      <c r="AW34" s="1020">
        <v>0</v>
      </c>
      <c r="AX34" s="1066">
        <v>0</v>
      </c>
      <c r="AY34" s="1020">
        <v>0</v>
      </c>
      <c r="AZ34" s="1066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70">
        <v>3777972785</v>
      </c>
      <c r="BH34" s="1070">
        <v>0</v>
      </c>
      <c r="BI34" s="1070">
        <v>0</v>
      </c>
      <c r="BJ34" s="1070">
        <v>0</v>
      </c>
      <c r="BK34" s="1070">
        <v>0</v>
      </c>
      <c r="BL34" s="1070">
        <v>0</v>
      </c>
      <c r="BM34" s="1070">
        <v>0</v>
      </c>
      <c r="BN34" s="1070">
        <v>0</v>
      </c>
      <c r="BO34" s="1070">
        <v>0</v>
      </c>
      <c r="BP34" s="1070">
        <v>0</v>
      </c>
      <c r="BQ34" s="1070">
        <v>0</v>
      </c>
      <c r="BR34" s="1070">
        <v>0</v>
      </c>
      <c r="BS34" s="1070">
        <v>0</v>
      </c>
      <c r="BT34" s="1070">
        <v>1034528</v>
      </c>
    </row>
    <row r="35" spans="1:72" ht="21.95" customHeight="1">
      <c r="A35" s="1013" t="str">
        <f t="shared" si="1"/>
        <v>A10151510</v>
      </c>
      <c r="B35" s="1358" t="s">
        <v>361</v>
      </c>
      <c r="C35" s="1324"/>
      <c r="D35" s="1358" t="s">
        <v>738</v>
      </c>
      <c r="E35" s="1324"/>
      <c r="F35" s="1358" t="s">
        <v>739</v>
      </c>
      <c r="G35" s="1324"/>
      <c r="H35" s="1358" t="s">
        <v>738</v>
      </c>
      <c r="I35" s="1324"/>
      <c r="J35" s="1358" t="s">
        <v>743</v>
      </c>
      <c r="K35" s="1324"/>
      <c r="L35" s="1324"/>
      <c r="M35" s="1358" t="s">
        <v>745</v>
      </c>
      <c r="N35" s="1324"/>
      <c r="O35" s="1324"/>
      <c r="P35" s="1358"/>
      <c r="Q35" s="1324"/>
      <c r="R35" s="1358"/>
      <c r="S35" s="1324"/>
      <c r="T35" s="1359" t="s">
        <v>369</v>
      </c>
      <c r="U35" s="1324"/>
      <c r="V35" s="1324"/>
      <c r="W35" s="1324"/>
      <c r="X35" s="1324"/>
      <c r="Y35" s="1324"/>
      <c r="Z35" s="1324"/>
      <c r="AA35" s="1324"/>
      <c r="AB35" s="1358" t="s">
        <v>732</v>
      </c>
      <c r="AC35" s="1324"/>
      <c r="AD35" s="1324"/>
      <c r="AE35" s="1324"/>
      <c r="AF35" s="1324"/>
      <c r="AG35" s="1358" t="s">
        <v>733</v>
      </c>
      <c r="AH35" s="1324"/>
      <c r="AI35" s="1324"/>
      <c r="AJ35" s="1024" t="s">
        <v>417</v>
      </c>
      <c r="AK35" s="1360" t="s">
        <v>734</v>
      </c>
      <c r="AL35" s="1324"/>
      <c r="AM35" s="1324"/>
      <c r="AN35" s="1324"/>
      <c r="AO35" s="1324"/>
      <c r="AP35" s="1324"/>
      <c r="AQ35" s="1020">
        <v>4162865456</v>
      </c>
      <c r="AR35" s="1066">
        <v>0</v>
      </c>
      <c r="AS35" s="1020">
        <v>0</v>
      </c>
      <c r="AT35" s="1020">
        <v>0</v>
      </c>
      <c r="AU35" s="1020">
        <v>0</v>
      </c>
      <c r="AV35" s="1066">
        <v>372302985</v>
      </c>
      <c r="AW35" s="1020">
        <v>372302985</v>
      </c>
      <c r="AX35" s="1066">
        <v>372302985</v>
      </c>
      <c r="AY35" s="1020">
        <v>0</v>
      </c>
      <c r="AZ35" s="1066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70">
        <v>4162865456</v>
      </c>
      <c r="BH35" s="1070">
        <v>0</v>
      </c>
      <c r="BI35" s="1070">
        <v>0</v>
      </c>
      <c r="BJ35" s="1070">
        <v>0</v>
      </c>
      <c r="BK35" s="1070">
        <v>0</v>
      </c>
      <c r="BL35" s="1070">
        <v>372302985</v>
      </c>
      <c r="BM35" s="1070">
        <v>372302985</v>
      </c>
      <c r="BN35" s="1070">
        <v>372302985</v>
      </c>
      <c r="BO35" s="1070">
        <v>0</v>
      </c>
      <c r="BP35" s="1070">
        <v>372302985</v>
      </c>
      <c r="BQ35" s="1070">
        <v>0</v>
      </c>
      <c r="BR35" s="1070">
        <v>372302985</v>
      </c>
      <c r="BS35" s="1070">
        <v>0</v>
      </c>
      <c r="BT35" s="1070">
        <v>0</v>
      </c>
    </row>
    <row r="36" spans="1:72" ht="21.95" customHeight="1">
      <c r="A36" s="1013" t="str">
        <f t="shared" si="1"/>
        <v>A10151610</v>
      </c>
      <c r="B36" s="1358" t="s">
        <v>361</v>
      </c>
      <c r="C36" s="1324"/>
      <c r="D36" s="1358" t="s">
        <v>738</v>
      </c>
      <c r="E36" s="1324"/>
      <c r="F36" s="1358" t="s">
        <v>739</v>
      </c>
      <c r="G36" s="1324"/>
      <c r="H36" s="1358" t="s">
        <v>738</v>
      </c>
      <c r="I36" s="1324"/>
      <c r="J36" s="1358" t="s">
        <v>743</v>
      </c>
      <c r="K36" s="1324"/>
      <c r="L36" s="1324"/>
      <c r="M36" s="1358" t="s">
        <v>370</v>
      </c>
      <c r="N36" s="1324"/>
      <c r="O36" s="1324"/>
      <c r="P36" s="1358"/>
      <c r="Q36" s="1324"/>
      <c r="R36" s="1358"/>
      <c r="S36" s="1324"/>
      <c r="T36" s="1359" t="s">
        <v>371</v>
      </c>
      <c r="U36" s="1324"/>
      <c r="V36" s="1324"/>
      <c r="W36" s="1324"/>
      <c r="X36" s="1324"/>
      <c r="Y36" s="1324"/>
      <c r="Z36" s="1324"/>
      <c r="AA36" s="1324"/>
      <c r="AB36" s="1358" t="s">
        <v>732</v>
      </c>
      <c r="AC36" s="1324"/>
      <c r="AD36" s="1324"/>
      <c r="AE36" s="1324"/>
      <c r="AF36" s="1324"/>
      <c r="AG36" s="1358" t="s">
        <v>733</v>
      </c>
      <c r="AH36" s="1324"/>
      <c r="AI36" s="1324"/>
      <c r="AJ36" s="1024" t="s">
        <v>417</v>
      </c>
      <c r="AK36" s="1360" t="s">
        <v>734</v>
      </c>
      <c r="AL36" s="1324"/>
      <c r="AM36" s="1324"/>
      <c r="AN36" s="1324"/>
      <c r="AO36" s="1324"/>
      <c r="AP36" s="1324"/>
      <c r="AQ36" s="1020">
        <v>8837627022</v>
      </c>
      <c r="AR36" s="1066">
        <v>0</v>
      </c>
      <c r="AS36" s="1020">
        <v>0</v>
      </c>
      <c r="AT36" s="1020">
        <v>0</v>
      </c>
      <c r="AU36" s="1020">
        <v>0</v>
      </c>
      <c r="AV36" s="1066">
        <v>129584116</v>
      </c>
      <c r="AW36" s="1020">
        <v>129584116</v>
      </c>
      <c r="AX36" s="1066">
        <v>129584116</v>
      </c>
      <c r="AY36" s="1020">
        <v>0</v>
      </c>
      <c r="AZ36" s="1066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70">
        <v>8837627022</v>
      </c>
      <c r="BH36" s="1070">
        <v>0</v>
      </c>
      <c r="BI36" s="1070">
        <v>0</v>
      </c>
      <c r="BJ36" s="1070">
        <v>0</v>
      </c>
      <c r="BK36" s="1070">
        <v>0</v>
      </c>
      <c r="BL36" s="1070">
        <v>129584116</v>
      </c>
      <c r="BM36" s="1070">
        <v>129584116</v>
      </c>
      <c r="BN36" s="1070">
        <v>129584116</v>
      </c>
      <c r="BO36" s="1070">
        <v>0</v>
      </c>
      <c r="BP36" s="1070">
        <v>129584116</v>
      </c>
      <c r="BQ36" s="1070">
        <v>0</v>
      </c>
      <c r="BR36" s="1070">
        <v>129584116</v>
      </c>
      <c r="BS36" s="1070">
        <v>0</v>
      </c>
      <c r="BT36" s="1070">
        <v>0</v>
      </c>
    </row>
    <row r="37" spans="1:72" ht="21.95" customHeight="1">
      <c r="A37" s="1013" t="str">
        <f t="shared" si="1"/>
        <v>A10152210</v>
      </c>
      <c r="B37" s="1358" t="s">
        <v>361</v>
      </c>
      <c r="C37" s="1324"/>
      <c r="D37" s="1358" t="s">
        <v>738</v>
      </c>
      <c r="E37" s="1324"/>
      <c r="F37" s="1358" t="s">
        <v>739</v>
      </c>
      <c r="G37" s="1324"/>
      <c r="H37" s="1358" t="s">
        <v>738</v>
      </c>
      <c r="I37" s="1324"/>
      <c r="J37" s="1358" t="s">
        <v>743</v>
      </c>
      <c r="K37" s="1324"/>
      <c r="L37" s="1324"/>
      <c r="M37" s="1358" t="s">
        <v>746</v>
      </c>
      <c r="N37" s="1324"/>
      <c r="O37" s="1324"/>
      <c r="P37" s="1358"/>
      <c r="Q37" s="1324"/>
      <c r="R37" s="1358"/>
      <c r="S37" s="1324"/>
      <c r="T37" s="1359" t="s">
        <v>372</v>
      </c>
      <c r="U37" s="1324"/>
      <c r="V37" s="1324"/>
      <c r="W37" s="1324"/>
      <c r="X37" s="1324"/>
      <c r="Y37" s="1324"/>
      <c r="Z37" s="1324"/>
      <c r="AA37" s="1324"/>
      <c r="AB37" s="1358" t="s">
        <v>732</v>
      </c>
      <c r="AC37" s="1324"/>
      <c r="AD37" s="1324"/>
      <c r="AE37" s="1324"/>
      <c r="AF37" s="1324"/>
      <c r="AG37" s="1358" t="s">
        <v>733</v>
      </c>
      <c r="AH37" s="1324"/>
      <c r="AI37" s="1324"/>
      <c r="AJ37" s="1024" t="s">
        <v>417</v>
      </c>
      <c r="AK37" s="1360" t="s">
        <v>734</v>
      </c>
      <c r="AL37" s="1324"/>
      <c r="AM37" s="1324"/>
      <c r="AN37" s="1324"/>
      <c r="AO37" s="1324"/>
      <c r="AP37" s="1324"/>
      <c r="AQ37" s="1020">
        <v>1983243515</v>
      </c>
      <c r="AR37" s="1066">
        <v>0</v>
      </c>
      <c r="AS37" s="1020">
        <v>0</v>
      </c>
      <c r="AT37" s="1020">
        <v>0</v>
      </c>
      <c r="AU37" s="1020">
        <v>0</v>
      </c>
      <c r="AV37" s="1066">
        <v>172264157</v>
      </c>
      <c r="AW37" s="1020">
        <v>172264157</v>
      </c>
      <c r="AX37" s="1066">
        <v>172264157</v>
      </c>
      <c r="AY37" s="1020">
        <v>0</v>
      </c>
      <c r="AZ37" s="1066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70">
        <v>1983243515</v>
      </c>
      <c r="BH37" s="1070">
        <v>0</v>
      </c>
      <c r="BI37" s="1070">
        <v>0</v>
      </c>
      <c r="BJ37" s="1070">
        <v>0</v>
      </c>
      <c r="BK37" s="1070">
        <v>0</v>
      </c>
      <c r="BL37" s="1070">
        <v>172264157</v>
      </c>
      <c r="BM37" s="1070">
        <v>172264157</v>
      </c>
      <c r="BN37" s="1070">
        <v>172264157</v>
      </c>
      <c r="BO37" s="1070">
        <v>0</v>
      </c>
      <c r="BP37" s="1070">
        <v>172264157</v>
      </c>
      <c r="BQ37" s="1070">
        <v>0</v>
      </c>
      <c r="BR37" s="1070">
        <v>172264157</v>
      </c>
      <c r="BS37" s="1070">
        <v>0</v>
      </c>
      <c r="BT37" s="1070">
        <v>0</v>
      </c>
    </row>
    <row r="38" spans="1:72" ht="21.95" customHeight="1">
      <c r="A38" s="1013" t="str">
        <f t="shared" si="1"/>
        <v>A101910</v>
      </c>
      <c r="B38" s="1358" t="s">
        <v>361</v>
      </c>
      <c r="C38" s="1324"/>
      <c r="D38" s="1358" t="s">
        <v>738</v>
      </c>
      <c r="E38" s="1324"/>
      <c r="F38" s="1358" t="s">
        <v>739</v>
      </c>
      <c r="G38" s="1324"/>
      <c r="H38" s="1358" t="s">
        <v>738</v>
      </c>
      <c r="I38" s="1324"/>
      <c r="J38" s="1358" t="s">
        <v>747</v>
      </c>
      <c r="K38" s="1324"/>
      <c r="L38" s="1324"/>
      <c r="M38" s="1358"/>
      <c r="N38" s="1324"/>
      <c r="O38" s="1324"/>
      <c r="P38" s="1358"/>
      <c r="Q38" s="1324"/>
      <c r="R38" s="1358"/>
      <c r="S38" s="1324"/>
      <c r="T38" s="1359" t="s">
        <v>613</v>
      </c>
      <c r="U38" s="1324"/>
      <c r="V38" s="1324"/>
      <c r="W38" s="1324"/>
      <c r="X38" s="1324"/>
      <c r="Y38" s="1324"/>
      <c r="Z38" s="1324"/>
      <c r="AA38" s="1324"/>
      <c r="AB38" s="1358" t="s">
        <v>732</v>
      </c>
      <c r="AC38" s="1324"/>
      <c r="AD38" s="1324"/>
      <c r="AE38" s="1324"/>
      <c r="AF38" s="1324"/>
      <c r="AG38" s="1358" t="s">
        <v>733</v>
      </c>
      <c r="AH38" s="1324"/>
      <c r="AI38" s="1324"/>
      <c r="AJ38" s="1024" t="s">
        <v>417</v>
      </c>
      <c r="AK38" s="1360" t="s">
        <v>734</v>
      </c>
      <c r="AL38" s="1324"/>
      <c r="AM38" s="1324"/>
      <c r="AN38" s="1324"/>
      <c r="AO38" s="1324"/>
      <c r="AP38" s="1324"/>
      <c r="AQ38" s="1020">
        <v>1322000000</v>
      </c>
      <c r="AR38" s="1066">
        <v>0</v>
      </c>
      <c r="AS38" s="1020">
        <v>0</v>
      </c>
      <c r="AT38" s="1020">
        <v>95000000</v>
      </c>
      <c r="AU38" s="1020">
        <v>0</v>
      </c>
      <c r="AV38" s="1066">
        <v>142527196</v>
      </c>
      <c r="AW38" s="1020">
        <v>142527196</v>
      </c>
      <c r="AX38" s="1066">
        <v>142527196</v>
      </c>
      <c r="AY38" s="1020">
        <v>0</v>
      </c>
      <c r="AZ38" s="1066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70">
        <v>1322000000</v>
      </c>
      <c r="BH38" s="1070">
        <v>0</v>
      </c>
      <c r="BI38" s="1070">
        <v>0</v>
      </c>
      <c r="BJ38" s="1070">
        <v>95000000</v>
      </c>
      <c r="BK38" s="1070">
        <v>0</v>
      </c>
      <c r="BL38" s="1070">
        <v>142527196</v>
      </c>
      <c r="BM38" s="1070">
        <v>142527196</v>
      </c>
      <c r="BN38" s="1070">
        <v>142527196</v>
      </c>
      <c r="BO38" s="1070">
        <v>0</v>
      </c>
      <c r="BP38" s="1070">
        <v>142527196</v>
      </c>
      <c r="BQ38" s="1070">
        <v>0</v>
      </c>
      <c r="BR38" s="1070">
        <v>142527196</v>
      </c>
      <c r="BS38" s="1070">
        <v>0</v>
      </c>
      <c r="BT38" s="1070">
        <v>0</v>
      </c>
    </row>
    <row r="39" spans="1:72" ht="21.95" customHeight="1">
      <c r="A39" s="1013" t="str">
        <f t="shared" si="1"/>
        <v>A1019110</v>
      </c>
      <c r="B39" s="1358" t="s">
        <v>361</v>
      </c>
      <c r="C39" s="1324"/>
      <c r="D39" s="1358" t="s">
        <v>738</v>
      </c>
      <c r="E39" s="1324"/>
      <c r="F39" s="1358" t="s">
        <v>739</v>
      </c>
      <c r="G39" s="1324"/>
      <c r="H39" s="1358" t="s">
        <v>738</v>
      </c>
      <c r="I39" s="1324"/>
      <c r="J39" s="1358" t="s">
        <v>747</v>
      </c>
      <c r="K39" s="1324"/>
      <c r="L39" s="1324"/>
      <c r="M39" s="1358" t="s">
        <v>738</v>
      </c>
      <c r="N39" s="1324"/>
      <c r="O39" s="1324"/>
      <c r="P39" s="1358"/>
      <c r="Q39" s="1324"/>
      <c r="R39" s="1358"/>
      <c r="S39" s="1324"/>
      <c r="T39" s="1359" t="s">
        <v>373</v>
      </c>
      <c r="U39" s="1324"/>
      <c r="V39" s="1324"/>
      <c r="W39" s="1324"/>
      <c r="X39" s="1324"/>
      <c r="Y39" s="1324"/>
      <c r="Z39" s="1324"/>
      <c r="AA39" s="1324"/>
      <c r="AB39" s="1358" t="s">
        <v>732</v>
      </c>
      <c r="AC39" s="1324"/>
      <c r="AD39" s="1324"/>
      <c r="AE39" s="1324"/>
      <c r="AF39" s="1324"/>
      <c r="AG39" s="1358" t="s">
        <v>733</v>
      </c>
      <c r="AH39" s="1324"/>
      <c r="AI39" s="1324"/>
      <c r="AJ39" s="1024" t="s">
        <v>417</v>
      </c>
      <c r="AK39" s="1360" t="s">
        <v>734</v>
      </c>
      <c r="AL39" s="1324"/>
      <c r="AM39" s="1324"/>
      <c r="AN39" s="1324"/>
      <c r="AO39" s="1324"/>
      <c r="AP39" s="1324"/>
      <c r="AQ39" s="1020">
        <v>321334427</v>
      </c>
      <c r="AR39" s="1066">
        <v>0</v>
      </c>
      <c r="AS39" s="1020">
        <v>0</v>
      </c>
      <c r="AT39" s="1020">
        <v>0</v>
      </c>
      <c r="AU39" s="1020">
        <v>0</v>
      </c>
      <c r="AV39" s="1066">
        <v>25300135</v>
      </c>
      <c r="AW39" s="1020">
        <v>25300135</v>
      </c>
      <c r="AX39" s="1066">
        <v>25300135</v>
      </c>
      <c r="AY39" s="1020">
        <v>0</v>
      </c>
      <c r="AZ39" s="1066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70">
        <v>321334427</v>
      </c>
      <c r="BH39" s="1070">
        <v>0</v>
      </c>
      <c r="BI39" s="1070">
        <v>0</v>
      </c>
      <c r="BJ39" s="1070">
        <v>0</v>
      </c>
      <c r="BK39" s="1070">
        <v>0</v>
      </c>
      <c r="BL39" s="1070">
        <v>25300135</v>
      </c>
      <c r="BM39" s="1070">
        <v>25300135</v>
      </c>
      <c r="BN39" s="1070">
        <v>25300135</v>
      </c>
      <c r="BO39" s="1070">
        <v>0</v>
      </c>
      <c r="BP39" s="1070">
        <v>25300135</v>
      </c>
      <c r="BQ39" s="1070">
        <v>0</v>
      </c>
      <c r="BR39" s="1070">
        <v>25300135</v>
      </c>
      <c r="BS39" s="1070">
        <v>0</v>
      </c>
      <c r="BT39" s="1070">
        <v>0</v>
      </c>
    </row>
    <row r="40" spans="1:72" ht="21.95" customHeight="1">
      <c r="A40" s="1013" t="str">
        <f t="shared" si="1"/>
        <v>A1019310</v>
      </c>
      <c r="B40" s="1358" t="s">
        <v>361</v>
      </c>
      <c r="C40" s="1324"/>
      <c r="D40" s="1358" t="s">
        <v>738</v>
      </c>
      <c r="E40" s="1324"/>
      <c r="F40" s="1358" t="s">
        <v>739</v>
      </c>
      <c r="G40" s="1324"/>
      <c r="H40" s="1358" t="s">
        <v>738</v>
      </c>
      <c r="I40" s="1324"/>
      <c r="J40" s="1358" t="s">
        <v>747</v>
      </c>
      <c r="K40" s="1324"/>
      <c r="L40" s="1324"/>
      <c r="M40" s="1358" t="s">
        <v>748</v>
      </c>
      <c r="N40" s="1324"/>
      <c r="O40" s="1324"/>
      <c r="P40" s="1358"/>
      <c r="Q40" s="1324"/>
      <c r="R40" s="1358"/>
      <c r="S40" s="1324"/>
      <c r="T40" s="1359" t="s">
        <v>374</v>
      </c>
      <c r="U40" s="1324"/>
      <c r="V40" s="1324"/>
      <c r="W40" s="1324"/>
      <c r="X40" s="1324"/>
      <c r="Y40" s="1324"/>
      <c r="Z40" s="1324"/>
      <c r="AA40" s="1324"/>
      <c r="AB40" s="1358" t="s">
        <v>732</v>
      </c>
      <c r="AC40" s="1324"/>
      <c r="AD40" s="1324"/>
      <c r="AE40" s="1324"/>
      <c r="AF40" s="1324"/>
      <c r="AG40" s="1358" t="s">
        <v>733</v>
      </c>
      <c r="AH40" s="1324"/>
      <c r="AI40" s="1324"/>
      <c r="AJ40" s="1024" t="s">
        <v>417</v>
      </c>
      <c r="AK40" s="1360" t="s">
        <v>734</v>
      </c>
      <c r="AL40" s="1324"/>
      <c r="AM40" s="1324"/>
      <c r="AN40" s="1324"/>
      <c r="AO40" s="1324"/>
      <c r="AP40" s="1324"/>
      <c r="AQ40" s="1020">
        <v>905665573</v>
      </c>
      <c r="AR40" s="1066">
        <v>0</v>
      </c>
      <c r="AS40" s="1020">
        <v>0</v>
      </c>
      <c r="AT40" s="1020">
        <v>0</v>
      </c>
      <c r="AU40" s="1020">
        <v>0</v>
      </c>
      <c r="AV40" s="1066">
        <v>117227061</v>
      </c>
      <c r="AW40" s="1020">
        <v>117227061</v>
      </c>
      <c r="AX40" s="1066">
        <v>117227061</v>
      </c>
      <c r="AY40" s="1020">
        <v>0</v>
      </c>
      <c r="AZ40" s="1066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70">
        <v>905665573</v>
      </c>
      <c r="BH40" s="1070">
        <v>0</v>
      </c>
      <c r="BI40" s="1070">
        <v>0</v>
      </c>
      <c r="BJ40" s="1070">
        <v>0</v>
      </c>
      <c r="BK40" s="1070">
        <v>0</v>
      </c>
      <c r="BL40" s="1070">
        <v>117227061</v>
      </c>
      <c r="BM40" s="1070">
        <v>117227061</v>
      </c>
      <c r="BN40" s="1070">
        <v>117227061</v>
      </c>
      <c r="BO40" s="1070">
        <v>0</v>
      </c>
      <c r="BP40" s="1070">
        <v>117227061</v>
      </c>
      <c r="BQ40" s="1070">
        <v>0</v>
      </c>
      <c r="BR40" s="1070">
        <v>117227061</v>
      </c>
      <c r="BS40" s="1070">
        <v>0</v>
      </c>
      <c r="BT40" s="1070">
        <v>0</v>
      </c>
    </row>
    <row r="41" spans="1:72" ht="21.95" customHeight="1">
      <c r="A41" s="1013" t="str">
        <f t="shared" si="1"/>
        <v>A10199910</v>
      </c>
      <c r="B41" s="1358" t="s">
        <v>361</v>
      </c>
      <c r="C41" s="1324"/>
      <c r="D41" s="1358" t="s">
        <v>738</v>
      </c>
      <c r="E41" s="1324"/>
      <c r="F41" s="1358" t="s">
        <v>739</v>
      </c>
      <c r="G41" s="1324"/>
      <c r="H41" s="1358" t="s">
        <v>738</v>
      </c>
      <c r="I41" s="1324"/>
      <c r="J41" s="1358" t="s">
        <v>749</v>
      </c>
      <c r="K41" s="1324"/>
      <c r="L41" s="1324"/>
      <c r="M41" s="1358"/>
      <c r="N41" s="1324"/>
      <c r="O41" s="1324"/>
      <c r="P41" s="1358"/>
      <c r="Q41" s="1324"/>
      <c r="R41" s="1358"/>
      <c r="S41" s="1324"/>
      <c r="T41" s="1359" t="s">
        <v>750</v>
      </c>
      <c r="U41" s="1324"/>
      <c r="V41" s="1324"/>
      <c r="W41" s="1324"/>
      <c r="X41" s="1324"/>
      <c r="Y41" s="1324"/>
      <c r="Z41" s="1324"/>
      <c r="AA41" s="1324"/>
      <c r="AB41" s="1358" t="s">
        <v>732</v>
      </c>
      <c r="AC41" s="1324"/>
      <c r="AD41" s="1324"/>
      <c r="AE41" s="1324"/>
      <c r="AF41" s="1324"/>
      <c r="AG41" s="1358" t="s">
        <v>733</v>
      </c>
      <c r="AH41" s="1324"/>
      <c r="AI41" s="1324"/>
      <c r="AJ41" s="1024" t="s">
        <v>417</v>
      </c>
      <c r="AK41" s="1360" t="s">
        <v>734</v>
      </c>
      <c r="AL41" s="1324"/>
      <c r="AM41" s="1324"/>
      <c r="AN41" s="1324"/>
      <c r="AO41" s="1324"/>
      <c r="AP41" s="1324"/>
      <c r="AQ41" s="1020">
        <v>7940802</v>
      </c>
      <c r="AR41" s="1066">
        <v>2831202</v>
      </c>
      <c r="AS41" s="1020">
        <v>4364000</v>
      </c>
      <c r="AT41" s="1020">
        <v>0</v>
      </c>
      <c r="AU41" s="1020">
        <v>0</v>
      </c>
      <c r="AV41" s="1066">
        <v>2831202</v>
      </c>
      <c r="AW41" s="1020">
        <v>0</v>
      </c>
      <c r="AX41" s="1066">
        <v>2831202</v>
      </c>
      <c r="AY41" s="1020">
        <v>0</v>
      </c>
      <c r="AZ41" s="1066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70">
        <v>7940802</v>
      </c>
      <c r="BH41" s="1070">
        <v>2831202</v>
      </c>
      <c r="BI41" s="1070">
        <v>4364000</v>
      </c>
      <c r="BJ41" s="1070">
        <v>0</v>
      </c>
      <c r="BK41" s="1070">
        <v>0</v>
      </c>
      <c r="BL41" s="1070">
        <v>2831202</v>
      </c>
      <c r="BM41" s="1070">
        <v>0</v>
      </c>
      <c r="BN41" s="1070">
        <v>2831202</v>
      </c>
      <c r="BO41" s="1070">
        <v>0</v>
      </c>
      <c r="BP41" s="1070">
        <v>0</v>
      </c>
      <c r="BQ41" s="1070">
        <v>2831202</v>
      </c>
      <c r="BR41" s="1070">
        <v>0</v>
      </c>
      <c r="BS41" s="1070">
        <v>0</v>
      </c>
      <c r="BT41" s="1070">
        <v>0</v>
      </c>
    </row>
    <row r="42" spans="1:72" ht="21.95" customHeight="1">
      <c r="A42" s="1013" t="str">
        <f t="shared" si="1"/>
        <v>A10210</v>
      </c>
      <c r="B42" s="1350" t="s">
        <v>361</v>
      </c>
      <c r="C42" s="1324"/>
      <c r="D42" s="1350" t="s">
        <v>738</v>
      </c>
      <c r="E42" s="1324"/>
      <c r="F42" s="1350" t="s">
        <v>739</v>
      </c>
      <c r="G42" s="1324"/>
      <c r="H42" s="1350" t="s">
        <v>741</v>
      </c>
      <c r="I42" s="1324"/>
      <c r="J42" s="1350"/>
      <c r="K42" s="1324"/>
      <c r="L42" s="1324"/>
      <c r="M42" s="1350"/>
      <c r="N42" s="1324"/>
      <c r="O42" s="1324"/>
      <c r="P42" s="1350"/>
      <c r="Q42" s="1324"/>
      <c r="R42" s="1350"/>
      <c r="S42" s="1324"/>
      <c r="T42" s="1349" t="s">
        <v>616</v>
      </c>
      <c r="U42" s="1324"/>
      <c r="V42" s="1324"/>
      <c r="W42" s="1324"/>
      <c r="X42" s="1324"/>
      <c r="Y42" s="1324"/>
      <c r="Z42" s="1324"/>
      <c r="AA42" s="1324"/>
      <c r="AB42" s="1350" t="s">
        <v>732</v>
      </c>
      <c r="AC42" s="1324"/>
      <c r="AD42" s="1324"/>
      <c r="AE42" s="1324"/>
      <c r="AF42" s="1324"/>
      <c r="AG42" s="1350" t="s">
        <v>733</v>
      </c>
      <c r="AH42" s="1324"/>
      <c r="AI42" s="1324"/>
      <c r="AJ42" s="1021" t="s">
        <v>417</v>
      </c>
      <c r="AK42" s="1351" t="s">
        <v>734</v>
      </c>
      <c r="AL42" s="1324"/>
      <c r="AM42" s="1324"/>
      <c r="AN42" s="1324"/>
      <c r="AO42" s="1324"/>
      <c r="AP42" s="1324"/>
      <c r="AQ42" s="1020">
        <v>2758049500</v>
      </c>
      <c r="AR42" s="1066">
        <v>30000000</v>
      </c>
      <c r="AS42" s="1020">
        <v>83634738</v>
      </c>
      <c r="AT42" s="1020">
        <v>0</v>
      </c>
      <c r="AU42" s="1020">
        <v>0</v>
      </c>
      <c r="AV42" s="1066">
        <v>60000000</v>
      </c>
      <c r="AW42" s="1020">
        <v>30000000</v>
      </c>
      <c r="AX42" s="1066">
        <v>177076253</v>
      </c>
      <c r="AY42" s="1020">
        <v>117076253</v>
      </c>
      <c r="AZ42" s="1066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70">
        <v>2758049500</v>
      </c>
      <c r="BH42" s="1070">
        <v>30000000</v>
      </c>
      <c r="BI42" s="1070">
        <v>83634738</v>
      </c>
      <c r="BJ42" s="1070">
        <v>0</v>
      </c>
      <c r="BK42" s="1070">
        <v>0</v>
      </c>
      <c r="BL42" s="1070">
        <v>60000000</v>
      </c>
      <c r="BM42" s="1070">
        <v>30000000</v>
      </c>
      <c r="BN42" s="1070">
        <v>177076253</v>
      </c>
      <c r="BO42" s="1070">
        <v>117076253</v>
      </c>
      <c r="BP42" s="1070">
        <v>174757421</v>
      </c>
      <c r="BQ42" s="1070">
        <v>2318832</v>
      </c>
      <c r="BR42" s="1070">
        <v>174757421</v>
      </c>
      <c r="BS42" s="1070">
        <v>0</v>
      </c>
      <c r="BT42" s="1070">
        <v>0</v>
      </c>
    </row>
    <row r="43" spans="1:72" ht="21.95" customHeight="1">
      <c r="A43" s="1013" t="str">
        <f t="shared" si="1"/>
        <v>A1021210</v>
      </c>
      <c r="B43" s="1358" t="s">
        <v>361</v>
      </c>
      <c r="C43" s="1324"/>
      <c r="D43" s="1358" t="s">
        <v>738</v>
      </c>
      <c r="E43" s="1324"/>
      <c r="F43" s="1358" t="s">
        <v>739</v>
      </c>
      <c r="G43" s="1324"/>
      <c r="H43" s="1358" t="s">
        <v>741</v>
      </c>
      <c r="I43" s="1324"/>
      <c r="J43" s="1358" t="s">
        <v>751</v>
      </c>
      <c r="K43" s="1324"/>
      <c r="L43" s="1324"/>
      <c r="M43" s="1358"/>
      <c r="N43" s="1324"/>
      <c r="O43" s="1324"/>
      <c r="P43" s="1358"/>
      <c r="Q43" s="1324"/>
      <c r="R43" s="1358"/>
      <c r="S43" s="1324"/>
      <c r="T43" s="1359" t="s">
        <v>375</v>
      </c>
      <c r="U43" s="1324"/>
      <c r="V43" s="1324"/>
      <c r="W43" s="1324"/>
      <c r="X43" s="1324"/>
      <c r="Y43" s="1324"/>
      <c r="Z43" s="1324"/>
      <c r="AA43" s="1324"/>
      <c r="AB43" s="1358" t="s">
        <v>732</v>
      </c>
      <c r="AC43" s="1324"/>
      <c r="AD43" s="1324"/>
      <c r="AE43" s="1324"/>
      <c r="AF43" s="1324"/>
      <c r="AG43" s="1358" t="s">
        <v>733</v>
      </c>
      <c r="AH43" s="1324"/>
      <c r="AI43" s="1324"/>
      <c r="AJ43" s="1024" t="s">
        <v>417</v>
      </c>
      <c r="AK43" s="1360" t="s">
        <v>734</v>
      </c>
      <c r="AL43" s="1324"/>
      <c r="AM43" s="1324"/>
      <c r="AN43" s="1324"/>
      <c r="AO43" s="1324"/>
      <c r="AP43" s="1324"/>
      <c r="AQ43" s="1020">
        <v>2758049500</v>
      </c>
      <c r="AR43" s="1066">
        <v>30000000</v>
      </c>
      <c r="AS43" s="1020">
        <v>83634738</v>
      </c>
      <c r="AT43" s="1020">
        <v>0</v>
      </c>
      <c r="AU43" s="1020">
        <v>0</v>
      </c>
      <c r="AV43" s="1066">
        <v>60000000</v>
      </c>
      <c r="AW43" s="1020">
        <v>30000000</v>
      </c>
      <c r="AX43" s="1066">
        <v>177076253</v>
      </c>
      <c r="AY43" s="1020">
        <v>117076253</v>
      </c>
      <c r="AZ43" s="1066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70">
        <v>2758049500</v>
      </c>
      <c r="BH43" s="1070">
        <v>30000000</v>
      </c>
      <c r="BI43" s="1070">
        <v>83634738</v>
      </c>
      <c r="BJ43" s="1070">
        <v>0</v>
      </c>
      <c r="BK43" s="1070">
        <v>0</v>
      </c>
      <c r="BL43" s="1070">
        <v>60000000</v>
      </c>
      <c r="BM43" s="1070">
        <v>30000000</v>
      </c>
      <c r="BN43" s="1070">
        <v>177076253</v>
      </c>
      <c r="BO43" s="1070">
        <v>117076253</v>
      </c>
      <c r="BP43" s="1070">
        <v>174757421</v>
      </c>
      <c r="BQ43" s="1070">
        <v>2318832</v>
      </c>
      <c r="BR43" s="1070">
        <v>174757421</v>
      </c>
      <c r="BS43" s="1070">
        <v>0</v>
      </c>
      <c r="BT43" s="1070">
        <v>0</v>
      </c>
    </row>
    <row r="44" spans="1:72" ht="21.95" customHeight="1">
      <c r="A44" s="1013" t="str">
        <f t="shared" si="1"/>
        <v>A10510</v>
      </c>
      <c r="B44" s="1358" t="s">
        <v>361</v>
      </c>
      <c r="C44" s="1324"/>
      <c r="D44" s="1358" t="s">
        <v>738</v>
      </c>
      <c r="E44" s="1324"/>
      <c r="F44" s="1358" t="s">
        <v>739</v>
      </c>
      <c r="G44" s="1324"/>
      <c r="H44" s="1358" t="s">
        <v>743</v>
      </c>
      <c r="I44" s="1324"/>
      <c r="J44" s="1358"/>
      <c r="K44" s="1324"/>
      <c r="L44" s="1324"/>
      <c r="M44" s="1358"/>
      <c r="N44" s="1324"/>
      <c r="O44" s="1324"/>
      <c r="P44" s="1358"/>
      <c r="Q44" s="1324"/>
      <c r="R44" s="1358"/>
      <c r="S44" s="1324"/>
      <c r="T44" s="1359" t="s">
        <v>618</v>
      </c>
      <c r="U44" s="1324"/>
      <c r="V44" s="1324"/>
      <c r="W44" s="1324"/>
      <c r="X44" s="1324"/>
      <c r="Y44" s="1324"/>
      <c r="Z44" s="1324"/>
      <c r="AA44" s="1324"/>
      <c r="AB44" s="1358" t="s">
        <v>732</v>
      </c>
      <c r="AC44" s="1324"/>
      <c r="AD44" s="1324"/>
      <c r="AE44" s="1324"/>
      <c r="AF44" s="1324"/>
      <c r="AG44" s="1358" t="s">
        <v>733</v>
      </c>
      <c r="AH44" s="1324"/>
      <c r="AI44" s="1324"/>
      <c r="AJ44" s="1024" t="s">
        <v>417</v>
      </c>
      <c r="AK44" s="1360" t="s">
        <v>734</v>
      </c>
      <c r="AL44" s="1324"/>
      <c r="AM44" s="1324"/>
      <c r="AN44" s="1324"/>
      <c r="AO44" s="1324"/>
      <c r="AP44" s="1324"/>
      <c r="AQ44" s="1020">
        <v>42314000000</v>
      </c>
      <c r="AR44" s="1066">
        <v>0</v>
      </c>
      <c r="AS44" s="1020">
        <v>9672032</v>
      </c>
      <c r="AT44" s="1020">
        <v>1485745600</v>
      </c>
      <c r="AU44" s="1020">
        <v>0</v>
      </c>
      <c r="AV44" s="1066">
        <v>3053713626</v>
      </c>
      <c r="AW44" s="1020">
        <v>3053713626</v>
      </c>
      <c r="AX44" s="1066">
        <v>3053713626</v>
      </c>
      <c r="AY44" s="1020">
        <v>0</v>
      </c>
      <c r="AZ44" s="1066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70">
        <v>42314000000</v>
      </c>
      <c r="BH44" s="1070">
        <v>0</v>
      </c>
      <c r="BI44" s="1070">
        <v>9672032</v>
      </c>
      <c r="BJ44" s="1070">
        <v>1485745600</v>
      </c>
      <c r="BK44" s="1070">
        <v>0</v>
      </c>
      <c r="BL44" s="1070">
        <v>3053713626</v>
      </c>
      <c r="BM44" s="1070">
        <v>3053713626</v>
      </c>
      <c r="BN44" s="1070">
        <v>3053713626</v>
      </c>
      <c r="BO44" s="1070">
        <v>0</v>
      </c>
      <c r="BP44" s="1070">
        <v>3053713626</v>
      </c>
      <c r="BQ44" s="1070">
        <v>0</v>
      </c>
      <c r="BR44" s="1070">
        <v>3053713626</v>
      </c>
      <c r="BS44" s="1070">
        <v>0</v>
      </c>
      <c r="BT44" s="1070">
        <v>32434308</v>
      </c>
    </row>
    <row r="45" spans="1:72" ht="21.95" customHeight="1">
      <c r="A45" s="1013" t="str">
        <f t="shared" si="1"/>
        <v>A105110</v>
      </c>
      <c r="B45" s="1350" t="s">
        <v>361</v>
      </c>
      <c r="C45" s="1324"/>
      <c r="D45" s="1350" t="s">
        <v>738</v>
      </c>
      <c r="E45" s="1324"/>
      <c r="F45" s="1350" t="s">
        <v>739</v>
      </c>
      <c r="G45" s="1324"/>
      <c r="H45" s="1350" t="s">
        <v>743</v>
      </c>
      <c r="I45" s="1324"/>
      <c r="J45" s="1350" t="s">
        <v>738</v>
      </c>
      <c r="K45" s="1324"/>
      <c r="L45" s="1324"/>
      <c r="M45" s="1350"/>
      <c r="N45" s="1324"/>
      <c r="O45" s="1324"/>
      <c r="P45" s="1350"/>
      <c r="Q45" s="1324"/>
      <c r="R45" s="1350"/>
      <c r="S45" s="1324"/>
      <c r="T45" s="1349" t="s">
        <v>620</v>
      </c>
      <c r="U45" s="1324"/>
      <c r="V45" s="1324"/>
      <c r="W45" s="1324"/>
      <c r="X45" s="1324"/>
      <c r="Y45" s="1324"/>
      <c r="Z45" s="1324"/>
      <c r="AA45" s="1324"/>
      <c r="AB45" s="1350" t="s">
        <v>732</v>
      </c>
      <c r="AC45" s="1324"/>
      <c r="AD45" s="1324"/>
      <c r="AE45" s="1324"/>
      <c r="AF45" s="1324"/>
      <c r="AG45" s="1350" t="s">
        <v>733</v>
      </c>
      <c r="AH45" s="1324"/>
      <c r="AI45" s="1324"/>
      <c r="AJ45" s="1021" t="s">
        <v>417</v>
      </c>
      <c r="AK45" s="1351" t="s">
        <v>734</v>
      </c>
      <c r="AL45" s="1324"/>
      <c r="AM45" s="1324"/>
      <c r="AN45" s="1324"/>
      <c r="AO45" s="1324"/>
      <c r="AP45" s="1324"/>
      <c r="AQ45" s="1020">
        <v>21973224000</v>
      </c>
      <c r="AR45" s="1066">
        <v>0</v>
      </c>
      <c r="AS45" s="1020">
        <v>9672032</v>
      </c>
      <c r="AT45" s="1020">
        <v>0</v>
      </c>
      <c r="AU45" s="1020">
        <v>0</v>
      </c>
      <c r="AV45" s="1066">
        <v>1533435232</v>
      </c>
      <c r="AW45" s="1020">
        <v>1533435232</v>
      </c>
      <c r="AX45" s="1066">
        <v>1533435232</v>
      </c>
      <c r="AY45" s="1020">
        <v>0</v>
      </c>
      <c r="AZ45" s="1066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70">
        <v>21973224000</v>
      </c>
      <c r="BH45" s="1070">
        <v>0</v>
      </c>
      <c r="BI45" s="1070">
        <v>9672032</v>
      </c>
      <c r="BJ45" s="1070">
        <v>0</v>
      </c>
      <c r="BK45" s="1070">
        <v>0</v>
      </c>
      <c r="BL45" s="1070">
        <v>1533435232</v>
      </c>
      <c r="BM45" s="1070">
        <v>1533435232</v>
      </c>
      <c r="BN45" s="1070">
        <v>1533435232</v>
      </c>
      <c r="BO45" s="1070">
        <v>0</v>
      </c>
      <c r="BP45" s="1070">
        <v>1533435232</v>
      </c>
      <c r="BQ45" s="1070">
        <v>0</v>
      </c>
      <c r="BR45" s="1070">
        <v>1533435232</v>
      </c>
      <c r="BS45" s="1070">
        <v>0</v>
      </c>
      <c r="BT45" s="1070">
        <v>30771966</v>
      </c>
    </row>
    <row r="46" spans="1:72" ht="21.95" customHeight="1">
      <c r="A46" s="1013" t="str">
        <f t="shared" si="1"/>
        <v>A1051110</v>
      </c>
      <c r="B46" s="1358" t="s">
        <v>361</v>
      </c>
      <c r="C46" s="1324"/>
      <c r="D46" s="1358" t="s">
        <v>738</v>
      </c>
      <c r="E46" s="1324"/>
      <c r="F46" s="1358" t="s">
        <v>739</v>
      </c>
      <c r="G46" s="1324"/>
      <c r="H46" s="1358" t="s">
        <v>743</v>
      </c>
      <c r="I46" s="1324"/>
      <c r="J46" s="1358" t="s">
        <v>738</v>
      </c>
      <c r="K46" s="1324"/>
      <c r="L46" s="1324"/>
      <c r="M46" s="1358" t="s">
        <v>738</v>
      </c>
      <c r="N46" s="1324"/>
      <c r="O46" s="1324"/>
      <c r="P46" s="1358"/>
      <c r="Q46" s="1324"/>
      <c r="R46" s="1358"/>
      <c r="S46" s="1324"/>
      <c r="T46" s="1359" t="s">
        <v>376</v>
      </c>
      <c r="U46" s="1324"/>
      <c r="V46" s="1324"/>
      <c r="W46" s="1324"/>
      <c r="X46" s="1324"/>
      <c r="Y46" s="1324"/>
      <c r="Z46" s="1324"/>
      <c r="AA46" s="1324"/>
      <c r="AB46" s="1358" t="s">
        <v>732</v>
      </c>
      <c r="AC46" s="1324"/>
      <c r="AD46" s="1324"/>
      <c r="AE46" s="1324"/>
      <c r="AF46" s="1324"/>
      <c r="AG46" s="1358" t="s">
        <v>733</v>
      </c>
      <c r="AH46" s="1324"/>
      <c r="AI46" s="1324"/>
      <c r="AJ46" s="1024" t="s">
        <v>417</v>
      </c>
      <c r="AK46" s="1360" t="s">
        <v>734</v>
      </c>
      <c r="AL46" s="1324"/>
      <c r="AM46" s="1324"/>
      <c r="AN46" s="1324"/>
      <c r="AO46" s="1324"/>
      <c r="AP46" s="1324"/>
      <c r="AQ46" s="1020">
        <v>4247370203</v>
      </c>
      <c r="AR46" s="1066">
        <v>0</v>
      </c>
      <c r="AS46" s="1020">
        <v>0</v>
      </c>
      <c r="AT46" s="1020">
        <v>0</v>
      </c>
      <c r="AU46" s="1020">
        <v>0</v>
      </c>
      <c r="AV46" s="1066">
        <v>337114000</v>
      </c>
      <c r="AW46" s="1020">
        <v>337114000</v>
      </c>
      <c r="AX46" s="1066">
        <v>337114000</v>
      </c>
      <c r="AY46" s="1020">
        <v>0</v>
      </c>
      <c r="AZ46" s="1066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70">
        <v>4247370203</v>
      </c>
      <c r="BH46" s="1070">
        <v>0</v>
      </c>
      <c r="BI46" s="1070">
        <v>0</v>
      </c>
      <c r="BJ46" s="1070">
        <v>0</v>
      </c>
      <c r="BK46" s="1070">
        <v>0</v>
      </c>
      <c r="BL46" s="1070">
        <v>337114000</v>
      </c>
      <c r="BM46" s="1070">
        <v>337114000</v>
      </c>
      <c r="BN46" s="1070">
        <v>337114000</v>
      </c>
      <c r="BO46" s="1070">
        <v>0</v>
      </c>
      <c r="BP46" s="1070">
        <v>337114000</v>
      </c>
      <c r="BQ46" s="1070">
        <v>0</v>
      </c>
      <c r="BR46" s="1070">
        <v>337114000</v>
      </c>
      <c r="BS46" s="1070">
        <v>0</v>
      </c>
      <c r="BT46" s="1070">
        <v>0</v>
      </c>
    </row>
    <row r="47" spans="1:72" ht="21.95" customHeight="1">
      <c r="A47" s="1013" t="str">
        <f t="shared" si="1"/>
        <v>A1051210</v>
      </c>
      <c r="B47" s="1358" t="s">
        <v>361</v>
      </c>
      <c r="C47" s="1324"/>
      <c r="D47" s="1358" t="s">
        <v>738</v>
      </c>
      <c r="E47" s="1324"/>
      <c r="F47" s="1358" t="s">
        <v>739</v>
      </c>
      <c r="G47" s="1324"/>
      <c r="H47" s="1358" t="s">
        <v>743</v>
      </c>
      <c r="I47" s="1324"/>
      <c r="J47" s="1358" t="s">
        <v>738</v>
      </c>
      <c r="K47" s="1324"/>
      <c r="L47" s="1324"/>
      <c r="M47" s="1358" t="s">
        <v>741</v>
      </c>
      <c r="N47" s="1324"/>
      <c r="O47" s="1324"/>
      <c r="P47" s="1358"/>
      <c r="Q47" s="1324"/>
      <c r="R47" s="1358"/>
      <c r="S47" s="1324"/>
      <c r="T47" s="1359" t="s">
        <v>377</v>
      </c>
      <c r="U47" s="1324"/>
      <c r="V47" s="1324"/>
      <c r="W47" s="1324"/>
      <c r="X47" s="1324"/>
      <c r="Y47" s="1324"/>
      <c r="Z47" s="1324"/>
      <c r="AA47" s="1324"/>
      <c r="AB47" s="1358" t="s">
        <v>732</v>
      </c>
      <c r="AC47" s="1324"/>
      <c r="AD47" s="1324"/>
      <c r="AE47" s="1324"/>
      <c r="AF47" s="1324"/>
      <c r="AG47" s="1358" t="s">
        <v>733</v>
      </c>
      <c r="AH47" s="1324"/>
      <c r="AI47" s="1324"/>
      <c r="AJ47" s="1024" t="s">
        <v>417</v>
      </c>
      <c r="AK47" s="1360" t="s">
        <v>734</v>
      </c>
      <c r="AL47" s="1324"/>
      <c r="AM47" s="1324"/>
      <c r="AN47" s="1324"/>
      <c r="AO47" s="1324"/>
      <c r="AP47" s="1324"/>
      <c r="AQ47" s="1020">
        <v>3397203153</v>
      </c>
      <c r="AR47" s="1066">
        <v>0</v>
      </c>
      <c r="AS47" s="1020">
        <v>9672032</v>
      </c>
      <c r="AT47" s="1020">
        <v>0</v>
      </c>
      <c r="AU47" s="1020">
        <v>0</v>
      </c>
      <c r="AV47" s="1066">
        <v>25723560</v>
      </c>
      <c r="AW47" s="1020">
        <v>25723560</v>
      </c>
      <c r="AX47" s="1066">
        <v>25723560</v>
      </c>
      <c r="AY47" s="1020">
        <v>0</v>
      </c>
      <c r="AZ47" s="1066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70">
        <v>3397203153</v>
      </c>
      <c r="BH47" s="1070">
        <v>0</v>
      </c>
      <c r="BI47" s="1070">
        <v>9672032</v>
      </c>
      <c r="BJ47" s="1070">
        <v>0</v>
      </c>
      <c r="BK47" s="1070">
        <v>0</v>
      </c>
      <c r="BL47" s="1070">
        <v>25723560</v>
      </c>
      <c r="BM47" s="1070">
        <v>25723560</v>
      </c>
      <c r="BN47" s="1070">
        <v>25723560</v>
      </c>
      <c r="BO47" s="1070">
        <v>0</v>
      </c>
      <c r="BP47" s="1070">
        <v>25723560</v>
      </c>
      <c r="BQ47" s="1070">
        <v>0</v>
      </c>
      <c r="BR47" s="1070">
        <v>25723560</v>
      </c>
      <c r="BS47" s="1070">
        <v>0</v>
      </c>
      <c r="BT47" s="1070">
        <v>0</v>
      </c>
    </row>
    <row r="48" spans="1:72" ht="21.95" customHeight="1">
      <c r="A48" s="1013" t="str">
        <f t="shared" si="1"/>
        <v>A1051310</v>
      </c>
      <c r="B48" s="1358" t="s">
        <v>361</v>
      </c>
      <c r="C48" s="1324"/>
      <c r="D48" s="1358" t="s">
        <v>738</v>
      </c>
      <c r="E48" s="1324"/>
      <c r="F48" s="1358" t="s">
        <v>739</v>
      </c>
      <c r="G48" s="1324"/>
      <c r="H48" s="1358" t="s">
        <v>743</v>
      </c>
      <c r="I48" s="1324"/>
      <c r="J48" s="1358" t="s">
        <v>738</v>
      </c>
      <c r="K48" s="1324"/>
      <c r="L48" s="1324"/>
      <c r="M48" s="1358" t="s">
        <v>748</v>
      </c>
      <c r="N48" s="1324"/>
      <c r="O48" s="1324"/>
      <c r="P48" s="1358"/>
      <c r="Q48" s="1324"/>
      <c r="R48" s="1358"/>
      <c r="S48" s="1324"/>
      <c r="T48" s="1359" t="s">
        <v>378</v>
      </c>
      <c r="U48" s="1324"/>
      <c r="V48" s="1324"/>
      <c r="W48" s="1324"/>
      <c r="X48" s="1324"/>
      <c r="Y48" s="1324"/>
      <c r="Z48" s="1324"/>
      <c r="AA48" s="1324"/>
      <c r="AB48" s="1358" t="s">
        <v>732</v>
      </c>
      <c r="AC48" s="1324"/>
      <c r="AD48" s="1324"/>
      <c r="AE48" s="1324"/>
      <c r="AF48" s="1324"/>
      <c r="AG48" s="1358" t="s">
        <v>733</v>
      </c>
      <c r="AH48" s="1324"/>
      <c r="AI48" s="1324"/>
      <c r="AJ48" s="1024" t="s">
        <v>417</v>
      </c>
      <c r="AK48" s="1360" t="s">
        <v>734</v>
      </c>
      <c r="AL48" s="1324"/>
      <c r="AM48" s="1324"/>
      <c r="AN48" s="1324"/>
      <c r="AO48" s="1324"/>
      <c r="AP48" s="1324"/>
      <c r="AQ48" s="1020">
        <v>5118480408</v>
      </c>
      <c r="AR48" s="1066">
        <v>0</v>
      </c>
      <c r="AS48" s="1020">
        <v>0</v>
      </c>
      <c r="AT48" s="1020">
        <v>0</v>
      </c>
      <c r="AU48" s="1020">
        <v>0</v>
      </c>
      <c r="AV48" s="1066">
        <v>406507200</v>
      </c>
      <c r="AW48" s="1020">
        <v>406507200</v>
      </c>
      <c r="AX48" s="1066">
        <v>406507200</v>
      </c>
      <c r="AY48" s="1020">
        <v>0</v>
      </c>
      <c r="AZ48" s="1066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70">
        <v>5118480408</v>
      </c>
      <c r="BH48" s="1070">
        <v>0</v>
      </c>
      <c r="BI48" s="1070">
        <v>0</v>
      </c>
      <c r="BJ48" s="1070">
        <v>0</v>
      </c>
      <c r="BK48" s="1070">
        <v>0</v>
      </c>
      <c r="BL48" s="1070">
        <v>406507200</v>
      </c>
      <c r="BM48" s="1070">
        <v>406507200</v>
      </c>
      <c r="BN48" s="1070">
        <v>406507200</v>
      </c>
      <c r="BO48" s="1070">
        <v>0</v>
      </c>
      <c r="BP48" s="1070">
        <v>406507200</v>
      </c>
      <c r="BQ48" s="1070">
        <v>0</v>
      </c>
      <c r="BR48" s="1070">
        <v>406507200</v>
      </c>
      <c r="BS48" s="1070">
        <v>0</v>
      </c>
      <c r="BT48" s="1070">
        <v>1475432</v>
      </c>
    </row>
    <row r="49" spans="1:72" ht="21.95" customHeight="1">
      <c r="A49" s="1013" t="str">
        <f t="shared" si="1"/>
        <v>A1051410</v>
      </c>
      <c r="B49" s="1358" t="s">
        <v>361</v>
      </c>
      <c r="C49" s="1324"/>
      <c r="D49" s="1358" t="s">
        <v>738</v>
      </c>
      <c r="E49" s="1324"/>
      <c r="F49" s="1358" t="s">
        <v>739</v>
      </c>
      <c r="G49" s="1324"/>
      <c r="H49" s="1358" t="s">
        <v>743</v>
      </c>
      <c r="I49" s="1324"/>
      <c r="J49" s="1358" t="s">
        <v>738</v>
      </c>
      <c r="K49" s="1324"/>
      <c r="L49" s="1324"/>
      <c r="M49" s="1358" t="s">
        <v>742</v>
      </c>
      <c r="N49" s="1324"/>
      <c r="O49" s="1324"/>
      <c r="P49" s="1358"/>
      <c r="Q49" s="1324"/>
      <c r="R49" s="1358"/>
      <c r="S49" s="1324"/>
      <c r="T49" s="1359" t="s">
        <v>379</v>
      </c>
      <c r="U49" s="1324"/>
      <c r="V49" s="1324"/>
      <c r="W49" s="1324"/>
      <c r="X49" s="1324"/>
      <c r="Y49" s="1324"/>
      <c r="Z49" s="1324"/>
      <c r="AA49" s="1324"/>
      <c r="AB49" s="1358" t="s">
        <v>732</v>
      </c>
      <c r="AC49" s="1324"/>
      <c r="AD49" s="1324"/>
      <c r="AE49" s="1324"/>
      <c r="AF49" s="1324"/>
      <c r="AG49" s="1358" t="s">
        <v>733</v>
      </c>
      <c r="AH49" s="1324"/>
      <c r="AI49" s="1324"/>
      <c r="AJ49" s="1024" t="s">
        <v>417</v>
      </c>
      <c r="AK49" s="1360" t="s">
        <v>734</v>
      </c>
      <c r="AL49" s="1324"/>
      <c r="AM49" s="1324"/>
      <c r="AN49" s="1324"/>
      <c r="AO49" s="1324"/>
      <c r="AP49" s="1324"/>
      <c r="AQ49" s="1020">
        <v>8151842568</v>
      </c>
      <c r="AR49" s="1066">
        <v>0</v>
      </c>
      <c r="AS49" s="1020">
        <v>0</v>
      </c>
      <c r="AT49" s="1020">
        <v>0</v>
      </c>
      <c r="AU49" s="1020">
        <v>0</v>
      </c>
      <c r="AV49" s="1066">
        <v>673396100</v>
      </c>
      <c r="AW49" s="1020">
        <v>673396100</v>
      </c>
      <c r="AX49" s="1066">
        <v>673396100</v>
      </c>
      <c r="AY49" s="1020">
        <v>0</v>
      </c>
      <c r="AZ49" s="1066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70">
        <v>8151842568</v>
      </c>
      <c r="BH49" s="1070">
        <v>0</v>
      </c>
      <c r="BI49" s="1070">
        <v>0</v>
      </c>
      <c r="BJ49" s="1070">
        <v>0</v>
      </c>
      <c r="BK49" s="1070">
        <v>0</v>
      </c>
      <c r="BL49" s="1070">
        <v>673396100</v>
      </c>
      <c r="BM49" s="1070">
        <v>673396100</v>
      </c>
      <c r="BN49" s="1070">
        <v>673396100</v>
      </c>
      <c r="BO49" s="1070">
        <v>0</v>
      </c>
      <c r="BP49" s="1070">
        <v>673396100</v>
      </c>
      <c r="BQ49" s="1070">
        <v>0</v>
      </c>
      <c r="BR49" s="1070">
        <v>673396100</v>
      </c>
      <c r="BS49" s="1070">
        <v>0</v>
      </c>
      <c r="BT49" s="1070">
        <v>29296534</v>
      </c>
    </row>
    <row r="50" spans="1:72" ht="21.95" customHeight="1">
      <c r="A50" s="1013" t="str">
        <f t="shared" si="1"/>
        <v>A1051510</v>
      </c>
      <c r="B50" s="1358" t="s">
        <v>361</v>
      </c>
      <c r="C50" s="1324"/>
      <c r="D50" s="1358" t="s">
        <v>738</v>
      </c>
      <c r="E50" s="1324"/>
      <c r="F50" s="1358" t="s">
        <v>739</v>
      </c>
      <c r="G50" s="1324"/>
      <c r="H50" s="1358" t="s">
        <v>743</v>
      </c>
      <c r="I50" s="1324"/>
      <c r="J50" s="1358" t="s">
        <v>738</v>
      </c>
      <c r="K50" s="1324"/>
      <c r="L50" s="1324"/>
      <c r="M50" s="1358" t="s">
        <v>743</v>
      </c>
      <c r="N50" s="1324"/>
      <c r="O50" s="1324"/>
      <c r="P50" s="1358"/>
      <c r="Q50" s="1324"/>
      <c r="R50" s="1358"/>
      <c r="S50" s="1324"/>
      <c r="T50" s="1359" t="s">
        <v>380</v>
      </c>
      <c r="U50" s="1324"/>
      <c r="V50" s="1324"/>
      <c r="W50" s="1324"/>
      <c r="X50" s="1324"/>
      <c r="Y50" s="1324"/>
      <c r="Z50" s="1324"/>
      <c r="AA50" s="1324"/>
      <c r="AB50" s="1358" t="s">
        <v>732</v>
      </c>
      <c r="AC50" s="1324"/>
      <c r="AD50" s="1324"/>
      <c r="AE50" s="1324"/>
      <c r="AF50" s="1324"/>
      <c r="AG50" s="1358" t="s">
        <v>733</v>
      </c>
      <c r="AH50" s="1324"/>
      <c r="AI50" s="1324"/>
      <c r="AJ50" s="1024" t="s">
        <v>417</v>
      </c>
      <c r="AK50" s="1360" t="s">
        <v>734</v>
      </c>
      <c r="AL50" s="1324"/>
      <c r="AM50" s="1324"/>
      <c r="AN50" s="1324"/>
      <c r="AO50" s="1324"/>
      <c r="AP50" s="1324"/>
      <c r="AQ50" s="1020">
        <v>1058327668</v>
      </c>
      <c r="AR50" s="1066">
        <v>0</v>
      </c>
      <c r="AS50" s="1020">
        <v>0</v>
      </c>
      <c r="AT50" s="1020">
        <v>0</v>
      </c>
      <c r="AU50" s="1020">
        <v>0</v>
      </c>
      <c r="AV50" s="1066">
        <v>90694372</v>
      </c>
      <c r="AW50" s="1020">
        <v>90694372</v>
      </c>
      <c r="AX50" s="1066">
        <v>90694372</v>
      </c>
      <c r="AY50" s="1020">
        <v>0</v>
      </c>
      <c r="AZ50" s="1066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70">
        <v>1058327668</v>
      </c>
      <c r="BH50" s="1070">
        <v>0</v>
      </c>
      <c r="BI50" s="1070">
        <v>0</v>
      </c>
      <c r="BJ50" s="1070">
        <v>0</v>
      </c>
      <c r="BK50" s="1070">
        <v>0</v>
      </c>
      <c r="BL50" s="1070">
        <v>90694372</v>
      </c>
      <c r="BM50" s="1070">
        <v>90694372</v>
      </c>
      <c r="BN50" s="1070">
        <v>90694372</v>
      </c>
      <c r="BO50" s="1070">
        <v>0</v>
      </c>
      <c r="BP50" s="1070">
        <v>90694372</v>
      </c>
      <c r="BQ50" s="1070">
        <v>0</v>
      </c>
      <c r="BR50" s="1070">
        <v>90694372</v>
      </c>
      <c r="BS50" s="1070">
        <v>0</v>
      </c>
      <c r="BT50" s="1070">
        <v>0</v>
      </c>
    </row>
    <row r="51" spans="1:72" ht="21.95" customHeight="1">
      <c r="A51" s="1013" t="str">
        <f t="shared" si="1"/>
        <v>A105210</v>
      </c>
      <c r="B51" s="1350" t="s">
        <v>361</v>
      </c>
      <c r="C51" s="1324"/>
      <c r="D51" s="1350" t="s">
        <v>738</v>
      </c>
      <c r="E51" s="1324"/>
      <c r="F51" s="1350" t="s">
        <v>739</v>
      </c>
      <c r="G51" s="1324"/>
      <c r="H51" s="1350" t="s">
        <v>743</v>
      </c>
      <c r="I51" s="1324"/>
      <c r="J51" s="1350" t="s">
        <v>741</v>
      </c>
      <c r="K51" s="1324"/>
      <c r="L51" s="1324"/>
      <c r="M51" s="1350"/>
      <c r="N51" s="1324"/>
      <c r="O51" s="1324"/>
      <c r="P51" s="1350"/>
      <c r="Q51" s="1324"/>
      <c r="R51" s="1350"/>
      <c r="S51" s="1324"/>
      <c r="T51" s="1349" t="s">
        <v>752</v>
      </c>
      <c r="U51" s="1324"/>
      <c r="V51" s="1324"/>
      <c r="W51" s="1324"/>
      <c r="X51" s="1324"/>
      <c r="Y51" s="1324"/>
      <c r="Z51" s="1324"/>
      <c r="AA51" s="1324"/>
      <c r="AB51" s="1350" t="s">
        <v>732</v>
      </c>
      <c r="AC51" s="1324"/>
      <c r="AD51" s="1324"/>
      <c r="AE51" s="1324"/>
      <c r="AF51" s="1324"/>
      <c r="AG51" s="1350" t="s">
        <v>733</v>
      </c>
      <c r="AH51" s="1324"/>
      <c r="AI51" s="1324"/>
      <c r="AJ51" s="1021" t="s">
        <v>417</v>
      </c>
      <c r="AK51" s="1351" t="s">
        <v>734</v>
      </c>
      <c r="AL51" s="1324"/>
      <c r="AM51" s="1324"/>
      <c r="AN51" s="1324"/>
      <c r="AO51" s="1324"/>
      <c r="AP51" s="1324"/>
      <c r="AQ51" s="1020">
        <v>13499872539</v>
      </c>
      <c r="AR51" s="1066">
        <v>0</v>
      </c>
      <c r="AS51" s="1020">
        <v>0</v>
      </c>
      <c r="AT51" s="1020">
        <v>0</v>
      </c>
      <c r="AU51" s="1020">
        <v>0</v>
      </c>
      <c r="AV51" s="1066">
        <v>1087504194</v>
      </c>
      <c r="AW51" s="1020">
        <v>1087504194</v>
      </c>
      <c r="AX51" s="1066">
        <v>1087504194</v>
      </c>
      <c r="AY51" s="1020">
        <v>0</v>
      </c>
      <c r="AZ51" s="1066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70">
        <v>13499872539</v>
      </c>
      <c r="BH51" s="1070">
        <v>0</v>
      </c>
      <c r="BI51" s="1070">
        <v>0</v>
      </c>
      <c r="BJ51" s="1070">
        <v>0</v>
      </c>
      <c r="BK51" s="1070">
        <v>0</v>
      </c>
      <c r="BL51" s="1070">
        <v>1087504194</v>
      </c>
      <c r="BM51" s="1070">
        <v>1087504194</v>
      </c>
      <c r="BN51" s="1070">
        <v>1087504194</v>
      </c>
      <c r="BO51" s="1070">
        <v>0</v>
      </c>
      <c r="BP51" s="1070">
        <v>1087504194</v>
      </c>
      <c r="BQ51" s="1070">
        <v>0</v>
      </c>
      <c r="BR51" s="1070">
        <v>1087504194</v>
      </c>
      <c r="BS51" s="1070">
        <v>0</v>
      </c>
      <c r="BT51" s="1070">
        <v>1662342</v>
      </c>
    </row>
    <row r="52" spans="1:72" ht="21.95" customHeight="1">
      <c r="A52" s="1013" t="str">
        <f t="shared" si="1"/>
        <v>A1052110</v>
      </c>
      <c r="B52" s="1358" t="s">
        <v>361</v>
      </c>
      <c r="C52" s="1324"/>
      <c r="D52" s="1358" t="s">
        <v>738</v>
      </c>
      <c r="E52" s="1324"/>
      <c r="F52" s="1358" t="s">
        <v>739</v>
      </c>
      <c r="G52" s="1324"/>
      <c r="H52" s="1358" t="s">
        <v>743</v>
      </c>
      <c r="I52" s="1324"/>
      <c r="J52" s="1358" t="s">
        <v>741</v>
      </c>
      <c r="K52" s="1324"/>
      <c r="L52" s="1324"/>
      <c r="M52" s="1358" t="s">
        <v>738</v>
      </c>
      <c r="N52" s="1324"/>
      <c r="O52" s="1324"/>
      <c r="P52" s="1358"/>
      <c r="Q52" s="1324"/>
      <c r="R52" s="1358"/>
      <c r="S52" s="1324"/>
      <c r="T52" s="1359" t="s">
        <v>381</v>
      </c>
      <c r="U52" s="1324"/>
      <c r="V52" s="1324"/>
      <c r="W52" s="1324"/>
      <c r="X52" s="1324"/>
      <c r="Y52" s="1324"/>
      <c r="Z52" s="1324"/>
      <c r="AA52" s="1324"/>
      <c r="AB52" s="1358" t="s">
        <v>732</v>
      </c>
      <c r="AC52" s="1324"/>
      <c r="AD52" s="1324"/>
      <c r="AE52" s="1324"/>
      <c r="AF52" s="1324"/>
      <c r="AG52" s="1358" t="s">
        <v>733</v>
      </c>
      <c r="AH52" s="1324"/>
      <c r="AI52" s="1324"/>
      <c r="AJ52" s="1024" t="s">
        <v>417</v>
      </c>
      <c r="AK52" s="1360" t="s">
        <v>734</v>
      </c>
      <c r="AL52" s="1324"/>
      <c r="AM52" s="1324"/>
      <c r="AN52" s="1324"/>
      <c r="AO52" s="1324"/>
      <c r="AP52" s="1324"/>
      <c r="AQ52" s="1020">
        <v>148627109</v>
      </c>
      <c r="AR52" s="1066">
        <v>0</v>
      </c>
      <c r="AS52" s="1020">
        <v>0</v>
      </c>
      <c r="AT52" s="1020">
        <v>0</v>
      </c>
      <c r="AU52" s="1020">
        <v>0</v>
      </c>
      <c r="AV52" s="1066">
        <v>9133900</v>
      </c>
      <c r="AW52" s="1020">
        <v>9133900</v>
      </c>
      <c r="AX52" s="1066">
        <v>9133900</v>
      </c>
      <c r="AY52" s="1020">
        <v>0</v>
      </c>
      <c r="AZ52" s="1066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70">
        <v>148627109</v>
      </c>
      <c r="BH52" s="1070">
        <v>0</v>
      </c>
      <c r="BI52" s="1070">
        <v>0</v>
      </c>
      <c r="BJ52" s="1070">
        <v>0</v>
      </c>
      <c r="BK52" s="1070">
        <v>0</v>
      </c>
      <c r="BL52" s="1070">
        <v>9133900</v>
      </c>
      <c r="BM52" s="1070">
        <v>9133900</v>
      </c>
      <c r="BN52" s="1070">
        <v>9133900</v>
      </c>
      <c r="BO52" s="1070">
        <v>0</v>
      </c>
      <c r="BP52" s="1070">
        <v>9133900</v>
      </c>
      <c r="BQ52" s="1070">
        <v>0</v>
      </c>
      <c r="BR52" s="1070">
        <v>9133900</v>
      </c>
      <c r="BS52" s="1070">
        <v>0</v>
      </c>
      <c r="BT52" s="1070">
        <v>0</v>
      </c>
    </row>
    <row r="53" spans="1:72" ht="21.95" customHeight="1">
      <c r="A53" s="1013" t="str">
        <f t="shared" si="1"/>
        <v>A1052210</v>
      </c>
      <c r="B53" s="1358" t="s">
        <v>361</v>
      </c>
      <c r="C53" s="1324"/>
      <c r="D53" s="1358" t="s">
        <v>738</v>
      </c>
      <c r="E53" s="1324"/>
      <c r="F53" s="1358" t="s">
        <v>739</v>
      </c>
      <c r="G53" s="1324"/>
      <c r="H53" s="1358" t="s">
        <v>743</v>
      </c>
      <c r="I53" s="1324"/>
      <c r="J53" s="1358" t="s">
        <v>741</v>
      </c>
      <c r="K53" s="1324"/>
      <c r="L53" s="1324"/>
      <c r="M53" s="1358" t="s">
        <v>741</v>
      </c>
      <c r="N53" s="1324"/>
      <c r="O53" s="1324"/>
      <c r="P53" s="1358"/>
      <c r="Q53" s="1324"/>
      <c r="R53" s="1358"/>
      <c r="S53" s="1324"/>
      <c r="T53" s="1359" t="s">
        <v>382</v>
      </c>
      <c r="U53" s="1324"/>
      <c r="V53" s="1324"/>
      <c r="W53" s="1324"/>
      <c r="X53" s="1324"/>
      <c r="Y53" s="1324"/>
      <c r="Z53" s="1324"/>
      <c r="AA53" s="1324"/>
      <c r="AB53" s="1358" t="s">
        <v>732</v>
      </c>
      <c r="AC53" s="1324"/>
      <c r="AD53" s="1324"/>
      <c r="AE53" s="1324"/>
      <c r="AF53" s="1324"/>
      <c r="AG53" s="1358" t="s">
        <v>733</v>
      </c>
      <c r="AH53" s="1324"/>
      <c r="AI53" s="1324"/>
      <c r="AJ53" s="1024" t="s">
        <v>417</v>
      </c>
      <c r="AK53" s="1360" t="s">
        <v>734</v>
      </c>
      <c r="AL53" s="1324"/>
      <c r="AM53" s="1324"/>
      <c r="AN53" s="1324"/>
      <c r="AO53" s="1324"/>
      <c r="AP53" s="1324"/>
      <c r="AQ53" s="1020">
        <v>6543597377</v>
      </c>
      <c r="AR53" s="1066">
        <v>0</v>
      </c>
      <c r="AS53" s="1020">
        <v>0</v>
      </c>
      <c r="AT53" s="1020">
        <v>0</v>
      </c>
      <c r="AU53" s="1020">
        <v>0</v>
      </c>
      <c r="AV53" s="1066">
        <v>519449714</v>
      </c>
      <c r="AW53" s="1020">
        <v>519449714</v>
      </c>
      <c r="AX53" s="1066">
        <v>519449714</v>
      </c>
      <c r="AY53" s="1020">
        <v>0</v>
      </c>
      <c r="AZ53" s="1066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70">
        <v>6543597377</v>
      </c>
      <c r="BH53" s="1070">
        <v>0</v>
      </c>
      <c r="BI53" s="1070">
        <v>0</v>
      </c>
      <c r="BJ53" s="1070">
        <v>0</v>
      </c>
      <c r="BK53" s="1070">
        <v>0</v>
      </c>
      <c r="BL53" s="1070">
        <v>519449714</v>
      </c>
      <c r="BM53" s="1070">
        <v>519449714</v>
      </c>
      <c r="BN53" s="1070">
        <v>519449714</v>
      </c>
      <c r="BO53" s="1070">
        <v>0</v>
      </c>
      <c r="BP53" s="1070">
        <v>519449714</v>
      </c>
      <c r="BQ53" s="1070">
        <v>0</v>
      </c>
      <c r="BR53" s="1070">
        <v>519449714</v>
      </c>
      <c r="BS53" s="1070">
        <v>0</v>
      </c>
      <c r="BT53" s="1070">
        <v>0</v>
      </c>
    </row>
    <row r="54" spans="1:72" ht="21.95" customHeight="1">
      <c r="A54" s="1013" t="str">
        <f t="shared" si="1"/>
        <v>A1052310</v>
      </c>
      <c r="B54" s="1358" t="s">
        <v>361</v>
      </c>
      <c r="C54" s="1324"/>
      <c r="D54" s="1358" t="s">
        <v>738</v>
      </c>
      <c r="E54" s="1324"/>
      <c r="F54" s="1358" t="s">
        <v>739</v>
      </c>
      <c r="G54" s="1324"/>
      <c r="H54" s="1358" t="s">
        <v>743</v>
      </c>
      <c r="I54" s="1324"/>
      <c r="J54" s="1358" t="s">
        <v>741</v>
      </c>
      <c r="K54" s="1324"/>
      <c r="L54" s="1324"/>
      <c r="M54" s="1358" t="s">
        <v>748</v>
      </c>
      <c r="N54" s="1324"/>
      <c r="O54" s="1324"/>
      <c r="P54" s="1358"/>
      <c r="Q54" s="1324"/>
      <c r="R54" s="1358"/>
      <c r="S54" s="1324"/>
      <c r="T54" s="1359" t="s">
        <v>383</v>
      </c>
      <c r="U54" s="1324"/>
      <c r="V54" s="1324"/>
      <c r="W54" s="1324"/>
      <c r="X54" s="1324"/>
      <c r="Y54" s="1324"/>
      <c r="Z54" s="1324"/>
      <c r="AA54" s="1324"/>
      <c r="AB54" s="1358" t="s">
        <v>732</v>
      </c>
      <c r="AC54" s="1324"/>
      <c r="AD54" s="1324"/>
      <c r="AE54" s="1324"/>
      <c r="AF54" s="1324"/>
      <c r="AG54" s="1358" t="s">
        <v>733</v>
      </c>
      <c r="AH54" s="1324"/>
      <c r="AI54" s="1324"/>
      <c r="AJ54" s="1024" t="s">
        <v>417</v>
      </c>
      <c r="AK54" s="1360" t="s">
        <v>734</v>
      </c>
      <c r="AL54" s="1324"/>
      <c r="AM54" s="1324"/>
      <c r="AN54" s="1324"/>
      <c r="AO54" s="1324"/>
      <c r="AP54" s="1324"/>
      <c r="AQ54" s="1020">
        <v>6718291834</v>
      </c>
      <c r="AR54" s="1066">
        <v>0</v>
      </c>
      <c r="AS54" s="1020">
        <v>0</v>
      </c>
      <c r="AT54" s="1020">
        <v>0</v>
      </c>
      <c r="AU54" s="1020">
        <v>0</v>
      </c>
      <c r="AV54" s="1066">
        <v>552691980</v>
      </c>
      <c r="AW54" s="1020">
        <v>552691980</v>
      </c>
      <c r="AX54" s="1066">
        <v>552691980</v>
      </c>
      <c r="AY54" s="1020">
        <v>0</v>
      </c>
      <c r="AZ54" s="1066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70">
        <v>6718291834</v>
      </c>
      <c r="BH54" s="1070">
        <v>0</v>
      </c>
      <c r="BI54" s="1070">
        <v>0</v>
      </c>
      <c r="BJ54" s="1070">
        <v>0</v>
      </c>
      <c r="BK54" s="1070">
        <v>0</v>
      </c>
      <c r="BL54" s="1070">
        <v>552691980</v>
      </c>
      <c r="BM54" s="1070">
        <v>552691980</v>
      </c>
      <c r="BN54" s="1070">
        <v>552691980</v>
      </c>
      <c r="BO54" s="1070">
        <v>0</v>
      </c>
      <c r="BP54" s="1070">
        <v>552691980</v>
      </c>
      <c r="BQ54" s="1070">
        <v>0</v>
      </c>
      <c r="BR54" s="1070">
        <v>552691980</v>
      </c>
      <c r="BS54" s="1070">
        <v>0</v>
      </c>
      <c r="BT54" s="1070">
        <v>1652057</v>
      </c>
    </row>
    <row r="55" spans="1:72" ht="21.95" customHeight="1">
      <c r="A55" s="1013" t="str">
        <f t="shared" si="1"/>
        <v>A1052610</v>
      </c>
      <c r="B55" s="1358" t="s">
        <v>361</v>
      </c>
      <c r="C55" s="1324"/>
      <c r="D55" s="1358" t="s">
        <v>738</v>
      </c>
      <c r="E55" s="1324"/>
      <c r="F55" s="1358" t="s">
        <v>739</v>
      </c>
      <c r="G55" s="1324"/>
      <c r="H55" s="1358" t="s">
        <v>743</v>
      </c>
      <c r="I55" s="1324"/>
      <c r="J55" s="1358" t="s">
        <v>741</v>
      </c>
      <c r="K55" s="1324"/>
      <c r="L55" s="1324"/>
      <c r="M55" s="1358" t="s">
        <v>753</v>
      </c>
      <c r="N55" s="1324"/>
      <c r="O55" s="1324"/>
      <c r="P55" s="1358"/>
      <c r="Q55" s="1324"/>
      <c r="R55" s="1358"/>
      <c r="S55" s="1324"/>
      <c r="T55" s="1359" t="s">
        <v>384</v>
      </c>
      <c r="U55" s="1324"/>
      <c r="V55" s="1324"/>
      <c r="W55" s="1324"/>
      <c r="X55" s="1324"/>
      <c r="Y55" s="1324"/>
      <c r="Z55" s="1324"/>
      <c r="AA55" s="1324"/>
      <c r="AB55" s="1358" t="s">
        <v>732</v>
      </c>
      <c r="AC55" s="1324"/>
      <c r="AD55" s="1324"/>
      <c r="AE55" s="1324"/>
      <c r="AF55" s="1324"/>
      <c r="AG55" s="1358" t="s">
        <v>733</v>
      </c>
      <c r="AH55" s="1324"/>
      <c r="AI55" s="1324"/>
      <c r="AJ55" s="1024" t="s">
        <v>417</v>
      </c>
      <c r="AK55" s="1360" t="s">
        <v>734</v>
      </c>
      <c r="AL55" s="1324"/>
      <c r="AM55" s="1324"/>
      <c r="AN55" s="1324"/>
      <c r="AO55" s="1324"/>
      <c r="AP55" s="1324"/>
      <c r="AQ55" s="1020">
        <v>89356219</v>
      </c>
      <c r="AR55" s="1066">
        <v>0</v>
      </c>
      <c r="AS55" s="1020">
        <v>0</v>
      </c>
      <c r="AT55" s="1020">
        <v>0</v>
      </c>
      <c r="AU55" s="1020">
        <v>0</v>
      </c>
      <c r="AV55" s="1066">
        <v>6228600</v>
      </c>
      <c r="AW55" s="1020">
        <v>6228600</v>
      </c>
      <c r="AX55" s="1066">
        <v>6228600</v>
      </c>
      <c r="AY55" s="1020">
        <v>0</v>
      </c>
      <c r="AZ55" s="1066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70">
        <v>89356219</v>
      </c>
      <c r="BH55" s="1070">
        <v>0</v>
      </c>
      <c r="BI55" s="1070">
        <v>0</v>
      </c>
      <c r="BJ55" s="1070">
        <v>0</v>
      </c>
      <c r="BK55" s="1070">
        <v>0</v>
      </c>
      <c r="BL55" s="1070">
        <v>6228600</v>
      </c>
      <c r="BM55" s="1070">
        <v>6228600</v>
      </c>
      <c r="BN55" s="1070">
        <v>6228600</v>
      </c>
      <c r="BO55" s="1070">
        <v>0</v>
      </c>
      <c r="BP55" s="1070">
        <v>6228600</v>
      </c>
      <c r="BQ55" s="1070">
        <v>0</v>
      </c>
      <c r="BR55" s="1070">
        <v>6228600</v>
      </c>
      <c r="BS55" s="1070">
        <v>0</v>
      </c>
      <c r="BT55" s="1070">
        <v>10285</v>
      </c>
    </row>
    <row r="56" spans="1:72" ht="21.95" customHeight="1">
      <c r="A56" s="1013" t="str">
        <f t="shared" si="1"/>
        <v>A105610</v>
      </c>
      <c r="B56" s="1358" t="s">
        <v>361</v>
      </c>
      <c r="C56" s="1324"/>
      <c r="D56" s="1358" t="s">
        <v>738</v>
      </c>
      <c r="E56" s="1324"/>
      <c r="F56" s="1358" t="s">
        <v>739</v>
      </c>
      <c r="G56" s="1324"/>
      <c r="H56" s="1358" t="s">
        <v>743</v>
      </c>
      <c r="I56" s="1324"/>
      <c r="J56" s="1358" t="s">
        <v>753</v>
      </c>
      <c r="K56" s="1324"/>
      <c r="L56" s="1324"/>
      <c r="M56" s="1358"/>
      <c r="N56" s="1324"/>
      <c r="O56" s="1324"/>
      <c r="P56" s="1358"/>
      <c r="Q56" s="1324"/>
      <c r="R56" s="1358"/>
      <c r="S56" s="1324"/>
      <c r="T56" s="1359" t="s">
        <v>385</v>
      </c>
      <c r="U56" s="1324"/>
      <c r="V56" s="1324"/>
      <c r="W56" s="1324"/>
      <c r="X56" s="1324"/>
      <c r="Y56" s="1324"/>
      <c r="Z56" s="1324"/>
      <c r="AA56" s="1324"/>
      <c r="AB56" s="1358" t="s">
        <v>732</v>
      </c>
      <c r="AC56" s="1324"/>
      <c r="AD56" s="1324"/>
      <c r="AE56" s="1324"/>
      <c r="AF56" s="1324"/>
      <c r="AG56" s="1358" t="s">
        <v>733</v>
      </c>
      <c r="AH56" s="1324"/>
      <c r="AI56" s="1324"/>
      <c r="AJ56" s="1024" t="s">
        <v>417</v>
      </c>
      <c r="AK56" s="1360" t="s">
        <v>734</v>
      </c>
      <c r="AL56" s="1324"/>
      <c r="AM56" s="1324"/>
      <c r="AN56" s="1324"/>
      <c r="AO56" s="1324"/>
      <c r="AP56" s="1324"/>
      <c r="AQ56" s="1020">
        <v>3207076847</v>
      </c>
      <c r="AR56" s="1066">
        <v>0</v>
      </c>
      <c r="AS56" s="1020">
        <v>0</v>
      </c>
      <c r="AT56" s="1020">
        <v>0</v>
      </c>
      <c r="AU56" s="1020">
        <v>0</v>
      </c>
      <c r="AV56" s="1066">
        <v>259678000</v>
      </c>
      <c r="AW56" s="1020">
        <v>259678000</v>
      </c>
      <c r="AX56" s="1066">
        <v>259678000</v>
      </c>
      <c r="AY56" s="1020">
        <v>0</v>
      </c>
      <c r="AZ56" s="1066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70">
        <v>3207076847</v>
      </c>
      <c r="BH56" s="1070">
        <v>0</v>
      </c>
      <c r="BI56" s="1070">
        <v>0</v>
      </c>
      <c r="BJ56" s="1070">
        <v>0</v>
      </c>
      <c r="BK56" s="1070">
        <v>0</v>
      </c>
      <c r="BL56" s="1070">
        <v>259678000</v>
      </c>
      <c r="BM56" s="1070">
        <v>259678000</v>
      </c>
      <c r="BN56" s="1070">
        <v>259678000</v>
      </c>
      <c r="BO56" s="1070">
        <v>0</v>
      </c>
      <c r="BP56" s="1070">
        <v>259678000</v>
      </c>
      <c r="BQ56" s="1070">
        <v>0</v>
      </c>
      <c r="BR56" s="1070">
        <v>259678000</v>
      </c>
      <c r="BS56" s="1070">
        <v>0</v>
      </c>
      <c r="BT56" s="1070">
        <v>0</v>
      </c>
    </row>
    <row r="57" spans="1:72" ht="21.95" customHeight="1">
      <c r="A57" s="1013" t="str">
        <f t="shared" si="1"/>
        <v>A105710</v>
      </c>
      <c r="B57" s="1358" t="s">
        <v>361</v>
      </c>
      <c r="C57" s="1324"/>
      <c r="D57" s="1358" t="s">
        <v>738</v>
      </c>
      <c r="E57" s="1324"/>
      <c r="F57" s="1358" t="s">
        <v>739</v>
      </c>
      <c r="G57" s="1324"/>
      <c r="H57" s="1358" t="s">
        <v>743</v>
      </c>
      <c r="I57" s="1324"/>
      <c r="J57" s="1358" t="s">
        <v>754</v>
      </c>
      <c r="K57" s="1324"/>
      <c r="L57" s="1324"/>
      <c r="M57" s="1358"/>
      <c r="N57" s="1324"/>
      <c r="O57" s="1324"/>
      <c r="P57" s="1358"/>
      <c r="Q57" s="1324"/>
      <c r="R57" s="1358"/>
      <c r="S57" s="1324"/>
      <c r="T57" s="1359" t="s">
        <v>386</v>
      </c>
      <c r="U57" s="1324"/>
      <c r="V57" s="1324"/>
      <c r="W57" s="1324"/>
      <c r="X57" s="1324"/>
      <c r="Y57" s="1324"/>
      <c r="Z57" s="1324"/>
      <c r="AA57" s="1324"/>
      <c r="AB57" s="1358" t="s">
        <v>732</v>
      </c>
      <c r="AC57" s="1324"/>
      <c r="AD57" s="1324"/>
      <c r="AE57" s="1324"/>
      <c r="AF57" s="1324"/>
      <c r="AG57" s="1358" t="s">
        <v>733</v>
      </c>
      <c r="AH57" s="1324"/>
      <c r="AI57" s="1324"/>
      <c r="AJ57" s="1024" t="s">
        <v>417</v>
      </c>
      <c r="AK57" s="1360" t="s">
        <v>734</v>
      </c>
      <c r="AL57" s="1324"/>
      <c r="AM57" s="1324"/>
      <c r="AN57" s="1324"/>
      <c r="AO57" s="1324"/>
      <c r="AP57" s="1324"/>
      <c r="AQ57" s="1020">
        <v>534630552</v>
      </c>
      <c r="AR57" s="1066">
        <v>0</v>
      </c>
      <c r="AS57" s="1020">
        <v>0</v>
      </c>
      <c r="AT57" s="1020">
        <v>0</v>
      </c>
      <c r="AU57" s="1020">
        <v>0</v>
      </c>
      <c r="AV57" s="1066">
        <v>43275500</v>
      </c>
      <c r="AW57" s="1020">
        <v>43275500</v>
      </c>
      <c r="AX57" s="1066">
        <v>43275500</v>
      </c>
      <c r="AY57" s="1020">
        <v>0</v>
      </c>
      <c r="AZ57" s="1066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70">
        <v>534630552</v>
      </c>
      <c r="BH57" s="1070">
        <v>0</v>
      </c>
      <c r="BI57" s="1070">
        <v>0</v>
      </c>
      <c r="BJ57" s="1070">
        <v>0</v>
      </c>
      <c r="BK57" s="1070">
        <v>0</v>
      </c>
      <c r="BL57" s="1070">
        <v>43275500</v>
      </c>
      <c r="BM57" s="1070">
        <v>43275500</v>
      </c>
      <c r="BN57" s="1070">
        <v>43275500</v>
      </c>
      <c r="BO57" s="1070">
        <v>0</v>
      </c>
      <c r="BP57" s="1070">
        <v>43275500</v>
      </c>
      <c r="BQ57" s="1070">
        <v>0</v>
      </c>
      <c r="BR57" s="1070">
        <v>43275500</v>
      </c>
      <c r="BS57" s="1070">
        <v>0</v>
      </c>
      <c r="BT57" s="1070">
        <v>0</v>
      </c>
    </row>
    <row r="58" spans="1:72" ht="21.95" customHeight="1">
      <c r="A58" s="1013" t="str">
        <f t="shared" si="1"/>
        <v>A105810</v>
      </c>
      <c r="B58" s="1358" t="s">
        <v>361</v>
      </c>
      <c r="C58" s="1324"/>
      <c r="D58" s="1358" t="s">
        <v>738</v>
      </c>
      <c r="E58" s="1324"/>
      <c r="F58" s="1358" t="s">
        <v>739</v>
      </c>
      <c r="G58" s="1324"/>
      <c r="H58" s="1358" t="s">
        <v>743</v>
      </c>
      <c r="I58" s="1324"/>
      <c r="J58" s="1358" t="s">
        <v>755</v>
      </c>
      <c r="K58" s="1324"/>
      <c r="L58" s="1324"/>
      <c r="M58" s="1358"/>
      <c r="N58" s="1324"/>
      <c r="O58" s="1324"/>
      <c r="P58" s="1358"/>
      <c r="Q58" s="1324"/>
      <c r="R58" s="1358"/>
      <c r="S58" s="1324"/>
      <c r="T58" s="1359" t="s">
        <v>387</v>
      </c>
      <c r="U58" s="1324"/>
      <c r="V58" s="1324"/>
      <c r="W58" s="1324"/>
      <c r="X58" s="1324"/>
      <c r="Y58" s="1324"/>
      <c r="Z58" s="1324"/>
      <c r="AA58" s="1324"/>
      <c r="AB58" s="1358" t="s">
        <v>732</v>
      </c>
      <c r="AC58" s="1324"/>
      <c r="AD58" s="1324"/>
      <c r="AE58" s="1324"/>
      <c r="AF58" s="1324"/>
      <c r="AG58" s="1358" t="s">
        <v>733</v>
      </c>
      <c r="AH58" s="1324"/>
      <c r="AI58" s="1324"/>
      <c r="AJ58" s="1024" t="s">
        <v>417</v>
      </c>
      <c r="AK58" s="1360" t="s">
        <v>734</v>
      </c>
      <c r="AL58" s="1324"/>
      <c r="AM58" s="1324"/>
      <c r="AN58" s="1324"/>
      <c r="AO58" s="1324"/>
      <c r="AP58" s="1324"/>
      <c r="AQ58" s="1020">
        <v>534630583</v>
      </c>
      <c r="AR58" s="1066">
        <v>0</v>
      </c>
      <c r="AS58" s="1020">
        <v>0</v>
      </c>
      <c r="AT58" s="1020">
        <v>0</v>
      </c>
      <c r="AU58" s="1020">
        <v>0</v>
      </c>
      <c r="AV58" s="1066">
        <v>43275500</v>
      </c>
      <c r="AW58" s="1020">
        <v>43275500</v>
      </c>
      <c r="AX58" s="1066">
        <v>43275500</v>
      </c>
      <c r="AY58" s="1020">
        <v>0</v>
      </c>
      <c r="AZ58" s="1066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70">
        <v>534630583</v>
      </c>
      <c r="BH58" s="1070">
        <v>0</v>
      </c>
      <c r="BI58" s="1070">
        <v>0</v>
      </c>
      <c r="BJ58" s="1070">
        <v>0</v>
      </c>
      <c r="BK58" s="1070">
        <v>0</v>
      </c>
      <c r="BL58" s="1070">
        <v>43275500</v>
      </c>
      <c r="BM58" s="1070">
        <v>43275500</v>
      </c>
      <c r="BN58" s="1070">
        <v>43275500</v>
      </c>
      <c r="BO58" s="1070">
        <v>0</v>
      </c>
      <c r="BP58" s="1070">
        <v>43275500</v>
      </c>
      <c r="BQ58" s="1070">
        <v>0</v>
      </c>
      <c r="BR58" s="1070">
        <v>43275500</v>
      </c>
      <c r="BS58" s="1070">
        <v>0</v>
      </c>
      <c r="BT58" s="1070">
        <v>0</v>
      </c>
    </row>
    <row r="59" spans="1:72" ht="21.95" customHeight="1">
      <c r="A59" s="1013" t="str">
        <f t="shared" si="1"/>
        <v>A105910</v>
      </c>
      <c r="B59" s="1358" t="s">
        <v>361</v>
      </c>
      <c r="C59" s="1324"/>
      <c r="D59" s="1358" t="s">
        <v>738</v>
      </c>
      <c r="E59" s="1324"/>
      <c r="F59" s="1358" t="s">
        <v>739</v>
      </c>
      <c r="G59" s="1324"/>
      <c r="H59" s="1358" t="s">
        <v>743</v>
      </c>
      <c r="I59" s="1324"/>
      <c r="J59" s="1358" t="s">
        <v>747</v>
      </c>
      <c r="K59" s="1324"/>
      <c r="L59" s="1324"/>
      <c r="M59" s="1358"/>
      <c r="N59" s="1324"/>
      <c r="O59" s="1324"/>
      <c r="P59" s="1358"/>
      <c r="Q59" s="1324"/>
      <c r="R59" s="1358"/>
      <c r="S59" s="1324"/>
      <c r="T59" s="1359" t="s">
        <v>388</v>
      </c>
      <c r="U59" s="1324"/>
      <c r="V59" s="1324"/>
      <c r="W59" s="1324"/>
      <c r="X59" s="1324"/>
      <c r="Y59" s="1324"/>
      <c r="Z59" s="1324"/>
      <c r="AA59" s="1324"/>
      <c r="AB59" s="1358" t="s">
        <v>732</v>
      </c>
      <c r="AC59" s="1324"/>
      <c r="AD59" s="1324"/>
      <c r="AE59" s="1324"/>
      <c r="AF59" s="1324"/>
      <c r="AG59" s="1358" t="s">
        <v>733</v>
      </c>
      <c r="AH59" s="1324"/>
      <c r="AI59" s="1324"/>
      <c r="AJ59" s="1024" t="s">
        <v>417</v>
      </c>
      <c r="AK59" s="1360" t="s">
        <v>734</v>
      </c>
      <c r="AL59" s="1324"/>
      <c r="AM59" s="1324"/>
      <c r="AN59" s="1324"/>
      <c r="AO59" s="1324"/>
      <c r="AP59" s="1324"/>
      <c r="AQ59" s="1020">
        <v>1078819879</v>
      </c>
      <c r="AR59" s="1066">
        <v>0</v>
      </c>
      <c r="AS59" s="1020">
        <v>0</v>
      </c>
      <c r="AT59" s="1020">
        <v>0</v>
      </c>
      <c r="AU59" s="1020">
        <v>0</v>
      </c>
      <c r="AV59" s="1066">
        <v>86545200</v>
      </c>
      <c r="AW59" s="1020">
        <v>86545200</v>
      </c>
      <c r="AX59" s="1066">
        <v>86545200</v>
      </c>
      <c r="AY59" s="1020">
        <v>0</v>
      </c>
      <c r="AZ59" s="1066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70">
        <v>1078819879</v>
      </c>
      <c r="BH59" s="1070">
        <v>0</v>
      </c>
      <c r="BI59" s="1070">
        <v>0</v>
      </c>
      <c r="BJ59" s="1070">
        <v>0</v>
      </c>
      <c r="BK59" s="1070">
        <v>0</v>
      </c>
      <c r="BL59" s="1070">
        <v>86545200</v>
      </c>
      <c r="BM59" s="1070">
        <v>86545200</v>
      </c>
      <c r="BN59" s="1070">
        <v>86545200</v>
      </c>
      <c r="BO59" s="1070">
        <v>0</v>
      </c>
      <c r="BP59" s="1070">
        <v>86545200</v>
      </c>
      <c r="BQ59" s="1070">
        <v>0</v>
      </c>
      <c r="BR59" s="1070">
        <v>86545200</v>
      </c>
      <c r="BS59" s="1070">
        <v>0</v>
      </c>
      <c r="BT59" s="1070">
        <v>0</v>
      </c>
    </row>
    <row r="60" spans="1:72" ht="21.95" customHeight="1">
      <c r="A60" s="1013" t="str">
        <f t="shared" si="1"/>
        <v>A210</v>
      </c>
      <c r="B60" s="1350" t="s">
        <v>361</v>
      </c>
      <c r="C60" s="1324"/>
      <c r="D60" s="1350" t="s">
        <v>741</v>
      </c>
      <c r="E60" s="1324"/>
      <c r="F60" s="1350"/>
      <c r="G60" s="1324"/>
      <c r="H60" s="1350"/>
      <c r="I60" s="1324"/>
      <c r="J60" s="1350"/>
      <c r="K60" s="1324"/>
      <c r="L60" s="1324"/>
      <c r="M60" s="1350"/>
      <c r="N60" s="1324"/>
      <c r="O60" s="1324"/>
      <c r="P60" s="1350"/>
      <c r="Q60" s="1324"/>
      <c r="R60" s="1350"/>
      <c r="S60" s="1324"/>
      <c r="T60" s="1349" t="s">
        <v>59</v>
      </c>
      <c r="U60" s="1324"/>
      <c r="V60" s="1324"/>
      <c r="W60" s="1324"/>
      <c r="X60" s="1324"/>
      <c r="Y60" s="1324"/>
      <c r="Z60" s="1324"/>
      <c r="AA60" s="1324"/>
      <c r="AB60" s="1350" t="s">
        <v>732</v>
      </c>
      <c r="AC60" s="1324"/>
      <c r="AD60" s="1324"/>
      <c r="AE60" s="1324"/>
      <c r="AF60" s="1324"/>
      <c r="AG60" s="1350" t="s">
        <v>733</v>
      </c>
      <c r="AH60" s="1324"/>
      <c r="AI60" s="1324"/>
      <c r="AJ60" s="1021" t="s">
        <v>417</v>
      </c>
      <c r="AK60" s="1351" t="s">
        <v>734</v>
      </c>
      <c r="AL60" s="1324"/>
      <c r="AM60" s="1324"/>
      <c r="AN60" s="1324"/>
      <c r="AO60" s="1324"/>
      <c r="AP60" s="1324"/>
      <c r="AQ60" s="1020">
        <v>15227793192</v>
      </c>
      <c r="AR60" s="1066">
        <v>651819471.39999998</v>
      </c>
      <c r="AS60" s="1020">
        <v>249128536.52000001</v>
      </c>
      <c r="AT60" s="1020">
        <v>40295692</v>
      </c>
      <c r="AU60" s="1020">
        <v>0</v>
      </c>
      <c r="AV60" s="1066">
        <v>619885995.54999995</v>
      </c>
      <c r="AW60" s="1020">
        <v>31933475.850000001</v>
      </c>
      <c r="AX60" s="1066">
        <v>999010507</v>
      </c>
      <c r="AY60" s="1020">
        <v>379124511.44999999</v>
      </c>
      <c r="AZ60" s="1066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70">
        <v>15227793192</v>
      </c>
      <c r="BH60" s="1070">
        <v>651819471.39999998</v>
      </c>
      <c r="BI60" s="1070">
        <v>249128536.52000001</v>
      </c>
      <c r="BJ60" s="1070">
        <v>40295692</v>
      </c>
      <c r="BK60" s="1070">
        <v>0</v>
      </c>
      <c r="BL60" s="1070">
        <v>619885995.54999995</v>
      </c>
      <c r="BM60" s="1070">
        <v>31933475.850000001</v>
      </c>
      <c r="BN60" s="1070">
        <v>999010507</v>
      </c>
      <c r="BO60" s="1070">
        <v>379124511.44999999</v>
      </c>
      <c r="BP60" s="1070">
        <v>968614572</v>
      </c>
      <c r="BQ60" s="1070">
        <v>30395935</v>
      </c>
      <c r="BR60" s="1070">
        <v>962091797</v>
      </c>
      <c r="BS60" s="1070">
        <v>6522775</v>
      </c>
      <c r="BT60" s="1070">
        <v>8500</v>
      </c>
    </row>
    <row r="61" spans="1:72" ht="21.95" customHeight="1">
      <c r="A61" s="1013" t="str">
        <f t="shared" si="1"/>
        <v>A2010</v>
      </c>
      <c r="B61" s="1350" t="s">
        <v>361</v>
      </c>
      <c r="C61" s="1324"/>
      <c r="D61" s="1350" t="s">
        <v>741</v>
      </c>
      <c r="E61" s="1324"/>
      <c r="F61" s="1350" t="s">
        <v>739</v>
      </c>
      <c r="G61" s="1324"/>
      <c r="H61" s="1350"/>
      <c r="I61" s="1324"/>
      <c r="J61" s="1350"/>
      <c r="K61" s="1324"/>
      <c r="L61" s="1324"/>
      <c r="M61" s="1350"/>
      <c r="N61" s="1324"/>
      <c r="O61" s="1324"/>
      <c r="P61" s="1350"/>
      <c r="Q61" s="1324"/>
      <c r="R61" s="1350"/>
      <c r="S61" s="1324"/>
      <c r="T61" s="1349" t="s">
        <v>59</v>
      </c>
      <c r="U61" s="1324"/>
      <c r="V61" s="1324"/>
      <c r="W61" s="1324"/>
      <c r="X61" s="1324"/>
      <c r="Y61" s="1324"/>
      <c r="Z61" s="1324"/>
      <c r="AA61" s="1324"/>
      <c r="AB61" s="1350" t="s">
        <v>732</v>
      </c>
      <c r="AC61" s="1324"/>
      <c r="AD61" s="1324"/>
      <c r="AE61" s="1324"/>
      <c r="AF61" s="1324"/>
      <c r="AG61" s="1350" t="s">
        <v>733</v>
      </c>
      <c r="AH61" s="1324"/>
      <c r="AI61" s="1324"/>
      <c r="AJ61" s="1021" t="s">
        <v>417</v>
      </c>
      <c r="AK61" s="1351" t="s">
        <v>734</v>
      </c>
      <c r="AL61" s="1324"/>
      <c r="AM61" s="1324"/>
      <c r="AN61" s="1324"/>
      <c r="AO61" s="1324"/>
      <c r="AP61" s="1324"/>
      <c r="AQ61" s="1020">
        <v>15227793192</v>
      </c>
      <c r="AR61" s="1066">
        <v>651819471.39999998</v>
      </c>
      <c r="AS61" s="1020">
        <v>249128536.52000001</v>
      </c>
      <c r="AT61" s="1020">
        <v>40295692</v>
      </c>
      <c r="AU61" s="1020">
        <v>0</v>
      </c>
      <c r="AV61" s="1066">
        <v>619885995.54999995</v>
      </c>
      <c r="AW61" s="1020">
        <v>31933475.850000001</v>
      </c>
      <c r="AX61" s="1066">
        <v>999010507</v>
      </c>
      <c r="AY61" s="1020">
        <v>379124511.44999999</v>
      </c>
      <c r="AZ61" s="1066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70">
        <v>15227793192</v>
      </c>
      <c r="BH61" s="1070">
        <v>651819471.39999998</v>
      </c>
      <c r="BI61" s="1070">
        <v>249128536.52000001</v>
      </c>
      <c r="BJ61" s="1070">
        <v>40295692</v>
      </c>
      <c r="BK61" s="1070">
        <v>0</v>
      </c>
      <c r="BL61" s="1070">
        <v>619885995.54999995</v>
      </c>
      <c r="BM61" s="1070">
        <v>31933475.850000001</v>
      </c>
      <c r="BN61" s="1070">
        <v>999010507</v>
      </c>
      <c r="BO61" s="1070">
        <v>379124511.44999999</v>
      </c>
      <c r="BP61" s="1070">
        <v>968614572</v>
      </c>
      <c r="BQ61" s="1070">
        <v>30395935</v>
      </c>
      <c r="BR61" s="1070">
        <v>962091797</v>
      </c>
      <c r="BS61" s="1070">
        <v>6522775</v>
      </c>
      <c r="BT61" s="1070">
        <v>8500</v>
      </c>
    </row>
    <row r="62" spans="1:72" ht="21.95" customHeight="1">
      <c r="A62" s="1013" t="str">
        <f t="shared" si="1"/>
        <v>A20310</v>
      </c>
      <c r="B62" s="1358" t="s">
        <v>361</v>
      </c>
      <c r="C62" s="1324"/>
      <c r="D62" s="1358" t="s">
        <v>741</v>
      </c>
      <c r="E62" s="1324"/>
      <c r="F62" s="1358" t="s">
        <v>739</v>
      </c>
      <c r="G62" s="1324"/>
      <c r="H62" s="1358" t="s">
        <v>748</v>
      </c>
      <c r="I62" s="1324"/>
      <c r="J62" s="1358"/>
      <c r="K62" s="1324"/>
      <c r="L62" s="1324"/>
      <c r="M62" s="1358"/>
      <c r="N62" s="1324"/>
      <c r="O62" s="1324"/>
      <c r="P62" s="1358"/>
      <c r="Q62" s="1324"/>
      <c r="R62" s="1358"/>
      <c r="S62" s="1324"/>
      <c r="T62" s="1359" t="s">
        <v>625</v>
      </c>
      <c r="U62" s="1324"/>
      <c r="V62" s="1324"/>
      <c r="W62" s="1324"/>
      <c r="X62" s="1324"/>
      <c r="Y62" s="1324"/>
      <c r="Z62" s="1324"/>
      <c r="AA62" s="1324"/>
      <c r="AB62" s="1358" t="s">
        <v>732</v>
      </c>
      <c r="AC62" s="1324"/>
      <c r="AD62" s="1324"/>
      <c r="AE62" s="1324"/>
      <c r="AF62" s="1324"/>
      <c r="AG62" s="1358" t="s">
        <v>733</v>
      </c>
      <c r="AH62" s="1324"/>
      <c r="AI62" s="1324"/>
      <c r="AJ62" s="1024" t="s">
        <v>417</v>
      </c>
      <c r="AK62" s="1360" t="s">
        <v>734</v>
      </c>
      <c r="AL62" s="1324"/>
      <c r="AM62" s="1324"/>
      <c r="AN62" s="1324"/>
      <c r="AO62" s="1324"/>
      <c r="AP62" s="1324"/>
      <c r="AQ62" s="1020">
        <v>334000000</v>
      </c>
      <c r="AR62" s="1066">
        <v>0</v>
      </c>
      <c r="AS62" s="1020">
        <v>14075821</v>
      </c>
      <c r="AT62" s="1020">
        <v>0</v>
      </c>
      <c r="AU62" s="1020">
        <v>0</v>
      </c>
      <c r="AV62" s="1066">
        <v>0</v>
      </c>
      <c r="AW62" s="1020">
        <v>0</v>
      </c>
      <c r="AX62" s="1066">
        <v>0</v>
      </c>
      <c r="AY62" s="1020">
        <v>0</v>
      </c>
      <c r="AZ62" s="1066">
        <v>0</v>
      </c>
      <c r="BA62" s="1020">
        <v>0</v>
      </c>
      <c r="BB62" s="1020">
        <v>0</v>
      </c>
      <c r="BC62" s="1020">
        <v>0</v>
      </c>
      <c r="BD62" s="1020">
        <v>0</v>
      </c>
      <c r="BG62" s="1070">
        <v>334000000</v>
      </c>
      <c r="BH62" s="1070">
        <v>0</v>
      </c>
      <c r="BI62" s="1070">
        <v>14075821</v>
      </c>
      <c r="BJ62" s="1070">
        <v>0</v>
      </c>
      <c r="BK62" s="1070">
        <v>0</v>
      </c>
      <c r="BL62" s="1070">
        <v>0</v>
      </c>
      <c r="BM62" s="1070">
        <v>0</v>
      </c>
      <c r="BN62" s="1070">
        <v>0</v>
      </c>
      <c r="BO62" s="1070">
        <v>0</v>
      </c>
      <c r="BP62" s="1070">
        <v>0</v>
      </c>
      <c r="BQ62" s="1070">
        <v>0</v>
      </c>
      <c r="BR62" s="1070">
        <v>0</v>
      </c>
      <c r="BS62" s="1070">
        <v>0</v>
      </c>
      <c r="BT62" s="1070">
        <v>0</v>
      </c>
    </row>
    <row r="63" spans="1:72" ht="21.95" customHeight="1">
      <c r="A63" s="1013" t="str">
        <f t="shared" si="1"/>
        <v>A2035010</v>
      </c>
      <c r="B63" s="1350" t="s">
        <v>361</v>
      </c>
      <c r="C63" s="1324"/>
      <c r="D63" s="1350" t="s">
        <v>741</v>
      </c>
      <c r="E63" s="1324"/>
      <c r="F63" s="1350" t="s">
        <v>739</v>
      </c>
      <c r="G63" s="1324"/>
      <c r="H63" s="1350" t="s">
        <v>748</v>
      </c>
      <c r="I63" s="1324"/>
      <c r="J63" s="1350" t="s">
        <v>756</v>
      </c>
      <c r="K63" s="1324"/>
      <c r="L63" s="1324"/>
      <c r="M63" s="1350"/>
      <c r="N63" s="1324"/>
      <c r="O63" s="1324"/>
      <c r="P63" s="1350"/>
      <c r="Q63" s="1324"/>
      <c r="R63" s="1350"/>
      <c r="S63" s="1324"/>
      <c r="T63" s="1349" t="s">
        <v>632</v>
      </c>
      <c r="U63" s="1324"/>
      <c r="V63" s="1324"/>
      <c r="W63" s="1324"/>
      <c r="X63" s="1324"/>
      <c r="Y63" s="1324"/>
      <c r="Z63" s="1324"/>
      <c r="AA63" s="1324"/>
      <c r="AB63" s="1350" t="s">
        <v>732</v>
      </c>
      <c r="AC63" s="1324"/>
      <c r="AD63" s="1324"/>
      <c r="AE63" s="1324"/>
      <c r="AF63" s="1324"/>
      <c r="AG63" s="1350" t="s">
        <v>733</v>
      </c>
      <c r="AH63" s="1324"/>
      <c r="AI63" s="1324"/>
      <c r="AJ63" s="1021" t="s">
        <v>417</v>
      </c>
      <c r="AK63" s="1351" t="s">
        <v>734</v>
      </c>
      <c r="AL63" s="1324"/>
      <c r="AM63" s="1324"/>
      <c r="AN63" s="1324"/>
      <c r="AO63" s="1324"/>
      <c r="AP63" s="1324"/>
      <c r="AQ63" s="1020">
        <v>334000000</v>
      </c>
      <c r="AR63" s="1066">
        <v>0</v>
      </c>
      <c r="AS63" s="1020">
        <v>14075821</v>
      </c>
      <c r="AT63" s="1020">
        <v>0</v>
      </c>
      <c r="AU63" s="1020">
        <v>0</v>
      </c>
      <c r="AV63" s="1066">
        <v>0</v>
      </c>
      <c r="AW63" s="1020">
        <v>0</v>
      </c>
      <c r="AX63" s="1066">
        <v>0</v>
      </c>
      <c r="AY63" s="1020">
        <v>0</v>
      </c>
      <c r="AZ63" s="1066">
        <v>0</v>
      </c>
      <c r="BA63" s="1020">
        <v>0</v>
      </c>
      <c r="BB63" s="1020">
        <v>0</v>
      </c>
      <c r="BC63" s="1020">
        <v>0</v>
      </c>
      <c r="BD63" s="1020">
        <v>0</v>
      </c>
      <c r="BG63" s="1070">
        <v>334000000</v>
      </c>
      <c r="BH63" s="1070">
        <v>0</v>
      </c>
      <c r="BI63" s="1070">
        <v>14075821</v>
      </c>
      <c r="BJ63" s="1070">
        <v>0</v>
      </c>
      <c r="BK63" s="1070">
        <v>0</v>
      </c>
      <c r="BL63" s="1070">
        <v>0</v>
      </c>
      <c r="BM63" s="1070">
        <v>0</v>
      </c>
      <c r="BN63" s="1070">
        <v>0</v>
      </c>
      <c r="BO63" s="1070">
        <v>0</v>
      </c>
      <c r="BP63" s="1070">
        <v>0</v>
      </c>
      <c r="BQ63" s="1070">
        <v>0</v>
      </c>
      <c r="BR63" s="1070">
        <v>0</v>
      </c>
      <c r="BS63" s="1070">
        <v>0</v>
      </c>
      <c r="BT63" s="1070">
        <v>0</v>
      </c>
    </row>
    <row r="64" spans="1:72" ht="21.95" customHeight="1">
      <c r="A64" s="1013" t="str">
        <f t="shared" si="1"/>
        <v>A20350210</v>
      </c>
      <c r="B64" s="1358" t="s">
        <v>361</v>
      </c>
      <c r="C64" s="1324"/>
      <c r="D64" s="1358" t="s">
        <v>741</v>
      </c>
      <c r="E64" s="1324"/>
      <c r="F64" s="1358" t="s">
        <v>739</v>
      </c>
      <c r="G64" s="1324"/>
      <c r="H64" s="1358" t="s">
        <v>748</v>
      </c>
      <c r="I64" s="1324"/>
      <c r="J64" s="1358" t="s">
        <v>756</v>
      </c>
      <c r="K64" s="1324"/>
      <c r="L64" s="1324"/>
      <c r="M64" s="1358" t="s">
        <v>741</v>
      </c>
      <c r="N64" s="1324"/>
      <c r="O64" s="1324"/>
      <c r="P64" s="1358"/>
      <c r="Q64" s="1324"/>
      <c r="R64" s="1358"/>
      <c r="S64" s="1324"/>
      <c r="T64" s="1359" t="s">
        <v>389</v>
      </c>
      <c r="U64" s="1324"/>
      <c r="V64" s="1324"/>
      <c r="W64" s="1324"/>
      <c r="X64" s="1324"/>
      <c r="Y64" s="1324"/>
      <c r="Z64" s="1324"/>
      <c r="AA64" s="1324"/>
      <c r="AB64" s="1358" t="s">
        <v>732</v>
      </c>
      <c r="AC64" s="1324"/>
      <c r="AD64" s="1324"/>
      <c r="AE64" s="1324"/>
      <c r="AF64" s="1324"/>
      <c r="AG64" s="1358" t="s">
        <v>733</v>
      </c>
      <c r="AH64" s="1324"/>
      <c r="AI64" s="1324"/>
      <c r="AJ64" s="1024" t="s">
        <v>417</v>
      </c>
      <c r="AK64" s="1360" t="s">
        <v>734</v>
      </c>
      <c r="AL64" s="1324"/>
      <c r="AM64" s="1324"/>
      <c r="AN64" s="1324"/>
      <c r="AO64" s="1324"/>
      <c r="AP64" s="1324"/>
      <c r="AQ64" s="1020">
        <v>6375300</v>
      </c>
      <c r="AR64" s="1066">
        <v>0</v>
      </c>
      <c r="AS64" s="1020">
        <v>0</v>
      </c>
      <c r="AT64" s="1020">
        <v>0</v>
      </c>
      <c r="AU64" s="1020">
        <v>0</v>
      </c>
      <c r="AV64" s="1066">
        <v>0</v>
      </c>
      <c r="AW64" s="1020">
        <v>0</v>
      </c>
      <c r="AX64" s="1066">
        <v>0</v>
      </c>
      <c r="AY64" s="1020">
        <v>0</v>
      </c>
      <c r="AZ64" s="1066">
        <v>0</v>
      </c>
      <c r="BA64" s="1020">
        <v>0</v>
      </c>
      <c r="BB64" s="1020">
        <v>0</v>
      </c>
      <c r="BC64" s="1020">
        <v>0</v>
      </c>
      <c r="BD64" s="1020">
        <v>0</v>
      </c>
      <c r="BG64" s="1070">
        <v>6375300</v>
      </c>
      <c r="BH64" s="1070">
        <v>0</v>
      </c>
      <c r="BI64" s="1070">
        <v>0</v>
      </c>
      <c r="BJ64" s="1070">
        <v>0</v>
      </c>
      <c r="BK64" s="1070">
        <v>0</v>
      </c>
      <c r="BL64" s="1070">
        <v>0</v>
      </c>
      <c r="BM64" s="1070">
        <v>0</v>
      </c>
      <c r="BN64" s="1070">
        <v>0</v>
      </c>
      <c r="BO64" s="1070">
        <v>0</v>
      </c>
      <c r="BP64" s="1070">
        <v>0</v>
      </c>
      <c r="BQ64" s="1070">
        <v>0</v>
      </c>
      <c r="BR64" s="1070">
        <v>0</v>
      </c>
      <c r="BS64" s="1070">
        <v>0</v>
      </c>
      <c r="BT64" s="1070">
        <v>0</v>
      </c>
    </row>
    <row r="65" spans="1:72" ht="21.95" customHeight="1">
      <c r="A65" s="1013" t="str">
        <f t="shared" si="1"/>
        <v>A20350310</v>
      </c>
      <c r="B65" s="1358" t="s">
        <v>361</v>
      </c>
      <c r="C65" s="1324"/>
      <c r="D65" s="1358" t="s">
        <v>741</v>
      </c>
      <c r="E65" s="1324"/>
      <c r="F65" s="1358" t="s">
        <v>739</v>
      </c>
      <c r="G65" s="1324"/>
      <c r="H65" s="1358" t="s">
        <v>748</v>
      </c>
      <c r="I65" s="1324"/>
      <c r="J65" s="1358" t="s">
        <v>756</v>
      </c>
      <c r="K65" s="1324"/>
      <c r="L65" s="1324"/>
      <c r="M65" s="1358" t="s">
        <v>748</v>
      </c>
      <c r="N65" s="1324"/>
      <c r="O65" s="1324"/>
      <c r="P65" s="1358"/>
      <c r="Q65" s="1324"/>
      <c r="R65" s="1358"/>
      <c r="S65" s="1324"/>
      <c r="T65" s="1359" t="s">
        <v>390</v>
      </c>
      <c r="U65" s="1324"/>
      <c r="V65" s="1324"/>
      <c r="W65" s="1324"/>
      <c r="X65" s="1324"/>
      <c r="Y65" s="1324"/>
      <c r="Z65" s="1324"/>
      <c r="AA65" s="1324"/>
      <c r="AB65" s="1358" t="s">
        <v>732</v>
      </c>
      <c r="AC65" s="1324"/>
      <c r="AD65" s="1324"/>
      <c r="AE65" s="1324"/>
      <c r="AF65" s="1324"/>
      <c r="AG65" s="1358" t="s">
        <v>733</v>
      </c>
      <c r="AH65" s="1324"/>
      <c r="AI65" s="1324"/>
      <c r="AJ65" s="1024" t="s">
        <v>417</v>
      </c>
      <c r="AK65" s="1360" t="s">
        <v>734</v>
      </c>
      <c r="AL65" s="1324"/>
      <c r="AM65" s="1324"/>
      <c r="AN65" s="1324"/>
      <c r="AO65" s="1324"/>
      <c r="AP65" s="1324"/>
      <c r="AQ65" s="1020">
        <v>326124700</v>
      </c>
      <c r="AR65" s="1066">
        <v>0</v>
      </c>
      <c r="AS65" s="1020">
        <v>13441741</v>
      </c>
      <c r="AT65" s="1020">
        <v>0</v>
      </c>
      <c r="AU65" s="1020">
        <v>0</v>
      </c>
      <c r="AV65" s="1066">
        <v>0</v>
      </c>
      <c r="AW65" s="1020">
        <v>0</v>
      </c>
      <c r="AX65" s="1066">
        <v>0</v>
      </c>
      <c r="AY65" s="1020">
        <v>0</v>
      </c>
      <c r="AZ65" s="1066">
        <v>0</v>
      </c>
      <c r="BA65" s="1020">
        <v>0</v>
      </c>
      <c r="BB65" s="1020">
        <v>0</v>
      </c>
      <c r="BC65" s="1020">
        <v>0</v>
      </c>
      <c r="BD65" s="1020">
        <v>0</v>
      </c>
      <c r="BG65" s="1070">
        <v>326124700</v>
      </c>
      <c r="BH65" s="1070">
        <v>0</v>
      </c>
      <c r="BI65" s="1070">
        <v>13441741</v>
      </c>
      <c r="BJ65" s="1070">
        <v>0</v>
      </c>
      <c r="BK65" s="1070">
        <v>0</v>
      </c>
      <c r="BL65" s="1070">
        <v>0</v>
      </c>
      <c r="BM65" s="1070">
        <v>0</v>
      </c>
      <c r="BN65" s="1070">
        <v>0</v>
      </c>
      <c r="BO65" s="1070">
        <v>0</v>
      </c>
      <c r="BP65" s="1070">
        <v>0</v>
      </c>
      <c r="BQ65" s="1070">
        <v>0</v>
      </c>
      <c r="BR65" s="1070">
        <v>0</v>
      </c>
      <c r="BS65" s="1070">
        <v>0</v>
      </c>
      <c r="BT65" s="1070">
        <v>0</v>
      </c>
    </row>
    <row r="66" spans="1:72" ht="21.95" customHeight="1">
      <c r="A66" s="1013" t="str">
        <f t="shared" si="1"/>
        <v>A203501610</v>
      </c>
      <c r="B66" s="1358" t="s">
        <v>361</v>
      </c>
      <c r="C66" s="1324"/>
      <c r="D66" s="1358" t="s">
        <v>741</v>
      </c>
      <c r="E66" s="1324"/>
      <c r="F66" s="1358" t="s">
        <v>739</v>
      </c>
      <c r="G66" s="1324"/>
      <c r="H66" s="1358" t="s">
        <v>748</v>
      </c>
      <c r="I66" s="1324"/>
      <c r="J66" s="1358" t="s">
        <v>756</v>
      </c>
      <c r="K66" s="1324"/>
      <c r="L66" s="1324"/>
      <c r="M66" s="1358" t="s">
        <v>370</v>
      </c>
      <c r="N66" s="1324"/>
      <c r="O66" s="1324"/>
      <c r="P66" s="1358"/>
      <c r="Q66" s="1324"/>
      <c r="R66" s="1358"/>
      <c r="S66" s="1324"/>
      <c r="T66" s="1359" t="s">
        <v>391</v>
      </c>
      <c r="U66" s="1324"/>
      <c r="V66" s="1324"/>
      <c r="W66" s="1324"/>
      <c r="X66" s="1324"/>
      <c r="Y66" s="1324"/>
      <c r="Z66" s="1324"/>
      <c r="AA66" s="1324"/>
      <c r="AB66" s="1358" t="s">
        <v>732</v>
      </c>
      <c r="AC66" s="1324"/>
      <c r="AD66" s="1324"/>
      <c r="AE66" s="1324"/>
      <c r="AF66" s="1324"/>
      <c r="AG66" s="1358" t="s">
        <v>733</v>
      </c>
      <c r="AH66" s="1324"/>
      <c r="AI66" s="1324"/>
      <c r="AJ66" s="1024" t="s">
        <v>417</v>
      </c>
      <c r="AK66" s="1360" t="s">
        <v>734</v>
      </c>
      <c r="AL66" s="1324"/>
      <c r="AM66" s="1324"/>
      <c r="AN66" s="1324"/>
      <c r="AO66" s="1324"/>
      <c r="AP66" s="1324"/>
      <c r="AQ66" s="1020">
        <v>0</v>
      </c>
      <c r="AR66" s="1066">
        <v>0</v>
      </c>
      <c r="AS66" s="1020">
        <v>0</v>
      </c>
      <c r="AT66" s="1020">
        <v>0</v>
      </c>
      <c r="AU66" s="1020">
        <v>0</v>
      </c>
      <c r="AV66" s="1066">
        <v>0</v>
      </c>
      <c r="AW66" s="1020">
        <v>0</v>
      </c>
      <c r="AX66" s="1066">
        <v>0</v>
      </c>
      <c r="AY66" s="1020">
        <v>0</v>
      </c>
      <c r="AZ66" s="1066">
        <v>0</v>
      </c>
      <c r="BA66" s="1020">
        <v>0</v>
      </c>
      <c r="BB66" s="1020">
        <v>0</v>
      </c>
      <c r="BC66" s="1020">
        <v>0</v>
      </c>
      <c r="BD66" s="1020">
        <v>0</v>
      </c>
      <c r="BG66" s="1070">
        <v>0</v>
      </c>
      <c r="BH66" s="1070">
        <v>0</v>
      </c>
      <c r="BI66" s="1070">
        <v>0</v>
      </c>
      <c r="BJ66" s="1070">
        <v>0</v>
      </c>
      <c r="BK66" s="1070">
        <v>0</v>
      </c>
      <c r="BL66" s="1070">
        <v>0</v>
      </c>
      <c r="BM66" s="1070">
        <v>0</v>
      </c>
      <c r="BN66" s="1070">
        <v>0</v>
      </c>
      <c r="BO66" s="1070">
        <v>0</v>
      </c>
      <c r="BP66" s="1070">
        <v>0</v>
      </c>
      <c r="BQ66" s="1070">
        <v>0</v>
      </c>
      <c r="BR66" s="1070">
        <v>0</v>
      </c>
      <c r="BS66" s="1070">
        <v>0</v>
      </c>
      <c r="BT66" s="1070">
        <v>0</v>
      </c>
    </row>
    <row r="67" spans="1:72" ht="21.95" customHeight="1">
      <c r="A67" s="1013" t="str">
        <f t="shared" si="1"/>
        <v>A203509010</v>
      </c>
      <c r="B67" s="1358" t="s">
        <v>361</v>
      </c>
      <c r="C67" s="1324"/>
      <c r="D67" s="1358" t="s">
        <v>741</v>
      </c>
      <c r="E67" s="1324"/>
      <c r="F67" s="1358" t="s">
        <v>739</v>
      </c>
      <c r="G67" s="1324"/>
      <c r="H67" s="1358" t="s">
        <v>748</v>
      </c>
      <c r="I67" s="1324"/>
      <c r="J67" s="1358" t="s">
        <v>756</v>
      </c>
      <c r="K67" s="1324"/>
      <c r="L67" s="1324"/>
      <c r="M67" s="1358" t="s">
        <v>757</v>
      </c>
      <c r="N67" s="1324"/>
      <c r="O67" s="1324"/>
      <c r="P67" s="1358"/>
      <c r="Q67" s="1324"/>
      <c r="R67" s="1358"/>
      <c r="S67" s="1324"/>
      <c r="T67" s="1359" t="s">
        <v>392</v>
      </c>
      <c r="U67" s="1324"/>
      <c r="V67" s="1324"/>
      <c r="W67" s="1324"/>
      <c r="X67" s="1324"/>
      <c r="Y67" s="1324"/>
      <c r="Z67" s="1324"/>
      <c r="AA67" s="1324"/>
      <c r="AB67" s="1358" t="s">
        <v>732</v>
      </c>
      <c r="AC67" s="1324"/>
      <c r="AD67" s="1324"/>
      <c r="AE67" s="1324"/>
      <c r="AF67" s="1324"/>
      <c r="AG67" s="1358" t="s">
        <v>733</v>
      </c>
      <c r="AH67" s="1324"/>
      <c r="AI67" s="1324"/>
      <c r="AJ67" s="1024" t="s">
        <v>417</v>
      </c>
      <c r="AK67" s="1360" t="s">
        <v>734</v>
      </c>
      <c r="AL67" s="1324"/>
      <c r="AM67" s="1324"/>
      <c r="AN67" s="1324"/>
      <c r="AO67" s="1324"/>
      <c r="AP67" s="1324"/>
      <c r="AQ67" s="1020">
        <v>1500000</v>
      </c>
      <c r="AR67" s="1066">
        <v>0</v>
      </c>
      <c r="AS67" s="1020">
        <v>634080</v>
      </c>
      <c r="AT67" s="1020">
        <v>0</v>
      </c>
      <c r="AU67" s="1020">
        <v>0</v>
      </c>
      <c r="AV67" s="1066">
        <v>0</v>
      </c>
      <c r="AW67" s="1020">
        <v>0</v>
      </c>
      <c r="AX67" s="1066">
        <v>0</v>
      </c>
      <c r="AY67" s="1020">
        <v>0</v>
      </c>
      <c r="AZ67" s="1066">
        <v>0</v>
      </c>
      <c r="BA67" s="1020">
        <v>0</v>
      </c>
      <c r="BB67" s="1020">
        <v>0</v>
      </c>
      <c r="BC67" s="1020">
        <v>0</v>
      </c>
      <c r="BD67" s="1020">
        <v>0</v>
      </c>
      <c r="BG67" s="1070">
        <v>1500000</v>
      </c>
      <c r="BH67" s="1070">
        <v>0</v>
      </c>
      <c r="BI67" s="1070">
        <v>634080</v>
      </c>
      <c r="BJ67" s="1070">
        <v>0</v>
      </c>
      <c r="BK67" s="1070">
        <v>0</v>
      </c>
      <c r="BL67" s="1070">
        <v>0</v>
      </c>
      <c r="BM67" s="1070">
        <v>0</v>
      </c>
      <c r="BN67" s="1070">
        <v>0</v>
      </c>
      <c r="BO67" s="1070">
        <v>0</v>
      </c>
      <c r="BP67" s="1070">
        <v>0</v>
      </c>
      <c r="BQ67" s="1070">
        <v>0</v>
      </c>
      <c r="BR67" s="1070">
        <v>0</v>
      </c>
      <c r="BS67" s="1070">
        <v>0</v>
      </c>
      <c r="BT67" s="1070">
        <v>0</v>
      </c>
    </row>
    <row r="68" spans="1:72" ht="21.95" customHeight="1">
      <c r="A68" s="1013" t="str">
        <f t="shared" si="1"/>
        <v>A2035110</v>
      </c>
      <c r="B68" s="1350" t="s">
        <v>361</v>
      </c>
      <c r="C68" s="1324"/>
      <c r="D68" s="1350" t="s">
        <v>741</v>
      </c>
      <c r="E68" s="1324"/>
      <c r="F68" s="1350" t="s">
        <v>739</v>
      </c>
      <c r="G68" s="1324"/>
      <c r="H68" s="1350" t="s">
        <v>748</v>
      </c>
      <c r="I68" s="1324"/>
      <c r="J68" s="1350" t="s">
        <v>758</v>
      </c>
      <c r="K68" s="1324"/>
      <c r="L68" s="1324"/>
      <c r="M68" s="1350"/>
      <c r="N68" s="1324"/>
      <c r="O68" s="1324"/>
      <c r="P68" s="1350"/>
      <c r="Q68" s="1324"/>
      <c r="R68" s="1350"/>
      <c r="S68" s="1324"/>
      <c r="T68" s="1349" t="s">
        <v>628</v>
      </c>
      <c r="U68" s="1324"/>
      <c r="V68" s="1324"/>
      <c r="W68" s="1324"/>
      <c r="X68" s="1324"/>
      <c r="Y68" s="1324"/>
      <c r="Z68" s="1324"/>
      <c r="AA68" s="1324"/>
      <c r="AB68" s="1350" t="s">
        <v>732</v>
      </c>
      <c r="AC68" s="1324"/>
      <c r="AD68" s="1324"/>
      <c r="AE68" s="1324"/>
      <c r="AF68" s="1324"/>
      <c r="AG68" s="1350" t="s">
        <v>733</v>
      </c>
      <c r="AH68" s="1324"/>
      <c r="AI68" s="1324"/>
      <c r="AJ68" s="1021" t="s">
        <v>417</v>
      </c>
      <c r="AK68" s="1351" t="s">
        <v>734</v>
      </c>
      <c r="AL68" s="1324"/>
      <c r="AM68" s="1324"/>
      <c r="AN68" s="1324"/>
      <c r="AO68" s="1324"/>
      <c r="AP68" s="1324"/>
      <c r="AQ68" s="1020">
        <v>0</v>
      </c>
      <c r="AR68" s="1066">
        <v>0</v>
      </c>
      <c r="AS68" s="1020">
        <v>0</v>
      </c>
      <c r="AT68" s="1020">
        <v>0</v>
      </c>
      <c r="AU68" s="1020">
        <v>0</v>
      </c>
      <c r="AV68" s="1066">
        <v>0</v>
      </c>
      <c r="AW68" s="1020">
        <v>0</v>
      </c>
      <c r="AX68" s="1066">
        <v>0</v>
      </c>
      <c r="AY68" s="1020">
        <v>0</v>
      </c>
      <c r="AZ68" s="1066">
        <v>0</v>
      </c>
      <c r="BA68" s="1020">
        <v>0</v>
      </c>
      <c r="BB68" s="1020">
        <v>0</v>
      </c>
      <c r="BC68" s="1020">
        <v>0</v>
      </c>
      <c r="BD68" s="1020">
        <v>0</v>
      </c>
      <c r="BG68" s="1070">
        <v>0</v>
      </c>
      <c r="BH68" s="1070">
        <v>0</v>
      </c>
      <c r="BI68" s="1070">
        <v>0</v>
      </c>
      <c r="BJ68" s="1070">
        <v>0</v>
      </c>
      <c r="BK68" s="1070">
        <v>0</v>
      </c>
      <c r="BL68" s="1070">
        <v>0</v>
      </c>
      <c r="BM68" s="1070">
        <v>0</v>
      </c>
      <c r="BN68" s="1070">
        <v>0</v>
      </c>
      <c r="BO68" s="1070">
        <v>0</v>
      </c>
      <c r="BP68" s="1070">
        <v>0</v>
      </c>
      <c r="BQ68" s="1070">
        <v>0</v>
      </c>
      <c r="BR68" s="1070">
        <v>0</v>
      </c>
      <c r="BS68" s="1070">
        <v>0</v>
      </c>
      <c r="BT68" s="1070">
        <v>0</v>
      </c>
    </row>
    <row r="69" spans="1:72" ht="21.95" customHeight="1">
      <c r="A69" s="1013" t="str">
        <f t="shared" si="1"/>
        <v>A20351110</v>
      </c>
      <c r="B69" s="1358" t="s">
        <v>361</v>
      </c>
      <c r="C69" s="1324"/>
      <c r="D69" s="1358" t="s">
        <v>741</v>
      </c>
      <c r="E69" s="1324"/>
      <c r="F69" s="1358" t="s">
        <v>739</v>
      </c>
      <c r="G69" s="1324"/>
      <c r="H69" s="1358" t="s">
        <v>748</v>
      </c>
      <c r="I69" s="1324"/>
      <c r="J69" s="1358" t="s">
        <v>758</v>
      </c>
      <c r="K69" s="1324"/>
      <c r="L69" s="1324"/>
      <c r="M69" s="1358" t="s">
        <v>738</v>
      </c>
      <c r="N69" s="1324"/>
      <c r="O69" s="1324"/>
      <c r="P69" s="1358"/>
      <c r="Q69" s="1324"/>
      <c r="R69" s="1358"/>
      <c r="S69" s="1324"/>
      <c r="T69" s="1359" t="s">
        <v>393</v>
      </c>
      <c r="U69" s="1324"/>
      <c r="V69" s="1324"/>
      <c r="W69" s="1324"/>
      <c r="X69" s="1324"/>
      <c r="Y69" s="1324"/>
      <c r="Z69" s="1324"/>
      <c r="AA69" s="1324"/>
      <c r="AB69" s="1358" t="s">
        <v>732</v>
      </c>
      <c r="AC69" s="1324"/>
      <c r="AD69" s="1324"/>
      <c r="AE69" s="1324"/>
      <c r="AF69" s="1324"/>
      <c r="AG69" s="1358" t="s">
        <v>733</v>
      </c>
      <c r="AH69" s="1324"/>
      <c r="AI69" s="1324"/>
      <c r="AJ69" s="1024" t="s">
        <v>417</v>
      </c>
      <c r="AK69" s="1360" t="s">
        <v>734</v>
      </c>
      <c r="AL69" s="1324"/>
      <c r="AM69" s="1324"/>
      <c r="AN69" s="1324"/>
      <c r="AO69" s="1324"/>
      <c r="AP69" s="1324"/>
      <c r="AQ69" s="1020">
        <v>0</v>
      </c>
      <c r="AR69" s="1066">
        <v>0</v>
      </c>
      <c r="AS69" s="1020">
        <v>0</v>
      </c>
      <c r="AT69" s="1020">
        <v>0</v>
      </c>
      <c r="AU69" s="1020">
        <v>0</v>
      </c>
      <c r="AV69" s="1066">
        <v>0</v>
      </c>
      <c r="AW69" s="1020">
        <v>0</v>
      </c>
      <c r="AX69" s="1066">
        <v>0</v>
      </c>
      <c r="AY69" s="1020">
        <v>0</v>
      </c>
      <c r="AZ69" s="1066">
        <v>0</v>
      </c>
      <c r="BA69" s="1020">
        <v>0</v>
      </c>
      <c r="BB69" s="1020">
        <v>0</v>
      </c>
      <c r="BC69" s="1020">
        <v>0</v>
      </c>
      <c r="BD69" s="1020">
        <v>0</v>
      </c>
      <c r="BG69" s="1070">
        <v>0</v>
      </c>
      <c r="BH69" s="1070">
        <v>0</v>
      </c>
      <c r="BI69" s="1070">
        <v>0</v>
      </c>
      <c r="BJ69" s="1070">
        <v>0</v>
      </c>
      <c r="BK69" s="1070">
        <v>0</v>
      </c>
      <c r="BL69" s="1070">
        <v>0</v>
      </c>
      <c r="BM69" s="1070">
        <v>0</v>
      </c>
      <c r="BN69" s="1070">
        <v>0</v>
      </c>
      <c r="BO69" s="1070">
        <v>0</v>
      </c>
      <c r="BP69" s="1070">
        <v>0</v>
      </c>
      <c r="BQ69" s="1070">
        <v>0</v>
      </c>
      <c r="BR69" s="1070">
        <v>0</v>
      </c>
      <c r="BS69" s="1070">
        <v>0</v>
      </c>
      <c r="BT69" s="1070">
        <v>0</v>
      </c>
    </row>
    <row r="70" spans="1:72" ht="21.95" customHeight="1">
      <c r="A70" s="1013" t="str">
        <f t="shared" si="1"/>
        <v>A20351210</v>
      </c>
      <c r="B70" s="1358" t="s">
        <v>361</v>
      </c>
      <c r="C70" s="1324"/>
      <c r="D70" s="1358" t="s">
        <v>741</v>
      </c>
      <c r="E70" s="1324"/>
      <c r="F70" s="1358" t="s">
        <v>739</v>
      </c>
      <c r="G70" s="1324"/>
      <c r="H70" s="1358" t="s">
        <v>748</v>
      </c>
      <c r="I70" s="1324"/>
      <c r="J70" s="1358" t="s">
        <v>758</v>
      </c>
      <c r="K70" s="1324"/>
      <c r="L70" s="1324"/>
      <c r="M70" s="1358" t="s">
        <v>741</v>
      </c>
      <c r="N70" s="1324"/>
      <c r="O70" s="1324"/>
      <c r="P70" s="1358"/>
      <c r="Q70" s="1324"/>
      <c r="R70" s="1358"/>
      <c r="S70" s="1324"/>
      <c r="T70" s="1359" t="s">
        <v>394</v>
      </c>
      <c r="U70" s="1324"/>
      <c r="V70" s="1324"/>
      <c r="W70" s="1324"/>
      <c r="X70" s="1324"/>
      <c r="Y70" s="1324"/>
      <c r="Z70" s="1324"/>
      <c r="AA70" s="1324"/>
      <c r="AB70" s="1358" t="s">
        <v>732</v>
      </c>
      <c r="AC70" s="1324"/>
      <c r="AD70" s="1324"/>
      <c r="AE70" s="1324"/>
      <c r="AF70" s="1324"/>
      <c r="AG70" s="1358" t="s">
        <v>733</v>
      </c>
      <c r="AH70" s="1324"/>
      <c r="AI70" s="1324"/>
      <c r="AJ70" s="1024" t="s">
        <v>417</v>
      </c>
      <c r="AK70" s="1360" t="s">
        <v>734</v>
      </c>
      <c r="AL70" s="1324"/>
      <c r="AM70" s="1324"/>
      <c r="AN70" s="1324"/>
      <c r="AO70" s="1324"/>
      <c r="AP70" s="1324"/>
      <c r="AQ70" s="1020">
        <v>0</v>
      </c>
      <c r="AR70" s="1066">
        <v>0</v>
      </c>
      <c r="AS70" s="1020">
        <v>0</v>
      </c>
      <c r="AT70" s="1020">
        <v>0</v>
      </c>
      <c r="AU70" s="1020">
        <v>0</v>
      </c>
      <c r="AV70" s="1066">
        <v>0</v>
      </c>
      <c r="AW70" s="1020">
        <v>0</v>
      </c>
      <c r="AX70" s="1066">
        <v>0</v>
      </c>
      <c r="AY70" s="1020">
        <v>0</v>
      </c>
      <c r="AZ70" s="1066">
        <v>0</v>
      </c>
      <c r="BA70" s="1020">
        <v>0</v>
      </c>
      <c r="BB70" s="1020">
        <v>0</v>
      </c>
      <c r="BC70" s="1020">
        <v>0</v>
      </c>
      <c r="BD70" s="1020">
        <v>0</v>
      </c>
      <c r="BG70" s="1070">
        <v>0</v>
      </c>
      <c r="BH70" s="1070">
        <v>0</v>
      </c>
      <c r="BI70" s="1070">
        <v>0</v>
      </c>
      <c r="BJ70" s="1070">
        <v>0</v>
      </c>
      <c r="BK70" s="1070">
        <v>0</v>
      </c>
      <c r="BL70" s="1070">
        <v>0</v>
      </c>
      <c r="BM70" s="1070">
        <v>0</v>
      </c>
      <c r="BN70" s="1070">
        <v>0</v>
      </c>
      <c r="BO70" s="1070">
        <v>0</v>
      </c>
      <c r="BP70" s="1070">
        <v>0</v>
      </c>
      <c r="BQ70" s="1070">
        <v>0</v>
      </c>
      <c r="BR70" s="1070">
        <v>0</v>
      </c>
      <c r="BS70" s="1070">
        <v>0</v>
      </c>
      <c r="BT70" s="1070">
        <v>0</v>
      </c>
    </row>
    <row r="71" spans="1:72" ht="21.95" customHeight="1">
      <c r="A71" s="1013" t="str">
        <f t="shared" si="1"/>
        <v>A20410</v>
      </c>
      <c r="B71" s="1358" t="s">
        <v>361</v>
      </c>
      <c r="C71" s="1324"/>
      <c r="D71" s="1358" t="s">
        <v>741</v>
      </c>
      <c r="E71" s="1324"/>
      <c r="F71" s="1358" t="s">
        <v>739</v>
      </c>
      <c r="G71" s="1324"/>
      <c r="H71" s="1358" t="s">
        <v>742</v>
      </c>
      <c r="I71" s="1324"/>
      <c r="J71" s="1358"/>
      <c r="K71" s="1324"/>
      <c r="L71" s="1324"/>
      <c r="M71" s="1358"/>
      <c r="N71" s="1324"/>
      <c r="O71" s="1324"/>
      <c r="P71" s="1358"/>
      <c r="Q71" s="1324"/>
      <c r="R71" s="1358"/>
      <c r="S71" s="1324"/>
      <c r="T71" s="1359" t="s">
        <v>630</v>
      </c>
      <c r="U71" s="1324"/>
      <c r="V71" s="1324"/>
      <c r="W71" s="1324"/>
      <c r="X71" s="1324"/>
      <c r="Y71" s="1324"/>
      <c r="Z71" s="1324"/>
      <c r="AA71" s="1324"/>
      <c r="AB71" s="1358" t="s">
        <v>732</v>
      </c>
      <c r="AC71" s="1324"/>
      <c r="AD71" s="1324"/>
      <c r="AE71" s="1324"/>
      <c r="AF71" s="1324"/>
      <c r="AG71" s="1358" t="s">
        <v>733</v>
      </c>
      <c r="AH71" s="1324"/>
      <c r="AI71" s="1324"/>
      <c r="AJ71" s="1024" t="s">
        <v>417</v>
      </c>
      <c r="AK71" s="1360" t="s">
        <v>734</v>
      </c>
      <c r="AL71" s="1324"/>
      <c r="AM71" s="1324"/>
      <c r="AN71" s="1324"/>
      <c r="AO71" s="1324"/>
      <c r="AP71" s="1324"/>
      <c r="AQ71" s="1020">
        <v>14893793192</v>
      </c>
      <c r="AR71" s="1066">
        <v>651819471.39999998</v>
      </c>
      <c r="AS71" s="1020">
        <v>235052715.52000001</v>
      </c>
      <c r="AT71" s="1020">
        <v>40295692</v>
      </c>
      <c r="AU71" s="1020">
        <v>0</v>
      </c>
      <c r="AV71" s="1066">
        <v>619885995.54999995</v>
      </c>
      <c r="AW71" s="1020">
        <v>31933475.850000001</v>
      </c>
      <c r="AX71" s="1066">
        <v>999010507</v>
      </c>
      <c r="AY71" s="1020">
        <v>379124511.44999999</v>
      </c>
      <c r="AZ71" s="1066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70">
        <v>14893793192</v>
      </c>
      <c r="BH71" s="1070">
        <v>651819471.39999998</v>
      </c>
      <c r="BI71" s="1070">
        <v>235052715.52000001</v>
      </c>
      <c r="BJ71" s="1070">
        <v>40295692</v>
      </c>
      <c r="BK71" s="1070">
        <v>0</v>
      </c>
      <c r="BL71" s="1070">
        <v>619885995.54999995</v>
      </c>
      <c r="BM71" s="1070">
        <v>31933475.850000001</v>
      </c>
      <c r="BN71" s="1070">
        <v>999010507</v>
      </c>
      <c r="BO71" s="1070">
        <v>379124511.44999999</v>
      </c>
      <c r="BP71" s="1070">
        <v>968614572</v>
      </c>
      <c r="BQ71" s="1070">
        <v>30395935</v>
      </c>
      <c r="BR71" s="1070">
        <v>962091797</v>
      </c>
      <c r="BS71" s="1070">
        <v>6522775</v>
      </c>
      <c r="BT71" s="1070">
        <v>8500</v>
      </c>
    </row>
    <row r="72" spans="1:72" ht="21.95" customHeight="1">
      <c r="A72" s="1013" t="str">
        <f t="shared" si="1"/>
        <v>A204110</v>
      </c>
      <c r="B72" s="1350" t="s">
        <v>361</v>
      </c>
      <c r="C72" s="1324"/>
      <c r="D72" s="1350" t="s">
        <v>741</v>
      </c>
      <c r="E72" s="1324"/>
      <c r="F72" s="1350" t="s">
        <v>739</v>
      </c>
      <c r="G72" s="1324"/>
      <c r="H72" s="1350" t="s">
        <v>742</v>
      </c>
      <c r="I72" s="1324"/>
      <c r="J72" s="1350" t="s">
        <v>738</v>
      </c>
      <c r="K72" s="1324"/>
      <c r="L72" s="1324"/>
      <c r="M72" s="1350"/>
      <c r="N72" s="1324"/>
      <c r="O72" s="1324"/>
      <c r="P72" s="1350"/>
      <c r="Q72" s="1324"/>
      <c r="R72" s="1350"/>
      <c r="S72" s="1324"/>
      <c r="T72" s="1349" t="s">
        <v>633</v>
      </c>
      <c r="U72" s="1324"/>
      <c r="V72" s="1324"/>
      <c r="W72" s="1324"/>
      <c r="X72" s="1324"/>
      <c r="Y72" s="1324"/>
      <c r="Z72" s="1324"/>
      <c r="AA72" s="1324"/>
      <c r="AB72" s="1350" t="s">
        <v>732</v>
      </c>
      <c r="AC72" s="1324"/>
      <c r="AD72" s="1324"/>
      <c r="AE72" s="1324"/>
      <c r="AF72" s="1324"/>
      <c r="AG72" s="1350" t="s">
        <v>733</v>
      </c>
      <c r="AH72" s="1324"/>
      <c r="AI72" s="1324"/>
      <c r="AJ72" s="1021" t="s">
        <v>417</v>
      </c>
      <c r="AK72" s="1351" t="s">
        <v>734</v>
      </c>
      <c r="AL72" s="1324"/>
      <c r="AM72" s="1324"/>
      <c r="AN72" s="1324"/>
      <c r="AO72" s="1324"/>
      <c r="AP72" s="1324"/>
      <c r="AQ72" s="1020">
        <v>1214345111</v>
      </c>
      <c r="AR72" s="1066">
        <v>397700698.39999998</v>
      </c>
      <c r="AS72" s="1020">
        <v>32808063.600000001</v>
      </c>
      <c r="AT72" s="1020">
        <v>0</v>
      </c>
      <c r="AU72" s="1020">
        <v>0</v>
      </c>
      <c r="AV72" s="1066">
        <v>0</v>
      </c>
      <c r="AW72" s="1020">
        <v>397700698.39999998</v>
      </c>
      <c r="AX72" s="1066">
        <v>0</v>
      </c>
      <c r="AY72" s="1020">
        <v>0</v>
      </c>
      <c r="AZ72" s="1066">
        <v>0</v>
      </c>
      <c r="BA72" s="1020">
        <v>0</v>
      </c>
      <c r="BB72" s="1020">
        <v>0</v>
      </c>
      <c r="BC72" s="1020">
        <v>0</v>
      </c>
      <c r="BD72" s="1020">
        <v>0</v>
      </c>
      <c r="BG72" s="1070">
        <v>1214345111</v>
      </c>
      <c r="BH72" s="1070">
        <v>397700698.39999998</v>
      </c>
      <c r="BI72" s="1070">
        <v>32808063.600000001</v>
      </c>
      <c r="BJ72" s="1070">
        <v>0</v>
      </c>
      <c r="BK72" s="1070">
        <v>0</v>
      </c>
      <c r="BL72" s="1070">
        <v>0</v>
      </c>
      <c r="BM72" s="1070">
        <v>397700698.39999998</v>
      </c>
      <c r="BN72" s="1070">
        <v>0</v>
      </c>
      <c r="BO72" s="1070">
        <v>0</v>
      </c>
      <c r="BP72" s="1070">
        <v>0</v>
      </c>
      <c r="BQ72" s="1070">
        <v>0</v>
      </c>
      <c r="BR72" s="1070">
        <v>0</v>
      </c>
      <c r="BS72" s="1070">
        <v>0</v>
      </c>
      <c r="BT72" s="1070">
        <v>0</v>
      </c>
    </row>
    <row r="73" spans="1:72" ht="21.95" customHeight="1">
      <c r="A73" s="1013" t="str">
        <f t="shared" si="1"/>
        <v>A2041310</v>
      </c>
      <c r="B73" s="1358" t="s">
        <v>361</v>
      </c>
      <c r="C73" s="1324"/>
      <c r="D73" s="1358" t="s">
        <v>741</v>
      </c>
      <c r="E73" s="1324"/>
      <c r="F73" s="1358" t="s">
        <v>739</v>
      </c>
      <c r="G73" s="1324"/>
      <c r="H73" s="1358" t="s">
        <v>742</v>
      </c>
      <c r="I73" s="1324"/>
      <c r="J73" s="1358" t="s">
        <v>738</v>
      </c>
      <c r="K73" s="1324"/>
      <c r="L73" s="1324"/>
      <c r="M73" s="1358" t="s">
        <v>748</v>
      </c>
      <c r="N73" s="1324"/>
      <c r="O73" s="1324"/>
      <c r="P73" s="1358"/>
      <c r="Q73" s="1324"/>
      <c r="R73" s="1358"/>
      <c r="S73" s="1324"/>
      <c r="T73" s="1359" t="s">
        <v>575</v>
      </c>
      <c r="U73" s="1324"/>
      <c r="V73" s="1324"/>
      <c r="W73" s="1324"/>
      <c r="X73" s="1324"/>
      <c r="Y73" s="1324"/>
      <c r="Z73" s="1324"/>
      <c r="AA73" s="1324"/>
      <c r="AB73" s="1358" t="s">
        <v>732</v>
      </c>
      <c r="AC73" s="1324"/>
      <c r="AD73" s="1324"/>
      <c r="AE73" s="1324"/>
      <c r="AF73" s="1324"/>
      <c r="AG73" s="1358" t="s">
        <v>733</v>
      </c>
      <c r="AH73" s="1324"/>
      <c r="AI73" s="1324"/>
      <c r="AJ73" s="1024" t="s">
        <v>417</v>
      </c>
      <c r="AK73" s="1360" t="s">
        <v>734</v>
      </c>
      <c r="AL73" s="1324"/>
      <c r="AM73" s="1324"/>
      <c r="AN73" s="1324"/>
      <c r="AO73" s="1324"/>
      <c r="AP73" s="1324"/>
      <c r="AQ73" s="1020">
        <v>30000000</v>
      </c>
      <c r="AR73" s="1066">
        <v>0</v>
      </c>
      <c r="AS73" s="1020">
        <v>29379150</v>
      </c>
      <c r="AT73" s="1020">
        <v>0</v>
      </c>
      <c r="AU73" s="1020">
        <v>0</v>
      </c>
      <c r="AV73" s="1066">
        <v>0</v>
      </c>
      <c r="AW73" s="1020">
        <v>0</v>
      </c>
      <c r="AX73" s="1066">
        <v>0</v>
      </c>
      <c r="AY73" s="1020">
        <v>0</v>
      </c>
      <c r="AZ73" s="1066">
        <v>0</v>
      </c>
      <c r="BA73" s="1020">
        <v>0</v>
      </c>
      <c r="BB73" s="1020">
        <v>0</v>
      </c>
      <c r="BC73" s="1020">
        <v>0</v>
      </c>
      <c r="BD73" s="1020">
        <v>0</v>
      </c>
      <c r="BG73" s="1070">
        <v>30000000</v>
      </c>
      <c r="BH73" s="1070">
        <v>0</v>
      </c>
      <c r="BI73" s="1070">
        <v>29379150</v>
      </c>
      <c r="BJ73" s="1070">
        <v>0</v>
      </c>
      <c r="BK73" s="1070">
        <v>0</v>
      </c>
      <c r="BL73" s="1070">
        <v>0</v>
      </c>
      <c r="BM73" s="1070">
        <v>0</v>
      </c>
      <c r="BN73" s="1070">
        <v>0</v>
      </c>
      <c r="BO73" s="1070">
        <v>0</v>
      </c>
      <c r="BP73" s="1070">
        <v>0</v>
      </c>
      <c r="BQ73" s="1070">
        <v>0</v>
      </c>
      <c r="BR73" s="1070">
        <v>0</v>
      </c>
      <c r="BS73" s="1070">
        <v>0</v>
      </c>
      <c r="BT73" s="1070">
        <v>0</v>
      </c>
    </row>
    <row r="74" spans="1:72" ht="21.95" customHeight="1">
      <c r="A74" s="1013" t="str">
        <f t="shared" si="1"/>
        <v>A2041410</v>
      </c>
      <c r="B74" s="1358" t="s">
        <v>361</v>
      </c>
      <c r="C74" s="1324"/>
      <c r="D74" s="1358" t="s">
        <v>741</v>
      </c>
      <c r="E74" s="1324"/>
      <c r="F74" s="1358" t="s">
        <v>739</v>
      </c>
      <c r="G74" s="1324"/>
      <c r="H74" s="1358" t="s">
        <v>742</v>
      </c>
      <c r="I74" s="1324"/>
      <c r="J74" s="1358" t="s">
        <v>738</v>
      </c>
      <c r="K74" s="1324"/>
      <c r="L74" s="1324"/>
      <c r="M74" s="1358" t="s">
        <v>742</v>
      </c>
      <c r="N74" s="1324"/>
      <c r="O74" s="1324"/>
      <c r="P74" s="1358"/>
      <c r="Q74" s="1324"/>
      <c r="R74" s="1358"/>
      <c r="S74" s="1324"/>
      <c r="T74" s="1359" t="s">
        <v>395</v>
      </c>
      <c r="U74" s="1324"/>
      <c r="V74" s="1324"/>
      <c r="W74" s="1324"/>
      <c r="X74" s="1324"/>
      <c r="Y74" s="1324"/>
      <c r="Z74" s="1324"/>
      <c r="AA74" s="1324"/>
      <c r="AB74" s="1358" t="s">
        <v>732</v>
      </c>
      <c r="AC74" s="1324"/>
      <c r="AD74" s="1324"/>
      <c r="AE74" s="1324"/>
      <c r="AF74" s="1324"/>
      <c r="AG74" s="1358" t="s">
        <v>733</v>
      </c>
      <c r="AH74" s="1324"/>
      <c r="AI74" s="1324"/>
      <c r="AJ74" s="1024" t="s">
        <v>417</v>
      </c>
      <c r="AK74" s="1360" t="s">
        <v>734</v>
      </c>
      <c r="AL74" s="1324"/>
      <c r="AM74" s="1324"/>
      <c r="AN74" s="1324"/>
      <c r="AO74" s="1324"/>
      <c r="AP74" s="1324"/>
      <c r="AQ74" s="1020">
        <v>1500000</v>
      </c>
      <c r="AR74" s="1066">
        <v>0</v>
      </c>
      <c r="AS74" s="1020">
        <v>1000000</v>
      </c>
      <c r="AT74" s="1020">
        <v>0</v>
      </c>
      <c r="AU74" s="1020">
        <v>0</v>
      </c>
      <c r="AV74" s="1066">
        <v>0</v>
      </c>
      <c r="AW74" s="1020">
        <v>0</v>
      </c>
      <c r="AX74" s="1066">
        <v>0</v>
      </c>
      <c r="AY74" s="1020">
        <v>0</v>
      </c>
      <c r="AZ74" s="1066">
        <v>0</v>
      </c>
      <c r="BA74" s="1020">
        <v>0</v>
      </c>
      <c r="BB74" s="1020">
        <v>0</v>
      </c>
      <c r="BC74" s="1020">
        <v>0</v>
      </c>
      <c r="BD74" s="1020">
        <v>0</v>
      </c>
      <c r="BG74" s="1070">
        <v>1500000</v>
      </c>
      <c r="BH74" s="1070">
        <v>0</v>
      </c>
      <c r="BI74" s="1070">
        <v>1000000</v>
      </c>
      <c r="BJ74" s="1070">
        <v>0</v>
      </c>
      <c r="BK74" s="1070">
        <v>0</v>
      </c>
      <c r="BL74" s="1070">
        <v>0</v>
      </c>
      <c r="BM74" s="1070">
        <v>0</v>
      </c>
      <c r="BN74" s="1070">
        <v>0</v>
      </c>
      <c r="BO74" s="1070">
        <v>0</v>
      </c>
      <c r="BP74" s="1070">
        <v>0</v>
      </c>
      <c r="BQ74" s="1070">
        <v>0</v>
      </c>
      <c r="BR74" s="1070">
        <v>0</v>
      </c>
      <c r="BS74" s="1070">
        <v>0</v>
      </c>
      <c r="BT74" s="1070">
        <v>0</v>
      </c>
    </row>
    <row r="75" spans="1:72" ht="21.95" customHeight="1">
      <c r="A75" s="1013" t="str">
        <f t="shared" si="1"/>
        <v>A2041610</v>
      </c>
      <c r="B75" s="1358" t="s">
        <v>361</v>
      </c>
      <c r="C75" s="1324"/>
      <c r="D75" s="1358" t="s">
        <v>741</v>
      </c>
      <c r="E75" s="1324"/>
      <c r="F75" s="1358" t="s">
        <v>739</v>
      </c>
      <c r="G75" s="1324"/>
      <c r="H75" s="1358" t="s">
        <v>742</v>
      </c>
      <c r="I75" s="1324"/>
      <c r="J75" s="1358" t="s">
        <v>738</v>
      </c>
      <c r="K75" s="1324"/>
      <c r="L75" s="1324"/>
      <c r="M75" s="1358" t="s">
        <v>753</v>
      </c>
      <c r="N75" s="1324"/>
      <c r="O75" s="1324"/>
      <c r="P75" s="1358"/>
      <c r="Q75" s="1324"/>
      <c r="R75" s="1358"/>
      <c r="S75" s="1324"/>
      <c r="T75" s="1359" t="s">
        <v>396</v>
      </c>
      <c r="U75" s="1324"/>
      <c r="V75" s="1324"/>
      <c r="W75" s="1324"/>
      <c r="X75" s="1324"/>
      <c r="Y75" s="1324"/>
      <c r="Z75" s="1324"/>
      <c r="AA75" s="1324"/>
      <c r="AB75" s="1358" t="s">
        <v>732</v>
      </c>
      <c r="AC75" s="1324"/>
      <c r="AD75" s="1324"/>
      <c r="AE75" s="1324"/>
      <c r="AF75" s="1324"/>
      <c r="AG75" s="1358" t="s">
        <v>733</v>
      </c>
      <c r="AH75" s="1324"/>
      <c r="AI75" s="1324"/>
      <c r="AJ75" s="1024" t="s">
        <v>417</v>
      </c>
      <c r="AK75" s="1360" t="s">
        <v>734</v>
      </c>
      <c r="AL75" s="1324"/>
      <c r="AM75" s="1324"/>
      <c r="AN75" s="1324"/>
      <c r="AO75" s="1324"/>
      <c r="AP75" s="1324"/>
      <c r="AQ75" s="1020">
        <v>407625668</v>
      </c>
      <c r="AR75" s="1066">
        <v>0</v>
      </c>
      <c r="AS75" s="1020">
        <v>617134</v>
      </c>
      <c r="AT75" s="1020">
        <v>0</v>
      </c>
      <c r="AU75" s="1020">
        <v>0</v>
      </c>
      <c r="AV75" s="1066">
        <v>0</v>
      </c>
      <c r="AW75" s="1020">
        <v>0</v>
      </c>
      <c r="AX75" s="1066">
        <v>0</v>
      </c>
      <c r="AY75" s="1020">
        <v>0</v>
      </c>
      <c r="AZ75" s="1066">
        <v>0</v>
      </c>
      <c r="BA75" s="1020">
        <v>0</v>
      </c>
      <c r="BB75" s="1020">
        <v>0</v>
      </c>
      <c r="BC75" s="1020">
        <v>0</v>
      </c>
      <c r="BD75" s="1020">
        <v>0</v>
      </c>
      <c r="BG75" s="1070">
        <v>407625668</v>
      </c>
      <c r="BH75" s="1070">
        <v>0</v>
      </c>
      <c r="BI75" s="1070">
        <v>617134</v>
      </c>
      <c r="BJ75" s="1070">
        <v>0</v>
      </c>
      <c r="BK75" s="1070">
        <v>0</v>
      </c>
      <c r="BL75" s="1070">
        <v>0</v>
      </c>
      <c r="BM75" s="1070">
        <v>0</v>
      </c>
      <c r="BN75" s="1070">
        <v>0</v>
      </c>
      <c r="BO75" s="1070">
        <v>0</v>
      </c>
      <c r="BP75" s="1070">
        <v>0</v>
      </c>
      <c r="BQ75" s="1070">
        <v>0</v>
      </c>
      <c r="BR75" s="1070">
        <v>0</v>
      </c>
      <c r="BS75" s="1070">
        <v>0</v>
      </c>
      <c r="BT75" s="1070">
        <v>0</v>
      </c>
    </row>
    <row r="76" spans="1:72" ht="21.95" customHeight="1">
      <c r="A76" s="1013" t="str">
        <f t="shared" si="1"/>
        <v>A2041810</v>
      </c>
      <c r="B76" s="1358" t="s">
        <v>361</v>
      </c>
      <c r="C76" s="1324"/>
      <c r="D76" s="1358" t="s">
        <v>741</v>
      </c>
      <c r="E76" s="1324"/>
      <c r="F76" s="1358" t="s">
        <v>739</v>
      </c>
      <c r="G76" s="1324"/>
      <c r="H76" s="1358" t="s">
        <v>742</v>
      </c>
      <c r="I76" s="1324"/>
      <c r="J76" s="1358" t="s">
        <v>738</v>
      </c>
      <c r="K76" s="1324"/>
      <c r="L76" s="1324"/>
      <c r="M76" s="1358" t="s">
        <v>755</v>
      </c>
      <c r="N76" s="1324"/>
      <c r="O76" s="1324"/>
      <c r="P76" s="1358"/>
      <c r="Q76" s="1324"/>
      <c r="R76" s="1358"/>
      <c r="S76" s="1324"/>
      <c r="T76" s="1359" t="s">
        <v>397</v>
      </c>
      <c r="U76" s="1324"/>
      <c r="V76" s="1324"/>
      <c r="W76" s="1324"/>
      <c r="X76" s="1324"/>
      <c r="Y76" s="1324"/>
      <c r="Z76" s="1324"/>
      <c r="AA76" s="1324"/>
      <c r="AB76" s="1358" t="s">
        <v>732</v>
      </c>
      <c r="AC76" s="1324"/>
      <c r="AD76" s="1324"/>
      <c r="AE76" s="1324"/>
      <c r="AF76" s="1324"/>
      <c r="AG76" s="1358" t="s">
        <v>733</v>
      </c>
      <c r="AH76" s="1324"/>
      <c r="AI76" s="1324"/>
      <c r="AJ76" s="1024" t="s">
        <v>417</v>
      </c>
      <c r="AK76" s="1360" t="s">
        <v>734</v>
      </c>
      <c r="AL76" s="1324"/>
      <c r="AM76" s="1324"/>
      <c r="AN76" s="1324"/>
      <c r="AO76" s="1324"/>
      <c r="AP76" s="1324"/>
      <c r="AQ76" s="1020">
        <v>511719443</v>
      </c>
      <c r="AR76" s="1066">
        <v>397700698.39999998</v>
      </c>
      <c r="AS76" s="1020">
        <v>0.6</v>
      </c>
      <c r="AT76" s="1020">
        <v>0</v>
      </c>
      <c r="AU76" s="1020">
        <v>0</v>
      </c>
      <c r="AV76" s="1066">
        <v>0</v>
      </c>
      <c r="AW76" s="1020">
        <v>397700698.39999998</v>
      </c>
      <c r="AX76" s="1066">
        <v>0</v>
      </c>
      <c r="AY76" s="1020">
        <v>0</v>
      </c>
      <c r="AZ76" s="1066">
        <v>0</v>
      </c>
      <c r="BA76" s="1020">
        <v>0</v>
      </c>
      <c r="BB76" s="1020">
        <v>0</v>
      </c>
      <c r="BC76" s="1020">
        <v>0</v>
      </c>
      <c r="BD76" s="1020">
        <v>0</v>
      </c>
      <c r="BG76" s="1070">
        <v>511719443</v>
      </c>
      <c r="BH76" s="1070">
        <v>397700698.39999998</v>
      </c>
      <c r="BI76" s="1070">
        <v>0.6</v>
      </c>
      <c r="BJ76" s="1070">
        <v>0</v>
      </c>
      <c r="BK76" s="1070">
        <v>0</v>
      </c>
      <c r="BL76" s="1070">
        <v>0</v>
      </c>
      <c r="BM76" s="1070">
        <v>397700698.39999998</v>
      </c>
      <c r="BN76" s="1070">
        <v>0</v>
      </c>
      <c r="BO76" s="1070">
        <v>0</v>
      </c>
      <c r="BP76" s="1070">
        <v>0</v>
      </c>
      <c r="BQ76" s="1070">
        <v>0</v>
      </c>
      <c r="BR76" s="1070">
        <v>0</v>
      </c>
      <c r="BS76" s="1070">
        <v>0</v>
      </c>
      <c r="BT76" s="1070">
        <v>0</v>
      </c>
    </row>
    <row r="77" spans="1:72" ht="21.95" customHeight="1">
      <c r="A77" s="1013" t="str">
        <f t="shared" si="1"/>
        <v>A2041910</v>
      </c>
      <c r="B77" s="1358" t="s">
        <v>361</v>
      </c>
      <c r="C77" s="1324"/>
      <c r="D77" s="1358" t="s">
        <v>741</v>
      </c>
      <c r="E77" s="1324"/>
      <c r="F77" s="1358" t="s">
        <v>739</v>
      </c>
      <c r="G77" s="1324"/>
      <c r="H77" s="1358" t="s">
        <v>742</v>
      </c>
      <c r="I77" s="1324"/>
      <c r="J77" s="1358" t="s">
        <v>738</v>
      </c>
      <c r="K77" s="1324"/>
      <c r="L77" s="1324"/>
      <c r="M77" s="1358" t="s">
        <v>747</v>
      </c>
      <c r="N77" s="1324"/>
      <c r="O77" s="1324"/>
      <c r="P77" s="1358"/>
      <c r="Q77" s="1324"/>
      <c r="R77" s="1358"/>
      <c r="S77" s="1324"/>
      <c r="T77" s="1359" t="s">
        <v>398</v>
      </c>
      <c r="U77" s="1324"/>
      <c r="V77" s="1324"/>
      <c r="W77" s="1324"/>
      <c r="X77" s="1324"/>
      <c r="Y77" s="1324"/>
      <c r="Z77" s="1324"/>
      <c r="AA77" s="1324"/>
      <c r="AB77" s="1358" t="s">
        <v>732</v>
      </c>
      <c r="AC77" s="1324"/>
      <c r="AD77" s="1324"/>
      <c r="AE77" s="1324"/>
      <c r="AF77" s="1324"/>
      <c r="AG77" s="1358" t="s">
        <v>733</v>
      </c>
      <c r="AH77" s="1324"/>
      <c r="AI77" s="1324"/>
      <c r="AJ77" s="1024" t="s">
        <v>417</v>
      </c>
      <c r="AK77" s="1360" t="s">
        <v>734</v>
      </c>
      <c r="AL77" s="1324"/>
      <c r="AM77" s="1324"/>
      <c r="AN77" s="1324"/>
      <c r="AO77" s="1324"/>
      <c r="AP77" s="1324"/>
      <c r="AQ77" s="1020">
        <v>1000000</v>
      </c>
      <c r="AR77" s="1066">
        <v>0</v>
      </c>
      <c r="AS77" s="1020">
        <v>500000</v>
      </c>
      <c r="AT77" s="1020">
        <v>0</v>
      </c>
      <c r="AU77" s="1020">
        <v>0</v>
      </c>
      <c r="AV77" s="1066">
        <v>0</v>
      </c>
      <c r="AW77" s="1020">
        <v>0</v>
      </c>
      <c r="AX77" s="1066">
        <v>0</v>
      </c>
      <c r="AY77" s="1020">
        <v>0</v>
      </c>
      <c r="AZ77" s="1066">
        <v>0</v>
      </c>
      <c r="BA77" s="1020">
        <v>0</v>
      </c>
      <c r="BB77" s="1020">
        <v>0</v>
      </c>
      <c r="BC77" s="1020">
        <v>0</v>
      </c>
      <c r="BD77" s="1020">
        <v>0</v>
      </c>
      <c r="BG77" s="1070">
        <v>1000000</v>
      </c>
      <c r="BH77" s="1070">
        <v>0</v>
      </c>
      <c r="BI77" s="1070">
        <v>500000</v>
      </c>
      <c r="BJ77" s="1070">
        <v>0</v>
      </c>
      <c r="BK77" s="1070">
        <v>0</v>
      </c>
      <c r="BL77" s="1070">
        <v>0</v>
      </c>
      <c r="BM77" s="1070">
        <v>0</v>
      </c>
      <c r="BN77" s="1070">
        <v>0</v>
      </c>
      <c r="BO77" s="1070">
        <v>0</v>
      </c>
      <c r="BP77" s="1070">
        <v>0</v>
      </c>
      <c r="BQ77" s="1070">
        <v>0</v>
      </c>
      <c r="BR77" s="1070">
        <v>0</v>
      </c>
      <c r="BS77" s="1070">
        <v>0</v>
      </c>
      <c r="BT77" s="1070">
        <v>0</v>
      </c>
    </row>
    <row r="78" spans="1:72" ht="21.95" customHeight="1">
      <c r="A78" s="1013" t="str">
        <f t="shared" si="1"/>
        <v>A20411610</v>
      </c>
      <c r="B78" s="1358" t="s">
        <v>361</v>
      </c>
      <c r="C78" s="1324"/>
      <c r="D78" s="1358" t="s">
        <v>741</v>
      </c>
      <c r="E78" s="1324"/>
      <c r="F78" s="1358" t="s">
        <v>739</v>
      </c>
      <c r="G78" s="1324"/>
      <c r="H78" s="1358" t="s">
        <v>742</v>
      </c>
      <c r="I78" s="1324"/>
      <c r="J78" s="1358" t="s">
        <v>738</v>
      </c>
      <c r="K78" s="1324"/>
      <c r="L78" s="1324"/>
      <c r="M78" s="1358" t="s">
        <v>370</v>
      </c>
      <c r="N78" s="1324"/>
      <c r="O78" s="1324"/>
      <c r="P78" s="1358"/>
      <c r="Q78" s="1324"/>
      <c r="R78" s="1358"/>
      <c r="S78" s="1324"/>
      <c r="T78" s="1359" t="s">
        <v>399</v>
      </c>
      <c r="U78" s="1324"/>
      <c r="V78" s="1324"/>
      <c r="W78" s="1324"/>
      <c r="X78" s="1324"/>
      <c r="Y78" s="1324"/>
      <c r="Z78" s="1324"/>
      <c r="AA78" s="1324"/>
      <c r="AB78" s="1358" t="s">
        <v>732</v>
      </c>
      <c r="AC78" s="1324"/>
      <c r="AD78" s="1324"/>
      <c r="AE78" s="1324"/>
      <c r="AF78" s="1324"/>
      <c r="AG78" s="1358" t="s">
        <v>733</v>
      </c>
      <c r="AH78" s="1324"/>
      <c r="AI78" s="1324"/>
      <c r="AJ78" s="1024" t="s">
        <v>417</v>
      </c>
      <c r="AK78" s="1360" t="s">
        <v>734</v>
      </c>
      <c r="AL78" s="1324"/>
      <c r="AM78" s="1324"/>
      <c r="AN78" s="1324"/>
      <c r="AO78" s="1324"/>
      <c r="AP78" s="1324"/>
      <c r="AQ78" s="1020">
        <v>0</v>
      </c>
      <c r="AR78" s="1066">
        <v>0</v>
      </c>
      <c r="AS78" s="1020">
        <v>0</v>
      </c>
      <c r="AT78" s="1020">
        <v>0</v>
      </c>
      <c r="AU78" s="1020">
        <v>0</v>
      </c>
      <c r="AV78" s="1066">
        <v>0</v>
      </c>
      <c r="AW78" s="1020">
        <v>0</v>
      </c>
      <c r="AX78" s="1066">
        <v>0</v>
      </c>
      <c r="AY78" s="1020">
        <v>0</v>
      </c>
      <c r="AZ78" s="1066">
        <v>0</v>
      </c>
      <c r="BA78" s="1020">
        <v>0</v>
      </c>
      <c r="BB78" s="1020">
        <v>0</v>
      </c>
      <c r="BC78" s="1020">
        <v>0</v>
      </c>
      <c r="BD78" s="1020">
        <v>0</v>
      </c>
      <c r="BG78" s="1070">
        <v>0</v>
      </c>
      <c r="BH78" s="1070">
        <v>0</v>
      </c>
      <c r="BI78" s="1070">
        <v>0</v>
      </c>
      <c r="BJ78" s="1070">
        <v>0</v>
      </c>
      <c r="BK78" s="1070">
        <v>0</v>
      </c>
      <c r="BL78" s="1070">
        <v>0</v>
      </c>
      <c r="BM78" s="1070">
        <v>0</v>
      </c>
      <c r="BN78" s="1070">
        <v>0</v>
      </c>
      <c r="BO78" s="1070">
        <v>0</v>
      </c>
      <c r="BP78" s="1070">
        <v>0</v>
      </c>
      <c r="BQ78" s="1070">
        <v>0</v>
      </c>
      <c r="BR78" s="1070">
        <v>0</v>
      </c>
      <c r="BS78" s="1070">
        <v>0</v>
      </c>
      <c r="BT78" s="1070">
        <v>0</v>
      </c>
    </row>
    <row r="79" spans="1:72" ht="21.95" customHeight="1">
      <c r="A79" s="1013" t="str">
        <f t="shared" si="1"/>
        <v>A20412510</v>
      </c>
      <c r="B79" s="1358" t="s">
        <v>361</v>
      </c>
      <c r="C79" s="1324"/>
      <c r="D79" s="1358" t="s">
        <v>741</v>
      </c>
      <c r="E79" s="1324"/>
      <c r="F79" s="1358" t="s">
        <v>739</v>
      </c>
      <c r="G79" s="1324"/>
      <c r="H79" s="1358" t="s">
        <v>742</v>
      </c>
      <c r="I79" s="1324"/>
      <c r="J79" s="1358" t="s">
        <v>738</v>
      </c>
      <c r="K79" s="1324"/>
      <c r="L79" s="1324"/>
      <c r="M79" s="1358" t="s">
        <v>759</v>
      </c>
      <c r="N79" s="1324"/>
      <c r="O79" s="1324"/>
      <c r="P79" s="1358"/>
      <c r="Q79" s="1324"/>
      <c r="R79" s="1358"/>
      <c r="S79" s="1324"/>
      <c r="T79" s="1359" t="s">
        <v>400</v>
      </c>
      <c r="U79" s="1324"/>
      <c r="V79" s="1324"/>
      <c r="W79" s="1324"/>
      <c r="X79" s="1324"/>
      <c r="Y79" s="1324"/>
      <c r="Z79" s="1324"/>
      <c r="AA79" s="1324"/>
      <c r="AB79" s="1358" t="s">
        <v>732</v>
      </c>
      <c r="AC79" s="1324"/>
      <c r="AD79" s="1324"/>
      <c r="AE79" s="1324"/>
      <c r="AF79" s="1324"/>
      <c r="AG79" s="1358" t="s">
        <v>733</v>
      </c>
      <c r="AH79" s="1324"/>
      <c r="AI79" s="1324"/>
      <c r="AJ79" s="1024" t="s">
        <v>417</v>
      </c>
      <c r="AK79" s="1360" t="s">
        <v>734</v>
      </c>
      <c r="AL79" s="1324"/>
      <c r="AM79" s="1324"/>
      <c r="AN79" s="1324"/>
      <c r="AO79" s="1324"/>
      <c r="AP79" s="1324"/>
      <c r="AQ79" s="1020">
        <v>262500000</v>
      </c>
      <c r="AR79" s="1066">
        <v>0</v>
      </c>
      <c r="AS79" s="1020">
        <v>1311779</v>
      </c>
      <c r="AT79" s="1020">
        <v>0</v>
      </c>
      <c r="AU79" s="1020">
        <v>0</v>
      </c>
      <c r="AV79" s="1066">
        <v>0</v>
      </c>
      <c r="AW79" s="1020">
        <v>0</v>
      </c>
      <c r="AX79" s="1066">
        <v>0</v>
      </c>
      <c r="AY79" s="1020">
        <v>0</v>
      </c>
      <c r="AZ79" s="1066">
        <v>0</v>
      </c>
      <c r="BA79" s="1020">
        <v>0</v>
      </c>
      <c r="BB79" s="1020">
        <v>0</v>
      </c>
      <c r="BC79" s="1020">
        <v>0</v>
      </c>
      <c r="BD79" s="1020">
        <v>0</v>
      </c>
      <c r="BG79" s="1070">
        <v>262500000</v>
      </c>
      <c r="BH79" s="1070">
        <v>0</v>
      </c>
      <c r="BI79" s="1070">
        <v>1311779</v>
      </c>
      <c r="BJ79" s="1070">
        <v>0</v>
      </c>
      <c r="BK79" s="1070">
        <v>0</v>
      </c>
      <c r="BL79" s="1070">
        <v>0</v>
      </c>
      <c r="BM79" s="1070">
        <v>0</v>
      </c>
      <c r="BN79" s="1070">
        <v>0</v>
      </c>
      <c r="BO79" s="1070">
        <v>0</v>
      </c>
      <c r="BP79" s="1070">
        <v>0</v>
      </c>
      <c r="BQ79" s="1070">
        <v>0</v>
      </c>
      <c r="BR79" s="1070">
        <v>0</v>
      </c>
      <c r="BS79" s="1070">
        <v>0</v>
      </c>
      <c r="BT79" s="1070">
        <v>0</v>
      </c>
    </row>
    <row r="80" spans="1:72" ht="21.95" customHeight="1">
      <c r="A80" s="1013" t="str">
        <f t="shared" si="1"/>
        <v>A204210</v>
      </c>
      <c r="B80" s="1350" t="s">
        <v>361</v>
      </c>
      <c r="C80" s="1324"/>
      <c r="D80" s="1350" t="s">
        <v>741</v>
      </c>
      <c r="E80" s="1324"/>
      <c r="F80" s="1350" t="s">
        <v>739</v>
      </c>
      <c r="G80" s="1324"/>
      <c r="H80" s="1350" t="s">
        <v>742</v>
      </c>
      <c r="I80" s="1324"/>
      <c r="J80" s="1350" t="s">
        <v>741</v>
      </c>
      <c r="K80" s="1324"/>
      <c r="L80" s="1324"/>
      <c r="M80" s="1350"/>
      <c r="N80" s="1324"/>
      <c r="O80" s="1324"/>
      <c r="P80" s="1350"/>
      <c r="Q80" s="1324"/>
      <c r="R80" s="1350"/>
      <c r="S80" s="1324"/>
      <c r="T80" s="1349" t="s">
        <v>635</v>
      </c>
      <c r="U80" s="1324"/>
      <c r="V80" s="1324"/>
      <c r="W80" s="1324"/>
      <c r="X80" s="1324"/>
      <c r="Y80" s="1324"/>
      <c r="Z80" s="1324"/>
      <c r="AA80" s="1324"/>
      <c r="AB80" s="1350" t="s">
        <v>732</v>
      </c>
      <c r="AC80" s="1324"/>
      <c r="AD80" s="1324"/>
      <c r="AE80" s="1324"/>
      <c r="AF80" s="1324"/>
      <c r="AG80" s="1350" t="s">
        <v>733</v>
      </c>
      <c r="AH80" s="1324"/>
      <c r="AI80" s="1324"/>
      <c r="AJ80" s="1021" t="s">
        <v>417</v>
      </c>
      <c r="AK80" s="1351" t="s">
        <v>734</v>
      </c>
      <c r="AL80" s="1324"/>
      <c r="AM80" s="1324"/>
      <c r="AN80" s="1324"/>
      <c r="AO80" s="1324"/>
      <c r="AP80" s="1324"/>
      <c r="AQ80" s="1020">
        <v>40937304</v>
      </c>
      <c r="AR80" s="1066">
        <v>25526867</v>
      </c>
      <c r="AS80" s="1020">
        <v>7116393</v>
      </c>
      <c r="AT80" s="1020">
        <v>0</v>
      </c>
      <c r="AU80" s="1020">
        <v>0</v>
      </c>
      <c r="AV80" s="1066">
        <v>0</v>
      </c>
      <c r="AW80" s="1020">
        <v>25526867</v>
      </c>
      <c r="AX80" s="1066">
        <v>0</v>
      </c>
      <c r="AY80" s="1020">
        <v>0</v>
      </c>
      <c r="AZ80" s="1066">
        <v>0</v>
      </c>
      <c r="BA80" s="1020">
        <v>0</v>
      </c>
      <c r="BB80" s="1020">
        <v>0</v>
      </c>
      <c r="BC80" s="1020">
        <v>0</v>
      </c>
      <c r="BD80" s="1020">
        <v>0</v>
      </c>
      <c r="BG80" s="1070">
        <v>40937304</v>
      </c>
      <c r="BH80" s="1070">
        <v>25526867</v>
      </c>
      <c r="BI80" s="1070">
        <v>7116393</v>
      </c>
      <c r="BJ80" s="1070">
        <v>0</v>
      </c>
      <c r="BK80" s="1070">
        <v>0</v>
      </c>
      <c r="BL80" s="1070">
        <v>0</v>
      </c>
      <c r="BM80" s="1070">
        <v>25526867</v>
      </c>
      <c r="BN80" s="1070">
        <v>0</v>
      </c>
      <c r="BO80" s="1070">
        <v>0</v>
      </c>
      <c r="BP80" s="1070">
        <v>0</v>
      </c>
      <c r="BQ80" s="1070">
        <v>0</v>
      </c>
      <c r="BR80" s="1070">
        <v>0</v>
      </c>
      <c r="BS80" s="1070">
        <v>0</v>
      </c>
      <c r="BT80" s="1070">
        <v>0</v>
      </c>
    </row>
    <row r="81" spans="1:72" ht="21.95" customHeight="1">
      <c r="A81" s="1013" t="str">
        <f t="shared" si="1"/>
        <v>A2042110</v>
      </c>
      <c r="B81" s="1358" t="s">
        <v>361</v>
      </c>
      <c r="C81" s="1324"/>
      <c r="D81" s="1358" t="s">
        <v>741</v>
      </c>
      <c r="E81" s="1324"/>
      <c r="F81" s="1358" t="s">
        <v>739</v>
      </c>
      <c r="G81" s="1324"/>
      <c r="H81" s="1358" t="s">
        <v>742</v>
      </c>
      <c r="I81" s="1324"/>
      <c r="J81" s="1358" t="s">
        <v>741</v>
      </c>
      <c r="K81" s="1324"/>
      <c r="L81" s="1324"/>
      <c r="M81" s="1358" t="s">
        <v>738</v>
      </c>
      <c r="N81" s="1324"/>
      <c r="O81" s="1324"/>
      <c r="P81" s="1358"/>
      <c r="Q81" s="1324"/>
      <c r="R81" s="1358"/>
      <c r="S81" s="1324"/>
      <c r="T81" s="1359" t="s">
        <v>401</v>
      </c>
      <c r="U81" s="1324"/>
      <c r="V81" s="1324"/>
      <c r="W81" s="1324"/>
      <c r="X81" s="1324"/>
      <c r="Y81" s="1324"/>
      <c r="Z81" s="1324"/>
      <c r="AA81" s="1324"/>
      <c r="AB81" s="1358" t="s">
        <v>732</v>
      </c>
      <c r="AC81" s="1324"/>
      <c r="AD81" s="1324"/>
      <c r="AE81" s="1324"/>
      <c r="AF81" s="1324"/>
      <c r="AG81" s="1358" t="s">
        <v>733</v>
      </c>
      <c r="AH81" s="1324"/>
      <c r="AI81" s="1324"/>
      <c r="AJ81" s="1024" t="s">
        <v>417</v>
      </c>
      <c r="AK81" s="1360" t="s">
        <v>734</v>
      </c>
      <c r="AL81" s="1324"/>
      <c r="AM81" s="1324"/>
      <c r="AN81" s="1324"/>
      <c r="AO81" s="1324"/>
      <c r="AP81" s="1324"/>
      <c r="AQ81" s="1020">
        <v>11780557</v>
      </c>
      <c r="AR81" s="1066">
        <v>0</v>
      </c>
      <c r="AS81" s="1020">
        <v>5116393</v>
      </c>
      <c r="AT81" s="1020">
        <v>0</v>
      </c>
      <c r="AU81" s="1020">
        <v>0</v>
      </c>
      <c r="AV81" s="1066">
        <v>0</v>
      </c>
      <c r="AW81" s="1020">
        <v>0</v>
      </c>
      <c r="AX81" s="1066">
        <v>0</v>
      </c>
      <c r="AY81" s="1020">
        <v>0</v>
      </c>
      <c r="AZ81" s="1066">
        <v>0</v>
      </c>
      <c r="BA81" s="1020">
        <v>0</v>
      </c>
      <c r="BB81" s="1020">
        <v>0</v>
      </c>
      <c r="BC81" s="1020">
        <v>0</v>
      </c>
      <c r="BD81" s="1020">
        <v>0</v>
      </c>
      <c r="BG81" s="1070">
        <v>11780557</v>
      </c>
      <c r="BH81" s="1070">
        <v>0</v>
      </c>
      <c r="BI81" s="1070">
        <v>5116393</v>
      </c>
      <c r="BJ81" s="1070">
        <v>0</v>
      </c>
      <c r="BK81" s="1070">
        <v>0</v>
      </c>
      <c r="BL81" s="1070">
        <v>0</v>
      </c>
      <c r="BM81" s="1070">
        <v>0</v>
      </c>
      <c r="BN81" s="1070">
        <v>0</v>
      </c>
      <c r="BO81" s="1070">
        <v>0</v>
      </c>
      <c r="BP81" s="1070">
        <v>0</v>
      </c>
      <c r="BQ81" s="1070">
        <v>0</v>
      </c>
      <c r="BR81" s="1070">
        <v>0</v>
      </c>
      <c r="BS81" s="1070">
        <v>0</v>
      </c>
      <c r="BT81" s="1070">
        <v>0</v>
      </c>
    </row>
    <row r="82" spans="1:72" ht="21.95" customHeight="1">
      <c r="A82" s="1013" t="str">
        <f t="shared" si="1"/>
        <v>A2042210</v>
      </c>
      <c r="B82" s="1358" t="s">
        <v>361</v>
      </c>
      <c r="C82" s="1324"/>
      <c r="D82" s="1358" t="s">
        <v>741</v>
      </c>
      <c r="E82" s="1324"/>
      <c r="F82" s="1358" t="s">
        <v>739</v>
      </c>
      <c r="G82" s="1324"/>
      <c r="H82" s="1358" t="s">
        <v>742</v>
      </c>
      <c r="I82" s="1324"/>
      <c r="J82" s="1358" t="s">
        <v>741</v>
      </c>
      <c r="K82" s="1324"/>
      <c r="L82" s="1324"/>
      <c r="M82" s="1358" t="s">
        <v>741</v>
      </c>
      <c r="N82" s="1324"/>
      <c r="O82" s="1324"/>
      <c r="P82" s="1358"/>
      <c r="Q82" s="1324"/>
      <c r="R82" s="1358"/>
      <c r="S82" s="1324"/>
      <c r="T82" s="1359" t="s">
        <v>402</v>
      </c>
      <c r="U82" s="1324"/>
      <c r="V82" s="1324"/>
      <c r="W82" s="1324"/>
      <c r="X82" s="1324"/>
      <c r="Y82" s="1324"/>
      <c r="Z82" s="1324"/>
      <c r="AA82" s="1324"/>
      <c r="AB82" s="1358" t="s">
        <v>732</v>
      </c>
      <c r="AC82" s="1324"/>
      <c r="AD82" s="1324"/>
      <c r="AE82" s="1324"/>
      <c r="AF82" s="1324"/>
      <c r="AG82" s="1358" t="s">
        <v>733</v>
      </c>
      <c r="AH82" s="1324"/>
      <c r="AI82" s="1324"/>
      <c r="AJ82" s="1024" t="s">
        <v>417</v>
      </c>
      <c r="AK82" s="1360" t="s">
        <v>734</v>
      </c>
      <c r="AL82" s="1324"/>
      <c r="AM82" s="1324"/>
      <c r="AN82" s="1324"/>
      <c r="AO82" s="1324"/>
      <c r="AP82" s="1324"/>
      <c r="AQ82" s="1020">
        <v>29156747</v>
      </c>
      <c r="AR82" s="1066">
        <v>25526867</v>
      </c>
      <c r="AS82" s="1020">
        <v>2000000</v>
      </c>
      <c r="AT82" s="1020">
        <v>0</v>
      </c>
      <c r="AU82" s="1020">
        <v>0</v>
      </c>
      <c r="AV82" s="1066">
        <v>0</v>
      </c>
      <c r="AW82" s="1020">
        <v>25526867</v>
      </c>
      <c r="AX82" s="1066">
        <v>0</v>
      </c>
      <c r="AY82" s="1020">
        <v>0</v>
      </c>
      <c r="AZ82" s="1066">
        <v>0</v>
      </c>
      <c r="BA82" s="1020">
        <v>0</v>
      </c>
      <c r="BB82" s="1020">
        <v>0</v>
      </c>
      <c r="BC82" s="1020">
        <v>0</v>
      </c>
      <c r="BD82" s="1020">
        <v>0</v>
      </c>
      <c r="BG82" s="1070">
        <v>29156747</v>
      </c>
      <c r="BH82" s="1070">
        <v>25526867</v>
      </c>
      <c r="BI82" s="1070">
        <v>2000000</v>
      </c>
      <c r="BJ82" s="1070">
        <v>0</v>
      </c>
      <c r="BK82" s="1070">
        <v>0</v>
      </c>
      <c r="BL82" s="1070">
        <v>0</v>
      </c>
      <c r="BM82" s="1070">
        <v>25526867</v>
      </c>
      <c r="BN82" s="1070">
        <v>0</v>
      </c>
      <c r="BO82" s="1070">
        <v>0</v>
      </c>
      <c r="BP82" s="1070">
        <v>0</v>
      </c>
      <c r="BQ82" s="1070">
        <v>0</v>
      </c>
      <c r="BR82" s="1070">
        <v>0</v>
      </c>
      <c r="BS82" s="1070">
        <v>0</v>
      </c>
      <c r="BT82" s="1070">
        <v>0</v>
      </c>
    </row>
    <row r="83" spans="1:72" ht="21.95" customHeight="1">
      <c r="A83" s="1013" t="str">
        <f t="shared" si="1"/>
        <v>A204410</v>
      </c>
      <c r="B83" s="1350" t="s">
        <v>361</v>
      </c>
      <c r="C83" s="1324"/>
      <c r="D83" s="1350" t="s">
        <v>741</v>
      </c>
      <c r="E83" s="1324"/>
      <c r="F83" s="1350" t="s">
        <v>739</v>
      </c>
      <c r="G83" s="1324"/>
      <c r="H83" s="1350" t="s">
        <v>742</v>
      </c>
      <c r="I83" s="1324"/>
      <c r="J83" s="1350" t="s">
        <v>742</v>
      </c>
      <c r="K83" s="1324"/>
      <c r="L83" s="1324"/>
      <c r="M83" s="1350"/>
      <c r="N83" s="1324"/>
      <c r="O83" s="1324"/>
      <c r="P83" s="1350"/>
      <c r="Q83" s="1324"/>
      <c r="R83" s="1350"/>
      <c r="S83" s="1324"/>
      <c r="T83" s="1349" t="s">
        <v>637</v>
      </c>
      <c r="U83" s="1324"/>
      <c r="V83" s="1324"/>
      <c r="W83" s="1324"/>
      <c r="X83" s="1324"/>
      <c r="Y83" s="1324"/>
      <c r="Z83" s="1324"/>
      <c r="AA83" s="1324"/>
      <c r="AB83" s="1350" t="s">
        <v>732</v>
      </c>
      <c r="AC83" s="1324"/>
      <c r="AD83" s="1324"/>
      <c r="AE83" s="1324"/>
      <c r="AF83" s="1324"/>
      <c r="AG83" s="1350" t="s">
        <v>733</v>
      </c>
      <c r="AH83" s="1324"/>
      <c r="AI83" s="1324"/>
      <c r="AJ83" s="1021" t="s">
        <v>417</v>
      </c>
      <c r="AK83" s="1351" t="s">
        <v>734</v>
      </c>
      <c r="AL83" s="1324"/>
      <c r="AM83" s="1324"/>
      <c r="AN83" s="1324"/>
      <c r="AO83" s="1324"/>
      <c r="AP83" s="1324"/>
      <c r="AQ83" s="1020">
        <v>1119609341</v>
      </c>
      <c r="AR83" s="1066">
        <v>6126180</v>
      </c>
      <c r="AS83" s="1020">
        <v>10400856</v>
      </c>
      <c r="AT83" s="1020">
        <v>0</v>
      </c>
      <c r="AU83" s="1020">
        <v>0</v>
      </c>
      <c r="AV83" s="1066">
        <v>27488000</v>
      </c>
      <c r="AW83" s="1020">
        <v>21361820</v>
      </c>
      <c r="AX83" s="1066">
        <v>39870347</v>
      </c>
      <c r="AY83" s="1020">
        <v>12382347</v>
      </c>
      <c r="AZ83" s="1066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70">
        <v>1119609341</v>
      </c>
      <c r="BH83" s="1070">
        <v>6126180</v>
      </c>
      <c r="BI83" s="1070">
        <v>10400856</v>
      </c>
      <c r="BJ83" s="1070">
        <v>0</v>
      </c>
      <c r="BK83" s="1070">
        <v>0</v>
      </c>
      <c r="BL83" s="1070">
        <v>27488000</v>
      </c>
      <c r="BM83" s="1070">
        <v>21361820</v>
      </c>
      <c r="BN83" s="1070">
        <v>39870347</v>
      </c>
      <c r="BO83" s="1070">
        <v>12382347</v>
      </c>
      <c r="BP83" s="1070">
        <v>39870347</v>
      </c>
      <c r="BQ83" s="1070">
        <v>0</v>
      </c>
      <c r="BR83" s="1070">
        <v>39870347</v>
      </c>
      <c r="BS83" s="1070">
        <v>0</v>
      </c>
      <c r="BT83" s="1070">
        <v>0</v>
      </c>
    </row>
    <row r="84" spans="1:72" ht="21.95" customHeight="1">
      <c r="A84" s="1013" t="str">
        <f t="shared" si="1"/>
        <v>A2044110</v>
      </c>
      <c r="B84" s="1358" t="s">
        <v>361</v>
      </c>
      <c r="C84" s="1324"/>
      <c r="D84" s="1358" t="s">
        <v>741</v>
      </c>
      <c r="E84" s="1324"/>
      <c r="F84" s="1358" t="s">
        <v>739</v>
      </c>
      <c r="G84" s="1324"/>
      <c r="H84" s="1358" t="s">
        <v>742</v>
      </c>
      <c r="I84" s="1324"/>
      <c r="J84" s="1358" t="s">
        <v>742</v>
      </c>
      <c r="K84" s="1324"/>
      <c r="L84" s="1324"/>
      <c r="M84" s="1358" t="s">
        <v>738</v>
      </c>
      <c r="N84" s="1324"/>
      <c r="O84" s="1324"/>
      <c r="P84" s="1358"/>
      <c r="Q84" s="1324"/>
      <c r="R84" s="1358"/>
      <c r="S84" s="1324"/>
      <c r="T84" s="1359" t="s">
        <v>403</v>
      </c>
      <c r="U84" s="1324"/>
      <c r="V84" s="1324"/>
      <c r="W84" s="1324"/>
      <c r="X84" s="1324"/>
      <c r="Y84" s="1324"/>
      <c r="Z84" s="1324"/>
      <c r="AA84" s="1324"/>
      <c r="AB84" s="1358" t="s">
        <v>732</v>
      </c>
      <c r="AC84" s="1324"/>
      <c r="AD84" s="1324"/>
      <c r="AE84" s="1324"/>
      <c r="AF84" s="1324"/>
      <c r="AG84" s="1358" t="s">
        <v>733</v>
      </c>
      <c r="AH84" s="1324"/>
      <c r="AI84" s="1324"/>
      <c r="AJ84" s="1024" t="s">
        <v>417</v>
      </c>
      <c r="AK84" s="1360" t="s">
        <v>734</v>
      </c>
      <c r="AL84" s="1324"/>
      <c r="AM84" s="1324"/>
      <c r="AN84" s="1324"/>
      <c r="AO84" s="1324"/>
      <c r="AP84" s="1324"/>
      <c r="AQ84" s="1020">
        <v>400000000</v>
      </c>
      <c r="AR84" s="1066">
        <v>0</v>
      </c>
      <c r="AS84" s="1020">
        <v>1000000</v>
      </c>
      <c r="AT84" s="1020">
        <v>0</v>
      </c>
      <c r="AU84" s="1020">
        <v>0</v>
      </c>
      <c r="AV84" s="1066">
        <v>17500000</v>
      </c>
      <c r="AW84" s="1020">
        <v>17500000</v>
      </c>
      <c r="AX84" s="1066">
        <v>35981893</v>
      </c>
      <c r="AY84" s="1020">
        <v>18481893</v>
      </c>
      <c r="AZ84" s="1066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70">
        <v>400000000</v>
      </c>
      <c r="BH84" s="1070">
        <v>0</v>
      </c>
      <c r="BI84" s="1070">
        <v>1000000</v>
      </c>
      <c r="BJ84" s="1070">
        <v>0</v>
      </c>
      <c r="BK84" s="1070">
        <v>0</v>
      </c>
      <c r="BL84" s="1070">
        <v>17500000</v>
      </c>
      <c r="BM84" s="1070">
        <v>17500000</v>
      </c>
      <c r="BN84" s="1070">
        <v>35981893</v>
      </c>
      <c r="BO84" s="1070">
        <v>18481893</v>
      </c>
      <c r="BP84" s="1070">
        <v>35981893</v>
      </c>
      <c r="BQ84" s="1070">
        <v>0</v>
      </c>
      <c r="BR84" s="1070">
        <v>35981893</v>
      </c>
      <c r="BS84" s="1070">
        <v>0</v>
      </c>
      <c r="BT84" s="1070">
        <v>0</v>
      </c>
    </row>
    <row r="85" spans="1:72" ht="21.95" customHeight="1">
      <c r="A85" s="1013" t="str">
        <f t="shared" si="1"/>
        <v>A2044610</v>
      </c>
      <c r="B85" s="1358" t="s">
        <v>361</v>
      </c>
      <c r="C85" s="1324"/>
      <c r="D85" s="1358" t="s">
        <v>741</v>
      </c>
      <c r="E85" s="1324"/>
      <c r="F85" s="1358" t="s">
        <v>739</v>
      </c>
      <c r="G85" s="1324"/>
      <c r="H85" s="1358" t="s">
        <v>742</v>
      </c>
      <c r="I85" s="1324"/>
      <c r="J85" s="1358" t="s">
        <v>742</v>
      </c>
      <c r="K85" s="1324"/>
      <c r="L85" s="1324"/>
      <c r="M85" s="1358" t="s">
        <v>753</v>
      </c>
      <c r="N85" s="1324"/>
      <c r="O85" s="1324"/>
      <c r="P85" s="1358"/>
      <c r="Q85" s="1324"/>
      <c r="R85" s="1358"/>
      <c r="S85" s="1324"/>
      <c r="T85" s="1359" t="s">
        <v>404</v>
      </c>
      <c r="U85" s="1324"/>
      <c r="V85" s="1324"/>
      <c r="W85" s="1324"/>
      <c r="X85" s="1324"/>
      <c r="Y85" s="1324"/>
      <c r="Z85" s="1324"/>
      <c r="AA85" s="1324"/>
      <c r="AB85" s="1358" t="s">
        <v>732</v>
      </c>
      <c r="AC85" s="1324"/>
      <c r="AD85" s="1324"/>
      <c r="AE85" s="1324"/>
      <c r="AF85" s="1324"/>
      <c r="AG85" s="1358" t="s">
        <v>733</v>
      </c>
      <c r="AH85" s="1324"/>
      <c r="AI85" s="1324"/>
      <c r="AJ85" s="1024" t="s">
        <v>417</v>
      </c>
      <c r="AK85" s="1360" t="s">
        <v>734</v>
      </c>
      <c r="AL85" s="1324"/>
      <c r="AM85" s="1324"/>
      <c r="AN85" s="1324"/>
      <c r="AO85" s="1324"/>
      <c r="AP85" s="1324"/>
      <c r="AQ85" s="1020">
        <v>10000000</v>
      </c>
      <c r="AR85" s="1066">
        <v>0</v>
      </c>
      <c r="AS85" s="1020">
        <v>0</v>
      </c>
      <c r="AT85" s="1020">
        <v>0</v>
      </c>
      <c r="AU85" s="1020">
        <v>0</v>
      </c>
      <c r="AV85" s="1066">
        <v>9483000</v>
      </c>
      <c r="AW85" s="1020">
        <v>9483000</v>
      </c>
      <c r="AX85" s="1066">
        <v>0</v>
      </c>
      <c r="AY85" s="1020">
        <v>9483000</v>
      </c>
      <c r="AZ85" s="1066">
        <v>0</v>
      </c>
      <c r="BA85" s="1020">
        <v>0</v>
      </c>
      <c r="BB85" s="1020">
        <v>0</v>
      </c>
      <c r="BC85" s="1020">
        <v>0</v>
      </c>
      <c r="BD85" s="1020">
        <v>0</v>
      </c>
      <c r="BG85" s="1070">
        <v>10000000</v>
      </c>
      <c r="BH85" s="1070">
        <v>0</v>
      </c>
      <c r="BI85" s="1070">
        <v>0</v>
      </c>
      <c r="BJ85" s="1070">
        <v>0</v>
      </c>
      <c r="BK85" s="1070">
        <v>0</v>
      </c>
      <c r="BL85" s="1070">
        <v>9483000</v>
      </c>
      <c r="BM85" s="1070">
        <v>9483000</v>
      </c>
      <c r="BN85" s="1070">
        <v>0</v>
      </c>
      <c r="BO85" s="1070">
        <v>9483000</v>
      </c>
      <c r="BP85" s="1070">
        <v>0</v>
      </c>
      <c r="BQ85" s="1070">
        <v>0</v>
      </c>
      <c r="BR85" s="1070">
        <v>0</v>
      </c>
      <c r="BS85" s="1070">
        <v>0</v>
      </c>
      <c r="BT85" s="1070">
        <v>0</v>
      </c>
    </row>
    <row r="86" spans="1:72" ht="21.95" customHeight="1">
      <c r="A86" s="1013" t="str">
        <f t="shared" si="1"/>
        <v>A2044910</v>
      </c>
      <c r="B86" s="1358" t="s">
        <v>361</v>
      </c>
      <c r="C86" s="1324"/>
      <c r="D86" s="1358" t="s">
        <v>741</v>
      </c>
      <c r="E86" s="1324"/>
      <c r="F86" s="1358" t="s">
        <v>739</v>
      </c>
      <c r="G86" s="1324"/>
      <c r="H86" s="1358" t="s">
        <v>742</v>
      </c>
      <c r="I86" s="1324"/>
      <c r="J86" s="1358" t="s">
        <v>742</v>
      </c>
      <c r="K86" s="1324"/>
      <c r="L86" s="1324"/>
      <c r="M86" s="1358" t="s">
        <v>747</v>
      </c>
      <c r="N86" s="1324"/>
      <c r="O86" s="1324"/>
      <c r="P86" s="1358"/>
      <c r="Q86" s="1324"/>
      <c r="R86" s="1358"/>
      <c r="S86" s="1324"/>
      <c r="T86" s="1359" t="s">
        <v>405</v>
      </c>
      <c r="U86" s="1324"/>
      <c r="V86" s="1324"/>
      <c r="W86" s="1324"/>
      <c r="X86" s="1324"/>
      <c r="Y86" s="1324"/>
      <c r="Z86" s="1324"/>
      <c r="AA86" s="1324"/>
      <c r="AB86" s="1358" t="s">
        <v>732</v>
      </c>
      <c r="AC86" s="1324"/>
      <c r="AD86" s="1324"/>
      <c r="AE86" s="1324"/>
      <c r="AF86" s="1324"/>
      <c r="AG86" s="1358" t="s">
        <v>733</v>
      </c>
      <c r="AH86" s="1324"/>
      <c r="AI86" s="1324"/>
      <c r="AJ86" s="1024" t="s">
        <v>417</v>
      </c>
      <c r="AK86" s="1360" t="s">
        <v>734</v>
      </c>
      <c r="AL86" s="1324"/>
      <c r="AM86" s="1324"/>
      <c r="AN86" s="1324"/>
      <c r="AO86" s="1324"/>
      <c r="AP86" s="1324"/>
      <c r="AQ86" s="1020">
        <v>30000000</v>
      </c>
      <c r="AR86" s="1066">
        <v>0</v>
      </c>
      <c r="AS86" s="1020">
        <v>2957608</v>
      </c>
      <c r="AT86" s="1020">
        <v>0</v>
      </c>
      <c r="AU86" s="1020">
        <v>0</v>
      </c>
      <c r="AV86" s="1066">
        <v>0</v>
      </c>
      <c r="AW86" s="1020">
        <v>0</v>
      </c>
      <c r="AX86" s="1066">
        <v>0</v>
      </c>
      <c r="AY86" s="1020">
        <v>0</v>
      </c>
      <c r="AZ86" s="1066">
        <v>0</v>
      </c>
      <c r="BA86" s="1020">
        <v>0</v>
      </c>
      <c r="BB86" s="1020">
        <v>0</v>
      </c>
      <c r="BC86" s="1020">
        <v>0</v>
      </c>
      <c r="BD86" s="1020">
        <v>0</v>
      </c>
      <c r="BG86" s="1070">
        <v>30000000</v>
      </c>
      <c r="BH86" s="1070">
        <v>0</v>
      </c>
      <c r="BI86" s="1070">
        <v>2957608</v>
      </c>
      <c r="BJ86" s="1070">
        <v>0</v>
      </c>
      <c r="BK86" s="1070">
        <v>0</v>
      </c>
      <c r="BL86" s="1070">
        <v>0</v>
      </c>
      <c r="BM86" s="1070">
        <v>0</v>
      </c>
      <c r="BN86" s="1070">
        <v>0</v>
      </c>
      <c r="BO86" s="1070">
        <v>0</v>
      </c>
      <c r="BP86" s="1070">
        <v>0</v>
      </c>
      <c r="BQ86" s="1070">
        <v>0</v>
      </c>
      <c r="BR86" s="1070">
        <v>0</v>
      </c>
      <c r="BS86" s="1070">
        <v>0</v>
      </c>
      <c r="BT86" s="1070">
        <v>0</v>
      </c>
    </row>
    <row r="87" spans="1:72" ht="21.95" customHeight="1">
      <c r="A87" s="1013" t="str">
        <f t="shared" si="1"/>
        <v>A20441510</v>
      </c>
      <c r="B87" s="1358" t="s">
        <v>361</v>
      </c>
      <c r="C87" s="1324"/>
      <c r="D87" s="1358" t="s">
        <v>741</v>
      </c>
      <c r="E87" s="1324"/>
      <c r="F87" s="1358" t="s">
        <v>739</v>
      </c>
      <c r="G87" s="1324"/>
      <c r="H87" s="1358" t="s">
        <v>742</v>
      </c>
      <c r="I87" s="1324"/>
      <c r="J87" s="1358" t="s">
        <v>742</v>
      </c>
      <c r="K87" s="1324"/>
      <c r="L87" s="1324"/>
      <c r="M87" s="1358" t="s">
        <v>745</v>
      </c>
      <c r="N87" s="1324"/>
      <c r="O87" s="1324"/>
      <c r="P87" s="1358"/>
      <c r="Q87" s="1324"/>
      <c r="R87" s="1358"/>
      <c r="S87" s="1324"/>
      <c r="T87" s="1359" t="s">
        <v>406</v>
      </c>
      <c r="U87" s="1324"/>
      <c r="V87" s="1324"/>
      <c r="W87" s="1324"/>
      <c r="X87" s="1324"/>
      <c r="Y87" s="1324"/>
      <c r="Z87" s="1324"/>
      <c r="AA87" s="1324"/>
      <c r="AB87" s="1358" t="s">
        <v>732</v>
      </c>
      <c r="AC87" s="1324"/>
      <c r="AD87" s="1324"/>
      <c r="AE87" s="1324"/>
      <c r="AF87" s="1324"/>
      <c r="AG87" s="1358" t="s">
        <v>733</v>
      </c>
      <c r="AH87" s="1324"/>
      <c r="AI87" s="1324"/>
      <c r="AJ87" s="1024" t="s">
        <v>417</v>
      </c>
      <c r="AK87" s="1360" t="s">
        <v>734</v>
      </c>
      <c r="AL87" s="1324"/>
      <c r="AM87" s="1324"/>
      <c r="AN87" s="1324"/>
      <c r="AO87" s="1324"/>
      <c r="AP87" s="1324"/>
      <c r="AQ87" s="1020">
        <v>551000000</v>
      </c>
      <c r="AR87" s="1066">
        <v>320000</v>
      </c>
      <c r="AS87" s="1020">
        <v>1361534</v>
      </c>
      <c r="AT87" s="1020">
        <v>0</v>
      </c>
      <c r="AU87" s="1020">
        <v>0</v>
      </c>
      <c r="AV87" s="1066">
        <v>320000</v>
      </c>
      <c r="AW87" s="1020">
        <v>0</v>
      </c>
      <c r="AX87" s="1066">
        <v>320000</v>
      </c>
      <c r="AY87" s="1020">
        <v>0</v>
      </c>
      <c r="AZ87" s="1066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70">
        <v>551000000</v>
      </c>
      <c r="BH87" s="1070">
        <v>320000</v>
      </c>
      <c r="BI87" s="1070">
        <v>1361534</v>
      </c>
      <c r="BJ87" s="1070">
        <v>0</v>
      </c>
      <c r="BK87" s="1070">
        <v>0</v>
      </c>
      <c r="BL87" s="1070">
        <v>320000</v>
      </c>
      <c r="BM87" s="1070">
        <v>0</v>
      </c>
      <c r="BN87" s="1070">
        <v>320000</v>
      </c>
      <c r="BO87" s="1070">
        <v>0</v>
      </c>
      <c r="BP87" s="1070">
        <v>320000</v>
      </c>
      <c r="BQ87" s="1070">
        <v>0</v>
      </c>
      <c r="BR87" s="1070">
        <v>320000</v>
      </c>
      <c r="BS87" s="1070">
        <v>0</v>
      </c>
      <c r="BT87" s="1070">
        <v>0</v>
      </c>
    </row>
    <row r="88" spans="1:72" ht="21.95" customHeight="1">
      <c r="A88" s="1013" t="str">
        <f t="shared" si="1"/>
        <v>A20441710</v>
      </c>
      <c r="B88" s="1358" t="s">
        <v>361</v>
      </c>
      <c r="C88" s="1324"/>
      <c r="D88" s="1358" t="s">
        <v>741</v>
      </c>
      <c r="E88" s="1324"/>
      <c r="F88" s="1358" t="s">
        <v>739</v>
      </c>
      <c r="G88" s="1324"/>
      <c r="H88" s="1358" t="s">
        <v>742</v>
      </c>
      <c r="I88" s="1324"/>
      <c r="J88" s="1358" t="s">
        <v>742</v>
      </c>
      <c r="K88" s="1324"/>
      <c r="L88" s="1324"/>
      <c r="M88" s="1358" t="s">
        <v>760</v>
      </c>
      <c r="N88" s="1324"/>
      <c r="O88" s="1324"/>
      <c r="P88" s="1358"/>
      <c r="Q88" s="1324"/>
      <c r="R88" s="1358"/>
      <c r="S88" s="1324"/>
      <c r="T88" s="1359" t="s">
        <v>407</v>
      </c>
      <c r="U88" s="1324"/>
      <c r="V88" s="1324"/>
      <c r="W88" s="1324"/>
      <c r="X88" s="1324"/>
      <c r="Y88" s="1324"/>
      <c r="Z88" s="1324"/>
      <c r="AA88" s="1324"/>
      <c r="AB88" s="1358" t="s">
        <v>732</v>
      </c>
      <c r="AC88" s="1324"/>
      <c r="AD88" s="1324"/>
      <c r="AE88" s="1324"/>
      <c r="AF88" s="1324"/>
      <c r="AG88" s="1358" t="s">
        <v>733</v>
      </c>
      <c r="AH88" s="1324"/>
      <c r="AI88" s="1324"/>
      <c r="AJ88" s="1024" t="s">
        <v>417</v>
      </c>
      <c r="AK88" s="1360" t="s">
        <v>734</v>
      </c>
      <c r="AL88" s="1324"/>
      <c r="AM88" s="1324"/>
      <c r="AN88" s="1324"/>
      <c r="AO88" s="1324"/>
      <c r="AP88" s="1324"/>
      <c r="AQ88" s="1020">
        <v>44500000</v>
      </c>
      <c r="AR88" s="1066">
        <v>0</v>
      </c>
      <c r="AS88" s="1020">
        <v>1293342</v>
      </c>
      <c r="AT88" s="1020">
        <v>0</v>
      </c>
      <c r="AU88" s="1020">
        <v>0</v>
      </c>
      <c r="AV88" s="1066">
        <v>0</v>
      </c>
      <c r="AW88" s="1020">
        <v>0</v>
      </c>
      <c r="AX88" s="1066">
        <v>891006</v>
      </c>
      <c r="AY88" s="1020">
        <v>891006</v>
      </c>
      <c r="AZ88" s="1066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70">
        <v>44500000</v>
      </c>
      <c r="BH88" s="1070">
        <v>0</v>
      </c>
      <c r="BI88" s="1070">
        <v>1293342</v>
      </c>
      <c r="BJ88" s="1070">
        <v>0</v>
      </c>
      <c r="BK88" s="1070">
        <v>0</v>
      </c>
      <c r="BL88" s="1070">
        <v>0</v>
      </c>
      <c r="BM88" s="1070">
        <v>0</v>
      </c>
      <c r="BN88" s="1070">
        <v>891006</v>
      </c>
      <c r="BO88" s="1070">
        <v>891006</v>
      </c>
      <c r="BP88" s="1070">
        <v>891006</v>
      </c>
      <c r="BQ88" s="1070">
        <v>0</v>
      </c>
      <c r="BR88" s="1070">
        <v>891006</v>
      </c>
      <c r="BS88" s="1070">
        <v>0</v>
      </c>
      <c r="BT88" s="1070">
        <v>0</v>
      </c>
    </row>
    <row r="89" spans="1:72" ht="21.95" customHeight="1">
      <c r="A89" s="1013" t="str">
        <f t="shared" si="1"/>
        <v>A20441810</v>
      </c>
      <c r="B89" s="1358" t="s">
        <v>361</v>
      </c>
      <c r="C89" s="1324"/>
      <c r="D89" s="1358" t="s">
        <v>741</v>
      </c>
      <c r="E89" s="1324"/>
      <c r="F89" s="1358" t="s">
        <v>739</v>
      </c>
      <c r="G89" s="1324"/>
      <c r="H89" s="1358" t="s">
        <v>742</v>
      </c>
      <c r="I89" s="1324"/>
      <c r="J89" s="1358" t="s">
        <v>742</v>
      </c>
      <c r="K89" s="1324"/>
      <c r="L89" s="1324"/>
      <c r="M89" s="1358" t="s">
        <v>761</v>
      </c>
      <c r="N89" s="1324"/>
      <c r="O89" s="1324"/>
      <c r="P89" s="1358"/>
      <c r="Q89" s="1324"/>
      <c r="R89" s="1358"/>
      <c r="S89" s="1324"/>
      <c r="T89" s="1359" t="s">
        <v>408</v>
      </c>
      <c r="U89" s="1324"/>
      <c r="V89" s="1324"/>
      <c r="W89" s="1324"/>
      <c r="X89" s="1324"/>
      <c r="Y89" s="1324"/>
      <c r="Z89" s="1324"/>
      <c r="AA89" s="1324"/>
      <c r="AB89" s="1358" t="s">
        <v>732</v>
      </c>
      <c r="AC89" s="1324"/>
      <c r="AD89" s="1324"/>
      <c r="AE89" s="1324"/>
      <c r="AF89" s="1324"/>
      <c r="AG89" s="1358" t="s">
        <v>733</v>
      </c>
      <c r="AH89" s="1324"/>
      <c r="AI89" s="1324"/>
      <c r="AJ89" s="1024" t="s">
        <v>417</v>
      </c>
      <c r="AK89" s="1360" t="s">
        <v>734</v>
      </c>
      <c r="AL89" s="1324"/>
      <c r="AM89" s="1324"/>
      <c r="AN89" s="1324"/>
      <c r="AO89" s="1324"/>
      <c r="AP89" s="1324"/>
      <c r="AQ89" s="1020">
        <v>46000000</v>
      </c>
      <c r="AR89" s="1066">
        <v>0</v>
      </c>
      <c r="AS89" s="1020">
        <v>698521</v>
      </c>
      <c r="AT89" s="1020">
        <v>0</v>
      </c>
      <c r="AU89" s="1020">
        <v>0</v>
      </c>
      <c r="AV89" s="1066">
        <v>0</v>
      </c>
      <c r="AW89" s="1020">
        <v>0</v>
      </c>
      <c r="AX89" s="1066">
        <v>0</v>
      </c>
      <c r="AY89" s="1020">
        <v>0</v>
      </c>
      <c r="AZ89" s="1066">
        <v>0</v>
      </c>
      <c r="BA89" s="1020">
        <v>0</v>
      </c>
      <c r="BB89" s="1020">
        <v>0</v>
      </c>
      <c r="BC89" s="1020">
        <v>0</v>
      </c>
      <c r="BD89" s="1020">
        <v>0</v>
      </c>
      <c r="BG89" s="1070">
        <v>46000000</v>
      </c>
      <c r="BH89" s="1070">
        <v>0</v>
      </c>
      <c r="BI89" s="1070">
        <v>698521</v>
      </c>
      <c r="BJ89" s="1070">
        <v>0</v>
      </c>
      <c r="BK89" s="1070">
        <v>0</v>
      </c>
      <c r="BL89" s="1070">
        <v>0</v>
      </c>
      <c r="BM89" s="1070">
        <v>0</v>
      </c>
      <c r="BN89" s="1070">
        <v>0</v>
      </c>
      <c r="BO89" s="1070">
        <v>0</v>
      </c>
      <c r="BP89" s="1070">
        <v>0</v>
      </c>
      <c r="BQ89" s="1070">
        <v>0</v>
      </c>
      <c r="BR89" s="1070">
        <v>0</v>
      </c>
      <c r="BS89" s="1070">
        <v>0</v>
      </c>
      <c r="BT89" s="1070">
        <v>0</v>
      </c>
    </row>
    <row r="90" spans="1:72" ht="21.95" customHeight="1">
      <c r="A90" s="1013" t="str">
        <f t="shared" si="1"/>
        <v>A20442010</v>
      </c>
      <c r="B90" s="1358" t="s">
        <v>361</v>
      </c>
      <c r="C90" s="1324"/>
      <c r="D90" s="1358" t="s">
        <v>741</v>
      </c>
      <c r="E90" s="1324"/>
      <c r="F90" s="1358" t="s">
        <v>739</v>
      </c>
      <c r="G90" s="1324"/>
      <c r="H90" s="1358" t="s">
        <v>742</v>
      </c>
      <c r="I90" s="1324"/>
      <c r="J90" s="1358" t="s">
        <v>742</v>
      </c>
      <c r="K90" s="1324"/>
      <c r="L90" s="1324"/>
      <c r="M90" s="1358" t="s">
        <v>762</v>
      </c>
      <c r="N90" s="1324"/>
      <c r="O90" s="1324"/>
      <c r="P90" s="1358"/>
      <c r="Q90" s="1324"/>
      <c r="R90" s="1358"/>
      <c r="S90" s="1324"/>
      <c r="T90" s="1359" t="s">
        <v>409</v>
      </c>
      <c r="U90" s="1324"/>
      <c r="V90" s="1324"/>
      <c r="W90" s="1324"/>
      <c r="X90" s="1324"/>
      <c r="Y90" s="1324"/>
      <c r="Z90" s="1324"/>
      <c r="AA90" s="1324"/>
      <c r="AB90" s="1358" t="s">
        <v>732</v>
      </c>
      <c r="AC90" s="1324"/>
      <c r="AD90" s="1324"/>
      <c r="AE90" s="1324"/>
      <c r="AF90" s="1324"/>
      <c r="AG90" s="1358" t="s">
        <v>733</v>
      </c>
      <c r="AH90" s="1324"/>
      <c r="AI90" s="1324"/>
      <c r="AJ90" s="1024" t="s">
        <v>417</v>
      </c>
      <c r="AK90" s="1360" t="s">
        <v>734</v>
      </c>
      <c r="AL90" s="1324"/>
      <c r="AM90" s="1324"/>
      <c r="AN90" s="1324"/>
      <c r="AO90" s="1324"/>
      <c r="AP90" s="1324"/>
      <c r="AQ90" s="1020">
        <v>7000000</v>
      </c>
      <c r="AR90" s="1066">
        <v>185000</v>
      </c>
      <c r="AS90" s="1020">
        <v>1959924</v>
      </c>
      <c r="AT90" s="1020">
        <v>0</v>
      </c>
      <c r="AU90" s="1020">
        <v>0</v>
      </c>
      <c r="AV90" s="1066">
        <v>185000</v>
      </c>
      <c r="AW90" s="1020">
        <v>0</v>
      </c>
      <c r="AX90" s="1066">
        <v>185000</v>
      </c>
      <c r="AY90" s="1020">
        <v>0</v>
      </c>
      <c r="AZ90" s="1066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70">
        <v>7000000</v>
      </c>
      <c r="BH90" s="1070">
        <v>185000</v>
      </c>
      <c r="BI90" s="1070">
        <v>1959924</v>
      </c>
      <c r="BJ90" s="1070">
        <v>0</v>
      </c>
      <c r="BK90" s="1070">
        <v>0</v>
      </c>
      <c r="BL90" s="1070">
        <v>185000</v>
      </c>
      <c r="BM90" s="1070">
        <v>0</v>
      </c>
      <c r="BN90" s="1070">
        <v>185000</v>
      </c>
      <c r="BO90" s="1070">
        <v>0</v>
      </c>
      <c r="BP90" s="1070">
        <v>185000</v>
      </c>
      <c r="BQ90" s="1070">
        <v>0</v>
      </c>
      <c r="BR90" s="1070">
        <v>185000</v>
      </c>
      <c r="BS90" s="1070">
        <v>0</v>
      </c>
      <c r="BT90" s="1070">
        <v>0</v>
      </c>
    </row>
    <row r="91" spans="1:72" ht="21.95" customHeight="1">
      <c r="A91" s="1013" t="str">
        <f t="shared" ref="A91:A154" si="2">+B91&amp;D91&amp;F91&amp;H91&amp;J91&amp;M91&amp;AJ91</f>
        <v>A20442110</v>
      </c>
      <c r="B91" s="1358" t="s">
        <v>361</v>
      </c>
      <c r="C91" s="1324"/>
      <c r="D91" s="1358" t="s">
        <v>741</v>
      </c>
      <c r="E91" s="1324"/>
      <c r="F91" s="1358" t="s">
        <v>739</v>
      </c>
      <c r="G91" s="1324"/>
      <c r="H91" s="1358" t="s">
        <v>742</v>
      </c>
      <c r="I91" s="1324"/>
      <c r="J91" s="1358" t="s">
        <v>742</v>
      </c>
      <c r="K91" s="1324"/>
      <c r="L91" s="1324"/>
      <c r="M91" s="1358" t="s">
        <v>763</v>
      </c>
      <c r="N91" s="1324"/>
      <c r="O91" s="1324"/>
      <c r="P91" s="1358"/>
      <c r="Q91" s="1324"/>
      <c r="R91" s="1358"/>
      <c r="S91" s="1324"/>
      <c r="T91" s="1359" t="s">
        <v>410</v>
      </c>
      <c r="U91" s="1324"/>
      <c r="V91" s="1324"/>
      <c r="W91" s="1324"/>
      <c r="X91" s="1324"/>
      <c r="Y91" s="1324"/>
      <c r="Z91" s="1324"/>
      <c r="AA91" s="1324"/>
      <c r="AB91" s="1358" t="s">
        <v>732</v>
      </c>
      <c r="AC91" s="1324"/>
      <c r="AD91" s="1324"/>
      <c r="AE91" s="1324"/>
      <c r="AF91" s="1324"/>
      <c r="AG91" s="1358" t="s">
        <v>733</v>
      </c>
      <c r="AH91" s="1324"/>
      <c r="AI91" s="1324"/>
      <c r="AJ91" s="1024" t="s">
        <v>417</v>
      </c>
      <c r="AK91" s="1360" t="s">
        <v>734</v>
      </c>
      <c r="AL91" s="1324"/>
      <c r="AM91" s="1324"/>
      <c r="AN91" s="1324"/>
      <c r="AO91" s="1324"/>
      <c r="AP91" s="1324"/>
      <c r="AQ91" s="1020">
        <v>1000000</v>
      </c>
      <c r="AR91" s="1066">
        <v>0</v>
      </c>
      <c r="AS91" s="1020">
        <v>700000</v>
      </c>
      <c r="AT91" s="1020">
        <v>0</v>
      </c>
      <c r="AU91" s="1020">
        <v>0</v>
      </c>
      <c r="AV91" s="1066">
        <v>0</v>
      </c>
      <c r="AW91" s="1020">
        <v>0</v>
      </c>
      <c r="AX91" s="1066">
        <v>0</v>
      </c>
      <c r="AY91" s="1020">
        <v>0</v>
      </c>
      <c r="AZ91" s="1066">
        <v>0</v>
      </c>
      <c r="BA91" s="1020">
        <v>0</v>
      </c>
      <c r="BB91" s="1020">
        <v>0</v>
      </c>
      <c r="BC91" s="1020">
        <v>0</v>
      </c>
      <c r="BD91" s="1020">
        <v>0</v>
      </c>
      <c r="BG91" s="1070">
        <v>1000000</v>
      </c>
      <c r="BH91" s="1070">
        <v>0</v>
      </c>
      <c r="BI91" s="1070">
        <v>700000</v>
      </c>
      <c r="BJ91" s="1070">
        <v>0</v>
      </c>
      <c r="BK91" s="1070">
        <v>0</v>
      </c>
      <c r="BL91" s="1070">
        <v>0</v>
      </c>
      <c r="BM91" s="1070">
        <v>0</v>
      </c>
      <c r="BN91" s="1070">
        <v>0</v>
      </c>
      <c r="BO91" s="1070">
        <v>0</v>
      </c>
      <c r="BP91" s="1070">
        <v>0</v>
      </c>
      <c r="BQ91" s="1070">
        <v>0</v>
      </c>
      <c r="BR91" s="1070">
        <v>0</v>
      </c>
      <c r="BS91" s="1070">
        <v>0</v>
      </c>
      <c r="BT91" s="1070">
        <v>0</v>
      </c>
    </row>
    <row r="92" spans="1:72" ht="21.95" customHeight="1">
      <c r="A92" s="1013" t="str">
        <f t="shared" si="2"/>
        <v>A20442310</v>
      </c>
      <c r="B92" s="1358" t="s">
        <v>361</v>
      </c>
      <c r="C92" s="1324"/>
      <c r="D92" s="1358" t="s">
        <v>741</v>
      </c>
      <c r="E92" s="1324"/>
      <c r="F92" s="1358" t="s">
        <v>739</v>
      </c>
      <c r="G92" s="1324"/>
      <c r="H92" s="1358" t="s">
        <v>742</v>
      </c>
      <c r="I92" s="1324"/>
      <c r="J92" s="1358" t="s">
        <v>742</v>
      </c>
      <c r="K92" s="1324"/>
      <c r="L92" s="1324"/>
      <c r="M92" s="1358" t="s">
        <v>764</v>
      </c>
      <c r="N92" s="1324"/>
      <c r="O92" s="1324"/>
      <c r="P92" s="1358"/>
      <c r="Q92" s="1324"/>
      <c r="R92" s="1358"/>
      <c r="S92" s="1324"/>
      <c r="T92" s="1359" t="s">
        <v>411</v>
      </c>
      <c r="U92" s="1324"/>
      <c r="V92" s="1324"/>
      <c r="W92" s="1324"/>
      <c r="X92" s="1324"/>
      <c r="Y92" s="1324"/>
      <c r="Z92" s="1324"/>
      <c r="AA92" s="1324"/>
      <c r="AB92" s="1358" t="s">
        <v>732</v>
      </c>
      <c r="AC92" s="1324"/>
      <c r="AD92" s="1324"/>
      <c r="AE92" s="1324"/>
      <c r="AF92" s="1324"/>
      <c r="AG92" s="1358" t="s">
        <v>733</v>
      </c>
      <c r="AH92" s="1324"/>
      <c r="AI92" s="1324"/>
      <c r="AJ92" s="1024" t="s">
        <v>417</v>
      </c>
      <c r="AK92" s="1360" t="s">
        <v>734</v>
      </c>
      <c r="AL92" s="1324"/>
      <c r="AM92" s="1324"/>
      <c r="AN92" s="1324"/>
      <c r="AO92" s="1324"/>
      <c r="AP92" s="1324"/>
      <c r="AQ92" s="1020">
        <v>30109341</v>
      </c>
      <c r="AR92" s="1066">
        <v>5621180</v>
      </c>
      <c r="AS92" s="1020">
        <v>429927</v>
      </c>
      <c r="AT92" s="1020">
        <v>0</v>
      </c>
      <c r="AU92" s="1020">
        <v>0</v>
      </c>
      <c r="AV92" s="1066">
        <v>0</v>
      </c>
      <c r="AW92" s="1020">
        <v>5621180</v>
      </c>
      <c r="AX92" s="1066">
        <v>2492448</v>
      </c>
      <c r="AY92" s="1020">
        <v>2492448</v>
      </c>
      <c r="AZ92" s="1066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70">
        <v>30109341</v>
      </c>
      <c r="BH92" s="1070">
        <v>5621180</v>
      </c>
      <c r="BI92" s="1070">
        <v>429927</v>
      </c>
      <c r="BJ92" s="1070">
        <v>0</v>
      </c>
      <c r="BK92" s="1070">
        <v>0</v>
      </c>
      <c r="BL92" s="1070">
        <v>0</v>
      </c>
      <c r="BM92" s="1070">
        <v>5621180</v>
      </c>
      <c r="BN92" s="1070">
        <v>2492448</v>
      </c>
      <c r="BO92" s="1070">
        <v>2492448</v>
      </c>
      <c r="BP92" s="1070">
        <v>2492448</v>
      </c>
      <c r="BQ92" s="1070">
        <v>0</v>
      </c>
      <c r="BR92" s="1070">
        <v>2492448</v>
      </c>
      <c r="BS92" s="1070">
        <v>0</v>
      </c>
      <c r="BT92" s="1070">
        <v>0</v>
      </c>
    </row>
    <row r="93" spans="1:72" ht="21.95" customHeight="1">
      <c r="A93" s="1013" t="str">
        <f t="shared" si="2"/>
        <v>A204510</v>
      </c>
      <c r="B93" s="1350" t="s">
        <v>361</v>
      </c>
      <c r="C93" s="1324"/>
      <c r="D93" s="1350" t="s">
        <v>741</v>
      </c>
      <c r="E93" s="1324"/>
      <c r="F93" s="1350" t="s">
        <v>739</v>
      </c>
      <c r="G93" s="1324"/>
      <c r="H93" s="1350" t="s">
        <v>742</v>
      </c>
      <c r="I93" s="1324"/>
      <c r="J93" s="1350" t="s">
        <v>743</v>
      </c>
      <c r="K93" s="1324"/>
      <c r="L93" s="1324"/>
      <c r="M93" s="1350"/>
      <c r="N93" s="1324"/>
      <c r="O93" s="1324"/>
      <c r="P93" s="1350"/>
      <c r="Q93" s="1324"/>
      <c r="R93" s="1350"/>
      <c r="S93" s="1324"/>
      <c r="T93" s="1349" t="s">
        <v>640</v>
      </c>
      <c r="U93" s="1324"/>
      <c r="V93" s="1324"/>
      <c r="W93" s="1324"/>
      <c r="X93" s="1324"/>
      <c r="Y93" s="1324"/>
      <c r="Z93" s="1324"/>
      <c r="AA93" s="1324"/>
      <c r="AB93" s="1350" t="s">
        <v>732</v>
      </c>
      <c r="AC93" s="1324"/>
      <c r="AD93" s="1324"/>
      <c r="AE93" s="1324"/>
      <c r="AF93" s="1324"/>
      <c r="AG93" s="1350" t="s">
        <v>733</v>
      </c>
      <c r="AH93" s="1324"/>
      <c r="AI93" s="1324"/>
      <c r="AJ93" s="1021" t="s">
        <v>417</v>
      </c>
      <c r="AK93" s="1351" t="s">
        <v>734</v>
      </c>
      <c r="AL93" s="1324"/>
      <c r="AM93" s="1324"/>
      <c r="AN93" s="1324"/>
      <c r="AO93" s="1324"/>
      <c r="AP93" s="1324"/>
      <c r="AQ93" s="1020">
        <v>5804683387.96</v>
      </c>
      <c r="AR93" s="1066">
        <v>62123189</v>
      </c>
      <c r="AS93" s="1020">
        <v>42943618.880000003</v>
      </c>
      <c r="AT93" s="1020">
        <v>0</v>
      </c>
      <c r="AU93" s="1020">
        <v>0</v>
      </c>
      <c r="AV93" s="1066">
        <v>272654886.55000001</v>
      </c>
      <c r="AW93" s="1020">
        <v>210531697.55000001</v>
      </c>
      <c r="AX93" s="1066">
        <v>569217326</v>
      </c>
      <c r="AY93" s="1020">
        <v>296562439.44999999</v>
      </c>
      <c r="AZ93" s="1066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70">
        <v>5804683387.96</v>
      </c>
      <c r="BH93" s="1070">
        <v>62123189</v>
      </c>
      <c r="BI93" s="1070">
        <v>42943618.880000003</v>
      </c>
      <c r="BJ93" s="1070">
        <v>0</v>
      </c>
      <c r="BK93" s="1070">
        <v>0</v>
      </c>
      <c r="BL93" s="1070">
        <v>272654886.55000001</v>
      </c>
      <c r="BM93" s="1070">
        <v>210531697.55000001</v>
      </c>
      <c r="BN93" s="1070">
        <v>569217326</v>
      </c>
      <c r="BO93" s="1070">
        <v>296562439.44999999</v>
      </c>
      <c r="BP93" s="1070">
        <v>571982428</v>
      </c>
      <c r="BQ93" s="1070">
        <v>2765102</v>
      </c>
      <c r="BR93" s="1070">
        <v>571982428</v>
      </c>
      <c r="BS93" s="1070">
        <v>0</v>
      </c>
      <c r="BT93" s="1070">
        <v>0</v>
      </c>
    </row>
    <row r="94" spans="1:72" ht="21.95" customHeight="1">
      <c r="A94" s="1013" t="str">
        <f t="shared" si="2"/>
        <v>A2045110</v>
      </c>
      <c r="B94" s="1358" t="s">
        <v>361</v>
      </c>
      <c r="C94" s="1324"/>
      <c r="D94" s="1358" t="s">
        <v>741</v>
      </c>
      <c r="E94" s="1324"/>
      <c r="F94" s="1358" t="s">
        <v>739</v>
      </c>
      <c r="G94" s="1324"/>
      <c r="H94" s="1358" t="s">
        <v>742</v>
      </c>
      <c r="I94" s="1324"/>
      <c r="J94" s="1358" t="s">
        <v>743</v>
      </c>
      <c r="K94" s="1324"/>
      <c r="L94" s="1324"/>
      <c r="M94" s="1358" t="s">
        <v>738</v>
      </c>
      <c r="N94" s="1324"/>
      <c r="O94" s="1324"/>
      <c r="P94" s="1358"/>
      <c r="Q94" s="1324"/>
      <c r="R94" s="1358"/>
      <c r="S94" s="1324"/>
      <c r="T94" s="1359" t="s">
        <v>412</v>
      </c>
      <c r="U94" s="1324"/>
      <c r="V94" s="1324"/>
      <c r="W94" s="1324"/>
      <c r="X94" s="1324"/>
      <c r="Y94" s="1324"/>
      <c r="Z94" s="1324"/>
      <c r="AA94" s="1324"/>
      <c r="AB94" s="1358" t="s">
        <v>732</v>
      </c>
      <c r="AC94" s="1324"/>
      <c r="AD94" s="1324"/>
      <c r="AE94" s="1324"/>
      <c r="AF94" s="1324"/>
      <c r="AG94" s="1358" t="s">
        <v>733</v>
      </c>
      <c r="AH94" s="1324"/>
      <c r="AI94" s="1324"/>
      <c r="AJ94" s="1024" t="s">
        <v>417</v>
      </c>
      <c r="AK94" s="1360" t="s">
        <v>734</v>
      </c>
      <c r="AL94" s="1324"/>
      <c r="AM94" s="1324"/>
      <c r="AN94" s="1324"/>
      <c r="AO94" s="1324"/>
      <c r="AP94" s="1324"/>
      <c r="AQ94" s="1020">
        <v>1311685086</v>
      </c>
      <c r="AR94" s="1066">
        <v>59423189</v>
      </c>
      <c r="AS94" s="1020">
        <v>31270846.879999999</v>
      </c>
      <c r="AT94" s="1020">
        <v>0</v>
      </c>
      <c r="AU94" s="1020">
        <v>0</v>
      </c>
      <c r="AV94" s="1066">
        <v>0</v>
      </c>
      <c r="AW94" s="1020">
        <v>59423189</v>
      </c>
      <c r="AX94" s="1066">
        <v>25864664</v>
      </c>
      <c r="AY94" s="1020">
        <v>25864664</v>
      </c>
      <c r="AZ94" s="1066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70">
        <v>1311685086</v>
      </c>
      <c r="BH94" s="1070">
        <v>59423189</v>
      </c>
      <c r="BI94" s="1070">
        <v>31270846.879999999</v>
      </c>
      <c r="BJ94" s="1070">
        <v>0</v>
      </c>
      <c r="BK94" s="1070">
        <v>0</v>
      </c>
      <c r="BL94" s="1070">
        <v>0</v>
      </c>
      <c r="BM94" s="1070">
        <v>59423189</v>
      </c>
      <c r="BN94" s="1070">
        <v>25864664</v>
      </c>
      <c r="BO94" s="1070">
        <v>25864664</v>
      </c>
      <c r="BP94" s="1070">
        <v>25864664</v>
      </c>
      <c r="BQ94" s="1070">
        <v>0</v>
      </c>
      <c r="BR94" s="1070">
        <v>25864664</v>
      </c>
      <c r="BS94" s="1070">
        <v>0</v>
      </c>
      <c r="BT94" s="1070">
        <v>0</v>
      </c>
    </row>
    <row r="95" spans="1:72" ht="21.95" customHeight="1">
      <c r="A95" s="1013" t="str">
        <f t="shared" si="2"/>
        <v>A2045210</v>
      </c>
      <c r="B95" s="1358" t="s">
        <v>361</v>
      </c>
      <c r="C95" s="1324"/>
      <c r="D95" s="1358" t="s">
        <v>741</v>
      </c>
      <c r="E95" s="1324"/>
      <c r="F95" s="1358" t="s">
        <v>739</v>
      </c>
      <c r="G95" s="1324"/>
      <c r="H95" s="1358" t="s">
        <v>742</v>
      </c>
      <c r="I95" s="1324"/>
      <c r="J95" s="1358" t="s">
        <v>743</v>
      </c>
      <c r="K95" s="1324"/>
      <c r="L95" s="1324"/>
      <c r="M95" s="1358" t="s">
        <v>741</v>
      </c>
      <c r="N95" s="1324"/>
      <c r="O95" s="1324"/>
      <c r="P95" s="1358"/>
      <c r="Q95" s="1324"/>
      <c r="R95" s="1358"/>
      <c r="S95" s="1324"/>
      <c r="T95" s="1359" t="s">
        <v>413</v>
      </c>
      <c r="U95" s="1324"/>
      <c r="V95" s="1324"/>
      <c r="W95" s="1324"/>
      <c r="X95" s="1324"/>
      <c r="Y95" s="1324"/>
      <c r="Z95" s="1324"/>
      <c r="AA95" s="1324"/>
      <c r="AB95" s="1358" t="s">
        <v>732</v>
      </c>
      <c r="AC95" s="1324"/>
      <c r="AD95" s="1324"/>
      <c r="AE95" s="1324"/>
      <c r="AF95" s="1324"/>
      <c r="AG95" s="1358" t="s">
        <v>733</v>
      </c>
      <c r="AH95" s="1324"/>
      <c r="AI95" s="1324"/>
      <c r="AJ95" s="1024" t="s">
        <v>417</v>
      </c>
      <c r="AK95" s="1360" t="s">
        <v>734</v>
      </c>
      <c r="AL95" s="1324"/>
      <c r="AM95" s="1324"/>
      <c r="AN95" s="1324"/>
      <c r="AO95" s="1324"/>
      <c r="AP95" s="1324"/>
      <c r="AQ95" s="1020">
        <v>80232301</v>
      </c>
      <c r="AR95" s="1066">
        <v>0</v>
      </c>
      <c r="AS95" s="1020">
        <v>207758</v>
      </c>
      <c r="AT95" s="1020">
        <v>0</v>
      </c>
      <c r="AU95" s="1020">
        <v>0</v>
      </c>
      <c r="AV95" s="1066">
        <v>3235160</v>
      </c>
      <c r="AW95" s="1020">
        <v>3235160</v>
      </c>
      <c r="AX95" s="1066">
        <v>5935200</v>
      </c>
      <c r="AY95" s="1020">
        <v>2700040</v>
      </c>
      <c r="AZ95" s="1066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70">
        <v>80232301</v>
      </c>
      <c r="BH95" s="1070">
        <v>0</v>
      </c>
      <c r="BI95" s="1070">
        <v>207758</v>
      </c>
      <c r="BJ95" s="1070">
        <v>0</v>
      </c>
      <c r="BK95" s="1070">
        <v>0</v>
      </c>
      <c r="BL95" s="1070">
        <v>3235160</v>
      </c>
      <c r="BM95" s="1070">
        <v>3235160</v>
      </c>
      <c r="BN95" s="1070">
        <v>5935200</v>
      </c>
      <c r="BO95" s="1070">
        <v>2700040</v>
      </c>
      <c r="BP95" s="1070">
        <v>6654400</v>
      </c>
      <c r="BQ95" s="1070">
        <v>719200</v>
      </c>
      <c r="BR95" s="1070">
        <v>6654400</v>
      </c>
      <c r="BS95" s="1070">
        <v>0</v>
      </c>
      <c r="BT95" s="1070">
        <v>0</v>
      </c>
    </row>
    <row r="96" spans="1:72" ht="21.95" customHeight="1">
      <c r="A96" s="1013" t="str">
        <f t="shared" si="2"/>
        <v>A2045510</v>
      </c>
      <c r="B96" s="1358" t="s">
        <v>361</v>
      </c>
      <c r="C96" s="1324"/>
      <c r="D96" s="1358" t="s">
        <v>741</v>
      </c>
      <c r="E96" s="1324"/>
      <c r="F96" s="1358" t="s">
        <v>739</v>
      </c>
      <c r="G96" s="1324"/>
      <c r="H96" s="1358" t="s">
        <v>742</v>
      </c>
      <c r="I96" s="1324"/>
      <c r="J96" s="1358" t="s">
        <v>743</v>
      </c>
      <c r="K96" s="1324"/>
      <c r="L96" s="1324"/>
      <c r="M96" s="1358" t="s">
        <v>743</v>
      </c>
      <c r="N96" s="1324"/>
      <c r="O96" s="1324"/>
      <c r="P96" s="1358"/>
      <c r="Q96" s="1324"/>
      <c r="R96" s="1358"/>
      <c r="S96" s="1324"/>
      <c r="T96" s="1359" t="s">
        <v>414</v>
      </c>
      <c r="U96" s="1324"/>
      <c r="V96" s="1324"/>
      <c r="W96" s="1324"/>
      <c r="X96" s="1324"/>
      <c r="Y96" s="1324"/>
      <c r="Z96" s="1324"/>
      <c r="AA96" s="1324"/>
      <c r="AB96" s="1358" t="s">
        <v>732</v>
      </c>
      <c r="AC96" s="1324"/>
      <c r="AD96" s="1324"/>
      <c r="AE96" s="1324"/>
      <c r="AF96" s="1324"/>
      <c r="AG96" s="1358" t="s">
        <v>733</v>
      </c>
      <c r="AH96" s="1324"/>
      <c r="AI96" s="1324"/>
      <c r="AJ96" s="1024" t="s">
        <v>417</v>
      </c>
      <c r="AK96" s="1360" t="s">
        <v>734</v>
      </c>
      <c r="AL96" s="1324"/>
      <c r="AM96" s="1324"/>
      <c r="AN96" s="1324"/>
      <c r="AO96" s="1324"/>
      <c r="AP96" s="1324"/>
      <c r="AQ96" s="1020">
        <v>162376243</v>
      </c>
      <c r="AR96" s="1066">
        <v>0</v>
      </c>
      <c r="AS96" s="1020">
        <v>0</v>
      </c>
      <c r="AT96" s="1020">
        <v>0</v>
      </c>
      <c r="AU96" s="1020">
        <v>0</v>
      </c>
      <c r="AV96" s="1066">
        <v>0</v>
      </c>
      <c r="AW96" s="1020">
        <v>0</v>
      </c>
      <c r="AX96" s="1066">
        <v>0</v>
      </c>
      <c r="AY96" s="1020">
        <v>0</v>
      </c>
      <c r="AZ96" s="1066">
        <v>0</v>
      </c>
      <c r="BA96" s="1020">
        <v>0</v>
      </c>
      <c r="BB96" s="1020">
        <v>0</v>
      </c>
      <c r="BC96" s="1020">
        <v>0</v>
      </c>
      <c r="BD96" s="1020">
        <v>0</v>
      </c>
      <c r="BG96" s="1070">
        <v>162376243</v>
      </c>
      <c r="BH96" s="1070">
        <v>0</v>
      </c>
      <c r="BI96" s="1070">
        <v>0</v>
      </c>
      <c r="BJ96" s="1070">
        <v>0</v>
      </c>
      <c r="BK96" s="1070">
        <v>0</v>
      </c>
      <c r="BL96" s="1070">
        <v>0</v>
      </c>
      <c r="BM96" s="1070">
        <v>0</v>
      </c>
      <c r="BN96" s="1070">
        <v>0</v>
      </c>
      <c r="BO96" s="1070">
        <v>0</v>
      </c>
      <c r="BP96" s="1070">
        <v>0</v>
      </c>
      <c r="BQ96" s="1070">
        <v>0</v>
      </c>
      <c r="BR96" s="1070">
        <v>0</v>
      </c>
      <c r="BS96" s="1070">
        <v>0</v>
      </c>
      <c r="BT96" s="1070">
        <v>0</v>
      </c>
    </row>
    <row r="97" spans="1:72" ht="21.95" customHeight="1">
      <c r="A97" s="1013" t="str">
        <f t="shared" si="2"/>
        <v>A2045610</v>
      </c>
      <c r="B97" s="1358" t="s">
        <v>361</v>
      </c>
      <c r="C97" s="1324"/>
      <c r="D97" s="1358" t="s">
        <v>741</v>
      </c>
      <c r="E97" s="1324"/>
      <c r="F97" s="1358" t="s">
        <v>739</v>
      </c>
      <c r="G97" s="1324"/>
      <c r="H97" s="1358" t="s">
        <v>742</v>
      </c>
      <c r="I97" s="1324"/>
      <c r="J97" s="1358" t="s">
        <v>743</v>
      </c>
      <c r="K97" s="1324"/>
      <c r="L97" s="1324"/>
      <c r="M97" s="1358" t="s">
        <v>753</v>
      </c>
      <c r="N97" s="1324"/>
      <c r="O97" s="1324"/>
      <c r="P97" s="1358"/>
      <c r="Q97" s="1324"/>
      <c r="R97" s="1358"/>
      <c r="S97" s="1324"/>
      <c r="T97" s="1359" t="s">
        <v>415</v>
      </c>
      <c r="U97" s="1324"/>
      <c r="V97" s="1324"/>
      <c r="W97" s="1324"/>
      <c r="X97" s="1324"/>
      <c r="Y97" s="1324"/>
      <c r="Z97" s="1324"/>
      <c r="AA97" s="1324"/>
      <c r="AB97" s="1358" t="s">
        <v>732</v>
      </c>
      <c r="AC97" s="1324"/>
      <c r="AD97" s="1324"/>
      <c r="AE97" s="1324"/>
      <c r="AF97" s="1324"/>
      <c r="AG97" s="1358" t="s">
        <v>733</v>
      </c>
      <c r="AH97" s="1324"/>
      <c r="AI97" s="1324"/>
      <c r="AJ97" s="1024" t="s">
        <v>417</v>
      </c>
      <c r="AK97" s="1360" t="s">
        <v>734</v>
      </c>
      <c r="AL97" s="1324"/>
      <c r="AM97" s="1324"/>
      <c r="AN97" s="1324"/>
      <c r="AO97" s="1324"/>
      <c r="AP97" s="1324"/>
      <c r="AQ97" s="1020">
        <v>304000000</v>
      </c>
      <c r="AR97" s="1066">
        <v>2700000</v>
      </c>
      <c r="AS97" s="1020">
        <v>1992480</v>
      </c>
      <c r="AT97" s="1020">
        <v>0</v>
      </c>
      <c r="AU97" s="1020">
        <v>0</v>
      </c>
      <c r="AV97" s="1066">
        <v>8965088</v>
      </c>
      <c r="AW97" s="1020">
        <v>6265088</v>
      </c>
      <c r="AX97" s="1066">
        <v>0</v>
      </c>
      <c r="AY97" s="1020">
        <v>8965088</v>
      </c>
      <c r="AZ97" s="1066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70">
        <v>304000000</v>
      </c>
      <c r="BH97" s="1070">
        <v>2700000</v>
      </c>
      <c r="BI97" s="1070">
        <v>1992480</v>
      </c>
      <c r="BJ97" s="1070">
        <v>0</v>
      </c>
      <c r="BK97" s="1070">
        <v>0</v>
      </c>
      <c r="BL97" s="1070">
        <v>8965088</v>
      </c>
      <c r="BM97" s="1070">
        <v>6265088</v>
      </c>
      <c r="BN97" s="1070">
        <v>0</v>
      </c>
      <c r="BO97" s="1070">
        <v>8965088</v>
      </c>
      <c r="BP97" s="1070">
        <v>3597745</v>
      </c>
      <c r="BQ97" s="1070">
        <v>3597745</v>
      </c>
      <c r="BR97" s="1070">
        <v>3597745</v>
      </c>
      <c r="BS97" s="1070">
        <v>0</v>
      </c>
      <c r="BT97" s="1070">
        <v>0</v>
      </c>
    </row>
    <row r="98" spans="1:72" ht="21.95" customHeight="1">
      <c r="A98" s="1013" t="str">
        <f t="shared" si="2"/>
        <v>A2045810</v>
      </c>
      <c r="B98" s="1358" t="s">
        <v>361</v>
      </c>
      <c r="C98" s="1324"/>
      <c r="D98" s="1358" t="s">
        <v>741</v>
      </c>
      <c r="E98" s="1324"/>
      <c r="F98" s="1358" t="s">
        <v>739</v>
      </c>
      <c r="G98" s="1324"/>
      <c r="H98" s="1358" t="s">
        <v>742</v>
      </c>
      <c r="I98" s="1324"/>
      <c r="J98" s="1358" t="s">
        <v>743</v>
      </c>
      <c r="K98" s="1324"/>
      <c r="L98" s="1324"/>
      <c r="M98" s="1358" t="s">
        <v>755</v>
      </c>
      <c r="N98" s="1324"/>
      <c r="O98" s="1324"/>
      <c r="P98" s="1358"/>
      <c r="Q98" s="1324"/>
      <c r="R98" s="1358"/>
      <c r="S98" s="1324"/>
      <c r="T98" s="1359" t="s">
        <v>416</v>
      </c>
      <c r="U98" s="1324"/>
      <c r="V98" s="1324"/>
      <c r="W98" s="1324"/>
      <c r="X98" s="1324"/>
      <c r="Y98" s="1324"/>
      <c r="Z98" s="1324"/>
      <c r="AA98" s="1324"/>
      <c r="AB98" s="1358" t="s">
        <v>732</v>
      </c>
      <c r="AC98" s="1324"/>
      <c r="AD98" s="1324"/>
      <c r="AE98" s="1324"/>
      <c r="AF98" s="1324"/>
      <c r="AG98" s="1358" t="s">
        <v>733</v>
      </c>
      <c r="AH98" s="1324"/>
      <c r="AI98" s="1324"/>
      <c r="AJ98" s="1024" t="s">
        <v>417</v>
      </c>
      <c r="AK98" s="1360" t="s">
        <v>734</v>
      </c>
      <c r="AL98" s="1324"/>
      <c r="AM98" s="1324"/>
      <c r="AN98" s="1324"/>
      <c r="AO98" s="1324"/>
      <c r="AP98" s="1324"/>
      <c r="AQ98" s="1020">
        <v>1440594471.96</v>
      </c>
      <c r="AR98" s="1066">
        <v>0</v>
      </c>
      <c r="AS98" s="1020">
        <v>751210</v>
      </c>
      <c r="AT98" s="1020">
        <v>0</v>
      </c>
      <c r="AU98" s="1020">
        <v>0</v>
      </c>
      <c r="AV98" s="1066">
        <v>56540118.549999997</v>
      </c>
      <c r="AW98" s="1020">
        <v>56540118.549999997</v>
      </c>
      <c r="AX98" s="1066">
        <v>127815883</v>
      </c>
      <c r="AY98" s="1020">
        <v>71275764.450000003</v>
      </c>
      <c r="AZ98" s="1066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70">
        <v>1440594471.96</v>
      </c>
      <c r="BH98" s="1070">
        <v>0</v>
      </c>
      <c r="BI98" s="1070">
        <v>751210</v>
      </c>
      <c r="BJ98" s="1070">
        <v>0</v>
      </c>
      <c r="BK98" s="1070">
        <v>0</v>
      </c>
      <c r="BL98" s="1070">
        <v>56540118.549999997</v>
      </c>
      <c r="BM98" s="1070">
        <v>56540118.549999997</v>
      </c>
      <c r="BN98" s="1070">
        <v>127815883</v>
      </c>
      <c r="BO98" s="1070">
        <v>71275764.450000003</v>
      </c>
      <c r="BP98" s="1070">
        <v>127815883</v>
      </c>
      <c r="BQ98" s="1070">
        <v>0</v>
      </c>
      <c r="BR98" s="1070">
        <v>127815883</v>
      </c>
      <c r="BS98" s="1070">
        <v>0</v>
      </c>
      <c r="BT98" s="1070">
        <v>0</v>
      </c>
    </row>
    <row r="99" spans="1:72" ht="21.95" customHeight="1">
      <c r="A99" s="1013" t="str">
        <f t="shared" si="2"/>
        <v>A20451010</v>
      </c>
      <c r="B99" s="1358" t="s">
        <v>361</v>
      </c>
      <c r="C99" s="1324"/>
      <c r="D99" s="1358" t="s">
        <v>741</v>
      </c>
      <c r="E99" s="1324"/>
      <c r="F99" s="1358" t="s">
        <v>739</v>
      </c>
      <c r="G99" s="1324"/>
      <c r="H99" s="1358" t="s">
        <v>742</v>
      </c>
      <c r="I99" s="1324"/>
      <c r="J99" s="1358" t="s">
        <v>743</v>
      </c>
      <c r="K99" s="1324"/>
      <c r="L99" s="1324"/>
      <c r="M99" s="1358" t="s">
        <v>417</v>
      </c>
      <c r="N99" s="1324"/>
      <c r="O99" s="1324"/>
      <c r="P99" s="1358"/>
      <c r="Q99" s="1324"/>
      <c r="R99" s="1358"/>
      <c r="S99" s="1324"/>
      <c r="T99" s="1359" t="s">
        <v>418</v>
      </c>
      <c r="U99" s="1324"/>
      <c r="V99" s="1324"/>
      <c r="W99" s="1324"/>
      <c r="X99" s="1324"/>
      <c r="Y99" s="1324"/>
      <c r="Z99" s="1324"/>
      <c r="AA99" s="1324"/>
      <c r="AB99" s="1358" t="s">
        <v>732</v>
      </c>
      <c r="AC99" s="1324"/>
      <c r="AD99" s="1324"/>
      <c r="AE99" s="1324"/>
      <c r="AF99" s="1324"/>
      <c r="AG99" s="1358" t="s">
        <v>733</v>
      </c>
      <c r="AH99" s="1324"/>
      <c r="AI99" s="1324"/>
      <c r="AJ99" s="1024" t="s">
        <v>417</v>
      </c>
      <c r="AK99" s="1360" t="s">
        <v>734</v>
      </c>
      <c r="AL99" s="1324"/>
      <c r="AM99" s="1324"/>
      <c r="AN99" s="1324"/>
      <c r="AO99" s="1324"/>
      <c r="AP99" s="1324"/>
      <c r="AQ99" s="1020">
        <v>2503795286</v>
      </c>
      <c r="AR99" s="1066">
        <v>0</v>
      </c>
      <c r="AS99" s="1020">
        <v>7721324</v>
      </c>
      <c r="AT99" s="1020">
        <v>0</v>
      </c>
      <c r="AU99" s="1020">
        <v>0</v>
      </c>
      <c r="AV99" s="1066">
        <v>203914520</v>
      </c>
      <c r="AW99" s="1020">
        <v>203914520</v>
      </c>
      <c r="AX99" s="1066">
        <v>409601579</v>
      </c>
      <c r="AY99" s="1020">
        <v>205687059</v>
      </c>
      <c r="AZ99" s="1066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70">
        <v>2503795286</v>
      </c>
      <c r="BH99" s="1070">
        <v>0</v>
      </c>
      <c r="BI99" s="1070">
        <v>7721324</v>
      </c>
      <c r="BJ99" s="1070">
        <v>0</v>
      </c>
      <c r="BK99" s="1070">
        <v>0</v>
      </c>
      <c r="BL99" s="1070">
        <v>203914520</v>
      </c>
      <c r="BM99" s="1070">
        <v>203914520</v>
      </c>
      <c r="BN99" s="1070">
        <v>409601579</v>
      </c>
      <c r="BO99" s="1070">
        <v>205687059</v>
      </c>
      <c r="BP99" s="1070">
        <v>408049736</v>
      </c>
      <c r="BQ99" s="1070">
        <v>1551843</v>
      </c>
      <c r="BR99" s="1070">
        <v>408049736</v>
      </c>
      <c r="BS99" s="1070">
        <v>0</v>
      </c>
      <c r="BT99" s="1070">
        <v>0</v>
      </c>
    </row>
    <row r="100" spans="1:72" ht="21.95" customHeight="1">
      <c r="A100" s="1013" t="str">
        <f t="shared" si="2"/>
        <v>A20451210</v>
      </c>
      <c r="B100" s="1358" t="s">
        <v>361</v>
      </c>
      <c r="C100" s="1324"/>
      <c r="D100" s="1358" t="s">
        <v>741</v>
      </c>
      <c r="E100" s="1324"/>
      <c r="F100" s="1358" t="s">
        <v>739</v>
      </c>
      <c r="G100" s="1324"/>
      <c r="H100" s="1358" t="s">
        <v>742</v>
      </c>
      <c r="I100" s="1324"/>
      <c r="J100" s="1358" t="s">
        <v>743</v>
      </c>
      <c r="K100" s="1324"/>
      <c r="L100" s="1324"/>
      <c r="M100" s="1358" t="s">
        <v>751</v>
      </c>
      <c r="N100" s="1324"/>
      <c r="O100" s="1324"/>
      <c r="P100" s="1358"/>
      <c r="Q100" s="1324"/>
      <c r="R100" s="1358"/>
      <c r="S100" s="1324"/>
      <c r="T100" s="1359" t="s">
        <v>419</v>
      </c>
      <c r="U100" s="1324"/>
      <c r="V100" s="1324"/>
      <c r="W100" s="1324"/>
      <c r="X100" s="1324"/>
      <c r="Y100" s="1324"/>
      <c r="Z100" s="1324"/>
      <c r="AA100" s="1324"/>
      <c r="AB100" s="1358" t="s">
        <v>732</v>
      </c>
      <c r="AC100" s="1324"/>
      <c r="AD100" s="1324"/>
      <c r="AE100" s="1324"/>
      <c r="AF100" s="1324"/>
      <c r="AG100" s="1358" t="s">
        <v>733</v>
      </c>
      <c r="AH100" s="1324"/>
      <c r="AI100" s="1324"/>
      <c r="AJ100" s="1024" t="s">
        <v>417</v>
      </c>
      <c r="AK100" s="1360" t="s">
        <v>734</v>
      </c>
      <c r="AL100" s="1324"/>
      <c r="AM100" s="1324"/>
      <c r="AN100" s="1324"/>
      <c r="AO100" s="1324"/>
      <c r="AP100" s="1324"/>
      <c r="AQ100" s="1020">
        <v>2000000</v>
      </c>
      <c r="AR100" s="1066">
        <v>0</v>
      </c>
      <c r="AS100" s="1020">
        <v>1000000</v>
      </c>
      <c r="AT100" s="1020">
        <v>0</v>
      </c>
      <c r="AU100" s="1020">
        <v>0</v>
      </c>
      <c r="AV100" s="1066">
        <v>0</v>
      </c>
      <c r="AW100" s="1020">
        <v>0</v>
      </c>
      <c r="AX100" s="1066">
        <v>0</v>
      </c>
      <c r="AY100" s="1020">
        <v>0</v>
      </c>
      <c r="AZ100" s="1066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70">
        <v>2000000</v>
      </c>
      <c r="BH100" s="1070">
        <v>0</v>
      </c>
      <c r="BI100" s="1070">
        <v>1000000</v>
      </c>
      <c r="BJ100" s="1070">
        <v>0</v>
      </c>
      <c r="BK100" s="1070">
        <v>0</v>
      </c>
      <c r="BL100" s="1070">
        <v>0</v>
      </c>
      <c r="BM100" s="1070">
        <v>0</v>
      </c>
      <c r="BN100" s="1070">
        <v>0</v>
      </c>
      <c r="BO100" s="1070">
        <v>0</v>
      </c>
      <c r="BP100" s="1070">
        <v>0</v>
      </c>
      <c r="BQ100" s="1070">
        <v>0</v>
      </c>
      <c r="BR100" s="1070">
        <v>0</v>
      </c>
      <c r="BS100" s="1070">
        <v>0</v>
      </c>
      <c r="BT100" s="1070">
        <v>0</v>
      </c>
    </row>
    <row r="101" spans="1:72" ht="21.95" customHeight="1">
      <c r="A101" s="1013" t="str">
        <f t="shared" si="2"/>
        <v>A20451310</v>
      </c>
      <c r="B101" s="1358" t="s">
        <v>361</v>
      </c>
      <c r="C101" s="1324"/>
      <c r="D101" s="1358" t="s">
        <v>741</v>
      </c>
      <c r="E101" s="1324"/>
      <c r="F101" s="1358" t="s">
        <v>739</v>
      </c>
      <c r="G101" s="1324"/>
      <c r="H101" s="1358" t="s">
        <v>742</v>
      </c>
      <c r="I101" s="1324"/>
      <c r="J101" s="1358" t="s">
        <v>743</v>
      </c>
      <c r="K101" s="1324"/>
      <c r="L101" s="1324"/>
      <c r="M101" s="1358" t="s">
        <v>765</v>
      </c>
      <c r="N101" s="1324"/>
      <c r="O101" s="1324"/>
      <c r="P101" s="1358"/>
      <c r="Q101" s="1324"/>
      <c r="R101" s="1358"/>
      <c r="S101" s="1324"/>
      <c r="T101" s="1359" t="s">
        <v>420</v>
      </c>
      <c r="U101" s="1324"/>
      <c r="V101" s="1324"/>
      <c r="W101" s="1324"/>
      <c r="X101" s="1324"/>
      <c r="Y101" s="1324"/>
      <c r="Z101" s="1324"/>
      <c r="AA101" s="1324"/>
      <c r="AB101" s="1358" t="s">
        <v>732</v>
      </c>
      <c r="AC101" s="1324"/>
      <c r="AD101" s="1324"/>
      <c r="AE101" s="1324"/>
      <c r="AF101" s="1324"/>
      <c r="AG101" s="1358" t="s">
        <v>733</v>
      </c>
      <c r="AH101" s="1324"/>
      <c r="AI101" s="1324"/>
      <c r="AJ101" s="1024" t="s">
        <v>417</v>
      </c>
      <c r="AK101" s="1360" t="s">
        <v>734</v>
      </c>
      <c r="AL101" s="1324"/>
      <c r="AM101" s="1324"/>
      <c r="AN101" s="1324"/>
      <c r="AO101" s="1324"/>
      <c r="AP101" s="1324"/>
      <c r="AQ101" s="1020">
        <v>0</v>
      </c>
      <c r="AR101" s="1066">
        <v>0</v>
      </c>
      <c r="AS101" s="1020">
        <v>0</v>
      </c>
      <c r="AT101" s="1020">
        <v>0</v>
      </c>
      <c r="AU101" s="1020">
        <v>0</v>
      </c>
      <c r="AV101" s="1066">
        <v>0</v>
      </c>
      <c r="AW101" s="1020">
        <v>0</v>
      </c>
      <c r="AX101" s="1066">
        <v>0</v>
      </c>
      <c r="AY101" s="1020">
        <v>0</v>
      </c>
      <c r="AZ101" s="1066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70">
        <v>0</v>
      </c>
      <c r="BH101" s="1070">
        <v>0</v>
      </c>
      <c r="BI101" s="1070">
        <v>0</v>
      </c>
      <c r="BJ101" s="1070">
        <v>0</v>
      </c>
      <c r="BK101" s="1070">
        <v>0</v>
      </c>
      <c r="BL101" s="1070">
        <v>0</v>
      </c>
      <c r="BM101" s="1070">
        <v>0</v>
      </c>
      <c r="BN101" s="1070">
        <v>0</v>
      </c>
      <c r="BO101" s="1070">
        <v>0</v>
      </c>
      <c r="BP101" s="1070">
        <v>0</v>
      </c>
      <c r="BQ101" s="1070">
        <v>0</v>
      </c>
      <c r="BR101" s="1070">
        <v>0</v>
      </c>
      <c r="BS101" s="1070">
        <v>0</v>
      </c>
      <c r="BT101" s="1070">
        <v>0</v>
      </c>
    </row>
    <row r="102" spans="1:72" ht="21.95" customHeight="1">
      <c r="A102" s="1013" t="str">
        <f t="shared" si="2"/>
        <v>A204610</v>
      </c>
      <c r="B102" s="1350" t="s">
        <v>361</v>
      </c>
      <c r="C102" s="1324"/>
      <c r="D102" s="1350" t="s">
        <v>741</v>
      </c>
      <c r="E102" s="1324"/>
      <c r="F102" s="1350" t="s">
        <v>739</v>
      </c>
      <c r="G102" s="1324"/>
      <c r="H102" s="1350" t="s">
        <v>742</v>
      </c>
      <c r="I102" s="1324"/>
      <c r="J102" s="1350" t="s">
        <v>753</v>
      </c>
      <c r="K102" s="1324"/>
      <c r="L102" s="1324"/>
      <c r="M102" s="1350"/>
      <c r="N102" s="1324"/>
      <c r="O102" s="1324"/>
      <c r="P102" s="1350"/>
      <c r="Q102" s="1324"/>
      <c r="R102" s="1350"/>
      <c r="S102" s="1324"/>
      <c r="T102" s="1349" t="s">
        <v>766</v>
      </c>
      <c r="U102" s="1324"/>
      <c r="V102" s="1324"/>
      <c r="W102" s="1324"/>
      <c r="X102" s="1324"/>
      <c r="Y102" s="1324"/>
      <c r="Z102" s="1324"/>
      <c r="AA102" s="1324"/>
      <c r="AB102" s="1350" t="s">
        <v>732</v>
      </c>
      <c r="AC102" s="1324"/>
      <c r="AD102" s="1324"/>
      <c r="AE102" s="1324"/>
      <c r="AF102" s="1324"/>
      <c r="AG102" s="1350" t="s">
        <v>733</v>
      </c>
      <c r="AH102" s="1324"/>
      <c r="AI102" s="1324"/>
      <c r="AJ102" s="1021" t="s">
        <v>417</v>
      </c>
      <c r="AK102" s="1351" t="s">
        <v>734</v>
      </c>
      <c r="AL102" s="1324"/>
      <c r="AM102" s="1324"/>
      <c r="AN102" s="1324"/>
      <c r="AO102" s="1324"/>
      <c r="AP102" s="1324"/>
      <c r="AQ102" s="1020">
        <v>2379558591.04</v>
      </c>
      <c r="AR102" s="1066">
        <v>0</v>
      </c>
      <c r="AS102" s="1020">
        <v>9348203.0399999991</v>
      </c>
      <c r="AT102" s="1020">
        <v>0</v>
      </c>
      <c r="AU102" s="1020">
        <v>0</v>
      </c>
      <c r="AV102" s="1066">
        <v>0</v>
      </c>
      <c r="AW102" s="1020">
        <v>0</v>
      </c>
      <c r="AX102" s="1066">
        <v>94021157</v>
      </c>
      <c r="AY102" s="1020">
        <v>94021157</v>
      </c>
      <c r="AZ102" s="1066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70">
        <v>2379558591.04</v>
      </c>
      <c r="BH102" s="1070">
        <v>0</v>
      </c>
      <c r="BI102" s="1070">
        <v>9348203.0399999991</v>
      </c>
      <c r="BJ102" s="1070">
        <v>0</v>
      </c>
      <c r="BK102" s="1070">
        <v>0</v>
      </c>
      <c r="BL102" s="1070">
        <v>0</v>
      </c>
      <c r="BM102" s="1070">
        <v>0</v>
      </c>
      <c r="BN102" s="1070">
        <v>94021157</v>
      </c>
      <c r="BO102" s="1070">
        <v>94021157</v>
      </c>
      <c r="BP102" s="1070">
        <v>94021157</v>
      </c>
      <c r="BQ102" s="1070">
        <v>0</v>
      </c>
      <c r="BR102" s="1070">
        <v>94021157</v>
      </c>
      <c r="BS102" s="1070">
        <v>0</v>
      </c>
      <c r="BT102" s="1070">
        <v>0</v>
      </c>
    </row>
    <row r="103" spans="1:72" ht="21.95" customHeight="1">
      <c r="A103" s="1013" t="str">
        <f t="shared" si="2"/>
        <v>A2046210</v>
      </c>
      <c r="B103" s="1358" t="s">
        <v>361</v>
      </c>
      <c r="C103" s="1324"/>
      <c r="D103" s="1358" t="s">
        <v>741</v>
      </c>
      <c r="E103" s="1324"/>
      <c r="F103" s="1358" t="s">
        <v>739</v>
      </c>
      <c r="G103" s="1324"/>
      <c r="H103" s="1358" t="s">
        <v>742</v>
      </c>
      <c r="I103" s="1324"/>
      <c r="J103" s="1358" t="s">
        <v>753</v>
      </c>
      <c r="K103" s="1324"/>
      <c r="L103" s="1324"/>
      <c r="M103" s="1358" t="s">
        <v>741</v>
      </c>
      <c r="N103" s="1324"/>
      <c r="O103" s="1324"/>
      <c r="P103" s="1358"/>
      <c r="Q103" s="1324"/>
      <c r="R103" s="1358"/>
      <c r="S103" s="1324"/>
      <c r="T103" s="1359" t="s">
        <v>421</v>
      </c>
      <c r="U103" s="1324"/>
      <c r="V103" s="1324"/>
      <c r="W103" s="1324"/>
      <c r="X103" s="1324"/>
      <c r="Y103" s="1324"/>
      <c r="Z103" s="1324"/>
      <c r="AA103" s="1324"/>
      <c r="AB103" s="1358" t="s">
        <v>732</v>
      </c>
      <c r="AC103" s="1324"/>
      <c r="AD103" s="1324"/>
      <c r="AE103" s="1324"/>
      <c r="AF103" s="1324"/>
      <c r="AG103" s="1358" t="s">
        <v>733</v>
      </c>
      <c r="AH103" s="1324"/>
      <c r="AI103" s="1324"/>
      <c r="AJ103" s="1024" t="s">
        <v>417</v>
      </c>
      <c r="AK103" s="1360" t="s">
        <v>734</v>
      </c>
      <c r="AL103" s="1324"/>
      <c r="AM103" s="1324"/>
      <c r="AN103" s="1324"/>
      <c r="AO103" s="1324"/>
      <c r="AP103" s="1324"/>
      <c r="AQ103" s="1020">
        <v>1247737438.04</v>
      </c>
      <c r="AR103" s="1066">
        <v>0</v>
      </c>
      <c r="AS103" s="1020">
        <v>2148203.04</v>
      </c>
      <c r="AT103" s="1020">
        <v>0</v>
      </c>
      <c r="AU103" s="1020">
        <v>0</v>
      </c>
      <c r="AV103" s="1066">
        <v>0</v>
      </c>
      <c r="AW103" s="1020">
        <v>0</v>
      </c>
      <c r="AX103" s="1066">
        <v>94021157</v>
      </c>
      <c r="AY103" s="1020">
        <v>94021157</v>
      </c>
      <c r="AZ103" s="1066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70">
        <v>1247737438.04</v>
      </c>
      <c r="BH103" s="1070">
        <v>0</v>
      </c>
      <c r="BI103" s="1070">
        <v>2148203.04</v>
      </c>
      <c r="BJ103" s="1070">
        <v>0</v>
      </c>
      <c r="BK103" s="1070">
        <v>0</v>
      </c>
      <c r="BL103" s="1070">
        <v>0</v>
      </c>
      <c r="BM103" s="1070">
        <v>0</v>
      </c>
      <c r="BN103" s="1070">
        <v>94021157</v>
      </c>
      <c r="BO103" s="1070">
        <v>94021157</v>
      </c>
      <c r="BP103" s="1070">
        <v>94021157</v>
      </c>
      <c r="BQ103" s="1070">
        <v>0</v>
      </c>
      <c r="BR103" s="1070">
        <v>94021157</v>
      </c>
      <c r="BS103" s="1070">
        <v>0</v>
      </c>
      <c r="BT103" s="1070">
        <v>0</v>
      </c>
    </row>
    <row r="104" spans="1:72" ht="21.95" customHeight="1">
      <c r="A104" s="1013" t="str">
        <f t="shared" si="2"/>
        <v>A2046310</v>
      </c>
      <c r="B104" s="1358" t="s">
        <v>361</v>
      </c>
      <c r="C104" s="1324"/>
      <c r="D104" s="1358" t="s">
        <v>741</v>
      </c>
      <c r="E104" s="1324"/>
      <c r="F104" s="1358" t="s">
        <v>739</v>
      </c>
      <c r="G104" s="1324"/>
      <c r="H104" s="1358" t="s">
        <v>742</v>
      </c>
      <c r="I104" s="1324"/>
      <c r="J104" s="1358" t="s">
        <v>753</v>
      </c>
      <c r="K104" s="1324"/>
      <c r="L104" s="1324"/>
      <c r="M104" s="1358" t="s">
        <v>748</v>
      </c>
      <c r="N104" s="1324"/>
      <c r="O104" s="1324"/>
      <c r="P104" s="1358"/>
      <c r="Q104" s="1324"/>
      <c r="R104" s="1358"/>
      <c r="S104" s="1324"/>
      <c r="T104" s="1359" t="s">
        <v>422</v>
      </c>
      <c r="U104" s="1324"/>
      <c r="V104" s="1324"/>
      <c r="W104" s="1324"/>
      <c r="X104" s="1324"/>
      <c r="Y104" s="1324"/>
      <c r="Z104" s="1324"/>
      <c r="AA104" s="1324"/>
      <c r="AB104" s="1358" t="s">
        <v>732</v>
      </c>
      <c r="AC104" s="1324"/>
      <c r="AD104" s="1324"/>
      <c r="AE104" s="1324"/>
      <c r="AF104" s="1324"/>
      <c r="AG104" s="1358" t="s">
        <v>733</v>
      </c>
      <c r="AH104" s="1324"/>
      <c r="AI104" s="1324"/>
      <c r="AJ104" s="1024" t="s">
        <v>417</v>
      </c>
      <c r="AK104" s="1360" t="s">
        <v>734</v>
      </c>
      <c r="AL104" s="1324"/>
      <c r="AM104" s="1324"/>
      <c r="AN104" s="1324"/>
      <c r="AO104" s="1324"/>
      <c r="AP104" s="1324"/>
      <c r="AQ104" s="1020">
        <v>7500000</v>
      </c>
      <c r="AR104" s="1066">
        <v>0</v>
      </c>
      <c r="AS104" s="1020">
        <v>7200000</v>
      </c>
      <c r="AT104" s="1020">
        <v>0</v>
      </c>
      <c r="AU104" s="1020">
        <v>0</v>
      </c>
      <c r="AV104" s="1066">
        <v>0</v>
      </c>
      <c r="AW104" s="1020">
        <v>0</v>
      </c>
      <c r="AX104" s="1066">
        <v>0</v>
      </c>
      <c r="AY104" s="1020">
        <v>0</v>
      </c>
      <c r="AZ104" s="1066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70">
        <v>7500000</v>
      </c>
      <c r="BH104" s="1070">
        <v>0</v>
      </c>
      <c r="BI104" s="1070">
        <v>7200000</v>
      </c>
      <c r="BJ104" s="1070">
        <v>0</v>
      </c>
      <c r="BK104" s="1070">
        <v>0</v>
      </c>
      <c r="BL104" s="1070">
        <v>0</v>
      </c>
      <c r="BM104" s="1070">
        <v>0</v>
      </c>
      <c r="BN104" s="1070">
        <v>0</v>
      </c>
      <c r="BO104" s="1070">
        <v>0</v>
      </c>
      <c r="BP104" s="1070">
        <v>0</v>
      </c>
      <c r="BQ104" s="1070">
        <v>0</v>
      </c>
      <c r="BR104" s="1070">
        <v>0</v>
      </c>
      <c r="BS104" s="1070">
        <v>0</v>
      </c>
      <c r="BT104" s="1070">
        <v>0</v>
      </c>
    </row>
    <row r="105" spans="1:72" ht="21.95" customHeight="1">
      <c r="A105" s="1013" t="str">
        <f t="shared" si="2"/>
        <v>A2046510</v>
      </c>
      <c r="B105" s="1358" t="s">
        <v>361</v>
      </c>
      <c r="C105" s="1324"/>
      <c r="D105" s="1358" t="s">
        <v>741</v>
      </c>
      <c r="E105" s="1324"/>
      <c r="F105" s="1358" t="s">
        <v>739</v>
      </c>
      <c r="G105" s="1324"/>
      <c r="H105" s="1358" t="s">
        <v>742</v>
      </c>
      <c r="I105" s="1324"/>
      <c r="J105" s="1358" t="s">
        <v>753</v>
      </c>
      <c r="K105" s="1324"/>
      <c r="L105" s="1324"/>
      <c r="M105" s="1358" t="s">
        <v>743</v>
      </c>
      <c r="N105" s="1324"/>
      <c r="O105" s="1324"/>
      <c r="P105" s="1358"/>
      <c r="Q105" s="1324"/>
      <c r="R105" s="1358"/>
      <c r="S105" s="1324"/>
      <c r="T105" s="1359" t="s">
        <v>423</v>
      </c>
      <c r="U105" s="1324"/>
      <c r="V105" s="1324"/>
      <c r="W105" s="1324"/>
      <c r="X105" s="1324"/>
      <c r="Y105" s="1324"/>
      <c r="Z105" s="1324"/>
      <c r="AA105" s="1324"/>
      <c r="AB105" s="1358" t="s">
        <v>732</v>
      </c>
      <c r="AC105" s="1324"/>
      <c r="AD105" s="1324"/>
      <c r="AE105" s="1324"/>
      <c r="AF105" s="1324"/>
      <c r="AG105" s="1358" t="s">
        <v>733</v>
      </c>
      <c r="AH105" s="1324"/>
      <c r="AI105" s="1324"/>
      <c r="AJ105" s="1024" t="s">
        <v>417</v>
      </c>
      <c r="AK105" s="1360" t="s">
        <v>734</v>
      </c>
      <c r="AL105" s="1324"/>
      <c r="AM105" s="1324"/>
      <c r="AN105" s="1324"/>
      <c r="AO105" s="1324"/>
      <c r="AP105" s="1324"/>
      <c r="AQ105" s="1020">
        <v>1124321153</v>
      </c>
      <c r="AR105" s="1066">
        <v>0</v>
      </c>
      <c r="AS105" s="1020">
        <v>0</v>
      </c>
      <c r="AT105" s="1020">
        <v>0</v>
      </c>
      <c r="AU105" s="1020">
        <v>0</v>
      </c>
      <c r="AV105" s="1066">
        <v>0</v>
      </c>
      <c r="AW105" s="1020">
        <v>0</v>
      </c>
      <c r="AX105" s="1066">
        <v>0</v>
      </c>
      <c r="AY105" s="1020">
        <v>0</v>
      </c>
      <c r="AZ105" s="1066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70">
        <v>1124321153</v>
      </c>
      <c r="BH105" s="1070">
        <v>0</v>
      </c>
      <c r="BI105" s="1070">
        <v>0</v>
      </c>
      <c r="BJ105" s="1070">
        <v>0</v>
      </c>
      <c r="BK105" s="1070">
        <v>0</v>
      </c>
      <c r="BL105" s="1070">
        <v>0</v>
      </c>
      <c r="BM105" s="1070">
        <v>0</v>
      </c>
      <c r="BN105" s="1070">
        <v>0</v>
      </c>
      <c r="BO105" s="1070">
        <v>0</v>
      </c>
      <c r="BP105" s="1070">
        <v>0</v>
      </c>
      <c r="BQ105" s="1070">
        <v>0</v>
      </c>
      <c r="BR105" s="1070">
        <v>0</v>
      </c>
      <c r="BS105" s="1070">
        <v>0</v>
      </c>
      <c r="BT105" s="1070">
        <v>0</v>
      </c>
    </row>
    <row r="106" spans="1:72" ht="21.95" customHeight="1">
      <c r="A106" s="1013" t="str">
        <f t="shared" si="2"/>
        <v>A204710</v>
      </c>
      <c r="B106" s="1350" t="s">
        <v>361</v>
      </c>
      <c r="C106" s="1324"/>
      <c r="D106" s="1350" t="s">
        <v>741</v>
      </c>
      <c r="E106" s="1324"/>
      <c r="F106" s="1350" t="s">
        <v>739</v>
      </c>
      <c r="G106" s="1324"/>
      <c r="H106" s="1350" t="s">
        <v>742</v>
      </c>
      <c r="I106" s="1324"/>
      <c r="J106" s="1350" t="s">
        <v>754</v>
      </c>
      <c r="K106" s="1324"/>
      <c r="L106" s="1324"/>
      <c r="M106" s="1350"/>
      <c r="N106" s="1324"/>
      <c r="O106" s="1324"/>
      <c r="P106" s="1350"/>
      <c r="Q106" s="1324"/>
      <c r="R106" s="1350"/>
      <c r="S106" s="1324"/>
      <c r="T106" s="1349" t="s">
        <v>644</v>
      </c>
      <c r="U106" s="1324"/>
      <c r="V106" s="1324"/>
      <c r="W106" s="1324"/>
      <c r="X106" s="1324"/>
      <c r="Y106" s="1324"/>
      <c r="Z106" s="1324"/>
      <c r="AA106" s="1324"/>
      <c r="AB106" s="1350" t="s">
        <v>732</v>
      </c>
      <c r="AC106" s="1324"/>
      <c r="AD106" s="1324"/>
      <c r="AE106" s="1324"/>
      <c r="AF106" s="1324"/>
      <c r="AG106" s="1350" t="s">
        <v>733</v>
      </c>
      <c r="AH106" s="1324"/>
      <c r="AI106" s="1324"/>
      <c r="AJ106" s="1021" t="s">
        <v>417</v>
      </c>
      <c r="AK106" s="1351" t="s">
        <v>734</v>
      </c>
      <c r="AL106" s="1324"/>
      <c r="AM106" s="1324"/>
      <c r="AN106" s="1324"/>
      <c r="AO106" s="1324"/>
      <c r="AP106" s="1324"/>
      <c r="AQ106" s="1020">
        <v>25000000</v>
      </c>
      <c r="AR106" s="1066">
        <v>281500</v>
      </c>
      <c r="AS106" s="1020">
        <v>10417643</v>
      </c>
      <c r="AT106" s="1020">
        <v>0</v>
      </c>
      <c r="AU106" s="1020">
        <v>0</v>
      </c>
      <c r="AV106" s="1066">
        <v>4709500</v>
      </c>
      <c r="AW106" s="1020">
        <v>4428000</v>
      </c>
      <c r="AX106" s="1066">
        <v>281500</v>
      </c>
      <c r="AY106" s="1020">
        <v>4428000</v>
      </c>
      <c r="AZ106" s="1066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70">
        <v>25000000</v>
      </c>
      <c r="BH106" s="1070">
        <v>281500</v>
      </c>
      <c r="BI106" s="1070">
        <v>10417643</v>
      </c>
      <c r="BJ106" s="1070">
        <v>0</v>
      </c>
      <c r="BK106" s="1070">
        <v>0</v>
      </c>
      <c r="BL106" s="1070">
        <v>4709500</v>
      </c>
      <c r="BM106" s="1070">
        <v>4428000</v>
      </c>
      <c r="BN106" s="1070">
        <v>281500</v>
      </c>
      <c r="BO106" s="1070">
        <v>4428000</v>
      </c>
      <c r="BP106" s="1070">
        <v>281500</v>
      </c>
      <c r="BQ106" s="1070">
        <v>0</v>
      </c>
      <c r="BR106" s="1070">
        <v>281500</v>
      </c>
      <c r="BS106" s="1070">
        <v>0</v>
      </c>
      <c r="BT106" s="1070">
        <v>0</v>
      </c>
    </row>
    <row r="107" spans="1:72" ht="21.95" customHeight="1">
      <c r="A107" s="1013" t="str">
        <f t="shared" si="2"/>
        <v>A2047510</v>
      </c>
      <c r="B107" s="1358" t="s">
        <v>361</v>
      </c>
      <c r="C107" s="1324"/>
      <c r="D107" s="1358" t="s">
        <v>741</v>
      </c>
      <c r="E107" s="1324"/>
      <c r="F107" s="1358" t="s">
        <v>739</v>
      </c>
      <c r="G107" s="1324"/>
      <c r="H107" s="1358" t="s">
        <v>742</v>
      </c>
      <c r="I107" s="1324"/>
      <c r="J107" s="1358" t="s">
        <v>754</v>
      </c>
      <c r="K107" s="1324"/>
      <c r="L107" s="1324"/>
      <c r="M107" s="1358" t="s">
        <v>743</v>
      </c>
      <c r="N107" s="1324"/>
      <c r="O107" s="1324"/>
      <c r="P107" s="1358"/>
      <c r="Q107" s="1324"/>
      <c r="R107" s="1358"/>
      <c r="S107" s="1324"/>
      <c r="T107" s="1359" t="s">
        <v>424</v>
      </c>
      <c r="U107" s="1324"/>
      <c r="V107" s="1324"/>
      <c r="W107" s="1324"/>
      <c r="X107" s="1324"/>
      <c r="Y107" s="1324"/>
      <c r="Z107" s="1324"/>
      <c r="AA107" s="1324"/>
      <c r="AB107" s="1358" t="s">
        <v>732</v>
      </c>
      <c r="AC107" s="1324"/>
      <c r="AD107" s="1324"/>
      <c r="AE107" s="1324"/>
      <c r="AF107" s="1324"/>
      <c r="AG107" s="1358" t="s">
        <v>733</v>
      </c>
      <c r="AH107" s="1324"/>
      <c r="AI107" s="1324"/>
      <c r="AJ107" s="1024" t="s">
        <v>417</v>
      </c>
      <c r="AK107" s="1360" t="s">
        <v>734</v>
      </c>
      <c r="AL107" s="1324"/>
      <c r="AM107" s="1324"/>
      <c r="AN107" s="1324"/>
      <c r="AO107" s="1324"/>
      <c r="AP107" s="1324"/>
      <c r="AQ107" s="1020">
        <v>20000000</v>
      </c>
      <c r="AR107" s="1066">
        <v>0</v>
      </c>
      <c r="AS107" s="1020">
        <v>9800000</v>
      </c>
      <c r="AT107" s="1020">
        <v>0</v>
      </c>
      <c r="AU107" s="1020">
        <v>0</v>
      </c>
      <c r="AV107" s="1066">
        <v>4428000</v>
      </c>
      <c r="AW107" s="1020">
        <v>4428000</v>
      </c>
      <c r="AX107" s="1066">
        <v>0</v>
      </c>
      <c r="AY107" s="1020">
        <v>4428000</v>
      </c>
      <c r="AZ107" s="1066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70">
        <v>20000000</v>
      </c>
      <c r="BH107" s="1070">
        <v>0</v>
      </c>
      <c r="BI107" s="1070">
        <v>9800000</v>
      </c>
      <c r="BJ107" s="1070">
        <v>0</v>
      </c>
      <c r="BK107" s="1070">
        <v>0</v>
      </c>
      <c r="BL107" s="1070">
        <v>4428000</v>
      </c>
      <c r="BM107" s="1070">
        <v>4428000</v>
      </c>
      <c r="BN107" s="1070">
        <v>0</v>
      </c>
      <c r="BO107" s="1070">
        <v>4428000</v>
      </c>
      <c r="BP107" s="1070">
        <v>0</v>
      </c>
      <c r="BQ107" s="1070">
        <v>0</v>
      </c>
      <c r="BR107" s="1070">
        <v>0</v>
      </c>
      <c r="BS107" s="1070">
        <v>0</v>
      </c>
      <c r="BT107" s="1070">
        <v>0</v>
      </c>
    </row>
    <row r="108" spans="1:72" ht="21.95" customHeight="1">
      <c r="A108" s="1013" t="str">
        <f t="shared" si="2"/>
        <v>A2047610</v>
      </c>
      <c r="B108" s="1358" t="s">
        <v>361</v>
      </c>
      <c r="C108" s="1324"/>
      <c r="D108" s="1358" t="s">
        <v>741</v>
      </c>
      <c r="E108" s="1324"/>
      <c r="F108" s="1358" t="s">
        <v>739</v>
      </c>
      <c r="G108" s="1324"/>
      <c r="H108" s="1358" t="s">
        <v>742</v>
      </c>
      <c r="I108" s="1324"/>
      <c r="J108" s="1358" t="s">
        <v>754</v>
      </c>
      <c r="K108" s="1324"/>
      <c r="L108" s="1324"/>
      <c r="M108" s="1358" t="s">
        <v>753</v>
      </c>
      <c r="N108" s="1324"/>
      <c r="O108" s="1324"/>
      <c r="P108" s="1358"/>
      <c r="Q108" s="1324"/>
      <c r="R108" s="1358"/>
      <c r="S108" s="1324"/>
      <c r="T108" s="1359" t="s">
        <v>425</v>
      </c>
      <c r="U108" s="1324"/>
      <c r="V108" s="1324"/>
      <c r="W108" s="1324"/>
      <c r="X108" s="1324"/>
      <c r="Y108" s="1324"/>
      <c r="Z108" s="1324"/>
      <c r="AA108" s="1324"/>
      <c r="AB108" s="1358" t="s">
        <v>732</v>
      </c>
      <c r="AC108" s="1324"/>
      <c r="AD108" s="1324"/>
      <c r="AE108" s="1324"/>
      <c r="AF108" s="1324"/>
      <c r="AG108" s="1358" t="s">
        <v>733</v>
      </c>
      <c r="AH108" s="1324"/>
      <c r="AI108" s="1324"/>
      <c r="AJ108" s="1024" t="s">
        <v>417</v>
      </c>
      <c r="AK108" s="1360" t="s">
        <v>734</v>
      </c>
      <c r="AL108" s="1324"/>
      <c r="AM108" s="1324"/>
      <c r="AN108" s="1324"/>
      <c r="AO108" s="1324"/>
      <c r="AP108" s="1324"/>
      <c r="AQ108" s="1020">
        <v>5000000</v>
      </c>
      <c r="AR108" s="1066">
        <v>281500</v>
      </c>
      <c r="AS108" s="1020">
        <v>617643</v>
      </c>
      <c r="AT108" s="1020">
        <v>0</v>
      </c>
      <c r="AU108" s="1020">
        <v>0</v>
      </c>
      <c r="AV108" s="1066">
        <v>281500</v>
      </c>
      <c r="AW108" s="1020">
        <v>0</v>
      </c>
      <c r="AX108" s="1066">
        <v>281500</v>
      </c>
      <c r="AY108" s="1020">
        <v>0</v>
      </c>
      <c r="AZ108" s="1066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70">
        <v>5000000</v>
      </c>
      <c r="BH108" s="1070">
        <v>281500</v>
      </c>
      <c r="BI108" s="1070">
        <v>617643</v>
      </c>
      <c r="BJ108" s="1070">
        <v>0</v>
      </c>
      <c r="BK108" s="1070">
        <v>0</v>
      </c>
      <c r="BL108" s="1070">
        <v>281500</v>
      </c>
      <c r="BM108" s="1070">
        <v>0</v>
      </c>
      <c r="BN108" s="1070">
        <v>281500</v>
      </c>
      <c r="BO108" s="1070">
        <v>0</v>
      </c>
      <c r="BP108" s="1070">
        <v>281500</v>
      </c>
      <c r="BQ108" s="1070">
        <v>0</v>
      </c>
      <c r="BR108" s="1070">
        <v>281500</v>
      </c>
      <c r="BS108" s="1070">
        <v>0</v>
      </c>
      <c r="BT108" s="1070">
        <v>0</v>
      </c>
    </row>
    <row r="109" spans="1:72" ht="21.95" customHeight="1">
      <c r="A109" s="1013" t="str">
        <f t="shared" si="2"/>
        <v>A204810</v>
      </c>
      <c r="B109" s="1350" t="s">
        <v>361</v>
      </c>
      <c r="C109" s="1324"/>
      <c r="D109" s="1350" t="s">
        <v>741</v>
      </c>
      <c r="E109" s="1324"/>
      <c r="F109" s="1350" t="s">
        <v>739</v>
      </c>
      <c r="G109" s="1324"/>
      <c r="H109" s="1350" t="s">
        <v>742</v>
      </c>
      <c r="I109" s="1324"/>
      <c r="J109" s="1350" t="s">
        <v>755</v>
      </c>
      <c r="K109" s="1324"/>
      <c r="L109" s="1324"/>
      <c r="M109" s="1350"/>
      <c r="N109" s="1324"/>
      <c r="O109" s="1324"/>
      <c r="P109" s="1350"/>
      <c r="Q109" s="1324"/>
      <c r="R109" s="1350"/>
      <c r="S109" s="1324"/>
      <c r="T109" s="1349" t="s">
        <v>767</v>
      </c>
      <c r="U109" s="1324"/>
      <c r="V109" s="1324"/>
      <c r="W109" s="1324"/>
      <c r="X109" s="1324"/>
      <c r="Y109" s="1324"/>
      <c r="Z109" s="1324"/>
      <c r="AA109" s="1324"/>
      <c r="AB109" s="1350" t="s">
        <v>732</v>
      </c>
      <c r="AC109" s="1324"/>
      <c r="AD109" s="1324"/>
      <c r="AE109" s="1324"/>
      <c r="AF109" s="1324"/>
      <c r="AG109" s="1350" t="s">
        <v>733</v>
      </c>
      <c r="AH109" s="1324"/>
      <c r="AI109" s="1324"/>
      <c r="AJ109" s="1021" t="s">
        <v>417</v>
      </c>
      <c r="AK109" s="1351" t="s">
        <v>734</v>
      </c>
      <c r="AL109" s="1324"/>
      <c r="AM109" s="1324"/>
      <c r="AN109" s="1324"/>
      <c r="AO109" s="1324"/>
      <c r="AP109" s="1324"/>
      <c r="AQ109" s="1020">
        <v>1456300000</v>
      </c>
      <c r="AR109" s="1066">
        <v>0</v>
      </c>
      <c r="AS109" s="1020">
        <v>11000000</v>
      </c>
      <c r="AT109" s="1020">
        <v>0</v>
      </c>
      <c r="AU109" s="1020">
        <v>0</v>
      </c>
      <c r="AV109" s="1066">
        <v>139859158</v>
      </c>
      <c r="AW109" s="1020">
        <v>139859158</v>
      </c>
      <c r="AX109" s="1066">
        <v>149582817</v>
      </c>
      <c r="AY109" s="1020">
        <v>9723659</v>
      </c>
      <c r="AZ109" s="1066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70">
        <v>1456300000</v>
      </c>
      <c r="BH109" s="1070">
        <v>0</v>
      </c>
      <c r="BI109" s="1070">
        <v>11000000</v>
      </c>
      <c r="BJ109" s="1070">
        <v>0</v>
      </c>
      <c r="BK109" s="1070">
        <v>0</v>
      </c>
      <c r="BL109" s="1070">
        <v>139859158</v>
      </c>
      <c r="BM109" s="1070">
        <v>139859158</v>
      </c>
      <c r="BN109" s="1070">
        <v>149582817</v>
      </c>
      <c r="BO109" s="1070">
        <v>9723659</v>
      </c>
      <c r="BP109" s="1070">
        <v>146169047</v>
      </c>
      <c r="BQ109" s="1070">
        <v>3413770</v>
      </c>
      <c r="BR109" s="1070">
        <v>139646272</v>
      </c>
      <c r="BS109" s="1070">
        <v>6522775</v>
      </c>
      <c r="BT109" s="1070">
        <v>8500</v>
      </c>
    </row>
    <row r="110" spans="1:72" ht="21.95" customHeight="1">
      <c r="A110" s="1013" t="str">
        <f t="shared" si="2"/>
        <v>A2048110</v>
      </c>
      <c r="B110" s="1358" t="s">
        <v>361</v>
      </c>
      <c r="C110" s="1324"/>
      <c r="D110" s="1358" t="s">
        <v>741</v>
      </c>
      <c r="E110" s="1324"/>
      <c r="F110" s="1358" t="s">
        <v>739</v>
      </c>
      <c r="G110" s="1324"/>
      <c r="H110" s="1358" t="s">
        <v>742</v>
      </c>
      <c r="I110" s="1324"/>
      <c r="J110" s="1358" t="s">
        <v>755</v>
      </c>
      <c r="K110" s="1324"/>
      <c r="L110" s="1324"/>
      <c r="M110" s="1358" t="s">
        <v>738</v>
      </c>
      <c r="N110" s="1324"/>
      <c r="O110" s="1324"/>
      <c r="P110" s="1358"/>
      <c r="Q110" s="1324"/>
      <c r="R110" s="1358"/>
      <c r="S110" s="1324"/>
      <c r="T110" s="1359" t="s">
        <v>426</v>
      </c>
      <c r="U110" s="1324"/>
      <c r="V110" s="1324"/>
      <c r="W110" s="1324"/>
      <c r="X110" s="1324"/>
      <c r="Y110" s="1324"/>
      <c r="Z110" s="1324"/>
      <c r="AA110" s="1324"/>
      <c r="AB110" s="1358" t="s">
        <v>732</v>
      </c>
      <c r="AC110" s="1324"/>
      <c r="AD110" s="1324"/>
      <c r="AE110" s="1324"/>
      <c r="AF110" s="1324"/>
      <c r="AG110" s="1358" t="s">
        <v>733</v>
      </c>
      <c r="AH110" s="1324"/>
      <c r="AI110" s="1324"/>
      <c r="AJ110" s="1024" t="s">
        <v>417</v>
      </c>
      <c r="AK110" s="1360" t="s">
        <v>734</v>
      </c>
      <c r="AL110" s="1324"/>
      <c r="AM110" s="1324"/>
      <c r="AN110" s="1324"/>
      <c r="AO110" s="1324"/>
      <c r="AP110" s="1324"/>
      <c r="AQ110" s="1020">
        <v>159000000</v>
      </c>
      <c r="AR110" s="1066">
        <v>0</v>
      </c>
      <c r="AS110" s="1020">
        <v>11000000</v>
      </c>
      <c r="AT110" s="1020">
        <v>0</v>
      </c>
      <c r="AU110" s="1020">
        <v>0</v>
      </c>
      <c r="AV110" s="1066">
        <v>30903370</v>
      </c>
      <c r="AW110" s="1020">
        <v>30903370</v>
      </c>
      <c r="AX110" s="1066">
        <v>37365780</v>
      </c>
      <c r="AY110" s="1020">
        <v>6462410</v>
      </c>
      <c r="AZ110" s="1066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70">
        <v>159000000</v>
      </c>
      <c r="BH110" s="1070">
        <v>0</v>
      </c>
      <c r="BI110" s="1070">
        <v>11000000</v>
      </c>
      <c r="BJ110" s="1070">
        <v>0</v>
      </c>
      <c r="BK110" s="1070">
        <v>0</v>
      </c>
      <c r="BL110" s="1070">
        <v>30903370</v>
      </c>
      <c r="BM110" s="1070">
        <v>30903370</v>
      </c>
      <c r="BN110" s="1070">
        <v>37365780</v>
      </c>
      <c r="BO110" s="1070">
        <v>6462410</v>
      </c>
      <c r="BP110" s="1070">
        <v>37365780</v>
      </c>
      <c r="BQ110" s="1070">
        <v>0</v>
      </c>
      <c r="BR110" s="1070">
        <v>37296080</v>
      </c>
      <c r="BS110" s="1070">
        <v>69700</v>
      </c>
      <c r="BT110" s="1070">
        <v>0</v>
      </c>
    </row>
    <row r="111" spans="1:72" ht="21.95" customHeight="1">
      <c r="A111" s="1013" t="str">
        <f t="shared" si="2"/>
        <v>A2048210</v>
      </c>
      <c r="B111" s="1358" t="s">
        <v>361</v>
      </c>
      <c r="C111" s="1324"/>
      <c r="D111" s="1358" t="s">
        <v>741</v>
      </c>
      <c r="E111" s="1324"/>
      <c r="F111" s="1358" t="s">
        <v>739</v>
      </c>
      <c r="G111" s="1324"/>
      <c r="H111" s="1358" t="s">
        <v>742</v>
      </c>
      <c r="I111" s="1324"/>
      <c r="J111" s="1358" t="s">
        <v>755</v>
      </c>
      <c r="K111" s="1324"/>
      <c r="L111" s="1324"/>
      <c r="M111" s="1358" t="s">
        <v>741</v>
      </c>
      <c r="N111" s="1324"/>
      <c r="O111" s="1324"/>
      <c r="P111" s="1358"/>
      <c r="Q111" s="1324"/>
      <c r="R111" s="1358"/>
      <c r="S111" s="1324"/>
      <c r="T111" s="1359" t="s">
        <v>427</v>
      </c>
      <c r="U111" s="1324"/>
      <c r="V111" s="1324"/>
      <c r="W111" s="1324"/>
      <c r="X111" s="1324"/>
      <c r="Y111" s="1324"/>
      <c r="Z111" s="1324"/>
      <c r="AA111" s="1324"/>
      <c r="AB111" s="1358" t="s">
        <v>732</v>
      </c>
      <c r="AC111" s="1324"/>
      <c r="AD111" s="1324"/>
      <c r="AE111" s="1324"/>
      <c r="AF111" s="1324"/>
      <c r="AG111" s="1358" t="s">
        <v>733</v>
      </c>
      <c r="AH111" s="1324"/>
      <c r="AI111" s="1324"/>
      <c r="AJ111" s="1024" t="s">
        <v>417</v>
      </c>
      <c r="AK111" s="1360" t="s">
        <v>734</v>
      </c>
      <c r="AL111" s="1324"/>
      <c r="AM111" s="1324"/>
      <c r="AN111" s="1324"/>
      <c r="AO111" s="1324"/>
      <c r="AP111" s="1324"/>
      <c r="AQ111" s="1020">
        <v>848000000</v>
      </c>
      <c r="AR111" s="1066">
        <v>0</v>
      </c>
      <c r="AS111" s="1020">
        <v>0</v>
      </c>
      <c r="AT111" s="1020">
        <v>0</v>
      </c>
      <c r="AU111" s="1020">
        <v>0</v>
      </c>
      <c r="AV111" s="1066">
        <v>77398427</v>
      </c>
      <c r="AW111" s="1020">
        <v>77398427</v>
      </c>
      <c r="AX111" s="1066">
        <v>79845449</v>
      </c>
      <c r="AY111" s="1020">
        <v>2447022</v>
      </c>
      <c r="AZ111" s="1066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70">
        <v>848000000</v>
      </c>
      <c r="BH111" s="1070">
        <v>0</v>
      </c>
      <c r="BI111" s="1070">
        <v>0</v>
      </c>
      <c r="BJ111" s="1070">
        <v>0</v>
      </c>
      <c r="BK111" s="1070">
        <v>0</v>
      </c>
      <c r="BL111" s="1070">
        <v>77398427</v>
      </c>
      <c r="BM111" s="1070">
        <v>77398427</v>
      </c>
      <c r="BN111" s="1070">
        <v>79845449</v>
      </c>
      <c r="BO111" s="1070">
        <v>2447022</v>
      </c>
      <c r="BP111" s="1070">
        <v>77334949</v>
      </c>
      <c r="BQ111" s="1070">
        <v>2510500</v>
      </c>
      <c r="BR111" s="1070">
        <v>70881874</v>
      </c>
      <c r="BS111" s="1070">
        <v>6453075</v>
      </c>
      <c r="BT111" s="1070">
        <v>0</v>
      </c>
    </row>
    <row r="112" spans="1:72" ht="21.95" customHeight="1">
      <c r="A112" s="1013" t="str">
        <f t="shared" si="2"/>
        <v>A2048310</v>
      </c>
      <c r="B112" s="1358" t="s">
        <v>361</v>
      </c>
      <c r="C112" s="1324"/>
      <c r="D112" s="1358" t="s">
        <v>741</v>
      </c>
      <c r="E112" s="1324"/>
      <c r="F112" s="1358" t="s">
        <v>739</v>
      </c>
      <c r="G112" s="1324"/>
      <c r="H112" s="1358" t="s">
        <v>742</v>
      </c>
      <c r="I112" s="1324"/>
      <c r="J112" s="1358" t="s">
        <v>755</v>
      </c>
      <c r="K112" s="1324"/>
      <c r="L112" s="1324"/>
      <c r="M112" s="1358" t="s">
        <v>748</v>
      </c>
      <c r="N112" s="1324"/>
      <c r="O112" s="1324"/>
      <c r="P112" s="1358"/>
      <c r="Q112" s="1324"/>
      <c r="R112" s="1358"/>
      <c r="S112" s="1324"/>
      <c r="T112" s="1359" t="s">
        <v>428</v>
      </c>
      <c r="U112" s="1324"/>
      <c r="V112" s="1324"/>
      <c r="W112" s="1324"/>
      <c r="X112" s="1324"/>
      <c r="Y112" s="1324"/>
      <c r="Z112" s="1324"/>
      <c r="AA112" s="1324"/>
      <c r="AB112" s="1358" t="s">
        <v>732</v>
      </c>
      <c r="AC112" s="1324"/>
      <c r="AD112" s="1324"/>
      <c r="AE112" s="1324"/>
      <c r="AF112" s="1324"/>
      <c r="AG112" s="1358" t="s">
        <v>733</v>
      </c>
      <c r="AH112" s="1324"/>
      <c r="AI112" s="1324"/>
      <c r="AJ112" s="1024" t="s">
        <v>417</v>
      </c>
      <c r="AK112" s="1360" t="s">
        <v>734</v>
      </c>
      <c r="AL112" s="1324"/>
      <c r="AM112" s="1324"/>
      <c r="AN112" s="1324"/>
      <c r="AO112" s="1324"/>
      <c r="AP112" s="1324"/>
      <c r="AQ112" s="1020">
        <v>300000</v>
      </c>
      <c r="AR112" s="1066">
        <v>0</v>
      </c>
      <c r="AS112" s="1020">
        <v>0</v>
      </c>
      <c r="AT112" s="1020">
        <v>0</v>
      </c>
      <c r="AU112" s="1020">
        <v>0</v>
      </c>
      <c r="AV112" s="1066">
        <v>70412</v>
      </c>
      <c r="AW112" s="1020">
        <v>70412</v>
      </c>
      <c r="AX112" s="1066">
        <v>70412</v>
      </c>
      <c r="AY112" s="1020">
        <v>0</v>
      </c>
      <c r="AZ112" s="1066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70">
        <v>300000</v>
      </c>
      <c r="BH112" s="1070">
        <v>0</v>
      </c>
      <c r="BI112" s="1070">
        <v>0</v>
      </c>
      <c r="BJ112" s="1070">
        <v>0</v>
      </c>
      <c r="BK112" s="1070">
        <v>0</v>
      </c>
      <c r="BL112" s="1070">
        <v>70412</v>
      </c>
      <c r="BM112" s="1070">
        <v>70412</v>
      </c>
      <c r="BN112" s="1070">
        <v>70412</v>
      </c>
      <c r="BO112" s="1070">
        <v>0</v>
      </c>
      <c r="BP112" s="1070">
        <v>70412</v>
      </c>
      <c r="BQ112" s="1070">
        <v>0</v>
      </c>
      <c r="BR112" s="1070">
        <v>70412</v>
      </c>
      <c r="BS112" s="1070">
        <v>0</v>
      </c>
      <c r="BT112" s="1070">
        <v>0</v>
      </c>
    </row>
    <row r="113" spans="1:72" ht="21.95" customHeight="1">
      <c r="A113" s="1013" t="str">
        <f t="shared" si="2"/>
        <v>A2048510</v>
      </c>
      <c r="B113" s="1358" t="s">
        <v>361</v>
      </c>
      <c r="C113" s="1324"/>
      <c r="D113" s="1358" t="s">
        <v>741</v>
      </c>
      <c r="E113" s="1324"/>
      <c r="F113" s="1358" t="s">
        <v>739</v>
      </c>
      <c r="G113" s="1324"/>
      <c r="H113" s="1358" t="s">
        <v>742</v>
      </c>
      <c r="I113" s="1324"/>
      <c r="J113" s="1358" t="s">
        <v>755</v>
      </c>
      <c r="K113" s="1324"/>
      <c r="L113" s="1324"/>
      <c r="M113" s="1358" t="s">
        <v>743</v>
      </c>
      <c r="N113" s="1324"/>
      <c r="O113" s="1324"/>
      <c r="P113" s="1358"/>
      <c r="Q113" s="1324"/>
      <c r="R113" s="1358"/>
      <c r="S113" s="1324"/>
      <c r="T113" s="1359" t="s">
        <v>429</v>
      </c>
      <c r="U113" s="1324"/>
      <c r="V113" s="1324"/>
      <c r="W113" s="1324"/>
      <c r="X113" s="1324"/>
      <c r="Y113" s="1324"/>
      <c r="Z113" s="1324"/>
      <c r="AA113" s="1324"/>
      <c r="AB113" s="1358" t="s">
        <v>732</v>
      </c>
      <c r="AC113" s="1324"/>
      <c r="AD113" s="1324"/>
      <c r="AE113" s="1324"/>
      <c r="AF113" s="1324"/>
      <c r="AG113" s="1358" t="s">
        <v>733</v>
      </c>
      <c r="AH113" s="1324"/>
      <c r="AI113" s="1324"/>
      <c r="AJ113" s="1024" t="s">
        <v>417</v>
      </c>
      <c r="AK113" s="1360" t="s">
        <v>734</v>
      </c>
      <c r="AL113" s="1324"/>
      <c r="AM113" s="1324"/>
      <c r="AN113" s="1324"/>
      <c r="AO113" s="1324"/>
      <c r="AP113" s="1324"/>
      <c r="AQ113" s="1020">
        <v>179000000</v>
      </c>
      <c r="AR113" s="1066">
        <v>0</v>
      </c>
      <c r="AS113" s="1020">
        <v>0</v>
      </c>
      <c r="AT113" s="1020">
        <v>0</v>
      </c>
      <c r="AU113" s="1020">
        <v>0</v>
      </c>
      <c r="AV113" s="1066">
        <v>13551564</v>
      </c>
      <c r="AW113" s="1020">
        <v>13551564</v>
      </c>
      <c r="AX113" s="1066">
        <v>13775167</v>
      </c>
      <c r="AY113" s="1020">
        <v>223603</v>
      </c>
      <c r="AZ113" s="1066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70">
        <v>179000000</v>
      </c>
      <c r="BH113" s="1070">
        <v>0</v>
      </c>
      <c r="BI113" s="1070">
        <v>0</v>
      </c>
      <c r="BJ113" s="1070">
        <v>0</v>
      </c>
      <c r="BK113" s="1070">
        <v>0</v>
      </c>
      <c r="BL113" s="1070">
        <v>13551564</v>
      </c>
      <c r="BM113" s="1070">
        <v>13551564</v>
      </c>
      <c r="BN113" s="1070">
        <v>13775167</v>
      </c>
      <c r="BO113" s="1070">
        <v>223603</v>
      </c>
      <c r="BP113" s="1070">
        <v>12871897</v>
      </c>
      <c r="BQ113" s="1070">
        <v>903270</v>
      </c>
      <c r="BR113" s="1070">
        <v>12871897</v>
      </c>
      <c r="BS113" s="1070">
        <v>0</v>
      </c>
      <c r="BT113" s="1070">
        <v>8500</v>
      </c>
    </row>
    <row r="114" spans="1:72" ht="21.95" customHeight="1">
      <c r="A114" s="1013" t="str">
        <f t="shared" si="2"/>
        <v>A2048610</v>
      </c>
      <c r="B114" s="1358" t="s">
        <v>361</v>
      </c>
      <c r="C114" s="1324"/>
      <c r="D114" s="1358" t="s">
        <v>741</v>
      </c>
      <c r="E114" s="1324"/>
      <c r="F114" s="1358" t="s">
        <v>739</v>
      </c>
      <c r="G114" s="1324"/>
      <c r="H114" s="1358" t="s">
        <v>742</v>
      </c>
      <c r="I114" s="1324"/>
      <c r="J114" s="1358" t="s">
        <v>755</v>
      </c>
      <c r="K114" s="1324"/>
      <c r="L114" s="1324"/>
      <c r="M114" s="1358" t="s">
        <v>753</v>
      </c>
      <c r="N114" s="1324"/>
      <c r="O114" s="1324"/>
      <c r="P114" s="1358"/>
      <c r="Q114" s="1324"/>
      <c r="R114" s="1358"/>
      <c r="S114" s="1324"/>
      <c r="T114" s="1359" t="s">
        <v>430</v>
      </c>
      <c r="U114" s="1324"/>
      <c r="V114" s="1324"/>
      <c r="W114" s="1324"/>
      <c r="X114" s="1324"/>
      <c r="Y114" s="1324"/>
      <c r="Z114" s="1324"/>
      <c r="AA114" s="1324"/>
      <c r="AB114" s="1358" t="s">
        <v>732</v>
      </c>
      <c r="AC114" s="1324"/>
      <c r="AD114" s="1324"/>
      <c r="AE114" s="1324"/>
      <c r="AF114" s="1324"/>
      <c r="AG114" s="1358" t="s">
        <v>733</v>
      </c>
      <c r="AH114" s="1324"/>
      <c r="AI114" s="1324"/>
      <c r="AJ114" s="1024" t="s">
        <v>417</v>
      </c>
      <c r="AK114" s="1360" t="s">
        <v>734</v>
      </c>
      <c r="AL114" s="1324"/>
      <c r="AM114" s="1324"/>
      <c r="AN114" s="1324"/>
      <c r="AO114" s="1324"/>
      <c r="AP114" s="1324"/>
      <c r="AQ114" s="1020">
        <v>270000000</v>
      </c>
      <c r="AR114" s="1066">
        <v>0</v>
      </c>
      <c r="AS114" s="1020">
        <v>0</v>
      </c>
      <c r="AT114" s="1020">
        <v>0</v>
      </c>
      <c r="AU114" s="1020">
        <v>0</v>
      </c>
      <c r="AV114" s="1066">
        <v>17935385</v>
      </c>
      <c r="AW114" s="1020">
        <v>17935385</v>
      </c>
      <c r="AX114" s="1066">
        <v>18526009</v>
      </c>
      <c r="AY114" s="1020">
        <v>590624</v>
      </c>
      <c r="AZ114" s="1066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70">
        <v>270000000</v>
      </c>
      <c r="BH114" s="1070">
        <v>0</v>
      </c>
      <c r="BI114" s="1070">
        <v>0</v>
      </c>
      <c r="BJ114" s="1070">
        <v>0</v>
      </c>
      <c r="BK114" s="1070">
        <v>0</v>
      </c>
      <c r="BL114" s="1070">
        <v>17935385</v>
      </c>
      <c r="BM114" s="1070">
        <v>17935385</v>
      </c>
      <c r="BN114" s="1070">
        <v>18526009</v>
      </c>
      <c r="BO114" s="1070">
        <v>590624</v>
      </c>
      <c r="BP114" s="1070">
        <v>18526009</v>
      </c>
      <c r="BQ114" s="1070">
        <v>0</v>
      </c>
      <c r="BR114" s="1070">
        <v>18526009</v>
      </c>
      <c r="BS114" s="1070">
        <v>0</v>
      </c>
      <c r="BT114" s="1070">
        <v>0</v>
      </c>
    </row>
    <row r="115" spans="1:72" ht="21.95" customHeight="1">
      <c r="A115" s="1013" t="str">
        <f t="shared" si="2"/>
        <v>A204910</v>
      </c>
      <c r="B115" s="1350" t="s">
        <v>361</v>
      </c>
      <c r="C115" s="1324"/>
      <c r="D115" s="1350" t="s">
        <v>741</v>
      </c>
      <c r="E115" s="1324"/>
      <c r="F115" s="1350" t="s">
        <v>739</v>
      </c>
      <c r="G115" s="1324"/>
      <c r="H115" s="1350" t="s">
        <v>742</v>
      </c>
      <c r="I115" s="1324"/>
      <c r="J115" s="1350" t="s">
        <v>747</v>
      </c>
      <c r="K115" s="1324"/>
      <c r="L115" s="1324"/>
      <c r="M115" s="1350"/>
      <c r="N115" s="1324"/>
      <c r="O115" s="1324"/>
      <c r="P115" s="1350"/>
      <c r="Q115" s="1324"/>
      <c r="R115" s="1350"/>
      <c r="S115" s="1324"/>
      <c r="T115" s="1349" t="s">
        <v>648</v>
      </c>
      <c r="U115" s="1324"/>
      <c r="V115" s="1324"/>
      <c r="W115" s="1324"/>
      <c r="X115" s="1324"/>
      <c r="Y115" s="1324"/>
      <c r="Z115" s="1324"/>
      <c r="AA115" s="1324"/>
      <c r="AB115" s="1350" t="s">
        <v>732</v>
      </c>
      <c r="AC115" s="1324"/>
      <c r="AD115" s="1324"/>
      <c r="AE115" s="1324"/>
      <c r="AF115" s="1324"/>
      <c r="AG115" s="1350" t="s">
        <v>733</v>
      </c>
      <c r="AH115" s="1324"/>
      <c r="AI115" s="1324"/>
      <c r="AJ115" s="1021" t="s">
        <v>417</v>
      </c>
      <c r="AK115" s="1351" t="s">
        <v>734</v>
      </c>
      <c r="AL115" s="1324"/>
      <c r="AM115" s="1324"/>
      <c r="AN115" s="1324"/>
      <c r="AO115" s="1324"/>
      <c r="AP115" s="1324"/>
      <c r="AQ115" s="1020">
        <v>95000000</v>
      </c>
      <c r="AR115" s="1066">
        <v>0</v>
      </c>
      <c r="AS115" s="1020">
        <v>7233078</v>
      </c>
      <c r="AT115" s="1020">
        <v>0</v>
      </c>
      <c r="AU115" s="1020">
        <v>0</v>
      </c>
      <c r="AV115" s="1066">
        <v>0</v>
      </c>
      <c r="AW115" s="1020">
        <v>0</v>
      </c>
      <c r="AX115" s="1066">
        <v>0</v>
      </c>
      <c r="AY115" s="1020">
        <v>0</v>
      </c>
      <c r="AZ115" s="1066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70">
        <v>95000000</v>
      </c>
      <c r="BH115" s="1070">
        <v>0</v>
      </c>
      <c r="BI115" s="1070">
        <v>7233078</v>
      </c>
      <c r="BJ115" s="1070">
        <v>0</v>
      </c>
      <c r="BK115" s="1070">
        <v>0</v>
      </c>
      <c r="BL115" s="1070">
        <v>0</v>
      </c>
      <c r="BM115" s="1070">
        <v>0</v>
      </c>
      <c r="BN115" s="1070">
        <v>0</v>
      </c>
      <c r="BO115" s="1070">
        <v>0</v>
      </c>
      <c r="BP115" s="1070">
        <v>0</v>
      </c>
      <c r="BQ115" s="1070">
        <v>0</v>
      </c>
      <c r="BR115" s="1070">
        <v>0</v>
      </c>
      <c r="BS115" s="1070">
        <v>0</v>
      </c>
      <c r="BT115" s="1070">
        <v>0</v>
      </c>
    </row>
    <row r="116" spans="1:72" ht="21.95" customHeight="1">
      <c r="A116" s="1013" t="str">
        <f t="shared" si="2"/>
        <v>A2049110</v>
      </c>
      <c r="B116" s="1358" t="s">
        <v>361</v>
      </c>
      <c r="C116" s="1324"/>
      <c r="D116" s="1358" t="s">
        <v>741</v>
      </c>
      <c r="E116" s="1324"/>
      <c r="F116" s="1358" t="s">
        <v>739</v>
      </c>
      <c r="G116" s="1324"/>
      <c r="H116" s="1358" t="s">
        <v>742</v>
      </c>
      <c r="I116" s="1324"/>
      <c r="J116" s="1358" t="s">
        <v>747</v>
      </c>
      <c r="K116" s="1324"/>
      <c r="L116" s="1324"/>
      <c r="M116" s="1358" t="s">
        <v>738</v>
      </c>
      <c r="N116" s="1324"/>
      <c r="O116" s="1324"/>
      <c r="P116" s="1358"/>
      <c r="Q116" s="1324"/>
      <c r="R116" s="1358"/>
      <c r="S116" s="1324"/>
      <c r="T116" s="1359" t="s">
        <v>431</v>
      </c>
      <c r="U116" s="1324"/>
      <c r="V116" s="1324"/>
      <c r="W116" s="1324"/>
      <c r="X116" s="1324"/>
      <c r="Y116" s="1324"/>
      <c r="Z116" s="1324"/>
      <c r="AA116" s="1324"/>
      <c r="AB116" s="1358" t="s">
        <v>732</v>
      </c>
      <c r="AC116" s="1324"/>
      <c r="AD116" s="1324"/>
      <c r="AE116" s="1324"/>
      <c r="AF116" s="1324"/>
      <c r="AG116" s="1358" t="s">
        <v>733</v>
      </c>
      <c r="AH116" s="1324"/>
      <c r="AI116" s="1324"/>
      <c r="AJ116" s="1024" t="s">
        <v>417</v>
      </c>
      <c r="AK116" s="1360" t="s">
        <v>734</v>
      </c>
      <c r="AL116" s="1324"/>
      <c r="AM116" s="1324"/>
      <c r="AN116" s="1324"/>
      <c r="AO116" s="1324"/>
      <c r="AP116" s="1324"/>
      <c r="AQ116" s="1020">
        <v>50000000</v>
      </c>
      <c r="AR116" s="1066">
        <v>0</v>
      </c>
      <c r="AS116" s="1020">
        <v>4963492</v>
      </c>
      <c r="AT116" s="1020">
        <v>0</v>
      </c>
      <c r="AU116" s="1020">
        <v>0</v>
      </c>
      <c r="AV116" s="1066">
        <v>0</v>
      </c>
      <c r="AW116" s="1020">
        <v>0</v>
      </c>
      <c r="AX116" s="1066">
        <v>0</v>
      </c>
      <c r="AY116" s="1020">
        <v>0</v>
      </c>
      <c r="AZ116" s="1066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70">
        <v>50000000</v>
      </c>
      <c r="BH116" s="1070">
        <v>0</v>
      </c>
      <c r="BI116" s="1070">
        <v>4963492</v>
      </c>
      <c r="BJ116" s="1070">
        <v>0</v>
      </c>
      <c r="BK116" s="1070">
        <v>0</v>
      </c>
      <c r="BL116" s="1070">
        <v>0</v>
      </c>
      <c r="BM116" s="1070">
        <v>0</v>
      </c>
      <c r="BN116" s="1070">
        <v>0</v>
      </c>
      <c r="BO116" s="1070">
        <v>0</v>
      </c>
      <c r="BP116" s="1070">
        <v>0</v>
      </c>
      <c r="BQ116" s="1070">
        <v>0</v>
      </c>
      <c r="BR116" s="1070">
        <v>0</v>
      </c>
      <c r="BS116" s="1070">
        <v>0</v>
      </c>
      <c r="BT116" s="1070">
        <v>0</v>
      </c>
    </row>
    <row r="117" spans="1:72" ht="21.95" customHeight="1">
      <c r="A117" s="1013" t="str">
        <f t="shared" si="2"/>
        <v>A2049810</v>
      </c>
      <c r="B117" s="1358" t="s">
        <v>361</v>
      </c>
      <c r="C117" s="1324"/>
      <c r="D117" s="1358" t="s">
        <v>741</v>
      </c>
      <c r="E117" s="1324"/>
      <c r="F117" s="1358" t="s">
        <v>739</v>
      </c>
      <c r="G117" s="1324"/>
      <c r="H117" s="1358" t="s">
        <v>742</v>
      </c>
      <c r="I117" s="1324"/>
      <c r="J117" s="1358" t="s">
        <v>747</v>
      </c>
      <c r="K117" s="1324"/>
      <c r="L117" s="1324"/>
      <c r="M117" s="1358" t="s">
        <v>755</v>
      </c>
      <c r="N117" s="1324"/>
      <c r="O117" s="1324"/>
      <c r="P117" s="1358"/>
      <c r="Q117" s="1324"/>
      <c r="R117" s="1358"/>
      <c r="S117" s="1324"/>
      <c r="T117" s="1359" t="s">
        <v>432</v>
      </c>
      <c r="U117" s="1324"/>
      <c r="V117" s="1324"/>
      <c r="W117" s="1324"/>
      <c r="X117" s="1324"/>
      <c r="Y117" s="1324"/>
      <c r="Z117" s="1324"/>
      <c r="AA117" s="1324"/>
      <c r="AB117" s="1358" t="s">
        <v>732</v>
      </c>
      <c r="AC117" s="1324"/>
      <c r="AD117" s="1324"/>
      <c r="AE117" s="1324"/>
      <c r="AF117" s="1324"/>
      <c r="AG117" s="1358" t="s">
        <v>733</v>
      </c>
      <c r="AH117" s="1324"/>
      <c r="AI117" s="1324"/>
      <c r="AJ117" s="1024" t="s">
        <v>417</v>
      </c>
      <c r="AK117" s="1360" t="s">
        <v>734</v>
      </c>
      <c r="AL117" s="1324"/>
      <c r="AM117" s="1324"/>
      <c r="AN117" s="1324"/>
      <c r="AO117" s="1324"/>
      <c r="AP117" s="1324"/>
      <c r="AQ117" s="1020">
        <v>0</v>
      </c>
      <c r="AR117" s="1066">
        <v>0</v>
      </c>
      <c r="AS117" s="1020">
        <v>0</v>
      </c>
      <c r="AT117" s="1020">
        <v>0</v>
      </c>
      <c r="AU117" s="1020">
        <v>0</v>
      </c>
      <c r="AV117" s="1066">
        <v>0</v>
      </c>
      <c r="AW117" s="1020">
        <v>0</v>
      </c>
      <c r="AX117" s="1066">
        <v>0</v>
      </c>
      <c r="AY117" s="1020">
        <v>0</v>
      </c>
      <c r="AZ117" s="1066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70">
        <v>0</v>
      </c>
      <c r="BH117" s="1070">
        <v>0</v>
      </c>
      <c r="BI117" s="1070">
        <v>0</v>
      </c>
      <c r="BJ117" s="1070">
        <v>0</v>
      </c>
      <c r="BK117" s="1070">
        <v>0</v>
      </c>
      <c r="BL117" s="1070">
        <v>0</v>
      </c>
      <c r="BM117" s="1070">
        <v>0</v>
      </c>
      <c r="BN117" s="1070">
        <v>0</v>
      </c>
      <c r="BO117" s="1070">
        <v>0</v>
      </c>
      <c r="BP117" s="1070">
        <v>0</v>
      </c>
      <c r="BQ117" s="1070">
        <v>0</v>
      </c>
      <c r="BR117" s="1070">
        <v>0</v>
      </c>
      <c r="BS117" s="1070">
        <v>0</v>
      </c>
      <c r="BT117" s="1070">
        <v>0</v>
      </c>
    </row>
    <row r="118" spans="1:72" ht="21.95" customHeight="1">
      <c r="A118" s="1013" t="str">
        <f t="shared" si="2"/>
        <v>A20491110</v>
      </c>
      <c r="B118" s="1358" t="s">
        <v>361</v>
      </c>
      <c r="C118" s="1324"/>
      <c r="D118" s="1358" t="s">
        <v>741</v>
      </c>
      <c r="E118" s="1324"/>
      <c r="F118" s="1358" t="s">
        <v>739</v>
      </c>
      <c r="G118" s="1324"/>
      <c r="H118" s="1358" t="s">
        <v>742</v>
      </c>
      <c r="I118" s="1324"/>
      <c r="J118" s="1358" t="s">
        <v>747</v>
      </c>
      <c r="K118" s="1324"/>
      <c r="L118" s="1324"/>
      <c r="M118" s="1358" t="s">
        <v>433</v>
      </c>
      <c r="N118" s="1324"/>
      <c r="O118" s="1324"/>
      <c r="P118" s="1358"/>
      <c r="Q118" s="1324"/>
      <c r="R118" s="1358"/>
      <c r="S118" s="1324"/>
      <c r="T118" s="1359" t="s">
        <v>434</v>
      </c>
      <c r="U118" s="1324"/>
      <c r="V118" s="1324"/>
      <c r="W118" s="1324"/>
      <c r="X118" s="1324"/>
      <c r="Y118" s="1324"/>
      <c r="Z118" s="1324"/>
      <c r="AA118" s="1324"/>
      <c r="AB118" s="1358" t="s">
        <v>732</v>
      </c>
      <c r="AC118" s="1324"/>
      <c r="AD118" s="1324"/>
      <c r="AE118" s="1324"/>
      <c r="AF118" s="1324"/>
      <c r="AG118" s="1358" t="s">
        <v>733</v>
      </c>
      <c r="AH118" s="1324"/>
      <c r="AI118" s="1324"/>
      <c r="AJ118" s="1024" t="s">
        <v>417</v>
      </c>
      <c r="AK118" s="1360" t="s">
        <v>734</v>
      </c>
      <c r="AL118" s="1324"/>
      <c r="AM118" s="1324"/>
      <c r="AN118" s="1324"/>
      <c r="AO118" s="1324"/>
      <c r="AP118" s="1324"/>
      <c r="AQ118" s="1020">
        <v>45000000</v>
      </c>
      <c r="AR118" s="1066">
        <v>0</v>
      </c>
      <c r="AS118" s="1020">
        <v>2269586</v>
      </c>
      <c r="AT118" s="1020">
        <v>0</v>
      </c>
      <c r="AU118" s="1020">
        <v>0</v>
      </c>
      <c r="AV118" s="1066">
        <v>0</v>
      </c>
      <c r="AW118" s="1020">
        <v>0</v>
      </c>
      <c r="AX118" s="1066">
        <v>0</v>
      </c>
      <c r="AY118" s="1020">
        <v>0</v>
      </c>
      <c r="AZ118" s="1066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70">
        <v>45000000</v>
      </c>
      <c r="BH118" s="1070">
        <v>0</v>
      </c>
      <c r="BI118" s="1070">
        <v>2269586</v>
      </c>
      <c r="BJ118" s="1070">
        <v>0</v>
      </c>
      <c r="BK118" s="1070">
        <v>0</v>
      </c>
      <c r="BL118" s="1070">
        <v>0</v>
      </c>
      <c r="BM118" s="1070">
        <v>0</v>
      </c>
      <c r="BN118" s="1070">
        <v>0</v>
      </c>
      <c r="BO118" s="1070">
        <v>0</v>
      </c>
      <c r="BP118" s="1070">
        <v>0</v>
      </c>
      <c r="BQ118" s="1070">
        <v>0</v>
      </c>
      <c r="BR118" s="1070">
        <v>0</v>
      </c>
      <c r="BS118" s="1070">
        <v>0</v>
      </c>
      <c r="BT118" s="1070">
        <v>0</v>
      </c>
    </row>
    <row r="119" spans="1:72" ht="21.95" customHeight="1">
      <c r="A119" s="1013" t="str">
        <f t="shared" si="2"/>
        <v>A2041010</v>
      </c>
      <c r="B119" s="1350" t="s">
        <v>361</v>
      </c>
      <c r="C119" s="1324"/>
      <c r="D119" s="1350" t="s">
        <v>741</v>
      </c>
      <c r="E119" s="1324"/>
      <c r="F119" s="1350" t="s">
        <v>739</v>
      </c>
      <c r="G119" s="1324"/>
      <c r="H119" s="1350" t="s">
        <v>742</v>
      </c>
      <c r="I119" s="1324"/>
      <c r="J119" s="1350" t="s">
        <v>417</v>
      </c>
      <c r="K119" s="1324"/>
      <c r="L119" s="1324"/>
      <c r="M119" s="1350"/>
      <c r="N119" s="1324"/>
      <c r="O119" s="1324"/>
      <c r="P119" s="1350"/>
      <c r="Q119" s="1324"/>
      <c r="R119" s="1350"/>
      <c r="S119" s="1324"/>
      <c r="T119" s="1349" t="s">
        <v>650</v>
      </c>
      <c r="U119" s="1324"/>
      <c r="V119" s="1324"/>
      <c r="W119" s="1324"/>
      <c r="X119" s="1324"/>
      <c r="Y119" s="1324"/>
      <c r="Z119" s="1324"/>
      <c r="AA119" s="1324"/>
      <c r="AB119" s="1350" t="s">
        <v>732</v>
      </c>
      <c r="AC119" s="1324"/>
      <c r="AD119" s="1324"/>
      <c r="AE119" s="1324"/>
      <c r="AF119" s="1324"/>
      <c r="AG119" s="1350" t="s">
        <v>733</v>
      </c>
      <c r="AH119" s="1324"/>
      <c r="AI119" s="1324"/>
      <c r="AJ119" s="1021" t="s">
        <v>417</v>
      </c>
      <c r="AK119" s="1351" t="s">
        <v>734</v>
      </c>
      <c r="AL119" s="1324"/>
      <c r="AM119" s="1324"/>
      <c r="AN119" s="1324"/>
      <c r="AO119" s="1324"/>
      <c r="AP119" s="1324"/>
      <c r="AQ119" s="1020">
        <v>1168363765</v>
      </c>
      <c r="AR119" s="1066">
        <v>0</v>
      </c>
      <c r="AS119" s="1020">
        <v>33963337</v>
      </c>
      <c r="AT119" s="1020">
        <v>0</v>
      </c>
      <c r="AU119" s="1020">
        <v>0</v>
      </c>
      <c r="AV119" s="1066">
        <v>84779681</v>
      </c>
      <c r="AW119" s="1020">
        <v>84779681</v>
      </c>
      <c r="AX119" s="1066">
        <v>87214205</v>
      </c>
      <c r="AY119" s="1020">
        <v>2434524</v>
      </c>
      <c r="AZ119" s="1066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70">
        <v>1168363765</v>
      </c>
      <c r="BH119" s="1070">
        <v>0</v>
      </c>
      <c r="BI119" s="1070">
        <v>33963337</v>
      </c>
      <c r="BJ119" s="1070">
        <v>0</v>
      </c>
      <c r="BK119" s="1070">
        <v>0</v>
      </c>
      <c r="BL119" s="1070">
        <v>84779681</v>
      </c>
      <c r="BM119" s="1070">
        <v>84779681</v>
      </c>
      <c r="BN119" s="1070">
        <v>87214205</v>
      </c>
      <c r="BO119" s="1070">
        <v>2434524</v>
      </c>
      <c r="BP119" s="1070">
        <v>80203472</v>
      </c>
      <c r="BQ119" s="1070">
        <v>7010733</v>
      </c>
      <c r="BR119" s="1070">
        <v>80203472</v>
      </c>
      <c r="BS119" s="1070">
        <v>0</v>
      </c>
      <c r="BT119" s="1070">
        <v>0</v>
      </c>
    </row>
    <row r="120" spans="1:72" ht="21.95" customHeight="1">
      <c r="A120" s="1013" t="str">
        <f t="shared" si="2"/>
        <v>A20410210</v>
      </c>
      <c r="B120" s="1358" t="s">
        <v>361</v>
      </c>
      <c r="C120" s="1324"/>
      <c r="D120" s="1358" t="s">
        <v>741</v>
      </c>
      <c r="E120" s="1324"/>
      <c r="F120" s="1358" t="s">
        <v>739</v>
      </c>
      <c r="G120" s="1324"/>
      <c r="H120" s="1358" t="s">
        <v>742</v>
      </c>
      <c r="I120" s="1324"/>
      <c r="J120" s="1358" t="s">
        <v>417</v>
      </c>
      <c r="K120" s="1324"/>
      <c r="L120" s="1324"/>
      <c r="M120" s="1358" t="s">
        <v>741</v>
      </c>
      <c r="N120" s="1324"/>
      <c r="O120" s="1324"/>
      <c r="P120" s="1358"/>
      <c r="Q120" s="1324"/>
      <c r="R120" s="1358"/>
      <c r="S120" s="1324"/>
      <c r="T120" s="1359" t="s">
        <v>435</v>
      </c>
      <c r="U120" s="1324"/>
      <c r="V120" s="1324"/>
      <c r="W120" s="1324"/>
      <c r="X120" s="1324"/>
      <c r="Y120" s="1324"/>
      <c r="Z120" s="1324"/>
      <c r="AA120" s="1324"/>
      <c r="AB120" s="1358" t="s">
        <v>732</v>
      </c>
      <c r="AC120" s="1324"/>
      <c r="AD120" s="1324"/>
      <c r="AE120" s="1324"/>
      <c r="AF120" s="1324"/>
      <c r="AG120" s="1358" t="s">
        <v>733</v>
      </c>
      <c r="AH120" s="1324"/>
      <c r="AI120" s="1324"/>
      <c r="AJ120" s="1024" t="s">
        <v>417</v>
      </c>
      <c r="AK120" s="1360" t="s">
        <v>734</v>
      </c>
      <c r="AL120" s="1324"/>
      <c r="AM120" s="1324"/>
      <c r="AN120" s="1324"/>
      <c r="AO120" s="1324"/>
      <c r="AP120" s="1324"/>
      <c r="AQ120" s="1020">
        <v>1168363765</v>
      </c>
      <c r="AR120" s="1066">
        <v>0</v>
      </c>
      <c r="AS120" s="1020">
        <v>33963337</v>
      </c>
      <c r="AT120" s="1020">
        <v>0</v>
      </c>
      <c r="AU120" s="1020">
        <v>0</v>
      </c>
      <c r="AV120" s="1066">
        <v>84779681</v>
      </c>
      <c r="AW120" s="1020">
        <v>84779681</v>
      </c>
      <c r="AX120" s="1066">
        <v>87214205</v>
      </c>
      <c r="AY120" s="1020">
        <v>2434524</v>
      </c>
      <c r="AZ120" s="1066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70">
        <v>1168363765</v>
      </c>
      <c r="BH120" s="1070">
        <v>0</v>
      </c>
      <c r="BI120" s="1070">
        <v>33963337</v>
      </c>
      <c r="BJ120" s="1070">
        <v>0</v>
      </c>
      <c r="BK120" s="1070">
        <v>0</v>
      </c>
      <c r="BL120" s="1070">
        <v>84779681</v>
      </c>
      <c r="BM120" s="1070">
        <v>84779681</v>
      </c>
      <c r="BN120" s="1070">
        <v>87214205</v>
      </c>
      <c r="BO120" s="1070">
        <v>2434524</v>
      </c>
      <c r="BP120" s="1070">
        <v>80203472</v>
      </c>
      <c r="BQ120" s="1070">
        <v>7010733</v>
      </c>
      <c r="BR120" s="1070">
        <v>80203472</v>
      </c>
      <c r="BS120" s="1070">
        <v>0</v>
      </c>
      <c r="BT120" s="1070">
        <v>0</v>
      </c>
    </row>
    <row r="121" spans="1:72" ht="21.95" customHeight="1">
      <c r="A121" s="1013" t="str">
        <f t="shared" si="2"/>
        <v>A2041110</v>
      </c>
      <c r="B121" s="1350" t="s">
        <v>361</v>
      </c>
      <c r="C121" s="1324"/>
      <c r="D121" s="1350" t="s">
        <v>741</v>
      </c>
      <c r="E121" s="1324"/>
      <c r="F121" s="1350" t="s">
        <v>739</v>
      </c>
      <c r="G121" s="1324"/>
      <c r="H121" s="1350" t="s">
        <v>742</v>
      </c>
      <c r="I121" s="1324"/>
      <c r="J121" s="1350" t="s">
        <v>433</v>
      </c>
      <c r="K121" s="1324"/>
      <c r="L121" s="1324"/>
      <c r="M121" s="1350"/>
      <c r="N121" s="1324"/>
      <c r="O121" s="1324"/>
      <c r="P121" s="1350"/>
      <c r="Q121" s="1324"/>
      <c r="R121" s="1350"/>
      <c r="S121" s="1324"/>
      <c r="T121" s="1349" t="s">
        <v>651</v>
      </c>
      <c r="U121" s="1324"/>
      <c r="V121" s="1324"/>
      <c r="W121" s="1324"/>
      <c r="X121" s="1324"/>
      <c r="Y121" s="1324"/>
      <c r="Z121" s="1324"/>
      <c r="AA121" s="1324"/>
      <c r="AB121" s="1350" t="s">
        <v>732</v>
      </c>
      <c r="AC121" s="1324"/>
      <c r="AD121" s="1324"/>
      <c r="AE121" s="1324"/>
      <c r="AF121" s="1324"/>
      <c r="AG121" s="1350" t="s">
        <v>733</v>
      </c>
      <c r="AH121" s="1324"/>
      <c r="AI121" s="1324"/>
      <c r="AJ121" s="1021" t="s">
        <v>417</v>
      </c>
      <c r="AK121" s="1351" t="s">
        <v>734</v>
      </c>
      <c r="AL121" s="1324"/>
      <c r="AM121" s="1324"/>
      <c r="AN121" s="1324"/>
      <c r="AO121" s="1324"/>
      <c r="AP121" s="1324"/>
      <c r="AQ121" s="1020">
        <v>1250404308</v>
      </c>
      <c r="AR121" s="1066">
        <v>53861197</v>
      </c>
      <c r="AS121" s="1020">
        <v>13347783</v>
      </c>
      <c r="AT121" s="1020">
        <v>0</v>
      </c>
      <c r="AU121" s="1020">
        <v>0</v>
      </c>
      <c r="AV121" s="1066">
        <v>71798730</v>
      </c>
      <c r="AW121" s="1020">
        <v>17937533</v>
      </c>
      <c r="AX121" s="1066">
        <v>41915738</v>
      </c>
      <c r="AY121" s="1020">
        <v>29882992</v>
      </c>
      <c r="AZ121" s="1066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70">
        <v>1250404308</v>
      </c>
      <c r="BH121" s="1070">
        <v>53861197</v>
      </c>
      <c r="BI121" s="1070">
        <v>13347783</v>
      </c>
      <c r="BJ121" s="1070">
        <v>0</v>
      </c>
      <c r="BK121" s="1070">
        <v>0</v>
      </c>
      <c r="BL121" s="1070">
        <v>71798730</v>
      </c>
      <c r="BM121" s="1070">
        <v>17937533</v>
      </c>
      <c r="BN121" s="1070">
        <v>41915738</v>
      </c>
      <c r="BO121" s="1070">
        <v>29882992</v>
      </c>
      <c r="BP121" s="1070">
        <v>36005621</v>
      </c>
      <c r="BQ121" s="1070">
        <v>5910117</v>
      </c>
      <c r="BR121" s="1070">
        <v>36005621</v>
      </c>
      <c r="BS121" s="1070">
        <v>0</v>
      </c>
      <c r="BT121" s="1070">
        <v>0</v>
      </c>
    </row>
    <row r="122" spans="1:72" ht="21.95" customHeight="1">
      <c r="A122" s="1013" t="str">
        <f t="shared" si="2"/>
        <v>A20411110</v>
      </c>
      <c r="B122" s="1358" t="s">
        <v>361</v>
      </c>
      <c r="C122" s="1324"/>
      <c r="D122" s="1358" t="s">
        <v>741</v>
      </c>
      <c r="E122" s="1324"/>
      <c r="F122" s="1358" t="s">
        <v>739</v>
      </c>
      <c r="G122" s="1324"/>
      <c r="H122" s="1358" t="s">
        <v>742</v>
      </c>
      <c r="I122" s="1324"/>
      <c r="J122" s="1358" t="s">
        <v>433</v>
      </c>
      <c r="K122" s="1324"/>
      <c r="L122" s="1324"/>
      <c r="M122" s="1358" t="s">
        <v>738</v>
      </c>
      <c r="N122" s="1324"/>
      <c r="O122" s="1324"/>
      <c r="P122" s="1358"/>
      <c r="Q122" s="1324"/>
      <c r="R122" s="1358"/>
      <c r="S122" s="1324"/>
      <c r="T122" s="1359" t="s">
        <v>436</v>
      </c>
      <c r="U122" s="1324"/>
      <c r="V122" s="1324"/>
      <c r="W122" s="1324"/>
      <c r="X122" s="1324"/>
      <c r="Y122" s="1324"/>
      <c r="Z122" s="1324"/>
      <c r="AA122" s="1324"/>
      <c r="AB122" s="1358" t="s">
        <v>732</v>
      </c>
      <c r="AC122" s="1324"/>
      <c r="AD122" s="1324"/>
      <c r="AE122" s="1324"/>
      <c r="AF122" s="1324"/>
      <c r="AG122" s="1358" t="s">
        <v>733</v>
      </c>
      <c r="AH122" s="1324"/>
      <c r="AI122" s="1324"/>
      <c r="AJ122" s="1024" t="s">
        <v>417</v>
      </c>
      <c r="AK122" s="1360" t="s">
        <v>734</v>
      </c>
      <c r="AL122" s="1324"/>
      <c r="AM122" s="1324"/>
      <c r="AN122" s="1324"/>
      <c r="AO122" s="1324"/>
      <c r="AP122" s="1324"/>
      <c r="AQ122" s="1020">
        <v>95000000</v>
      </c>
      <c r="AR122" s="1066">
        <v>0</v>
      </c>
      <c r="AS122" s="1020">
        <v>3050000</v>
      </c>
      <c r="AT122" s="1020">
        <v>0</v>
      </c>
      <c r="AU122" s="1020">
        <v>0</v>
      </c>
      <c r="AV122" s="1066">
        <v>19323899</v>
      </c>
      <c r="AW122" s="1020">
        <v>19323899</v>
      </c>
      <c r="AX122" s="1066">
        <v>16127739</v>
      </c>
      <c r="AY122" s="1020">
        <v>3196160</v>
      </c>
      <c r="AZ122" s="1066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70">
        <v>95000000</v>
      </c>
      <c r="BH122" s="1070">
        <v>0</v>
      </c>
      <c r="BI122" s="1070">
        <v>3050000</v>
      </c>
      <c r="BJ122" s="1070">
        <v>0</v>
      </c>
      <c r="BK122" s="1070">
        <v>0</v>
      </c>
      <c r="BL122" s="1070">
        <v>19323899</v>
      </c>
      <c r="BM122" s="1070">
        <v>19323899</v>
      </c>
      <c r="BN122" s="1070">
        <v>16127739</v>
      </c>
      <c r="BO122" s="1070">
        <v>3196160</v>
      </c>
      <c r="BP122" s="1070">
        <v>16127739</v>
      </c>
      <c r="BQ122" s="1070">
        <v>0</v>
      </c>
      <c r="BR122" s="1070">
        <v>16127739</v>
      </c>
      <c r="BS122" s="1070">
        <v>0</v>
      </c>
      <c r="BT122" s="1070">
        <v>0</v>
      </c>
    </row>
    <row r="123" spans="1:72" ht="21.95" customHeight="1">
      <c r="A123" s="1013" t="str">
        <f>+B123&amp;D123&amp;F123&amp;H123&amp;J123&amp;M123&amp;AJ123</f>
        <v>A20411210</v>
      </c>
      <c r="B123" s="1358" t="s">
        <v>361</v>
      </c>
      <c r="C123" s="1324"/>
      <c r="D123" s="1358" t="s">
        <v>741</v>
      </c>
      <c r="E123" s="1324"/>
      <c r="F123" s="1358" t="s">
        <v>739</v>
      </c>
      <c r="G123" s="1324"/>
      <c r="H123" s="1358" t="s">
        <v>742</v>
      </c>
      <c r="I123" s="1324"/>
      <c r="J123" s="1358" t="s">
        <v>433</v>
      </c>
      <c r="K123" s="1324"/>
      <c r="L123" s="1324"/>
      <c r="M123" s="1358" t="s">
        <v>741</v>
      </c>
      <c r="N123" s="1324"/>
      <c r="O123" s="1324"/>
      <c r="P123" s="1358"/>
      <c r="Q123" s="1324"/>
      <c r="R123" s="1358"/>
      <c r="S123" s="1324"/>
      <c r="T123" s="1359" t="s">
        <v>437</v>
      </c>
      <c r="U123" s="1324"/>
      <c r="V123" s="1324"/>
      <c r="W123" s="1324"/>
      <c r="X123" s="1324"/>
      <c r="Y123" s="1324"/>
      <c r="Z123" s="1324"/>
      <c r="AA123" s="1324"/>
      <c r="AB123" s="1358" t="s">
        <v>732</v>
      </c>
      <c r="AC123" s="1324"/>
      <c r="AD123" s="1324"/>
      <c r="AE123" s="1324"/>
      <c r="AF123" s="1324"/>
      <c r="AG123" s="1358" t="s">
        <v>733</v>
      </c>
      <c r="AH123" s="1324"/>
      <c r="AI123" s="1324"/>
      <c r="AJ123" s="1024" t="s">
        <v>417</v>
      </c>
      <c r="AK123" s="1360" t="s">
        <v>734</v>
      </c>
      <c r="AL123" s="1324"/>
      <c r="AM123" s="1324"/>
      <c r="AN123" s="1324"/>
      <c r="AO123" s="1324"/>
      <c r="AP123" s="1324"/>
      <c r="AQ123" s="1020">
        <v>1155404308</v>
      </c>
      <c r="AR123" s="1066">
        <v>53861197</v>
      </c>
      <c r="AS123" s="1020">
        <v>10297783</v>
      </c>
      <c r="AT123" s="1020">
        <v>0</v>
      </c>
      <c r="AU123" s="1020">
        <v>0</v>
      </c>
      <c r="AV123" s="1066">
        <v>52474831</v>
      </c>
      <c r="AW123" s="1020">
        <v>1386366</v>
      </c>
      <c r="AX123" s="1066">
        <v>25787999</v>
      </c>
      <c r="AY123" s="1020">
        <v>26686832</v>
      </c>
      <c r="AZ123" s="1066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70">
        <v>1155404308</v>
      </c>
      <c r="BH123" s="1070">
        <v>53861197</v>
      </c>
      <c r="BI123" s="1070">
        <v>10297783</v>
      </c>
      <c r="BJ123" s="1070">
        <v>0</v>
      </c>
      <c r="BK123" s="1070">
        <v>0</v>
      </c>
      <c r="BL123" s="1070">
        <v>52474831</v>
      </c>
      <c r="BM123" s="1070">
        <v>1386366</v>
      </c>
      <c r="BN123" s="1070">
        <v>25787999</v>
      </c>
      <c r="BO123" s="1070">
        <v>26686832</v>
      </c>
      <c r="BP123" s="1070">
        <v>19877882</v>
      </c>
      <c r="BQ123" s="1070">
        <v>5910117</v>
      </c>
      <c r="BR123" s="1070">
        <v>19877882</v>
      </c>
      <c r="BS123" s="1070">
        <v>0</v>
      </c>
      <c r="BT123" s="1070">
        <v>0</v>
      </c>
    </row>
    <row r="124" spans="1:72" ht="21.95" customHeight="1">
      <c r="A124" s="1013" t="str">
        <f t="shared" si="2"/>
        <v>A2042110</v>
      </c>
      <c r="B124" s="1350" t="s">
        <v>361</v>
      </c>
      <c r="C124" s="1324"/>
      <c r="D124" s="1350" t="s">
        <v>741</v>
      </c>
      <c r="E124" s="1324"/>
      <c r="F124" s="1350" t="s">
        <v>739</v>
      </c>
      <c r="G124" s="1324"/>
      <c r="H124" s="1350" t="s">
        <v>742</v>
      </c>
      <c r="I124" s="1324"/>
      <c r="J124" s="1350" t="s">
        <v>763</v>
      </c>
      <c r="K124" s="1324"/>
      <c r="L124" s="1324"/>
      <c r="M124" s="1350"/>
      <c r="N124" s="1324"/>
      <c r="O124" s="1324"/>
      <c r="P124" s="1350"/>
      <c r="Q124" s="1324"/>
      <c r="R124" s="1350"/>
      <c r="S124" s="1324"/>
      <c r="T124" s="1349" t="s">
        <v>768</v>
      </c>
      <c r="U124" s="1324"/>
      <c r="V124" s="1324"/>
      <c r="W124" s="1324"/>
      <c r="X124" s="1324"/>
      <c r="Y124" s="1324"/>
      <c r="Z124" s="1324"/>
      <c r="AA124" s="1324"/>
      <c r="AB124" s="1350" t="s">
        <v>732</v>
      </c>
      <c r="AC124" s="1324"/>
      <c r="AD124" s="1324"/>
      <c r="AE124" s="1324"/>
      <c r="AF124" s="1324"/>
      <c r="AG124" s="1350" t="s">
        <v>733</v>
      </c>
      <c r="AH124" s="1324"/>
      <c r="AI124" s="1324"/>
      <c r="AJ124" s="1021" t="s">
        <v>417</v>
      </c>
      <c r="AK124" s="1351" t="s">
        <v>734</v>
      </c>
      <c r="AL124" s="1324"/>
      <c r="AM124" s="1324"/>
      <c r="AN124" s="1324"/>
      <c r="AO124" s="1324"/>
      <c r="AP124" s="1324"/>
      <c r="AQ124" s="1020">
        <v>153000000</v>
      </c>
      <c r="AR124" s="1066">
        <v>100284040</v>
      </c>
      <c r="AS124" s="1020">
        <v>29439460</v>
      </c>
      <c r="AT124" s="1020">
        <v>0</v>
      </c>
      <c r="AU124" s="1020">
        <v>0</v>
      </c>
      <c r="AV124" s="1066">
        <v>18584040</v>
      </c>
      <c r="AW124" s="1020">
        <v>81700000</v>
      </c>
      <c r="AX124" s="1066">
        <v>69000</v>
      </c>
      <c r="AY124" s="1020">
        <v>18515040</v>
      </c>
      <c r="AZ124" s="1066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70">
        <v>153000000</v>
      </c>
      <c r="BH124" s="1070">
        <v>100284040</v>
      </c>
      <c r="BI124" s="1070">
        <v>29439460</v>
      </c>
      <c r="BJ124" s="1070">
        <v>0</v>
      </c>
      <c r="BK124" s="1070">
        <v>0</v>
      </c>
      <c r="BL124" s="1070">
        <v>18584040</v>
      </c>
      <c r="BM124" s="1070">
        <v>81700000</v>
      </c>
      <c r="BN124" s="1070">
        <v>69000</v>
      </c>
      <c r="BO124" s="1070">
        <v>18515040</v>
      </c>
      <c r="BP124" s="1070">
        <v>69000</v>
      </c>
      <c r="BQ124" s="1070">
        <v>0</v>
      </c>
      <c r="BR124" s="1070">
        <v>69000</v>
      </c>
      <c r="BS124" s="1070">
        <v>0</v>
      </c>
      <c r="BT124" s="1070">
        <v>0</v>
      </c>
    </row>
    <row r="125" spans="1:72" ht="21.95" customHeight="1">
      <c r="A125" s="1013" t="str">
        <f t="shared" si="2"/>
        <v>A20421110</v>
      </c>
      <c r="B125" s="1358" t="s">
        <v>361</v>
      </c>
      <c r="C125" s="1324"/>
      <c r="D125" s="1358" t="s">
        <v>741</v>
      </c>
      <c r="E125" s="1324"/>
      <c r="F125" s="1358" t="s">
        <v>739</v>
      </c>
      <c r="G125" s="1324"/>
      <c r="H125" s="1358" t="s">
        <v>742</v>
      </c>
      <c r="I125" s="1324"/>
      <c r="J125" s="1358" t="s">
        <v>763</v>
      </c>
      <c r="K125" s="1324"/>
      <c r="L125" s="1324"/>
      <c r="M125" s="1358" t="s">
        <v>738</v>
      </c>
      <c r="N125" s="1324"/>
      <c r="O125" s="1324"/>
      <c r="P125" s="1358"/>
      <c r="Q125" s="1324"/>
      <c r="R125" s="1358"/>
      <c r="S125" s="1324"/>
      <c r="T125" s="1359" t="s">
        <v>438</v>
      </c>
      <c r="U125" s="1324"/>
      <c r="V125" s="1324"/>
      <c r="W125" s="1324"/>
      <c r="X125" s="1324"/>
      <c r="Y125" s="1324"/>
      <c r="Z125" s="1324"/>
      <c r="AA125" s="1324"/>
      <c r="AB125" s="1358" t="s">
        <v>732</v>
      </c>
      <c r="AC125" s="1324"/>
      <c r="AD125" s="1324"/>
      <c r="AE125" s="1324"/>
      <c r="AF125" s="1324"/>
      <c r="AG125" s="1358" t="s">
        <v>733</v>
      </c>
      <c r="AH125" s="1324"/>
      <c r="AI125" s="1324"/>
      <c r="AJ125" s="1024" t="s">
        <v>417</v>
      </c>
      <c r="AK125" s="1360" t="s">
        <v>734</v>
      </c>
      <c r="AL125" s="1324"/>
      <c r="AM125" s="1324"/>
      <c r="AN125" s="1324"/>
      <c r="AO125" s="1324"/>
      <c r="AP125" s="1324"/>
      <c r="AQ125" s="1020">
        <v>82400000</v>
      </c>
      <c r="AR125" s="1066">
        <v>81769000</v>
      </c>
      <c r="AS125" s="1020">
        <v>131000</v>
      </c>
      <c r="AT125" s="1020">
        <v>0</v>
      </c>
      <c r="AU125" s="1020">
        <v>0</v>
      </c>
      <c r="AV125" s="1066">
        <v>69000</v>
      </c>
      <c r="AW125" s="1020">
        <v>81700000</v>
      </c>
      <c r="AX125" s="1066">
        <v>69000</v>
      </c>
      <c r="AY125" s="1020">
        <v>0</v>
      </c>
      <c r="AZ125" s="1066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70">
        <v>82400000</v>
      </c>
      <c r="BH125" s="1070">
        <v>81769000</v>
      </c>
      <c r="BI125" s="1070">
        <v>131000</v>
      </c>
      <c r="BJ125" s="1070">
        <v>0</v>
      </c>
      <c r="BK125" s="1070">
        <v>0</v>
      </c>
      <c r="BL125" s="1070">
        <v>69000</v>
      </c>
      <c r="BM125" s="1070">
        <v>81700000</v>
      </c>
      <c r="BN125" s="1070">
        <v>69000</v>
      </c>
      <c r="BO125" s="1070">
        <v>0</v>
      </c>
      <c r="BP125" s="1070">
        <v>69000</v>
      </c>
      <c r="BQ125" s="1070">
        <v>0</v>
      </c>
      <c r="BR125" s="1070">
        <v>69000</v>
      </c>
      <c r="BS125" s="1070">
        <v>0</v>
      </c>
      <c r="BT125" s="1070">
        <v>0</v>
      </c>
    </row>
    <row r="126" spans="1:72" ht="21.95" customHeight="1">
      <c r="A126" s="1013" t="str">
        <f t="shared" si="2"/>
        <v>A20421410</v>
      </c>
      <c r="B126" s="1358" t="s">
        <v>361</v>
      </c>
      <c r="C126" s="1324"/>
      <c r="D126" s="1358" t="s">
        <v>741</v>
      </c>
      <c r="E126" s="1324"/>
      <c r="F126" s="1358" t="s">
        <v>739</v>
      </c>
      <c r="G126" s="1324"/>
      <c r="H126" s="1358" t="s">
        <v>742</v>
      </c>
      <c r="I126" s="1324"/>
      <c r="J126" s="1358" t="s">
        <v>763</v>
      </c>
      <c r="K126" s="1324"/>
      <c r="L126" s="1324"/>
      <c r="M126" s="1358" t="s">
        <v>742</v>
      </c>
      <c r="N126" s="1324"/>
      <c r="O126" s="1324"/>
      <c r="P126" s="1358"/>
      <c r="Q126" s="1324"/>
      <c r="R126" s="1358"/>
      <c r="S126" s="1324"/>
      <c r="T126" s="1359" t="s">
        <v>439</v>
      </c>
      <c r="U126" s="1324"/>
      <c r="V126" s="1324"/>
      <c r="W126" s="1324"/>
      <c r="X126" s="1324"/>
      <c r="Y126" s="1324"/>
      <c r="Z126" s="1324"/>
      <c r="AA126" s="1324"/>
      <c r="AB126" s="1358" t="s">
        <v>732</v>
      </c>
      <c r="AC126" s="1324"/>
      <c r="AD126" s="1324"/>
      <c r="AE126" s="1324"/>
      <c r="AF126" s="1324"/>
      <c r="AG126" s="1358" t="s">
        <v>733</v>
      </c>
      <c r="AH126" s="1324"/>
      <c r="AI126" s="1324"/>
      <c r="AJ126" s="1024" t="s">
        <v>417</v>
      </c>
      <c r="AK126" s="1360" t="s">
        <v>734</v>
      </c>
      <c r="AL126" s="1324"/>
      <c r="AM126" s="1324"/>
      <c r="AN126" s="1324"/>
      <c r="AO126" s="1324"/>
      <c r="AP126" s="1324"/>
      <c r="AQ126" s="1020">
        <v>28100000</v>
      </c>
      <c r="AR126" s="1066">
        <v>0</v>
      </c>
      <c r="AS126" s="1020">
        <v>7740000</v>
      </c>
      <c r="AT126" s="1020">
        <v>0</v>
      </c>
      <c r="AU126" s="1020">
        <v>0</v>
      </c>
      <c r="AV126" s="1066">
        <v>0</v>
      </c>
      <c r="AW126" s="1020">
        <v>0</v>
      </c>
      <c r="AX126" s="1066">
        <v>0</v>
      </c>
      <c r="AY126" s="1020">
        <v>0</v>
      </c>
      <c r="AZ126" s="1066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70">
        <v>28100000</v>
      </c>
      <c r="BH126" s="1070">
        <v>0</v>
      </c>
      <c r="BI126" s="1070">
        <v>7740000</v>
      </c>
      <c r="BJ126" s="1070">
        <v>0</v>
      </c>
      <c r="BK126" s="1070">
        <v>0</v>
      </c>
      <c r="BL126" s="1070">
        <v>0</v>
      </c>
      <c r="BM126" s="1070">
        <v>0</v>
      </c>
      <c r="BN126" s="1070">
        <v>0</v>
      </c>
      <c r="BO126" s="1070">
        <v>0</v>
      </c>
      <c r="BP126" s="1070">
        <v>0</v>
      </c>
      <c r="BQ126" s="1070">
        <v>0</v>
      </c>
      <c r="BR126" s="1070">
        <v>0</v>
      </c>
      <c r="BS126" s="1070">
        <v>0</v>
      </c>
      <c r="BT126" s="1070">
        <v>0</v>
      </c>
    </row>
    <row r="127" spans="1:72" ht="21.95" customHeight="1">
      <c r="A127" s="1013" t="str">
        <f t="shared" si="2"/>
        <v>A20421510</v>
      </c>
      <c r="B127" s="1358" t="s">
        <v>361</v>
      </c>
      <c r="C127" s="1324"/>
      <c r="D127" s="1358" t="s">
        <v>741</v>
      </c>
      <c r="E127" s="1324"/>
      <c r="F127" s="1358" t="s">
        <v>739</v>
      </c>
      <c r="G127" s="1324"/>
      <c r="H127" s="1358" t="s">
        <v>742</v>
      </c>
      <c r="I127" s="1324"/>
      <c r="J127" s="1358" t="s">
        <v>763</v>
      </c>
      <c r="K127" s="1324"/>
      <c r="L127" s="1324"/>
      <c r="M127" s="1358" t="s">
        <v>743</v>
      </c>
      <c r="N127" s="1324"/>
      <c r="O127" s="1324"/>
      <c r="P127" s="1358"/>
      <c r="Q127" s="1324"/>
      <c r="R127" s="1358"/>
      <c r="S127" s="1324"/>
      <c r="T127" s="1359" t="s">
        <v>440</v>
      </c>
      <c r="U127" s="1324"/>
      <c r="V127" s="1324"/>
      <c r="W127" s="1324"/>
      <c r="X127" s="1324"/>
      <c r="Y127" s="1324"/>
      <c r="Z127" s="1324"/>
      <c r="AA127" s="1324"/>
      <c r="AB127" s="1358" t="s">
        <v>732</v>
      </c>
      <c r="AC127" s="1324"/>
      <c r="AD127" s="1324"/>
      <c r="AE127" s="1324"/>
      <c r="AF127" s="1324"/>
      <c r="AG127" s="1358" t="s">
        <v>733</v>
      </c>
      <c r="AH127" s="1324"/>
      <c r="AI127" s="1324"/>
      <c r="AJ127" s="1024" t="s">
        <v>417</v>
      </c>
      <c r="AK127" s="1360" t="s">
        <v>734</v>
      </c>
      <c r="AL127" s="1324"/>
      <c r="AM127" s="1324"/>
      <c r="AN127" s="1324"/>
      <c r="AO127" s="1324"/>
      <c r="AP127" s="1324"/>
      <c r="AQ127" s="1020">
        <v>22500000</v>
      </c>
      <c r="AR127" s="1066">
        <v>18515040</v>
      </c>
      <c r="AS127" s="1020">
        <v>1568460</v>
      </c>
      <c r="AT127" s="1020">
        <v>0</v>
      </c>
      <c r="AU127" s="1020">
        <v>0</v>
      </c>
      <c r="AV127" s="1066">
        <v>18515040</v>
      </c>
      <c r="AW127" s="1020">
        <v>0</v>
      </c>
      <c r="AX127" s="1066">
        <v>0</v>
      </c>
      <c r="AY127" s="1020">
        <v>18515040</v>
      </c>
      <c r="AZ127" s="1066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70">
        <v>22500000</v>
      </c>
      <c r="BH127" s="1070">
        <v>18515040</v>
      </c>
      <c r="BI127" s="1070">
        <v>1568460</v>
      </c>
      <c r="BJ127" s="1070">
        <v>0</v>
      </c>
      <c r="BK127" s="1070">
        <v>0</v>
      </c>
      <c r="BL127" s="1070">
        <v>18515040</v>
      </c>
      <c r="BM127" s="1070">
        <v>0</v>
      </c>
      <c r="BN127" s="1070">
        <v>0</v>
      </c>
      <c r="BO127" s="1070">
        <v>18515040</v>
      </c>
      <c r="BP127" s="1070">
        <v>0</v>
      </c>
      <c r="BQ127" s="1070">
        <v>0</v>
      </c>
      <c r="BR127" s="1070">
        <v>0</v>
      </c>
      <c r="BS127" s="1070">
        <v>0</v>
      </c>
      <c r="BT127" s="1070">
        <v>0</v>
      </c>
    </row>
    <row r="128" spans="1:72" ht="21.95" customHeight="1">
      <c r="A128" s="1013" t="str">
        <f t="shared" si="2"/>
        <v>A20421810</v>
      </c>
      <c r="B128" s="1358" t="s">
        <v>361</v>
      </c>
      <c r="C128" s="1324"/>
      <c r="D128" s="1358" t="s">
        <v>741</v>
      </c>
      <c r="E128" s="1324"/>
      <c r="F128" s="1358" t="s">
        <v>739</v>
      </c>
      <c r="G128" s="1324"/>
      <c r="H128" s="1358" t="s">
        <v>742</v>
      </c>
      <c r="I128" s="1324"/>
      <c r="J128" s="1358" t="s">
        <v>763</v>
      </c>
      <c r="K128" s="1324"/>
      <c r="L128" s="1324"/>
      <c r="M128" s="1358" t="s">
        <v>755</v>
      </c>
      <c r="N128" s="1324"/>
      <c r="O128" s="1324"/>
      <c r="P128" s="1358"/>
      <c r="Q128" s="1324"/>
      <c r="R128" s="1358"/>
      <c r="S128" s="1324"/>
      <c r="T128" s="1359" t="s">
        <v>441</v>
      </c>
      <c r="U128" s="1324"/>
      <c r="V128" s="1324"/>
      <c r="W128" s="1324"/>
      <c r="X128" s="1324"/>
      <c r="Y128" s="1324"/>
      <c r="Z128" s="1324"/>
      <c r="AA128" s="1324"/>
      <c r="AB128" s="1358" t="s">
        <v>732</v>
      </c>
      <c r="AC128" s="1324"/>
      <c r="AD128" s="1324"/>
      <c r="AE128" s="1324"/>
      <c r="AF128" s="1324"/>
      <c r="AG128" s="1358" t="s">
        <v>733</v>
      </c>
      <c r="AH128" s="1324"/>
      <c r="AI128" s="1324"/>
      <c r="AJ128" s="1024" t="s">
        <v>417</v>
      </c>
      <c r="AK128" s="1360" t="s">
        <v>734</v>
      </c>
      <c r="AL128" s="1324"/>
      <c r="AM128" s="1324"/>
      <c r="AN128" s="1324"/>
      <c r="AO128" s="1324"/>
      <c r="AP128" s="1324"/>
      <c r="AQ128" s="1020">
        <v>20000000</v>
      </c>
      <c r="AR128" s="1066">
        <v>0</v>
      </c>
      <c r="AS128" s="1020">
        <v>20000000</v>
      </c>
      <c r="AT128" s="1020">
        <v>0</v>
      </c>
      <c r="AU128" s="1020">
        <v>0</v>
      </c>
      <c r="AV128" s="1066">
        <v>0</v>
      </c>
      <c r="AW128" s="1020">
        <v>0</v>
      </c>
      <c r="AX128" s="1066">
        <v>0</v>
      </c>
      <c r="AY128" s="1020">
        <v>0</v>
      </c>
      <c r="AZ128" s="1066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70">
        <v>20000000</v>
      </c>
      <c r="BH128" s="1070">
        <v>0</v>
      </c>
      <c r="BI128" s="1070">
        <v>20000000</v>
      </c>
      <c r="BJ128" s="1070">
        <v>0</v>
      </c>
      <c r="BK128" s="1070">
        <v>0</v>
      </c>
      <c r="BL128" s="1070">
        <v>0</v>
      </c>
      <c r="BM128" s="1070">
        <v>0</v>
      </c>
      <c r="BN128" s="1070">
        <v>0</v>
      </c>
      <c r="BO128" s="1070">
        <v>0</v>
      </c>
      <c r="BP128" s="1070">
        <v>0</v>
      </c>
      <c r="BQ128" s="1070">
        <v>0</v>
      </c>
      <c r="BR128" s="1070">
        <v>0</v>
      </c>
      <c r="BS128" s="1070">
        <v>0</v>
      </c>
      <c r="BT128" s="1070">
        <v>0</v>
      </c>
    </row>
    <row r="129" spans="1:72" ht="21.95" customHeight="1">
      <c r="A129" s="1013" t="str">
        <f t="shared" si="2"/>
        <v>A2044010</v>
      </c>
      <c r="B129" s="1350" t="s">
        <v>361</v>
      </c>
      <c r="C129" s="1324"/>
      <c r="D129" s="1350" t="s">
        <v>741</v>
      </c>
      <c r="E129" s="1324"/>
      <c r="F129" s="1350" t="s">
        <v>739</v>
      </c>
      <c r="G129" s="1324"/>
      <c r="H129" s="1350" t="s">
        <v>742</v>
      </c>
      <c r="I129" s="1324"/>
      <c r="J129" s="1350" t="s">
        <v>769</v>
      </c>
      <c r="K129" s="1324"/>
      <c r="L129" s="1324"/>
      <c r="M129" s="1350"/>
      <c r="N129" s="1324"/>
      <c r="O129" s="1324"/>
      <c r="P129" s="1350"/>
      <c r="Q129" s="1324"/>
      <c r="R129" s="1350"/>
      <c r="S129" s="1324"/>
      <c r="T129" s="1349" t="s">
        <v>770</v>
      </c>
      <c r="U129" s="1324"/>
      <c r="V129" s="1324"/>
      <c r="W129" s="1324"/>
      <c r="X129" s="1324"/>
      <c r="Y129" s="1324"/>
      <c r="Z129" s="1324"/>
      <c r="AA129" s="1324"/>
      <c r="AB129" s="1350" t="s">
        <v>732</v>
      </c>
      <c r="AC129" s="1324"/>
      <c r="AD129" s="1324"/>
      <c r="AE129" s="1324"/>
      <c r="AF129" s="1324"/>
      <c r="AG129" s="1350" t="s">
        <v>733</v>
      </c>
      <c r="AH129" s="1324"/>
      <c r="AI129" s="1324"/>
      <c r="AJ129" s="1021" t="s">
        <v>417</v>
      </c>
      <c r="AK129" s="1351" t="s">
        <v>734</v>
      </c>
      <c r="AL129" s="1324"/>
      <c r="AM129" s="1324"/>
      <c r="AN129" s="1324"/>
      <c r="AO129" s="1324"/>
      <c r="AP129" s="1324"/>
      <c r="AQ129" s="1020">
        <v>15000000</v>
      </c>
      <c r="AR129" s="1066">
        <v>0</v>
      </c>
      <c r="AS129" s="1020">
        <v>14330100</v>
      </c>
      <c r="AT129" s="1020">
        <v>0</v>
      </c>
      <c r="AU129" s="1020">
        <v>0</v>
      </c>
      <c r="AV129" s="1066">
        <v>0</v>
      </c>
      <c r="AW129" s="1020">
        <v>0</v>
      </c>
      <c r="AX129" s="1066">
        <v>0</v>
      </c>
      <c r="AY129" s="1020">
        <v>0</v>
      </c>
      <c r="AZ129" s="1066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70">
        <v>15000000</v>
      </c>
      <c r="BH129" s="1070">
        <v>0</v>
      </c>
      <c r="BI129" s="1070">
        <v>14330100</v>
      </c>
      <c r="BJ129" s="1070">
        <v>0</v>
      </c>
      <c r="BK129" s="1070">
        <v>0</v>
      </c>
      <c r="BL129" s="1070">
        <v>0</v>
      </c>
      <c r="BM129" s="1070">
        <v>0</v>
      </c>
      <c r="BN129" s="1070">
        <v>0</v>
      </c>
      <c r="BO129" s="1070">
        <v>0</v>
      </c>
      <c r="BP129" s="1070">
        <v>0</v>
      </c>
      <c r="BQ129" s="1070">
        <v>0</v>
      </c>
      <c r="BR129" s="1070">
        <v>0</v>
      </c>
      <c r="BS129" s="1070">
        <v>0</v>
      </c>
      <c r="BT129" s="1070">
        <v>0</v>
      </c>
    </row>
    <row r="130" spans="1:72" ht="21.95" customHeight="1">
      <c r="A130" s="1013" t="str">
        <f t="shared" si="2"/>
        <v>A204401510</v>
      </c>
      <c r="B130" s="1358" t="s">
        <v>361</v>
      </c>
      <c r="C130" s="1324"/>
      <c r="D130" s="1358" t="s">
        <v>741</v>
      </c>
      <c r="E130" s="1324"/>
      <c r="F130" s="1358" t="s">
        <v>739</v>
      </c>
      <c r="G130" s="1324"/>
      <c r="H130" s="1358" t="s">
        <v>742</v>
      </c>
      <c r="I130" s="1324"/>
      <c r="J130" s="1358" t="s">
        <v>769</v>
      </c>
      <c r="K130" s="1324"/>
      <c r="L130" s="1324"/>
      <c r="M130" s="1358" t="s">
        <v>745</v>
      </c>
      <c r="N130" s="1324"/>
      <c r="O130" s="1324"/>
      <c r="P130" s="1358"/>
      <c r="Q130" s="1324"/>
      <c r="R130" s="1358"/>
      <c r="S130" s="1324"/>
      <c r="T130" s="1359" t="s">
        <v>576</v>
      </c>
      <c r="U130" s="1324"/>
      <c r="V130" s="1324"/>
      <c r="W130" s="1324"/>
      <c r="X130" s="1324"/>
      <c r="Y130" s="1324"/>
      <c r="Z130" s="1324"/>
      <c r="AA130" s="1324"/>
      <c r="AB130" s="1358" t="s">
        <v>732</v>
      </c>
      <c r="AC130" s="1324"/>
      <c r="AD130" s="1324"/>
      <c r="AE130" s="1324"/>
      <c r="AF130" s="1324"/>
      <c r="AG130" s="1358" t="s">
        <v>733</v>
      </c>
      <c r="AH130" s="1324"/>
      <c r="AI130" s="1324"/>
      <c r="AJ130" s="1024" t="s">
        <v>417</v>
      </c>
      <c r="AK130" s="1360" t="s">
        <v>734</v>
      </c>
      <c r="AL130" s="1324"/>
      <c r="AM130" s="1324"/>
      <c r="AN130" s="1324"/>
      <c r="AO130" s="1324"/>
      <c r="AP130" s="1324"/>
      <c r="AQ130" s="1020">
        <v>15000000</v>
      </c>
      <c r="AR130" s="1066">
        <v>0</v>
      </c>
      <c r="AS130" s="1020">
        <v>14330100</v>
      </c>
      <c r="AT130" s="1020">
        <v>0</v>
      </c>
      <c r="AU130" s="1020">
        <v>0</v>
      </c>
      <c r="AV130" s="1066">
        <v>0</v>
      </c>
      <c r="AW130" s="1020">
        <v>0</v>
      </c>
      <c r="AX130" s="1066">
        <v>0</v>
      </c>
      <c r="AY130" s="1020">
        <v>0</v>
      </c>
      <c r="AZ130" s="1066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70">
        <v>15000000</v>
      </c>
      <c r="BH130" s="1070">
        <v>0</v>
      </c>
      <c r="BI130" s="1070">
        <v>14330100</v>
      </c>
      <c r="BJ130" s="1070">
        <v>0</v>
      </c>
      <c r="BK130" s="1070">
        <v>0</v>
      </c>
      <c r="BL130" s="1070">
        <v>0</v>
      </c>
      <c r="BM130" s="1070">
        <v>0</v>
      </c>
      <c r="BN130" s="1070">
        <v>0</v>
      </c>
      <c r="BO130" s="1070">
        <v>0</v>
      </c>
      <c r="BP130" s="1070">
        <v>0</v>
      </c>
      <c r="BQ130" s="1070">
        <v>0</v>
      </c>
      <c r="BR130" s="1070">
        <v>0</v>
      </c>
      <c r="BS130" s="1070">
        <v>0</v>
      </c>
      <c r="BT130" s="1070">
        <v>0</v>
      </c>
    </row>
    <row r="131" spans="1:72" ht="21.95" customHeight="1">
      <c r="A131" s="1013" t="str">
        <f t="shared" si="2"/>
        <v>A2044110</v>
      </c>
      <c r="B131" s="1350" t="s">
        <v>361</v>
      </c>
      <c r="C131" s="1324"/>
      <c r="D131" s="1350" t="s">
        <v>741</v>
      </c>
      <c r="E131" s="1324"/>
      <c r="F131" s="1350" t="s">
        <v>739</v>
      </c>
      <c r="G131" s="1324"/>
      <c r="H131" s="1350" t="s">
        <v>742</v>
      </c>
      <c r="I131" s="1324"/>
      <c r="J131" s="1350" t="s">
        <v>771</v>
      </c>
      <c r="K131" s="1324"/>
      <c r="L131" s="1324"/>
      <c r="M131" s="1350"/>
      <c r="N131" s="1324"/>
      <c r="O131" s="1324"/>
      <c r="P131" s="1350"/>
      <c r="Q131" s="1324"/>
      <c r="R131" s="1350"/>
      <c r="S131" s="1324"/>
      <c r="T131" s="1349" t="s">
        <v>442</v>
      </c>
      <c r="U131" s="1324"/>
      <c r="V131" s="1324"/>
      <c r="W131" s="1324"/>
      <c r="X131" s="1324"/>
      <c r="Y131" s="1324"/>
      <c r="Z131" s="1324"/>
      <c r="AA131" s="1324"/>
      <c r="AB131" s="1350" t="s">
        <v>732</v>
      </c>
      <c r="AC131" s="1324"/>
      <c r="AD131" s="1324"/>
      <c r="AE131" s="1324"/>
      <c r="AF131" s="1324"/>
      <c r="AG131" s="1350" t="s">
        <v>733</v>
      </c>
      <c r="AH131" s="1324"/>
      <c r="AI131" s="1324"/>
      <c r="AJ131" s="1021" t="s">
        <v>417</v>
      </c>
      <c r="AK131" s="1351" t="s">
        <v>734</v>
      </c>
      <c r="AL131" s="1324"/>
      <c r="AM131" s="1324"/>
      <c r="AN131" s="1324"/>
      <c r="AO131" s="1324"/>
      <c r="AP131" s="1324"/>
      <c r="AQ131" s="1020">
        <v>127000000</v>
      </c>
      <c r="AR131" s="1066">
        <v>5915800</v>
      </c>
      <c r="AS131" s="1020">
        <v>12704180</v>
      </c>
      <c r="AT131" s="1020">
        <v>0</v>
      </c>
      <c r="AU131" s="1020">
        <v>0</v>
      </c>
      <c r="AV131" s="1066">
        <v>12000</v>
      </c>
      <c r="AW131" s="1020">
        <v>5903800</v>
      </c>
      <c r="AX131" s="1066">
        <v>16838417</v>
      </c>
      <c r="AY131" s="1020">
        <v>16826417</v>
      </c>
      <c r="AZ131" s="1066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70">
        <v>127000000</v>
      </c>
      <c r="BH131" s="1070">
        <v>5915800</v>
      </c>
      <c r="BI131" s="1070">
        <v>12704180</v>
      </c>
      <c r="BJ131" s="1070">
        <v>0</v>
      </c>
      <c r="BK131" s="1070">
        <v>0</v>
      </c>
      <c r="BL131" s="1070">
        <v>12000</v>
      </c>
      <c r="BM131" s="1070">
        <v>5903800</v>
      </c>
      <c r="BN131" s="1070">
        <v>16838417</v>
      </c>
      <c r="BO131" s="1070">
        <v>16826417</v>
      </c>
      <c r="BP131" s="1070">
        <v>12000</v>
      </c>
      <c r="BQ131" s="1070">
        <v>16826417</v>
      </c>
      <c r="BR131" s="1070">
        <v>12000</v>
      </c>
      <c r="BS131" s="1070">
        <v>0</v>
      </c>
      <c r="BT131" s="1070">
        <v>0</v>
      </c>
    </row>
    <row r="132" spans="1:72" ht="21.95" customHeight="1">
      <c r="A132" s="1013" t="str">
        <f t="shared" si="2"/>
        <v>A20441210</v>
      </c>
      <c r="B132" s="1358" t="s">
        <v>361</v>
      </c>
      <c r="C132" s="1324"/>
      <c r="D132" s="1358" t="s">
        <v>741</v>
      </c>
      <c r="E132" s="1324"/>
      <c r="F132" s="1358" t="s">
        <v>739</v>
      </c>
      <c r="G132" s="1324"/>
      <c r="H132" s="1358" t="s">
        <v>742</v>
      </c>
      <c r="I132" s="1324"/>
      <c r="J132" s="1358" t="s">
        <v>771</v>
      </c>
      <c r="K132" s="1324"/>
      <c r="L132" s="1324"/>
      <c r="M132" s="1358" t="s">
        <v>741</v>
      </c>
      <c r="N132" s="1324"/>
      <c r="O132" s="1324"/>
      <c r="P132" s="1358"/>
      <c r="Q132" s="1324"/>
      <c r="R132" s="1358"/>
      <c r="S132" s="1324"/>
      <c r="T132" s="1359" t="s">
        <v>443</v>
      </c>
      <c r="U132" s="1324"/>
      <c r="V132" s="1324"/>
      <c r="W132" s="1324"/>
      <c r="X132" s="1324"/>
      <c r="Y132" s="1324"/>
      <c r="Z132" s="1324"/>
      <c r="AA132" s="1324"/>
      <c r="AB132" s="1358" t="s">
        <v>732</v>
      </c>
      <c r="AC132" s="1324"/>
      <c r="AD132" s="1324"/>
      <c r="AE132" s="1324"/>
      <c r="AF132" s="1324"/>
      <c r="AG132" s="1358" t="s">
        <v>733</v>
      </c>
      <c r="AH132" s="1324"/>
      <c r="AI132" s="1324"/>
      <c r="AJ132" s="1024" t="s">
        <v>417</v>
      </c>
      <c r="AK132" s="1360" t="s">
        <v>734</v>
      </c>
      <c r="AL132" s="1324"/>
      <c r="AM132" s="1324"/>
      <c r="AN132" s="1324"/>
      <c r="AO132" s="1324"/>
      <c r="AP132" s="1324"/>
      <c r="AQ132" s="1020">
        <v>87000000</v>
      </c>
      <c r="AR132" s="1066">
        <v>0</v>
      </c>
      <c r="AS132" s="1020">
        <v>0</v>
      </c>
      <c r="AT132" s="1020">
        <v>0</v>
      </c>
      <c r="AU132" s="1020">
        <v>0</v>
      </c>
      <c r="AV132" s="1066">
        <v>0</v>
      </c>
      <c r="AW132" s="1020">
        <v>0</v>
      </c>
      <c r="AX132" s="1066">
        <v>16826417</v>
      </c>
      <c r="AY132" s="1020">
        <v>16826417</v>
      </c>
      <c r="AZ132" s="1066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70">
        <v>87000000</v>
      </c>
      <c r="BH132" s="1070">
        <v>0</v>
      </c>
      <c r="BI132" s="1070">
        <v>0</v>
      </c>
      <c r="BJ132" s="1070">
        <v>0</v>
      </c>
      <c r="BK132" s="1070">
        <v>0</v>
      </c>
      <c r="BL132" s="1070">
        <v>0</v>
      </c>
      <c r="BM132" s="1070">
        <v>0</v>
      </c>
      <c r="BN132" s="1070">
        <v>16826417</v>
      </c>
      <c r="BO132" s="1070">
        <v>16826417</v>
      </c>
      <c r="BP132" s="1070">
        <v>0</v>
      </c>
      <c r="BQ132" s="1070">
        <v>16826417</v>
      </c>
      <c r="BR132" s="1070">
        <v>0</v>
      </c>
      <c r="BS132" s="1070">
        <v>0</v>
      </c>
      <c r="BT132" s="1070">
        <v>0</v>
      </c>
    </row>
    <row r="133" spans="1:72" ht="21.95" customHeight="1">
      <c r="A133" s="1013" t="str">
        <f t="shared" si="2"/>
        <v>A20441510</v>
      </c>
      <c r="B133" s="1358" t="s">
        <v>361</v>
      </c>
      <c r="C133" s="1324"/>
      <c r="D133" s="1358" t="s">
        <v>741</v>
      </c>
      <c r="E133" s="1324"/>
      <c r="F133" s="1358" t="s">
        <v>739</v>
      </c>
      <c r="G133" s="1324"/>
      <c r="H133" s="1358" t="s">
        <v>742</v>
      </c>
      <c r="I133" s="1324"/>
      <c r="J133" s="1358" t="s">
        <v>771</v>
      </c>
      <c r="K133" s="1324"/>
      <c r="L133" s="1324"/>
      <c r="M133" s="1358" t="s">
        <v>743</v>
      </c>
      <c r="N133" s="1324"/>
      <c r="O133" s="1324"/>
      <c r="P133" s="1358"/>
      <c r="Q133" s="1324"/>
      <c r="R133" s="1358"/>
      <c r="S133" s="1324"/>
      <c r="T133" s="1359" t="s">
        <v>444</v>
      </c>
      <c r="U133" s="1324"/>
      <c r="V133" s="1324"/>
      <c r="W133" s="1324"/>
      <c r="X133" s="1324"/>
      <c r="Y133" s="1324"/>
      <c r="Z133" s="1324"/>
      <c r="AA133" s="1324"/>
      <c r="AB133" s="1358" t="s">
        <v>732</v>
      </c>
      <c r="AC133" s="1324"/>
      <c r="AD133" s="1324"/>
      <c r="AE133" s="1324"/>
      <c r="AF133" s="1324"/>
      <c r="AG133" s="1358" t="s">
        <v>733</v>
      </c>
      <c r="AH133" s="1324"/>
      <c r="AI133" s="1324"/>
      <c r="AJ133" s="1024" t="s">
        <v>417</v>
      </c>
      <c r="AK133" s="1360" t="s">
        <v>734</v>
      </c>
      <c r="AL133" s="1324"/>
      <c r="AM133" s="1324"/>
      <c r="AN133" s="1324"/>
      <c r="AO133" s="1324"/>
      <c r="AP133" s="1324"/>
      <c r="AQ133" s="1020">
        <v>25000000</v>
      </c>
      <c r="AR133" s="1066">
        <v>0</v>
      </c>
      <c r="AS133" s="1020">
        <v>10408040</v>
      </c>
      <c r="AT133" s="1020">
        <v>0</v>
      </c>
      <c r="AU133" s="1020">
        <v>0</v>
      </c>
      <c r="AV133" s="1066">
        <v>0</v>
      </c>
      <c r="AW133" s="1020">
        <v>0</v>
      </c>
      <c r="AX133" s="1066">
        <v>0</v>
      </c>
      <c r="AY133" s="1020">
        <v>0</v>
      </c>
      <c r="AZ133" s="1066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70">
        <v>25000000</v>
      </c>
      <c r="BH133" s="1070">
        <v>0</v>
      </c>
      <c r="BI133" s="1070">
        <v>10408040</v>
      </c>
      <c r="BJ133" s="1070">
        <v>0</v>
      </c>
      <c r="BK133" s="1070">
        <v>0</v>
      </c>
      <c r="BL133" s="1070">
        <v>0</v>
      </c>
      <c r="BM133" s="1070">
        <v>0</v>
      </c>
      <c r="BN133" s="1070">
        <v>0</v>
      </c>
      <c r="BO133" s="1070">
        <v>0</v>
      </c>
      <c r="BP133" s="1070">
        <v>0</v>
      </c>
      <c r="BQ133" s="1070">
        <v>0</v>
      </c>
      <c r="BR133" s="1070">
        <v>0</v>
      </c>
      <c r="BS133" s="1070">
        <v>0</v>
      </c>
      <c r="BT133" s="1070">
        <v>0</v>
      </c>
    </row>
    <row r="134" spans="1:72" ht="21.95" customHeight="1">
      <c r="A134" s="1013" t="str">
        <f t="shared" si="2"/>
        <v>A204411310</v>
      </c>
      <c r="B134" s="1358" t="s">
        <v>361</v>
      </c>
      <c r="C134" s="1324"/>
      <c r="D134" s="1358" t="s">
        <v>741</v>
      </c>
      <c r="E134" s="1324"/>
      <c r="F134" s="1358" t="s">
        <v>739</v>
      </c>
      <c r="G134" s="1324"/>
      <c r="H134" s="1358" t="s">
        <v>742</v>
      </c>
      <c r="I134" s="1324"/>
      <c r="J134" s="1358" t="s">
        <v>771</v>
      </c>
      <c r="K134" s="1324"/>
      <c r="L134" s="1324"/>
      <c r="M134" s="1358" t="s">
        <v>765</v>
      </c>
      <c r="N134" s="1324"/>
      <c r="O134" s="1324"/>
      <c r="P134" s="1358"/>
      <c r="Q134" s="1324"/>
      <c r="R134" s="1358"/>
      <c r="S134" s="1324"/>
      <c r="T134" s="1359" t="s">
        <v>442</v>
      </c>
      <c r="U134" s="1324"/>
      <c r="V134" s="1324"/>
      <c r="W134" s="1324"/>
      <c r="X134" s="1324"/>
      <c r="Y134" s="1324"/>
      <c r="Z134" s="1324"/>
      <c r="AA134" s="1324"/>
      <c r="AB134" s="1358" t="s">
        <v>732</v>
      </c>
      <c r="AC134" s="1324"/>
      <c r="AD134" s="1324"/>
      <c r="AE134" s="1324"/>
      <c r="AF134" s="1324"/>
      <c r="AG134" s="1358" t="s">
        <v>733</v>
      </c>
      <c r="AH134" s="1324"/>
      <c r="AI134" s="1324"/>
      <c r="AJ134" s="1024" t="s">
        <v>417</v>
      </c>
      <c r="AK134" s="1360" t="s">
        <v>734</v>
      </c>
      <c r="AL134" s="1324"/>
      <c r="AM134" s="1324"/>
      <c r="AN134" s="1324"/>
      <c r="AO134" s="1324"/>
      <c r="AP134" s="1324"/>
      <c r="AQ134" s="1020">
        <v>15000000</v>
      </c>
      <c r="AR134" s="1066">
        <v>5915800</v>
      </c>
      <c r="AS134" s="1020">
        <v>2296140</v>
      </c>
      <c r="AT134" s="1020">
        <v>0</v>
      </c>
      <c r="AU134" s="1020">
        <v>0</v>
      </c>
      <c r="AV134" s="1066">
        <v>12000</v>
      </c>
      <c r="AW134" s="1020">
        <v>5903800</v>
      </c>
      <c r="AX134" s="1066">
        <v>12000</v>
      </c>
      <c r="AY134" s="1020">
        <v>0</v>
      </c>
      <c r="AZ134" s="1066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70">
        <v>15000000</v>
      </c>
      <c r="BH134" s="1070">
        <v>5915800</v>
      </c>
      <c r="BI134" s="1070">
        <v>2296140</v>
      </c>
      <c r="BJ134" s="1070">
        <v>0</v>
      </c>
      <c r="BK134" s="1070">
        <v>0</v>
      </c>
      <c r="BL134" s="1070">
        <v>12000</v>
      </c>
      <c r="BM134" s="1070">
        <v>5903800</v>
      </c>
      <c r="BN134" s="1070">
        <v>12000</v>
      </c>
      <c r="BO134" s="1070">
        <v>0</v>
      </c>
      <c r="BP134" s="1070">
        <v>12000</v>
      </c>
      <c r="BQ134" s="1070">
        <v>0</v>
      </c>
      <c r="BR134" s="1070">
        <v>12000</v>
      </c>
      <c r="BS134" s="1070">
        <v>0</v>
      </c>
      <c r="BT134" s="1070">
        <v>0</v>
      </c>
    </row>
    <row r="135" spans="1:72" ht="21.95" customHeight="1">
      <c r="A135" s="1013" t="str">
        <f t="shared" si="2"/>
        <v>A20499910</v>
      </c>
      <c r="B135" s="1358" t="s">
        <v>361</v>
      </c>
      <c r="C135" s="1324"/>
      <c r="D135" s="1358" t="s">
        <v>741</v>
      </c>
      <c r="E135" s="1324"/>
      <c r="F135" s="1358" t="s">
        <v>739</v>
      </c>
      <c r="G135" s="1324"/>
      <c r="H135" s="1358" t="s">
        <v>742</v>
      </c>
      <c r="I135" s="1324"/>
      <c r="J135" s="1358" t="s">
        <v>749</v>
      </c>
      <c r="K135" s="1324"/>
      <c r="L135" s="1324"/>
      <c r="M135" s="1358"/>
      <c r="N135" s="1324"/>
      <c r="O135" s="1324"/>
      <c r="P135" s="1358"/>
      <c r="Q135" s="1324"/>
      <c r="R135" s="1358"/>
      <c r="S135" s="1324"/>
      <c r="T135" s="1359" t="s">
        <v>750</v>
      </c>
      <c r="U135" s="1324"/>
      <c r="V135" s="1324"/>
      <c r="W135" s="1324"/>
      <c r="X135" s="1324"/>
      <c r="Y135" s="1324"/>
      <c r="Z135" s="1324"/>
      <c r="AA135" s="1324"/>
      <c r="AB135" s="1358" t="s">
        <v>732</v>
      </c>
      <c r="AC135" s="1324"/>
      <c r="AD135" s="1324"/>
      <c r="AE135" s="1324"/>
      <c r="AF135" s="1324"/>
      <c r="AG135" s="1358" t="s">
        <v>733</v>
      </c>
      <c r="AH135" s="1324"/>
      <c r="AI135" s="1324"/>
      <c r="AJ135" s="1024" t="s">
        <v>417</v>
      </c>
      <c r="AK135" s="1360" t="s">
        <v>734</v>
      </c>
      <c r="AL135" s="1324"/>
      <c r="AM135" s="1324"/>
      <c r="AN135" s="1324"/>
      <c r="AO135" s="1324"/>
      <c r="AP135" s="1324"/>
      <c r="AQ135" s="1020">
        <v>4295692</v>
      </c>
      <c r="AR135" s="1066">
        <v>0</v>
      </c>
      <c r="AS135" s="1020">
        <v>0</v>
      </c>
      <c r="AT135" s="1020">
        <v>0</v>
      </c>
      <c r="AU135" s="1020">
        <v>0</v>
      </c>
      <c r="AV135" s="1066">
        <v>0</v>
      </c>
      <c r="AW135" s="1020">
        <v>0</v>
      </c>
      <c r="AX135" s="1066">
        <v>0</v>
      </c>
      <c r="AY135" s="1020">
        <v>0</v>
      </c>
      <c r="AZ135" s="1066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70">
        <v>4295692</v>
      </c>
      <c r="BH135" s="1070">
        <v>0</v>
      </c>
      <c r="BI135" s="1070">
        <v>0</v>
      </c>
      <c r="BJ135" s="1070">
        <v>0</v>
      </c>
      <c r="BK135" s="1070">
        <v>0</v>
      </c>
      <c r="BL135" s="1070">
        <v>0</v>
      </c>
      <c r="BM135" s="1070">
        <v>0</v>
      </c>
      <c r="BN135" s="1070">
        <v>0</v>
      </c>
      <c r="BO135" s="1070">
        <v>0</v>
      </c>
      <c r="BP135" s="1070">
        <v>0</v>
      </c>
      <c r="BQ135" s="1070">
        <v>0</v>
      </c>
      <c r="BR135" s="1070">
        <v>0</v>
      </c>
      <c r="BS135" s="1070">
        <v>0</v>
      </c>
      <c r="BT135" s="1070">
        <v>0</v>
      </c>
    </row>
    <row r="136" spans="1:72" ht="21.95" customHeight="1">
      <c r="A136" s="1013" t="str">
        <f t="shared" si="2"/>
        <v>A310</v>
      </c>
      <c r="B136" s="1350" t="s">
        <v>361</v>
      </c>
      <c r="C136" s="1324"/>
      <c r="D136" s="1350" t="s">
        <v>748</v>
      </c>
      <c r="E136" s="1324"/>
      <c r="F136" s="1350"/>
      <c r="G136" s="1324"/>
      <c r="H136" s="1350"/>
      <c r="I136" s="1324"/>
      <c r="J136" s="1350"/>
      <c r="K136" s="1324"/>
      <c r="L136" s="1324"/>
      <c r="M136" s="1350"/>
      <c r="N136" s="1324"/>
      <c r="O136" s="1324"/>
      <c r="P136" s="1350"/>
      <c r="Q136" s="1324"/>
      <c r="R136" s="1350"/>
      <c r="S136" s="1324"/>
      <c r="T136" s="1349" t="s">
        <v>60</v>
      </c>
      <c r="U136" s="1324"/>
      <c r="V136" s="1324"/>
      <c r="W136" s="1324"/>
      <c r="X136" s="1324"/>
      <c r="Y136" s="1324"/>
      <c r="Z136" s="1324"/>
      <c r="AA136" s="1324"/>
      <c r="AB136" s="1350" t="s">
        <v>732</v>
      </c>
      <c r="AC136" s="1324"/>
      <c r="AD136" s="1324"/>
      <c r="AE136" s="1324"/>
      <c r="AF136" s="1324"/>
      <c r="AG136" s="1350" t="s">
        <v>733</v>
      </c>
      <c r="AH136" s="1324"/>
      <c r="AI136" s="1324"/>
      <c r="AJ136" s="1021" t="s">
        <v>417</v>
      </c>
      <c r="AK136" s="1351" t="s">
        <v>734</v>
      </c>
      <c r="AL136" s="1324"/>
      <c r="AM136" s="1324"/>
      <c r="AN136" s="1324"/>
      <c r="AO136" s="1324"/>
      <c r="AP136" s="1324"/>
      <c r="AQ136" s="1020">
        <v>228060584116</v>
      </c>
      <c r="AR136" s="1066">
        <v>9512658156</v>
      </c>
      <c r="AS136" s="1020">
        <v>473185577</v>
      </c>
      <c r="AT136" s="1020">
        <v>33603786667</v>
      </c>
      <c r="AU136" s="1020">
        <v>0</v>
      </c>
      <c r="AV136" s="1066">
        <v>19629765667</v>
      </c>
      <c r="AW136" s="1020">
        <v>10117107511</v>
      </c>
      <c r="AX136" s="1066">
        <v>12390574642</v>
      </c>
      <c r="AY136" s="1020">
        <v>7239191025</v>
      </c>
      <c r="AZ136" s="1066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70">
        <v>228060584116</v>
      </c>
      <c r="BH136" s="1070">
        <v>9512658156</v>
      </c>
      <c r="BI136" s="1070">
        <v>473185577</v>
      </c>
      <c r="BJ136" s="1070">
        <v>33603786667</v>
      </c>
      <c r="BK136" s="1070">
        <v>0</v>
      </c>
      <c r="BL136" s="1070">
        <v>19629765667</v>
      </c>
      <c r="BM136" s="1070">
        <v>10117107511</v>
      </c>
      <c r="BN136" s="1070">
        <v>12390574642</v>
      </c>
      <c r="BO136" s="1070">
        <v>7239191025</v>
      </c>
      <c r="BP136" s="1070">
        <v>14516091308</v>
      </c>
      <c r="BQ136" s="1070">
        <v>2125516666</v>
      </c>
      <c r="BR136" s="1070">
        <v>14515767308</v>
      </c>
      <c r="BS136" s="1070">
        <v>324000</v>
      </c>
      <c r="BT136" s="1070">
        <v>0</v>
      </c>
    </row>
    <row r="137" spans="1:72" ht="21.95" customHeight="1">
      <c r="A137" s="1013" t="str">
        <f t="shared" si="2"/>
        <v>A310</v>
      </c>
      <c r="B137" s="1350" t="s">
        <v>361</v>
      </c>
      <c r="C137" s="1324"/>
      <c r="D137" s="1350" t="s">
        <v>748</v>
      </c>
      <c r="E137" s="1324"/>
      <c r="F137" s="1350"/>
      <c r="G137" s="1324"/>
      <c r="H137" s="1350"/>
      <c r="I137" s="1324"/>
      <c r="J137" s="1350"/>
      <c r="K137" s="1324"/>
      <c r="L137" s="1324"/>
      <c r="M137" s="1350"/>
      <c r="N137" s="1324"/>
      <c r="O137" s="1324"/>
      <c r="P137" s="1350"/>
      <c r="Q137" s="1324"/>
      <c r="R137" s="1350"/>
      <c r="S137" s="1324"/>
      <c r="T137" s="1349" t="s">
        <v>60</v>
      </c>
      <c r="U137" s="1324"/>
      <c r="V137" s="1324"/>
      <c r="W137" s="1324"/>
      <c r="X137" s="1324"/>
      <c r="Y137" s="1324"/>
      <c r="Z137" s="1324"/>
      <c r="AA137" s="1324"/>
      <c r="AB137" s="1350" t="s">
        <v>732</v>
      </c>
      <c r="AC137" s="1324"/>
      <c r="AD137" s="1324"/>
      <c r="AE137" s="1324"/>
      <c r="AF137" s="1324"/>
      <c r="AG137" s="1350" t="s">
        <v>735</v>
      </c>
      <c r="AH137" s="1324"/>
      <c r="AI137" s="1324"/>
      <c r="AJ137" s="1021" t="s">
        <v>417</v>
      </c>
      <c r="AK137" s="1351" t="s">
        <v>734</v>
      </c>
      <c r="AL137" s="1324"/>
      <c r="AM137" s="1324"/>
      <c r="AN137" s="1324"/>
      <c r="AO137" s="1324"/>
      <c r="AP137" s="1324"/>
      <c r="AQ137" s="1020">
        <v>129817132</v>
      </c>
      <c r="AR137" s="1066">
        <v>0</v>
      </c>
      <c r="AS137" s="1020">
        <v>0</v>
      </c>
      <c r="AT137" s="1020">
        <v>0</v>
      </c>
      <c r="AU137" s="1020">
        <v>0</v>
      </c>
      <c r="AV137" s="1066">
        <v>0</v>
      </c>
      <c r="AW137" s="1020">
        <v>0</v>
      </c>
      <c r="AX137" s="1066">
        <v>0</v>
      </c>
      <c r="AY137" s="1020">
        <v>0</v>
      </c>
      <c r="AZ137" s="1066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70">
        <v>129817132</v>
      </c>
      <c r="BH137" s="1070">
        <v>0</v>
      </c>
      <c r="BI137" s="1070">
        <v>0</v>
      </c>
      <c r="BJ137" s="1070">
        <v>0</v>
      </c>
      <c r="BK137" s="1070">
        <v>0</v>
      </c>
      <c r="BL137" s="1070">
        <v>0</v>
      </c>
      <c r="BM137" s="1070">
        <v>0</v>
      </c>
      <c r="BN137" s="1070">
        <v>0</v>
      </c>
      <c r="BO137" s="1070">
        <v>0</v>
      </c>
      <c r="BP137" s="1070">
        <v>0</v>
      </c>
      <c r="BQ137" s="1070">
        <v>0</v>
      </c>
      <c r="BR137" s="1070">
        <v>0</v>
      </c>
      <c r="BS137" s="1070">
        <v>0</v>
      </c>
      <c r="BT137" s="1070">
        <v>0</v>
      </c>
    </row>
    <row r="138" spans="1:72" ht="21.95" customHeight="1">
      <c r="A138" s="1013" t="str">
        <f t="shared" si="2"/>
        <v>A311</v>
      </c>
      <c r="B138" s="1350" t="s">
        <v>361</v>
      </c>
      <c r="C138" s="1324"/>
      <c r="D138" s="1350" t="s">
        <v>748</v>
      </c>
      <c r="E138" s="1324"/>
      <c r="F138" s="1350"/>
      <c r="G138" s="1324"/>
      <c r="H138" s="1350"/>
      <c r="I138" s="1324"/>
      <c r="J138" s="1350"/>
      <c r="K138" s="1324"/>
      <c r="L138" s="1324"/>
      <c r="M138" s="1350"/>
      <c r="N138" s="1324"/>
      <c r="O138" s="1324"/>
      <c r="P138" s="1350"/>
      <c r="Q138" s="1324"/>
      <c r="R138" s="1350"/>
      <c r="S138" s="1324"/>
      <c r="T138" s="1349" t="s">
        <v>60</v>
      </c>
      <c r="U138" s="1324"/>
      <c r="V138" s="1324"/>
      <c r="W138" s="1324"/>
      <c r="X138" s="1324"/>
      <c r="Y138" s="1324"/>
      <c r="Z138" s="1324"/>
      <c r="AA138" s="1324"/>
      <c r="AB138" s="1350" t="s">
        <v>732</v>
      </c>
      <c r="AC138" s="1324"/>
      <c r="AD138" s="1324"/>
      <c r="AE138" s="1324"/>
      <c r="AF138" s="1324"/>
      <c r="AG138" s="1350" t="s">
        <v>735</v>
      </c>
      <c r="AH138" s="1324"/>
      <c r="AI138" s="1324"/>
      <c r="AJ138" s="1021" t="s">
        <v>433</v>
      </c>
      <c r="AK138" s="1351" t="s">
        <v>736</v>
      </c>
      <c r="AL138" s="1324"/>
      <c r="AM138" s="1324"/>
      <c r="AN138" s="1324"/>
      <c r="AO138" s="1324"/>
      <c r="AP138" s="1324"/>
      <c r="AQ138" s="1020">
        <v>519000000</v>
      </c>
      <c r="AR138" s="1066">
        <v>0</v>
      </c>
      <c r="AS138" s="1020">
        <v>0</v>
      </c>
      <c r="AT138" s="1020">
        <v>0</v>
      </c>
      <c r="AU138" s="1020">
        <v>0</v>
      </c>
      <c r="AV138" s="1066">
        <v>0</v>
      </c>
      <c r="AW138" s="1020">
        <v>0</v>
      </c>
      <c r="AX138" s="1066">
        <v>0</v>
      </c>
      <c r="AY138" s="1020">
        <v>0</v>
      </c>
      <c r="AZ138" s="1066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70">
        <v>519000000</v>
      </c>
      <c r="BH138" s="1070">
        <v>0</v>
      </c>
      <c r="BI138" s="1070">
        <v>0</v>
      </c>
      <c r="BJ138" s="1070">
        <v>0</v>
      </c>
      <c r="BK138" s="1070">
        <v>0</v>
      </c>
      <c r="BL138" s="1070">
        <v>0</v>
      </c>
      <c r="BM138" s="1070">
        <v>0</v>
      </c>
      <c r="BN138" s="1070">
        <v>0</v>
      </c>
      <c r="BO138" s="1070">
        <v>0</v>
      </c>
      <c r="BP138" s="1070">
        <v>0</v>
      </c>
      <c r="BQ138" s="1070">
        <v>0</v>
      </c>
      <c r="BR138" s="1070">
        <v>0</v>
      </c>
      <c r="BS138" s="1070">
        <v>0</v>
      </c>
      <c r="BT138" s="1070">
        <v>0</v>
      </c>
    </row>
    <row r="139" spans="1:72" ht="21.95" customHeight="1">
      <c r="A139" s="1013" t="str">
        <f t="shared" si="2"/>
        <v>A316</v>
      </c>
      <c r="B139" s="1350" t="s">
        <v>361</v>
      </c>
      <c r="C139" s="1324"/>
      <c r="D139" s="1350" t="s">
        <v>748</v>
      </c>
      <c r="E139" s="1324"/>
      <c r="F139" s="1350"/>
      <c r="G139" s="1324"/>
      <c r="H139" s="1350"/>
      <c r="I139" s="1324"/>
      <c r="J139" s="1350"/>
      <c r="K139" s="1324"/>
      <c r="L139" s="1324"/>
      <c r="M139" s="1350"/>
      <c r="N139" s="1324"/>
      <c r="O139" s="1324"/>
      <c r="P139" s="1350"/>
      <c r="Q139" s="1324"/>
      <c r="R139" s="1350"/>
      <c r="S139" s="1324"/>
      <c r="T139" s="1349" t="s">
        <v>60</v>
      </c>
      <c r="U139" s="1324"/>
      <c r="V139" s="1324"/>
      <c r="W139" s="1324"/>
      <c r="X139" s="1324"/>
      <c r="Y139" s="1324"/>
      <c r="Z139" s="1324"/>
      <c r="AA139" s="1324"/>
      <c r="AB139" s="1350" t="s">
        <v>732</v>
      </c>
      <c r="AC139" s="1324"/>
      <c r="AD139" s="1324"/>
      <c r="AE139" s="1324"/>
      <c r="AF139" s="1324"/>
      <c r="AG139" s="1350" t="s">
        <v>735</v>
      </c>
      <c r="AH139" s="1324"/>
      <c r="AI139" s="1324"/>
      <c r="AJ139" s="1021" t="s">
        <v>370</v>
      </c>
      <c r="AK139" s="1351" t="s">
        <v>737</v>
      </c>
      <c r="AL139" s="1324"/>
      <c r="AM139" s="1324"/>
      <c r="AN139" s="1324"/>
      <c r="AO139" s="1324"/>
      <c r="AP139" s="1324"/>
      <c r="AQ139" s="1020">
        <v>64533630000</v>
      </c>
      <c r="AR139" s="1066">
        <v>1044682567</v>
      </c>
      <c r="AS139" s="1020">
        <v>21330501344</v>
      </c>
      <c r="AT139" s="1020">
        <v>0</v>
      </c>
      <c r="AU139" s="1020">
        <v>0</v>
      </c>
      <c r="AV139" s="1066">
        <v>24404931176</v>
      </c>
      <c r="AW139" s="1020">
        <v>23360248609</v>
      </c>
      <c r="AX139" s="1066">
        <v>15386424828.5</v>
      </c>
      <c r="AY139" s="1020">
        <v>9018506347.5</v>
      </c>
      <c r="AZ139" s="1066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70">
        <v>64533630000</v>
      </c>
      <c r="BH139" s="1070">
        <v>1044682567</v>
      </c>
      <c r="BI139" s="1070">
        <v>21330501344</v>
      </c>
      <c r="BJ139" s="1070">
        <v>0</v>
      </c>
      <c r="BK139" s="1070">
        <v>0</v>
      </c>
      <c r="BL139" s="1070">
        <v>24404931176</v>
      </c>
      <c r="BM139" s="1070">
        <v>23360248609</v>
      </c>
      <c r="BN139" s="1070">
        <v>15386424828.5</v>
      </c>
      <c r="BO139" s="1070">
        <v>9018506347.5</v>
      </c>
      <c r="BP139" s="1070">
        <v>14942321216.5</v>
      </c>
      <c r="BQ139" s="1070">
        <v>444103612</v>
      </c>
      <c r="BR139" s="1070">
        <v>14942321216.5</v>
      </c>
      <c r="BS139" s="1070">
        <v>0</v>
      </c>
      <c r="BT139" s="1070">
        <v>0</v>
      </c>
    </row>
    <row r="140" spans="1:72" ht="21.95" customHeight="1">
      <c r="A140" s="1013" t="str">
        <f t="shared" si="2"/>
        <v>A3210</v>
      </c>
      <c r="B140" s="1350" t="s">
        <v>361</v>
      </c>
      <c r="C140" s="1324"/>
      <c r="D140" s="1350" t="s">
        <v>748</v>
      </c>
      <c r="E140" s="1324"/>
      <c r="F140" s="1350" t="s">
        <v>741</v>
      </c>
      <c r="G140" s="1324"/>
      <c r="H140" s="1350"/>
      <c r="I140" s="1324"/>
      <c r="J140" s="1350"/>
      <c r="K140" s="1324"/>
      <c r="L140" s="1324"/>
      <c r="M140" s="1350"/>
      <c r="N140" s="1324"/>
      <c r="O140" s="1324"/>
      <c r="P140" s="1350"/>
      <c r="Q140" s="1324"/>
      <c r="R140" s="1350"/>
      <c r="S140" s="1324"/>
      <c r="T140" s="1349" t="s">
        <v>772</v>
      </c>
      <c r="U140" s="1324"/>
      <c r="V140" s="1324"/>
      <c r="W140" s="1324"/>
      <c r="X140" s="1324"/>
      <c r="Y140" s="1324"/>
      <c r="Z140" s="1324"/>
      <c r="AA140" s="1324"/>
      <c r="AB140" s="1350" t="s">
        <v>732</v>
      </c>
      <c r="AC140" s="1324"/>
      <c r="AD140" s="1324"/>
      <c r="AE140" s="1324"/>
      <c r="AF140" s="1324"/>
      <c r="AG140" s="1350" t="s">
        <v>733</v>
      </c>
      <c r="AH140" s="1324"/>
      <c r="AI140" s="1324"/>
      <c r="AJ140" s="1021" t="s">
        <v>417</v>
      </c>
      <c r="AK140" s="1351" t="s">
        <v>734</v>
      </c>
      <c r="AL140" s="1324"/>
      <c r="AM140" s="1324"/>
      <c r="AN140" s="1324"/>
      <c r="AO140" s="1324"/>
      <c r="AP140" s="1324"/>
      <c r="AQ140" s="1020">
        <v>0</v>
      </c>
      <c r="AR140" s="1066">
        <v>0</v>
      </c>
      <c r="AS140" s="1020">
        <v>0</v>
      </c>
      <c r="AT140" s="1020">
        <v>0</v>
      </c>
      <c r="AU140" s="1020">
        <v>0</v>
      </c>
      <c r="AV140" s="1066">
        <v>0</v>
      </c>
      <c r="AW140" s="1020">
        <v>0</v>
      </c>
      <c r="AX140" s="1066">
        <v>0</v>
      </c>
      <c r="AY140" s="1020">
        <v>0</v>
      </c>
      <c r="AZ140" s="1066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70">
        <v>0</v>
      </c>
      <c r="BH140" s="1070">
        <v>0</v>
      </c>
      <c r="BI140" s="1070">
        <v>0</v>
      </c>
      <c r="BJ140" s="1070">
        <v>0</v>
      </c>
      <c r="BK140" s="1070">
        <v>0</v>
      </c>
      <c r="BL140" s="1070">
        <v>0</v>
      </c>
      <c r="BM140" s="1070">
        <v>0</v>
      </c>
      <c r="BN140" s="1070">
        <v>0</v>
      </c>
      <c r="BO140" s="1070">
        <v>0</v>
      </c>
      <c r="BP140" s="1070">
        <v>0</v>
      </c>
      <c r="BQ140" s="1070">
        <v>0</v>
      </c>
      <c r="BR140" s="1070">
        <v>0</v>
      </c>
      <c r="BS140" s="1070">
        <v>0</v>
      </c>
      <c r="BT140" s="1070">
        <v>0</v>
      </c>
    </row>
    <row r="141" spans="1:72" ht="21.95" customHeight="1">
      <c r="A141" s="1013" t="str">
        <f t="shared" si="2"/>
        <v>A3210</v>
      </c>
      <c r="B141" s="1350" t="s">
        <v>361</v>
      </c>
      <c r="C141" s="1324"/>
      <c r="D141" s="1350" t="s">
        <v>748</v>
      </c>
      <c r="E141" s="1324"/>
      <c r="F141" s="1350" t="s">
        <v>741</v>
      </c>
      <c r="G141" s="1324"/>
      <c r="H141" s="1350"/>
      <c r="I141" s="1324"/>
      <c r="J141" s="1350"/>
      <c r="K141" s="1324"/>
      <c r="L141" s="1324"/>
      <c r="M141" s="1350"/>
      <c r="N141" s="1324"/>
      <c r="O141" s="1324"/>
      <c r="P141" s="1350"/>
      <c r="Q141" s="1324"/>
      <c r="R141" s="1350"/>
      <c r="S141" s="1324"/>
      <c r="T141" s="1349" t="s">
        <v>772</v>
      </c>
      <c r="U141" s="1324"/>
      <c r="V141" s="1324"/>
      <c r="W141" s="1324"/>
      <c r="X141" s="1324"/>
      <c r="Y141" s="1324"/>
      <c r="Z141" s="1324"/>
      <c r="AA141" s="1324"/>
      <c r="AB141" s="1350" t="s">
        <v>732</v>
      </c>
      <c r="AC141" s="1324"/>
      <c r="AD141" s="1324"/>
      <c r="AE141" s="1324"/>
      <c r="AF141" s="1324"/>
      <c r="AG141" s="1350" t="s">
        <v>735</v>
      </c>
      <c r="AH141" s="1324"/>
      <c r="AI141" s="1324"/>
      <c r="AJ141" s="1021" t="s">
        <v>417</v>
      </c>
      <c r="AK141" s="1351" t="s">
        <v>734</v>
      </c>
      <c r="AL141" s="1324"/>
      <c r="AM141" s="1324"/>
      <c r="AN141" s="1324"/>
      <c r="AO141" s="1324"/>
      <c r="AP141" s="1324"/>
      <c r="AQ141" s="1020">
        <v>129817132</v>
      </c>
      <c r="AR141" s="1066">
        <v>0</v>
      </c>
      <c r="AS141" s="1020">
        <v>0</v>
      </c>
      <c r="AT141" s="1020">
        <v>0</v>
      </c>
      <c r="AU141" s="1020">
        <v>0</v>
      </c>
      <c r="AV141" s="1066">
        <v>0</v>
      </c>
      <c r="AW141" s="1020">
        <v>0</v>
      </c>
      <c r="AX141" s="1066">
        <v>0</v>
      </c>
      <c r="AY141" s="1020">
        <v>0</v>
      </c>
      <c r="AZ141" s="1066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70">
        <v>129817132</v>
      </c>
      <c r="BH141" s="1070">
        <v>0</v>
      </c>
      <c r="BI141" s="1070">
        <v>0</v>
      </c>
      <c r="BJ141" s="1070">
        <v>0</v>
      </c>
      <c r="BK141" s="1070">
        <v>0</v>
      </c>
      <c r="BL141" s="1070">
        <v>0</v>
      </c>
      <c r="BM141" s="1070">
        <v>0</v>
      </c>
      <c r="BN141" s="1070">
        <v>0</v>
      </c>
      <c r="BO141" s="1070">
        <v>0</v>
      </c>
      <c r="BP141" s="1070">
        <v>0</v>
      </c>
      <c r="BQ141" s="1070">
        <v>0</v>
      </c>
      <c r="BR141" s="1070">
        <v>0</v>
      </c>
      <c r="BS141" s="1070">
        <v>0</v>
      </c>
      <c r="BT141" s="1070">
        <v>0</v>
      </c>
    </row>
    <row r="142" spans="1:72" ht="21.95" customHeight="1">
      <c r="A142" s="1013" t="str">
        <f t="shared" si="2"/>
        <v>A3211</v>
      </c>
      <c r="B142" s="1350" t="s">
        <v>361</v>
      </c>
      <c r="C142" s="1324"/>
      <c r="D142" s="1350" t="s">
        <v>748</v>
      </c>
      <c r="E142" s="1324"/>
      <c r="F142" s="1350" t="s">
        <v>741</v>
      </c>
      <c r="G142" s="1324"/>
      <c r="H142" s="1350"/>
      <c r="I142" s="1324"/>
      <c r="J142" s="1350"/>
      <c r="K142" s="1324"/>
      <c r="L142" s="1324"/>
      <c r="M142" s="1350"/>
      <c r="N142" s="1324"/>
      <c r="O142" s="1324"/>
      <c r="P142" s="1350"/>
      <c r="Q142" s="1324"/>
      <c r="R142" s="1350"/>
      <c r="S142" s="1324"/>
      <c r="T142" s="1349" t="s">
        <v>772</v>
      </c>
      <c r="U142" s="1324"/>
      <c r="V142" s="1324"/>
      <c r="W142" s="1324"/>
      <c r="X142" s="1324"/>
      <c r="Y142" s="1324"/>
      <c r="Z142" s="1324"/>
      <c r="AA142" s="1324"/>
      <c r="AB142" s="1350" t="s">
        <v>732</v>
      </c>
      <c r="AC142" s="1324"/>
      <c r="AD142" s="1324"/>
      <c r="AE142" s="1324"/>
      <c r="AF142" s="1324"/>
      <c r="AG142" s="1350" t="s">
        <v>735</v>
      </c>
      <c r="AH142" s="1324"/>
      <c r="AI142" s="1324"/>
      <c r="AJ142" s="1021" t="s">
        <v>433</v>
      </c>
      <c r="AK142" s="1351" t="s">
        <v>736</v>
      </c>
      <c r="AL142" s="1324"/>
      <c r="AM142" s="1324"/>
      <c r="AN142" s="1324"/>
      <c r="AO142" s="1324"/>
      <c r="AP142" s="1324"/>
      <c r="AQ142" s="1020">
        <v>519000000</v>
      </c>
      <c r="AR142" s="1066">
        <v>0</v>
      </c>
      <c r="AS142" s="1020">
        <v>0</v>
      </c>
      <c r="AT142" s="1020">
        <v>0</v>
      </c>
      <c r="AU142" s="1020">
        <v>0</v>
      </c>
      <c r="AV142" s="1066">
        <v>0</v>
      </c>
      <c r="AW142" s="1020">
        <v>0</v>
      </c>
      <c r="AX142" s="1066">
        <v>0</v>
      </c>
      <c r="AY142" s="1020">
        <v>0</v>
      </c>
      <c r="AZ142" s="1066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70">
        <v>519000000</v>
      </c>
      <c r="BH142" s="1070">
        <v>0</v>
      </c>
      <c r="BI142" s="1070">
        <v>0</v>
      </c>
      <c r="BJ142" s="1070">
        <v>0</v>
      </c>
      <c r="BK142" s="1070">
        <v>0</v>
      </c>
      <c r="BL142" s="1070">
        <v>0</v>
      </c>
      <c r="BM142" s="1070">
        <v>0</v>
      </c>
      <c r="BN142" s="1070">
        <v>0</v>
      </c>
      <c r="BO142" s="1070">
        <v>0</v>
      </c>
      <c r="BP142" s="1070">
        <v>0</v>
      </c>
      <c r="BQ142" s="1070">
        <v>0</v>
      </c>
      <c r="BR142" s="1070">
        <v>0</v>
      </c>
      <c r="BS142" s="1070">
        <v>0</v>
      </c>
      <c r="BT142" s="1070">
        <v>0</v>
      </c>
    </row>
    <row r="143" spans="1:72" ht="21.95" customHeight="1">
      <c r="A143" s="1013" t="str">
        <f t="shared" si="2"/>
        <v>A32110</v>
      </c>
      <c r="B143" s="1350" t="s">
        <v>361</v>
      </c>
      <c r="C143" s="1324"/>
      <c r="D143" s="1350" t="s">
        <v>748</v>
      </c>
      <c r="E143" s="1324"/>
      <c r="F143" s="1350" t="s">
        <v>741</v>
      </c>
      <c r="G143" s="1324"/>
      <c r="H143" s="1350" t="s">
        <v>738</v>
      </c>
      <c r="I143" s="1324"/>
      <c r="J143" s="1350"/>
      <c r="K143" s="1324"/>
      <c r="L143" s="1324"/>
      <c r="M143" s="1350"/>
      <c r="N143" s="1324"/>
      <c r="O143" s="1324"/>
      <c r="P143" s="1350"/>
      <c r="Q143" s="1324"/>
      <c r="R143" s="1350"/>
      <c r="S143" s="1324"/>
      <c r="T143" s="1349" t="s">
        <v>773</v>
      </c>
      <c r="U143" s="1324"/>
      <c r="V143" s="1324"/>
      <c r="W143" s="1324"/>
      <c r="X143" s="1324"/>
      <c r="Y143" s="1324"/>
      <c r="Z143" s="1324"/>
      <c r="AA143" s="1324"/>
      <c r="AB143" s="1350" t="s">
        <v>732</v>
      </c>
      <c r="AC143" s="1324"/>
      <c r="AD143" s="1324"/>
      <c r="AE143" s="1324"/>
      <c r="AF143" s="1324"/>
      <c r="AG143" s="1350" t="s">
        <v>733</v>
      </c>
      <c r="AH143" s="1324"/>
      <c r="AI143" s="1324"/>
      <c r="AJ143" s="1021" t="s">
        <v>417</v>
      </c>
      <c r="AK143" s="1351" t="s">
        <v>734</v>
      </c>
      <c r="AL143" s="1324"/>
      <c r="AM143" s="1324"/>
      <c r="AN143" s="1324"/>
      <c r="AO143" s="1324"/>
      <c r="AP143" s="1324"/>
      <c r="AQ143" s="1020">
        <v>0</v>
      </c>
      <c r="AR143" s="1066">
        <v>0</v>
      </c>
      <c r="AS143" s="1020">
        <v>0</v>
      </c>
      <c r="AT143" s="1020">
        <v>0</v>
      </c>
      <c r="AU143" s="1020">
        <v>0</v>
      </c>
      <c r="AV143" s="1066">
        <v>0</v>
      </c>
      <c r="AW143" s="1020">
        <v>0</v>
      </c>
      <c r="AX143" s="1066">
        <v>0</v>
      </c>
      <c r="AY143" s="1020">
        <v>0</v>
      </c>
      <c r="AZ143" s="1066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70">
        <v>0</v>
      </c>
      <c r="BH143" s="1070">
        <v>0</v>
      </c>
      <c r="BI143" s="1070">
        <v>0</v>
      </c>
      <c r="BJ143" s="1070">
        <v>0</v>
      </c>
      <c r="BK143" s="1070">
        <v>0</v>
      </c>
      <c r="BL143" s="1070">
        <v>0</v>
      </c>
      <c r="BM143" s="1070">
        <v>0</v>
      </c>
      <c r="BN143" s="1070">
        <v>0</v>
      </c>
      <c r="BO143" s="1070">
        <v>0</v>
      </c>
      <c r="BP143" s="1070">
        <v>0</v>
      </c>
      <c r="BQ143" s="1070">
        <v>0</v>
      </c>
      <c r="BR143" s="1070">
        <v>0</v>
      </c>
      <c r="BS143" s="1070">
        <v>0</v>
      </c>
      <c r="BT143" s="1070">
        <v>0</v>
      </c>
    </row>
    <row r="144" spans="1:72" ht="21.95" customHeight="1">
      <c r="A144" s="1013" t="str">
        <f t="shared" si="2"/>
        <v>A32110</v>
      </c>
      <c r="B144" s="1350" t="s">
        <v>361</v>
      </c>
      <c r="C144" s="1324"/>
      <c r="D144" s="1350" t="s">
        <v>748</v>
      </c>
      <c r="E144" s="1324"/>
      <c r="F144" s="1350" t="s">
        <v>741</v>
      </c>
      <c r="G144" s="1324"/>
      <c r="H144" s="1350" t="s">
        <v>738</v>
      </c>
      <c r="I144" s="1324"/>
      <c r="J144" s="1350"/>
      <c r="K144" s="1324"/>
      <c r="L144" s="1324"/>
      <c r="M144" s="1350"/>
      <c r="N144" s="1324"/>
      <c r="O144" s="1324"/>
      <c r="P144" s="1350"/>
      <c r="Q144" s="1324"/>
      <c r="R144" s="1350"/>
      <c r="S144" s="1324"/>
      <c r="T144" s="1349" t="s">
        <v>773</v>
      </c>
      <c r="U144" s="1324"/>
      <c r="V144" s="1324"/>
      <c r="W144" s="1324"/>
      <c r="X144" s="1324"/>
      <c r="Y144" s="1324"/>
      <c r="Z144" s="1324"/>
      <c r="AA144" s="1324"/>
      <c r="AB144" s="1350" t="s">
        <v>732</v>
      </c>
      <c r="AC144" s="1324"/>
      <c r="AD144" s="1324"/>
      <c r="AE144" s="1324"/>
      <c r="AF144" s="1324"/>
      <c r="AG144" s="1350" t="s">
        <v>735</v>
      </c>
      <c r="AH144" s="1324"/>
      <c r="AI144" s="1324"/>
      <c r="AJ144" s="1021" t="s">
        <v>417</v>
      </c>
      <c r="AK144" s="1351" t="s">
        <v>734</v>
      </c>
      <c r="AL144" s="1324"/>
      <c r="AM144" s="1324"/>
      <c r="AN144" s="1324"/>
      <c r="AO144" s="1324"/>
      <c r="AP144" s="1324"/>
      <c r="AQ144" s="1020">
        <v>129817132</v>
      </c>
      <c r="AR144" s="1066">
        <v>0</v>
      </c>
      <c r="AS144" s="1020">
        <v>0</v>
      </c>
      <c r="AT144" s="1020">
        <v>0</v>
      </c>
      <c r="AU144" s="1020">
        <v>0</v>
      </c>
      <c r="AV144" s="1066">
        <v>0</v>
      </c>
      <c r="AW144" s="1020">
        <v>0</v>
      </c>
      <c r="AX144" s="1066">
        <v>0</v>
      </c>
      <c r="AY144" s="1020">
        <v>0</v>
      </c>
      <c r="AZ144" s="1066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70">
        <v>129817132</v>
      </c>
      <c r="BH144" s="1070">
        <v>0</v>
      </c>
      <c r="BI144" s="1070">
        <v>0</v>
      </c>
      <c r="BJ144" s="1070">
        <v>0</v>
      </c>
      <c r="BK144" s="1070">
        <v>0</v>
      </c>
      <c r="BL144" s="1070">
        <v>0</v>
      </c>
      <c r="BM144" s="1070">
        <v>0</v>
      </c>
      <c r="BN144" s="1070">
        <v>0</v>
      </c>
      <c r="BO144" s="1070">
        <v>0</v>
      </c>
      <c r="BP144" s="1070">
        <v>0</v>
      </c>
      <c r="BQ144" s="1070">
        <v>0</v>
      </c>
      <c r="BR144" s="1070">
        <v>0</v>
      </c>
      <c r="BS144" s="1070">
        <v>0</v>
      </c>
      <c r="BT144" s="1070">
        <v>0</v>
      </c>
    </row>
    <row r="145" spans="1:72" ht="21.95" customHeight="1">
      <c r="A145" s="1013" t="str">
        <f t="shared" si="2"/>
        <v>A32111</v>
      </c>
      <c r="B145" s="1350" t="s">
        <v>361</v>
      </c>
      <c r="C145" s="1324"/>
      <c r="D145" s="1350" t="s">
        <v>748</v>
      </c>
      <c r="E145" s="1324"/>
      <c r="F145" s="1350" t="s">
        <v>741</v>
      </c>
      <c r="G145" s="1324"/>
      <c r="H145" s="1350" t="s">
        <v>738</v>
      </c>
      <c r="I145" s="1324"/>
      <c r="J145" s="1350"/>
      <c r="K145" s="1324"/>
      <c r="L145" s="1324"/>
      <c r="M145" s="1350"/>
      <c r="N145" s="1324"/>
      <c r="O145" s="1324"/>
      <c r="P145" s="1350"/>
      <c r="Q145" s="1324"/>
      <c r="R145" s="1350"/>
      <c r="S145" s="1324"/>
      <c r="T145" s="1349" t="s">
        <v>773</v>
      </c>
      <c r="U145" s="1324"/>
      <c r="V145" s="1324"/>
      <c r="W145" s="1324"/>
      <c r="X145" s="1324"/>
      <c r="Y145" s="1324"/>
      <c r="Z145" s="1324"/>
      <c r="AA145" s="1324"/>
      <c r="AB145" s="1350" t="s">
        <v>732</v>
      </c>
      <c r="AC145" s="1324"/>
      <c r="AD145" s="1324"/>
      <c r="AE145" s="1324"/>
      <c r="AF145" s="1324"/>
      <c r="AG145" s="1350" t="s">
        <v>735</v>
      </c>
      <c r="AH145" s="1324"/>
      <c r="AI145" s="1324"/>
      <c r="AJ145" s="1021" t="s">
        <v>433</v>
      </c>
      <c r="AK145" s="1351" t="s">
        <v>736</v>
      </c>
      <c r="AL145" s="1324"/>
      <c r="AM145" s="1324"/>
      <c r="AN145" s="1324"/>
      <c r="AO145" s="1324"/>
      <c r="AP145" s="1324"/>
      <c r="AQ145" s="1020">
        <v>519000000</v>
      </c>
      <c r="AR145" s="1066">
        <v>0</v>
      </c>
      <c r="AS145" s="1020">
        <v>0</v>
      </c>
      <c r="AT145" s="1020">
        <v>0</v>
      </c>
      <c r="AU145" s="1020">
        <v>0</v>
      </c>
      <c r="AV145" s="1066">
        <v>0</v>
      </c>
      <c r="AW145" s="1020">
        <v>0</v>
      </c>
      <c r="AX145" s="1066">
        <v>0</v>
      </c>
      <c r="AY145" s="1020">
        <v>0</v>
      </c>
      <c r="AZ145" s="1066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70">
        <v>519000000</v>
      </c>
      <c r="BH145" s="1070">
        <v>0</v>
      </c>
      <c r="BI145" s="1070">
        <v>0</v>
      </c>
      <c r="BJ145" s="1070">
        <v>0</v>
      </c>
      <c r="BK145" s="1070">
        <v>0</v>
      </c>
      <c r="BL145" s="1070">
        <v>0</v>
      </c>
      <c r="BM145" s="1070">
        <v>0</v>
      </c>
      <c r="BN145" s="1070">
        <v>0</v>
      </c>
      <c r="BO145" s="1070">
        <v>0</v>
      </c>
      <c r="BP145" s="1070">
        <v>0</v>
      </c>
      <c r="BQ145" s="1070">
        <v>0</v>
      </c>
      <c r="BR145" s="1070">
        <v>0</v>
      </c>
      <c r="BS145" s="1070">
        <v>0</v>
      </c>
      <c r="BT145" s="1070">
        <v>0</v>
      </c>
    </row>
    <row r="146" spans="1:72" s="1078" customFormat="1" ht="21.95" customHeight="1">
      <c r="A146" s="1078" t="str">
        <f t="shared" si="2"/>
        <v>A321110</v>
      </c>
      <c r="B146" s="1384" t="s">
        <v>361</v>
      </c>
      <c r="C146" s="1385"/>
      <c r="D146" s="1384" t="s">
        <v>748</v>
      </c>
      <c r="E146" s="1385"/>
      <c r="F146" s="1384" t="s">
        <v>741</v>
      </c>
      <c r="G146" s="1385"/>
      <c r="H146" s="1384" t="s">
        <v>738</v>
      </c>
      <c r="I146" s="1385"/>
      <c r="J146" s="1384" t="s">
        <v>738</v>
      </c>
      <c r="K146" s="1385"/>
      <c r="L146" s="1385"/>
      <c r="M146" s="1384"/>
      <c r="N146" s="1385"/>
      <c r="O146" s="1385"/>
      <c r="P146" s="1384"/>
      <c r="Q146" s="1385"/>
      <c r="R146" s="1384"/>
      <c r="S146" s="1385"/>
      <c r="T146" s="1386" t="s">
        <v>445</v>
      </c>
      <c r="U146" s="1385"/>
      <c r="V146" s="1385"/>
      <c r="W146" s="1385"/>
      <c r="X146" s="1385"/>
      <c r="Y146" s="1385"/>
      <c r="Z146" s="1385"/>
      <c r="AA146" s="1385"/>
      <c r="AB146" s="1384" t="s">
        <v>732</v>
      </c>
      <c r="AC146" s="1385"/>
      <c r="AD146" s="1385"/>
      <c r="AE146" s="1385"/>
      <c r="AF146" s="1385"/>
      <c r="AG146" s="1384" t="s">
        <v>733</v>
      </c>
      <c r="AH146" s="1385"/>
      <c r="AI146" s="1385"/>
      <c r="AJ146" s="1079" t="s">
        <v>417</v>
      </c>
      <c r="AK146" s="1387" t="s">
        <v>734</v>
      </c>
      <c r="AL146" s="1385"/>
      <c r="AM146" s="1385"/>
      <c r="AN146" s="1385"/>
      <c r="AO146" s="1385"/>
      <c r="AP146" s="1385"/>
      <c r="AQ146" s="1080">
        <v>0</v>
      </c>
      <c r="AR146" s="1080">
        <v>0</v>
      </c>
      <c r="AS146" s="1080">
        <v>0</v>
      </c>
      <c r="AT146" s="1080">
        <v>0</v>
      </c>
      <c r="AU146" s="1080">
        <v>0</v>
      </c>
      <c r="AV146" s="1080">
        <v>0</v>
      </c>
      <c r="AW146" s="1080">
        <v>0</v>
      </c>
      <c r="AX146" s="1080">
        <v>0</v>
      </c>
      <c r="AY146" s="1080">
        <v>0</v>
      </c>
      <c r="AZ146" s="1080">
        <v>0</v>
      </c>
      <c r="BA146" s="1080">
        <v>0</v>
      </c>
      <c r="BB146" s="1080">
        <v>0</v>
      </c>
      <c r="BC146" s="1080">
        <v>0</v>
      </c>
      <c r="BD146" s="1080">
        <v>0</v>
      </c>
      <c r="BG146" s="1081">
        <v>0</v>
      </c>
      <c r="BH146" s="1081">
        <v>0</v>
      </c>
      <c r="BI146" s="1081">
        <v>0</v>
      </c>
      <c r="BJ146" s="1081">
        <v>0</v>
      </c>
      <c r="BK146" s="1081">
        <v>0</v>
      </c>
      <c r="BL146" s="1081">
        <v>0</v>
      </c>
      <c r="BM146" s="1081">
        <v>0</v>
      </c>
      <c r="BN146" s="1081">
        <v>0</v>
      </c>
      <c r="BO146" s="1081">
        <v>0</v>
      </c>
      <c r="BP146" s="1081">
        <v>0</v>
      </c>
      <c r="BQ146" s="1081">
        <v>0</v>
      </c>
      <c r="BR146" s="1081">
        <v>0</v>
      </c>
      <c r="BS146" s="1081">
        <v>0</v>
      </c>
      <c r="BT146" s="1081">
        <v>0</v>
      </c>
    </row>
    <row r="147" spans="1:72" s="1078" customFormat="1" ht="21.95" customHeight="1">
      <c r="A147" s="1078" t="str">
        <f t="shared" si="2"/>
        <v>A321110</v>
      </c>
      <c r="B147" s="1384" t="s">
        <v>361</v>
      </c>
      <c r="C147" s="1385"/>
      <c r="D147" s="1384" t="s">
        <v>748</v>
      </c>
      <c r="E147" s="1385"/>
      <c r="F147" s="1384" t="s">
        <v>741</v>
      </c>
      <c r="G147" s="1385"/>
      <c r="H147" s="1384" t="s">
        <v>738</v>
      </c>
      <c r="I147" s="1385"/>
      <c r="J147" s="1384" t="s">
        <v>738</v>
      </c>
      <c r="K147" s="1385"/>
      <c r="L147" s="1385"/>
      <c r="M147" s="1384"/>
      <c r="N147" s="1385"/>
      <c r="O147" s="1385"/>
      <c r="P147" s="1384"/>
      <c r="Q147" s="1385"/>
      <c r="R147" s="1384"/>
      <c r="S147" s="1385"/>
      <c r="T147" s="1386" t="s">
        <v>445</v>
      </c>
      <c r="U147" s="1385"/>
      <c r="V147" s="1385"/>
      <c r="W147" s="1385"/>
      <c r="X147" s="1385"/>
      <c r="Y147" s="1385"/>
      <c r="Z147" s="1385"/>
      <c r="AA147" s="1385"/>
      <c r="AB147" s="1384" t="s">
        <v>732</v>
      </c>
      <c r="AC147" s="1385"/>
      <c r="AD147" s="1385"/>
      <c r="AE147" s="1385"/>
      <c r="AF147" s="1385"/>
      <c r="AG147" s="1384" t="s">
        <v>735</v>
      </c>
      <c r="AH147" s="1385"/>
      <c r="AI147" s="1385"/>
      <c r="AJ147" s="1079" t="s">
        <v>417</v>
      </c>
      <c r="AK147" s="1387" t="s">
        <v>734</v>
      </c>
      <c r="AL147" s="1385"/>
      <c r="AM147" s="1385"/>
      <c r="AN147" s="1385"/>
      <c r="AO147" s="1385"/>
      <c r="AP147" s="1385"/>
      <c r="AQ147" s="1080">
        <v>129817132</v>
      </c>
      <c r="AR147" s="1080">
        <v>0</v>
      </c>
      <c r="AS147" s="1080">
        <v>0</v>
      </c>
      <c r="AT147" s="1080">
        <v>0</v>
      </c>
      <c r="AU147" s="1080">
        <v>0</v>
      </c>
      <c r="AV147" s="1080">
        <v>0</v>
      </c>
      <c r="AW147" s="1080">
        <v>0</v>
      </c>
      <c r="AX147" s="1080">
        <v>0</v>
      </c>
      <c r="AY147" s="1080">
        <v>0</v>
      </c>
      <c r="AZ147" s="1080">
        <v>0</v>
      </c>
      <c r="BA147" s="1080">
        <v>0</v>
      </c>
      <c r="BB147" s="1080">
        <v>0</v>
      </c>
      <c r="BC147" s="1080">
        <v>0</v>
      </c>
      <c r="BD147" s="1080">
        <v>0</v>
      </c>
      <c r="BG147" s="1081">
        <v>129817132</v>
      </c>
      <c r="BH147" s="1081">
        <v>0</v>
      </c>
      <c r="BI147" s="1081">
        <v>0</v>
      </c>
      <c r="BJ147" s="1081">
        <v>0</v>
      </c>
      <c r="BK147" s="1081">
        <v>0</v>
      </c>
      <c r="BL147" s="1081">
        <v>0</v>
      </c>
      <c r="BM147" s="1081">
        <v>0</v>
      </c>
      <c r="BN147" s="1081">
        <v>0</v>
      </c>
      <c r="BO147" s="1081">
        <v>0</v>
      </c>
      <c r="BP147" s="1081">
        <v>0</v>
      </c>
      <c r="BQ147" s="1081">
        <v>0</v>
      </c>
      <c r="BR147" s="1081">
        <v>0</v>
      </c>
      <c r="BS147" s="1081">
        <v>0</v>
      </c>
      <c r="BT147" s="1081">
        <v>0</v>
      </c>
    </row>
    <row r="148" spans="1:72" s="1078" customFormat="1" ht="21.95" customHeight="1">
      <c r="A148" s="1078" t="str">
        <f t="shared" si="2"/>
        <v>A321111</v>
      </c>
      <c r="B148" s="1384" t="s">
        <v>361</v>
      </c>
      <c r="C148" s="1385"/>
      <c r="D148" s="1384" t="s">
        <v>748</v>
      </c>
      <c r="E148" s="1385"/>
      <c r="F148" s="1384" t="s">
        <v>741</v>
      </c>
      <c r="G148" s="1385"/>
      <c r="H148" s="1384" t="s">
        <v>738</v>
      </c>
      <c r="I148" s="1385"/>
      <c r="J148" s="1384" t="s">
        <v>738</v>
      </c>
      <c r="K148" s="1385"/>
      <c r="L148" s="1385"/>
      <c r="M148" s="1384"/>
      <c r="N148" s="1385"/>
      <c r="O148" s="1385"/>
      <c r="P148" s="1384"/>
      <c r="Q148" s="1385"/>
      <c r="R148" s="1384"/>
      <c r="S148" s="1385"/>
      <c r="T148" s="1386" t="s">
        <v>445</v>
      </c>
      <c r="U148" s="1385"/>
      <c r="V148" s="1385"/>
      <c r="W148" s="1385"/>
      <c r="X148" s="1385"/>
      <c r="Y148" s="1385"/>
      <c r="Z148" s="1385"/>
      <c r="AA148" s="1385"/>
      <c r="AB148" s="1384" t="s">
        <v>732</v>
      </c>
      <c r="AC148" s="1385"/>
      <c r="AD148" s="1385"/>
      <c r="AE148" s="1385"/>
      <c r="AF148" s="1385"/>
      <c r="AG148" s="1384" t="s">
        <v>735</v>
      </c>
      <c r="AH148" s="1385"/>
      <c r="AI148" s="1385"/>
      <c r="AJ148" s="1079" t="s">
        <v>433</v>
      </c>
      <c r="AK148" s="1387" t="s">
        <v>736</v>
      </c>
      <c r="AL148" s="1385"/>
      <c r="AM148" s="1385"/>
      <c r="AN148" s="1385"/>
      <c r="AO148" s="1385"/>
      <c r="AP148" s="1385"/>
      <c r="AQ148" s="1080">
        <v>519000000</v>
      </c>
      <c r="AR148" s="1080">
        <v>0</v>
      </c>
      <c r="AS148" s="1080">
        <v>0</v>
      </c>
      <c r="AT148" s="1080">
        <v>0</v>
      </c>
      <c r="AU148" s="1080">
        <v>0</v>
      </c>
      <c r="AV148" s="1080">
        <v>0</v>
      </c>
      <c r="AW148" s="1080">
        <v>0</v>
      </c>
      <c r="AX148" s="1080">
        <v>0</v>
      </c>
      <c r="AY148" s="1080">
        <v>0</v>
      </c>
      <c r="AZ148" s="1080">
        <v>0</v>
      </c>
      <c r="BA148" s="1080">
        <v>0</v>
      </c>
      <c r="BB148" s="1080">
        <v>0</v>
      </c>
      <c r="BC148" s="1080">
        <v>0</v>
      </c>
      <c r="BD148" s="1080">
        <v>0</v>
      </c>
      <c r="BG148" s="1081">
        <v>519000000</v>
      </c>
      <c r="BH148" s="1081">
        <v>0</v>
      </c>
      <c r="BI148" s="1081">
        <v>0</v>
      </c>
      <c r="BJ148" s="1081">
        <v>0</v>
      </c>
      <c r="BK148" s="1081">
        <v>0</v>
      </c>
      <c r="BL148" s="1081">
        <v>0</v>
      </c>
      <c r="BM148" s="1081">
        <v>0</v>
      </c>
      <c r="BN148" s="1081">
        <v>0</v>
      </c>
      <c r="BO148" s="1081">
        <v>0</v>
      </c>
      <c r="BP148" s="1081">
        <v>0</v>
      </c>
      <c r="BQ148" s="1081">
        <v>0</v>
      </c>
      <c r="BR148" s="1081">
        <v>0</v>
      </c>
      <c r="BS148" s="1081">
        <v>0</v>
      </c>
      <c r="BT148" s="1081">
        <v>0</v>
      </c>
    </row>
    <row r="149" spans="1:72" ht="21.95" customHeight="1">
      <c r="A149" s="1013" t="str">
        <f t="shared" si="2"/>
        <v>A3510</v>
      </c>
      <c r="B149" s="1350" t="s">
        <v>361</v>
      </c>
      <c r="C149" s="1324"/>
      <c r="D149" s="1350" t="s">
        <v>748</v>
      </c>
      <c r="E149" s="1324"/>
      <c r="F149" s="1350" t="s">
        <v>743</v>
      </c>
      <c r="G149" s="1324"/>
      <c r="H149" s="1350"/>
      <c r="I149" s="1324"/>
      <c r="J149" s="1350"/>
      <c r="K149" s="1324"/>
      <c r="L149" s="1324"/>
      <c r="M149" s="1350"/>
      <c r="N149" s="1324"/>
      <c r="O149" s="1324"/>
      <c r="P149" s="1350"/>
      <c r="Q149" s="1324"/>
      <c r="R149" s="1350"/>
      <c r="S149" s="1324"/>
      <c r="T149" s="1349" t="s">
        <v>774</v>
      </c>
      <c r="U149" s="1324"/>
      <c r="V149" s="1324"/>
      <c r="W149" s="1324"/>
      <c r="X149" s="1324"/>
      <c r="Y149" s="1324"/>
      <c r="Z149" s="1324"/>
      <c r="AA149" s="1324"/>
      <c r="AB149" s="1350" t="s">
        <v>732</v>
      </c>
      <c r="AC149" s="1324"/>
      <c r="AD149" s="1324"/>
      <c r="AE149" s="1324"/>
      <c r="AF149" s="1324"/>
      <c r="AG149" s="1350" t="s">
        <v>733</v>
      </c>
      <c r="AH149" s="1324"/>
      <c r="AI149" s="1324"/>
      <c r="AJ149" s="1021" t="s">
        <v>417</v>
      </c>
      <c r="AK149" s="1351" t="s">
        <v>734</v>
      </c>
      <c r="AL149" s="1324"/>
      <c r="AM149" s="1324"/>
      <c r="AN149" s="1324"/>
      <c r="AO149" s="1324"/>
      <c r="AP149" s="1324"/>
      <c r="AQ149" s="1020">
        <v>606200000</v>
      </c>
      <c r="AR149" s="1066">
        <v>0</v>
      </c>
      <c r="AS149" s="1020">
        <v>6200000</v>
      </c>
      <c r="AT149" s="1020">
        <v>600000000</v>
      </c>
      <c r="AU149" s="1020">
        <v>0</v>
      </c>
      <c r="AV149" s="1066">
        <v>0</v>
      </c>
      <c r="AW149" s="1020">
        <v>0</v>
      </c>
      <c r="AX149" s="1066">
        <v>0</v>
      </c>
      <c r="AY149" s="1020">
        <v>0</v>
      </c>
      <c r="AZ149" s="1066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70">
        <v>606200000</v>
      </c>
      <c r="BH149" s="1070">
        <v>0</v>
      </c>
      <c r="BI149" s="1070">
        <v>6200000</v>
      </c>
      <c r="BJ149" s="1070">
        <v>600000000</v>
      </c>
      <c r="BK149" s="1070">
        <v>0</v>
      </c>
      <c r="BL149" s="1070">
        <v>0</v>
      </c>
      <c r="BM149" s="1070">
        <v>0</v>
      </c>
      <c r="BN149" s="1070">
        <v>0</v>
      </c>
      <c r="BO149" s="1070">
        <v>0</v>
      </c>
      <c r="BP149" s="1070">
        <v>0</v>
      </c>
      <c r="BQ149" s="1070">
        <v>0</v>
      </c>
      <c r="BR149" s="1070">
        <v>0</v>
      </c>
      <c r="BS149" s="1070">
        <v>0</v>
      </c>
      <c r="BT149" s="1070">
        <v>0</v>
      </c>
    </row>
    <row r="150" spans="1:72" ht="21.95" customHeight="1">
      <c r="A150" s="1013" t="str">
        <f t="shared" si="2"/>
        <v>A35310</v>
      </c>
      <c r="B150" s="1350" t="s">
        <v>361</v>
      </c>
      <c r="C150" s="1324"/>
      <c r="D150" s="1350" t="s">
        <v>748</v>
      </c>
      <c r="E150" s="1324"/>
      <c r="F150" s="1350" t="s">
        <v>743</v>
      </c>
      <c r="G150" s="1324"/>
      <c r="H150" s="1350" t="s">
        <v>748</v>
      </c>
      <c r="I150" s="1324"/>
      <c r="J150" s="1350"/>
      <c r="K150" s="1324"/>
      <c r="L150" s="1324"/>
      <c r="M150" s="1350"/>
      <c r="N150" s="1324"/>
      <c r="O150" s="1324"/>
      <c r="P150" s="1350"/>
      <c r="Q150" s="1324"/>
      <c r="R150" s="1350"/>
      <c r="S150" s="1324"/>
      <c r="T150" s="1349" t="s">
        <v>775</v>
      </c>
      <c r="U150" s="1324"/>
      <c r="V150" s="1324"/>
      <c r="W150" s="1324"/>
      <c r="X150" s="1324"/>
      <c r="Y150" s="1324"/>
      <c r="Z150" s="1324"/>
      <c r="AA150" s="1324"/>
      <c r="AB150" s="1350" t="s">
        <v>732</v>
      </c>
      <c r="AC150" s="1324"/>
      <c r="AD150" s="1324"/>
      <c r="AE150" s="1324"/>
      <c r="AF150" s="1324"/>
      <c r="AG150" s="1350" t="s">
        <v>733</v>
      </c>
      <c r="AH150" s="1324"/>
      <c r="AI150" s="1324"/>
      <c r="AJ150" s="1021" t="s">
        <v>417</v>
      </c>
      <c r="AK150" s="1351" t="s">
        <v>734</v>
      </c>
      <c r="AL150" s="1324"/>
      <c r="AM150" s="1324"/>
      <c r="AN150" s="1324"/>
      <c r="AO150" s="1324"/>
      <c r="AP150" s="1324"/>
      <c r="AQ150" s="1020">
        <v>606200000</v>
      </c>
      <c r="AR150" s="1066">
        <v>0</v>
      </c>
      <c r="AS150" s="1020">
        <v>6200000</v>
      </c>
      <c r="AT150" s="1020">
        <v>600000000</v>
      </c>
      <c r="AU150" s="1020">
        <v>0</v>
      </c>
      <c r="AV150" s="1066">
        <v>0</v>
      </c>
      <c r="AW150" s="1020">
        <v>0</v>
      </c>
      <c r="AX150" s="1066">
        <v>0</v>
      </c>
      <c r="AY150" s="1020">
        <v>0</v>
      </c>
      <c r="AZ150" s="1066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70">
        <v>606200000</v>
      </c>
      <c r="BH150" s="1070">
        <v>0</v>
      </c>
      <c r="BI150" s="1070">
        <v>6200000</v>
      </c>
      <c r="BJ150" s="1070">
        <v>600000000</v>
      </c>
      <c r="BK150" s="1070">
        <v>0</v>
      </c>
      <c r="BL150" s="1070">
        <v>0</v>
      </c>
      <c r="BM150" s="1070">
        <v>0</v>
      </c>
      <c r="BN150" s="1070">
        <v>0</v>
      </c>
      <c r="BO150" s="1070">
        <v>0</v>
      </c>
      <c r="BP150" s="1070">
        <v>0</v>
      </c>
      <c r="BQ150" s="1070">
        <v>0</v>
      </c>
      <c r="BR150" s="1070">
        <v>0</v>
      </c>
      <c r="BS150" s="1070">
        <v>0</v>
      </c>
      <c r="BT150" s="1070">
        <v>0</v>
      </c>
    </row>
    <row r="151" spans="1:72" ht="21.95" customHeight="1">
      <c r="A151" s="1013" t="str">
        <f t="shared" si="2"/>
        <v>A3534410</v>
      </c>
      <c r="B151" s="1358" t="s">
        <v>361</v>
      </c>
      <c r="C151" s="1324"/>
      <c r="D151" s="1358" t="s">
        <v>748</v>
      </c>
      <c r="E151" s="1324"/>
      <c r="F151" s="1358" t="s">
        <v>743</v>
      </c>
      <c r="G151" s="1324"/>
      <c r="H151" s="1358" t="s">
        <v>748</v>
      </c>
      <c r="I151" s="1324"/>
      <c r="J151" s="1358" t="s">
        <v>776</v>
      </c>
      <c r="K151" s="1324"/>
      <c r="L151" s="1324"/>
      <c r="M151" s="1358"/>
      <c r="N151" s="1324"/>
      <c r="O151" s="1324"/>
      <c r="P151" s="1358"/>
      <c r="Q151" s="1324"/>
      <c r="R151" s="1358"/>
      <c r="S151" s="1324"/>
      <c r="T151" s="1359" t="s">
        <v>446</v>
      </c>
      <c r="U151" s="1324"/>
      <c r="V151" s="1324"/>
      <c r="W151" s="1324"/>
      <c r="X151" s="1324"/>
      <c r="Y151" s="1324"/>
      <c r="Z151" s="1324"/>
      <c r="AA151" s="1324"/>
      <c r="AB151" s="1358" t="s">
        <v>732</v>
      </c>
      <c r="AC151" s="1324"/>
      <c r="AD151" s="1324"/>
      <c r="AE151" s="1324"/>
      <c r="AF151" s="1324"/>
      <c r="AG151" s="1358" t="s">
        <v>733</v>
      </c>
      <c r="AH151" s="1324"/>
      <c r="AI151" s="1324"/>
      <c r="AJ151" s="1024" t="s">
        <v>417</v>
      </c>
      <c r="AK151" s="1360" t="s">
        <v>734</v>
      </c>
      <c r="AL151" s="1324"/>
      <c r="AM151" s="1324"/>
      <c r="AN151" s="1324"/>
      <c r="AO151" s="1324"/>
      <c r="AP151" s="1324"/>
      <c r="AQ151" s="1020">
        <v>606200000</v>
      </c>
      <c r="AR151" s="1066">
        <v>0</v>
      </c>
      <c r="AS151" s="1020">
        <v>6200000</v>
      </c>
      <c r="AT151" s="1020">
        <v>600000000</v>
      </c>
      <c r="AU151" s="1020">
        <v>0</v>
      </c>
      <c r="AV151" s="1066">
        <v>0</v>
      </c>
      <c r="AW151" s="1020">
        <v>0</v>
      </c>
      <c r="AX151" s="1066">
        <v>0</v>
      </c>
      <c r="AY151" s="1020">
        <v>0</v>
      </c>
      <c r="AZ151" s="1066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70">
        <v>606200000</v>
      </c>
      <c r="BH151" s="1070">
        <v>0</v>
      </c>
      <c r="BI151" s="1070">
        <v>6200000</v>
      </c>
      <c r="BJ151" s="1070">
        <v>600000000</v>
      </c>
      <c r="BK151" s="1070">
        <v>0</v>
      </c>
      <c r="BL151" s="1070">
        <v>0</v>
      </c>
      <c r="BM151" s="1070">
        <v>0</v>
      </c>
      <c r="BN151" s="1070">
        <v>0</v>
      </c>
      <c r="BO151" s="1070">
        <v>0</v>
      </c>
      <c r="BP151" s="1070">
        <v>0</v>
      </c>
      <c r="BQ151" s="1070">
        <v>0</v>
      </c>
      <c r="BR151" s="1070">
        <v>0</v>
      </c>
      <c r="BS151" s="1070">
        <v>0</v>
      </c>
      <c r="BT151" s="1070">
        <v>0</v>
      </c>
    </row>
    <row r="152" spans="1:72" ht="21.95" customHeight="1">
      <c r="A152" s="1013" t="str">
        <f t="shared" si="2"/>
        <v>A3610</v>
      </c>
      <c r="B152" s="1350" t="s">
        <v>361</v>
      </c>
      <c r="C152" s="1324"/>
      <c r="D152" s="1350" t="s">
        <v>748</v>
      </c>
      <c r="E152" s="1324"/>
      <c r="F152" s="1350" t="s">
        <v>753</v>
      </c>
      <c r="G152" s="1324"/>
      <c r="H152" s="1350"/>
      <c r="I152" s="1324"/>
      <c r="J152" s="1350"/>
      <c r="K152" s="1324"/>
      <c r="L152" s="1324"/>
      <c r="M152" s="1350"/>
      <c r="N152" s="1324"/>
      <c r="O152" s="1324"/>
      <c r="P152" s="1350"/>
      <c r="Q152" s="1324"/>
      <c r="R152" s="1350"/>
      <c r="S152" s="1324"/>
      <c r="T152" s="1349" t="s">
        <v>777</v>
      </c>
      <c r="U152" s="1324"/>
      <c r="V152" s="1324"/>
      <c r="W152" s="1324"/>
      <c r="X152" s="1324"/>
      <c r="Y152" s="1324"/>
      <c r="Z152" s="1324"/>
      <c r="AA152" s="1324"/>
      <c r="AB152" s="1350" t="s">
        <v>732</v>
      </c>
      <c r="AC152" s="1324"/>
      <c r="AD152" s="1324"/>
      <c r="AE152" s="1324"/>
      <c r="AF152" s="1324"/>
      <c r="AG152" s="1350" t="s">
        <v>733</v>
      </c>
      <c r="AH152" s="1324"/>
      <c r="AI152" s="1324"/>
      <c r="AJ152" s="1021" t="s">
        <v>417</v>
      </c>
      <c r="AK152" s="1351" t="s">
        <v>734</v>
      </c>
      <c r="AL152" s="1324"/>
      <c r="AM152" s="1324"/>
      <c r="AN152" s="1324"/>
      <c r="AO152" s="1324"/>
      <c r="AP152" s="1324"/>
      <c r="AQ152" s="1020">
        <v>227454384116</v>
      </c>
      <c r="AR152" s="1066">
        <v>9512658156</v>
      </c>
      <c r="AS152" s="1020">
        <v>466985577</v>
      </c>
      <c r="AT152" s="1020">
        <v>33003786667</v>
      </c>
      <c r="AU152" s="1020">
        <v>0</v>
      </c>
      <c r="AV152" s="1066">
        <v>19629765667</v>
      </c>
      <c r="AW152" s="1020">
        <v>10117107511</v>
      </c>
      <c r="AX152" s="1066">
        <v>12390574642</v>
      </c>
      <c r="AY152" s="1020">
        <v>7239191025</v>
      </c>
      <c r="AZ152" s="1066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70">
        <v>227454384116</v>
      </c>
      <c r="BH152" s="1070">
        <v>9512658156</v>
      </c>
      <c r="BI152" s="1070">
        <v>466985577</v>
      </c>
      <c r="BJ152" s="1070">
        <v>33003786667</v>
      </c>
      <c r="BK152" s="1070">
        <v>0</v>
      </c>
      <c r="BL152" s="1070">
        <v>19629765667</v>
      </c>
      <c r="BM152" s="1070">
        <v>10117107511</v>
      </c>
      <c r="BN152" s="1070">
        <v>12390574642</v>
      </c>
      <c r="BO152" s="1070">
        <v>7239191025</v>
      </c>
      <c r="BP152" s="1070">
        <v>14516091308</v>
      </c>
      <c r="BQ152" s="1070">
        <v>2125516666</v>
      </c>
      <c r="BR152" s="1070">
        <v>14515767308</v>
      </c>
      <c r="BS152" s="1070">
        <v>324000</v>
      </c>
      <c r="BT152" s="1070">
        <v>0</v>
      </c>
    </row>
    <row r="153" spans="1:72" ht="21.95" customHeight="1">
      <c r="A153" s="1013" t="str">
        <f t="shared" si="2"/>
        <v>A3616</v>
      </c>
      <c r="B153" s="1350" t="s">
        <v>361</v>
      </c>
      <c r="C153" s="1324"/>
      <c r="D153" s="1350" t="s">
        <v>748</v>
      </c>
      <c r="E153" s="1324"/>
      <c r="F153" s="1350" t="s">
        <v>753</v>
      </c>
      <c r="G153" s="1324"/>
      <c r="H153" s="1350"/>
      <c r="I153" s="1324"/>
      <c r="J153" s="1350"/>
      <c r="K153" s="1324"/>
      <c r="L153" s="1324"/>
      <c r="M153" s="1350"/>
      <c r="N153" s="1324"/>
      <c r="O153" s="1324"/>
      <c r="P153" s="1350"/>
      <c r="Q153" s="1324"/>
      <c r="R153" s="1350"/>
      <c r="S153" s="1324"/>
      <c r="T153" s="1349" t="s">
        <v>777</v>
      </c>
      <c r="U153" s="1324"/>
      <c r="V153" s="1324"/>
      <c r="W153" s="1324"/>
      <c r="X153" s="1324"/>
      <c r="Y153" s="1324"/>
      <c r="Z153" s="1324"/>
      <c r="AA153" s="1324"/>
      <c r="AB153" s="1350" t="s">
        <v>732</v>
      </c>
      <c r="AC153" s="1324"/>
      <c r="AD153" s="1324"/>
      <c r="AE153" s="1324"/>
      <c r="AF153" s="1324"/>
      <c r="AG153" s="1350" t="s">
        <v>735</v>
      </c>
      <c r="AH153" s="1324"/>
      <c r="AI153" s="1324"/>
      <c r="AJ153" s="1021" t="s">
        <v>370</v>
      </c>
      <c r="AK153" s="1351" t="s">
        <v>737</v>
      </c>
      <c r="AL153" s="1324"/>
      <c r="AM153" s="1324"/>
      <c r="AN153" s="1324"/>
      <c r="AO153" s="1324"/>
      <c r="AP153" s="1324"/>
      <c r="AQ153" s="1020">
        <v>64533630000</v>
      </c>
      <c r="AR153" s="1066">
        <v>1044682567</v>
      </c>
      <c r="AS153" s="1020">
        <v>21330501344</v>
      </c>
      <c r="AT153" s="1020">
        <v>0</v>
      </c>
      <c r="AU153" s="1020">
        <v>0</v>
      </c>
      <c r="AV153" s="1066">
        <v>24404931176</v>
      </c>
      <c r="AW153" s="1020">
        <v>23360248609</v>
      </c>
      <c r="AX153" s="1066">
        <v>15386424828.5</v>
      </c>
      <c r="AY153" s="1020">
        <v>9018506347.5</v>
      </c>
      <c r="AZ153" s="1066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70">
        <v>64533630000</v>
      </c>
      <c r="BH153" s="1070">
        <v>1044682567</v>
      </c>
      <c r="BI153" s="1070">
        <v>21330501344</v>
      </c>
      <c r="BJ153" s="1070">
        <v>0</v>
      </c>
      <c r="BK153" s="1070">
        <v>0</v>
      </c>
      <c r="BL153" s="1070">
        <v>24404931176</v>
      </c>
      <c r="BM153" s="1070">
        <v>23360248609</v>
      </c>
      <c r="BN153" s="1070">
        <v>15386424828.5</v>
      </c>
      <c r="BO153" s="1070">
        <v>9018506347.5</v>
      </c>
      <c r="BP153" s="1070">
        <v>14942321216.5</v>
      </c>
      <c r="BQ153" s="1070">
        <v>444103612</v>
      </c>
      <c r="BR153" s="1070">
        <v>14942321216.5</v>
      </c>
      <c r="BS153" s="1070">
        <v>0</v>
      </c>
      <c r="BT153" s="1070">
        <v>0</v>
      </c>
    </row>
    <row r="154" spans="1:72" ht="21.95" customHeight="1">
      <c r="A154" s="1013" t="str">
        <f t="shared" si="2"/>
        <v>A36110</v>
      </c>
      <c r="B154" s="1350" t="s">
        <v>361</v>
      </c>
      <c r="C154" s="1324"/>
      <c r="D154" s="1350" t="s">
        <v>748</v>
      </c>
      <c r="E154" s="1324"/>
      <c r="F154" s="1350" t="s">
        <v>753</v>
      </c>
      <c r="G154" s="1324"/>
      <c r="H154" s="1350" t="s">
        <v>738</v>
      </c>
      <c r="I154" s="1324"/>
      <c r="J154" s="1350"/>
      <c r="K154" s="1324"/>
      <c r="L154" s="1324"/>
      <c r="M154" s="1350"/>
      <c r="N154" s="1324"/>
      <c r="O154" s="1324"/>
      <c r="P154" s="1350"/>
      <c r="Q154" s="1324"/>
      <c r="R154" s="1350"/>
      <c r="S154" s="1324"/>
      <c r="T154" s="1349" t="s">
        <v>447</v>
      </c>
      <c r="U154" s="1324"/>
      <c r="V154" s="1324"/>
      <c r="W154" s="1324"/>
      <c r="X154" s="1324"/>
      <c r="Y154" s="1324"/>
      <c r="Z154" s="1324"/>
      <c r="AA154" s="1324"/>
      <c r="AB154" s="1350" t="s">
        <v>732</v>
      </c>
      <c r="AC154" s="1324"/>
      <c r="AD154" s="1324"/>
      <c r="AE154" s="1324"/>
      <c r="AF154" s="1324"/>
      <c r="AG154" s="1350" t="s">
        <v>733</v>
      </c>
      <c r="AH154" s="1324"/>
      <c r="AI154" s="1324"/>
      <c r="AJ154" s="1021" t="s">
        <v>417</v>
      </c>
      <c r="AK154" s="1351" t="s">
        <v>734</v>
      </c>
      <c r="AL154" s="1324"/>
      <c r="AM154" s="1324"/>
      <c r="AN154" s="1324"/>
      <c r="AO154" s="1324"/>
      <c r="AP154" s="1324"/>
      <c r="AQ154" s="1020">
        <v>764000000</v>
      </c>
      <c r="AR154" s="1066">
        <v>12658156</v>
      </c>
      <c r="AS154" s="1020">
        <v>462604794</v>
      </c>
      <c r="AT154" s="1020">
        <v>0</v>
      </c>
      <c r="AU154" s="1020">
        <v>0</v>
      </c>
      <c r="AV154" s="1066">
        <v>0</v>
      </c>
      <c r="AW154" s="1020">
        <v>12658156</v>
      </c>
      <c r="AX154" s="1066">
        <v>0</v>
      </c>
      <c r="AY154" s="1020">
        <v>0</v>
      </c>
      <c r="AZ154" s="1066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70">
        <v>764000000</v>
      </c>
      <c r="BH154" s="1070">
        <v>12658156</v>
      </c>
      <c r="BI154" s="1070">
        <v>462604794</v>
      </c>
      <c r="BJ154" s="1070">
        <v>0</v>
      </c>
      <c r="BK154" s="1070">
        <v>0</v>
      </c>
      <c r="BL154" s="1070">
        <v>0</v>
      </c>
      <c r="BM154" s="1070">
        <v>12658156</v>
      </c>
      <c r="BN154" s="1070">
        <v>0</v>
      </c>
      <c r="BO154" s="1070">
        <v>0</v>
      </c>
      <c r="BP154" s="1070">
        <v>0</v>
      </c>
      <c r="BQ154" s="1070">
        <v>0</v>
      </c>
      <c r="BR154" s="1070">
        <v>0</v>
      </c>
      <c r="BS154" s="1070">
        <v>0</v>
      </c>
      <c r="BT154" s="1070">
        <v>0</v>
      </c>
    </row>
    <row r="155" spans="1:72" ht="21.95" customHeight="1">
      <c r="A155" s="1013" t="str">
        <f t="shared" ref="A155:A218" si="3">+B155&amp;D155&amp;F155&amp;H155&amp;J155&amp;M155&amp;AJ155</f>
        <v>A361110</v>
      </c>
      <c r="B155" s="1358" t="s">
        <v>361</v>
      </c>
      <c r="C155" s="1324"/>
      <c r="D155" s="1358" t="s">
        <v>748</v>
      </c>
      <c r="E155" s="1324"/>
      <c r="F155" s="1358" t="s">
        <v>753</v>
      </c>
      <c r="G155" s="1324"/>
      <c r="H155" s="1358" t="s">
        <v>738</v>
      </c>
      <c r="I155" s="1324"/>
      <c r="J155" s="1358" t="s">
        <v>738</v>
      </c>
      <c r="K155" s="1324"/>
      <c r="L155" s="1324"/>
      <c r="M155" s="1358"/>
      <c r="N155" s="1324"/>
      <c r="O155" s="1324"/>
      <c r="P155" s="1358"/>
      <c r="Q155" s="1324"/>
      <c r="R155" s="1358"/>
      <c r="S155" s="1324"/>
      <c r="T155" s="1359" t="s">
        <v>447</v>
      </c>
      <c r="U155" s="1324"/>
      <c r="V155" s="1324"/>
      <c r="W155" s="1324"/>
      <c r="X155" s="1324"/>
      <c r="Y155" s="1324"/>
      <c r="Z155" s="1324"/>
      <c r="AA155" s="1324"/>
      <c r="AB155" s="1358" t="s">
        <v>732</v>
      </c>
      <c r="AC155" s="1324"/>
      <c r="AD155" s="1324"/>
      <c r="AE155" s="1324"/>
      <c r="AF155" s="1324"/>
      <c r="AG155" s="1358" t="s">
        <v>733</v>
      </c>
      <c r="AH155" s="1324"/>
      <c r="AI155" s="1324"/>
      <c r="AJ155" s="1024" t="s">
        <v>417</v>
      </c>
      <c r="AK155" s="1360" t="s">
        <v>734</v>
      </c>
      <c r="AL155" s="1324"/>
      <c r="AM155" s="1324"/>
      <c r="AN155" s="1324"/>
      <c r="AO155" s="1324"/>
      <c r="AP155" s="1324"/>
      <c r="AQ155" s="1020">
        <v>764000000</v>
      </c>
      <c r="AR155" s="1066">
        <v>12658156</v>
      </c>
      <c r="AS155" s="1020">
        <v>462604794</v>
      </c>
      <c r="AT155" s="1020">
        <v>0</v>
      </c>
      <c r="AU155" s="1020">
        <v>0</v>
      </c>
      <c r="AV155" s="1066">
        <v>0</v>
      </c>
      <c r="AW155" s="1020">
        <v>12658156</v>
      </c>
      <c r="AX155" s="1066">
        <v>0</v>
      </c>
      <c r="AY155" s="1020">
        <v>0</v>
      </c>
      <c r="AZ155" s="1066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70">
        <v>764000000</v>
      </c>
      <c r="BH155" s="1070">
        <v>12658156</v>
      </c>
      <c r="BI155" s="1070">
        <v>462604794</v>
      </c>
      <c r="BJ155" s="1070">
        <v>0</v>
      </c>
      <c r="BK155" s="1070">
        <v>0</v>
      </c>
      <c r="BL155" s="1070">
        <v>0</v>
      </c>
      <c r="BM155" s="1070">
        <v>12658156</v>
      </c>
      <c r="BN155" s="1070">
        <v>0</v>
      </c>
      <c r="BO155" s="1070">
        <v>0</v>
      </c>
      <c r="BP155" s="1070">
        <v>0</v>
      </c>
      <c r="BQ155" s="1070">
        <v>0</v>
      </c>
      <c r="BR155" s="1070">
        <v>0</v>
      </c>
      <c r="BS155" s="1070">
        <v>0</v>
      </c>
      <c r="BT155" s="1070">
        <v>0</v>
      </c>
    </row>
    <row r="156" spans="1:72" ht="21.95" customHeight="1">
      <c r="A156" s="1013" t="str">
        <f t="shared" si="3"/>
        <v>A3611210</v>
      </c>
      <c r="B156" s="1358" t="s">
        <v>361</v>
      </c>
      <c r="C156" s="1324"/>
      <c r="D156" s="1358" t="s">
        <v>748</v>
      </c>
      <c r="E156" s="1324"/>
      <c r="F156" s="1358" t="s">
        <v>753</v>
      </c>
      <c r="G156" s="1324"/>
      <c r="H156" s="1358" t="s">
        <v>738</v>
      </c>
      <c r="I156" s="1324"/>
      <c r="J156" s="1358" t="s">
        <v>738</v>
      </c>
      <c r="K156" s="1324"/>
      <c r="L156" s="1324"/>
      <c r="M156" s="1358" t="s">
        <v>741</v>
      </c>
      <c r="N156" s="1324"/>
      <c r="O156" s="1324"/>
      <c r="P156" s="1358"/>
      <c r="Q156" s="1324"/>
      <c r="R156" s="1358"/>
      <c r="S156" s="1324"/>
      <c r="T156" s="1359" t="s">
        <v>577</v>
      </c>
      <c r="U156" s="1324"/>
      <c r="V156" s="1324"/>
      <c r="W156" s="1324"/>
      <c r="X156" s="1324"/>
      <c r="Y156" s="1324"/>
      <c r="Z156" s="1324"/>
      <c r="AA156" s="1324"/>
      <c r="AB156" s="1358" t="s">
        <v>732</v>
      </c>
      <c r="AC156" s="1324"/>
      <c r="AD156" s="1324"/>
      <c r="AE156" s="1324"/>
      <c r="AF156" s="1324"/>
      <c r="AG156" s="1358" t="s">
        <v>733</v>
      </c>
      <c r="AH156" s="1324"/>
      <c r="AI156" s="1324"/>
      <c r="AJ156" s="1024" t="s">
        <v>417</v>
      </c>
      <c r="AK156" s="1360" t="s">
        <v>734</v>
      </c>
      <c r="AL156" s="1324"/>
      <c r="AM156" s="1324"/>
      <c r="AN156" s="1324"/>
      <c r="AO156" s="1324"/>
      <c r="AP156" s="1324"/>
      <c r="AQ156" s="1020">
        <v>764000000</v>
      </c>
      <c r="AR156" s="1066">
        <v>12658156</v>
      </c>
      <c r="AS156" s="1020">
        <v>462604794</v>
      </c>
      <c r="AT156" s="1020">
        <v>0</v>
      </c>
      <c r="AU156" s="1020">
        <v>0</v>
      </c>
      <c r="AV156" s="1066">
        <v>0</v>
      </c>
      <c r="AW156" s="1020">
        <v>12658156</v>
      </c>
      <c r="AX156" s="1066">
        <v>0</v>
      </c>
      <c r="AY156" s="1020">
        <v>0</v>
      </c>
      <c r="AZ156" s="1066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70">
        <v>764000000</v>
      </c>
      <c r="BH156" s="1070">
        <v>12658156</v>
      </c>
      <c r="BI156" s="1070">
        <v>462604794</v>
      </c>
      <c r="BJ156" s="1070">
        <v>0</v>
      </c>
      <c r="BK156" s="1070">
        <v>0</v>
      </c>
      <c r="BL156" s="1070">
        <v>0</v>
      </c>
      <c r="BM156" s="1070">
        <v>12658156</v>
      </c>
      <c r="BN156" s="1070">
        <v>0</v>
      </c>
      <c r="BO156" s="1070">
        <v>0</v>
      </c>
      <c r="BP156" s="1070">
        <v>0</v>
      </c>
      <c r="BQ156" s="1070">
        <v>0</v>
      </c>
      <c r="BR156" s="1070">
        <v>0</v>
      </c>
      <c r="BS156" s="1070">
        <v>0</v>
      </c>
      <c r="BT156" s="1070">
        <v>0</v>
      </c>
    </row>
    <row r="157" spans="1:72" ht="21.95" customHeight="1">
      <c r="A157" s="1013" t="str">
        <f t="shared" si="3"/>
        <v>A36310</v>
      </c>
      <c r="B157" s="1350" t="s">
        <v>361</v>
      </c>
      <c r="C157" s="1324"/>
      <c r="D157" s="1350" t="s">
        <v>748</v>
      </c>
      <c r="E157" s="1324"/>
      <c r="F157" s="1350" t="s">
        <v>753</v>
      </c>
      <c r="G157" s="1324"/>
      <c r="H157" s="1350" t="s">
        <v>748</v>
      </c>
      <c r="I157" s="1324"/>
      <c r="J157" s="1350"/>
      <c r="K157" s="1324"/>
      <c r="L157" s="1324"/>
      <c r="M157" s="1350"/>
      <c r="N157" s="1324"/>
      <c r="O157" s="1324"/>
      <c r="P157" s="1350"/>
      <c r="Q157" s="1324"/>
      <c r="R157" s="1350"/>
      <c r="S157" s="1324"/>
      <c r="T157" s="1349" t="s">
        <v>778</v>
      </c>
      <c r="U157" s="1324"/>
      <c r="V157" s="1324"/>
      <c r="W157" s="1324"/>
      <c r="X157" s="1324"/>
      <c r="Y157" s="1324"/>
      <c r="Z157" s="1324"/>
      <c r="AA157" s="1324"/>
      <c r="AB157" s="1350" t="s">
        <v>732</v>
      </c>
      <c r="AC157" s="1324"/>
      <c r="AD157" s="1324"/>
      <c r="AE157" s="1324"/>
      <c r="AF157" s="1324"/>
      <c r="AG157" s="1350" t="s">
        <v>733</v>
      </c>
      <c r="AH157" s="1324"/>
      <c r="AI157" s="1324"/>
      <c r="AJ157" s="1021" t="s">
        <v>417</v>
      </c>
      <c r="AK157" s="1351" t="s">
        <v>734</v>
      </c>
      <c r="AL157" s="1324"/>
      <c r="AM157" s="1324"/>
      <c r="AN157" s="1324"/>
      <c r="AO157" s="1324"/>
      <c r="AP157" s="1324"/>
      <c r="AQ157" s="1020">
        <v>226690384116</v>
      </c>
      <c r="AR157" s="1066">
        <v>9500000000</v>
      </c>
      <c r="AS157" s="1020">
        <v>4380783</v>
      </c>
      <c r="AT157" s="1020">
        <v>33003786667</v>
      </c>
      <c r="AU157" s="1020">
        <v>0</v>
      </c>
      <c r="AV157" s="1066">
        <v>19629765667</v>
      </c>
      <c r="AW157" s="1020">
        <v>10129765667</v>
      </c>
      <c r="AX157" s="1066">
        <v>12390574642</v>
      </c>
      <c r="AY157" s="1020">
        <v>7239191025</v>
      </c>
      <c r="AZ157" s="1066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70">
        <v>226690384116</v>
      </c>
      <c r="BH157" s="1070">
        <v>9500000000</v>
      </c>
      <c r="BI157" s="1070">
        <v>4380783</v>
      </c>
      <c r="BJ157" s="1070">
        <v>33003786667</v>
      </c>
      <c r="BK157" s="1070">
        <v>0</v>
      </c>
      <c r="BL157" s="1070">
        <v>19629765667</v>
      </c>
      <c r="BM157" s="1070">
        <v>10129765667</v>
      </c>
      <c r="BN157" s="1070">
        <v>12390574642</v>
      </c>
      <c r="BO157" s="1070">
        <v>7239191025</v>
      </c>
      <c r="BP157" s="1070">
        <v>14516091308</v>
      </c>
      <c r="BQ157" s="1070">
        <v>2125516666</v>
      </c>
      <c r="BR157" s="1070">
        <v>14515767308</v>
      </c>
      <c r="BS157" s="1070">
        <v>324000</v>
      </c>
      <c r="BT157" s="1070">
        <v>0</v>
      </c>
    </row>
    <row r="158" spans="1:72" ht="21.95" customHeight="1">
      <c r="A158" s="1013" t="str">
        <f t="shared" si="3"/>
        <v>A36316</v>
      </c>
      <c r="B158" s="1350" t="s">
        <v>361</v>
      </c>
      <c r="C158" s="1324"/>
      <c r="D158" s="1350" t="s">
        <v>748</v>
      </c>
      <c r="E158" s="1324"/>
      <c r="F158" s="1350" t="s">
        <v>753</v>
      </c>
      <c r="G158" s="1324"/>
      <c r="H158" s="1350" t="s">
        <v>748</v>
      </c>
      <c r="I158" s="1324"/>
      <c r="J158" s="1350"/>
      <c r="K158" s="1324"/>
      <c r="L158" s="1324"/>
      <c r="M158" s="1350"/>
      <c r="N158" s="1324"/>
      <c r="O158" s="1324"/>
      <c r="P158" s="1350"/>
      <c r="Q158" s="1324"/>
      <c r="R158" s="1350"/>
      <c r="S158" s="1324"/>
      <c r="T158" s="1349" t="s">
        <v>778</v>
      </c>
      <c r="U158" s="1324"/>
      <c r="V158" s="1324"/>
      <c r="W158" s="1324"/>
      <c r="X158" s="1324"/>
      <c r="Y158" s="1324"/>
      <c r="Z158" s="1324"/>
      <c r="AA158" s="1324"/>
      <c r="AB158" s="1350" t="s">
        <v>732</v>
      </c>
      <c r="AC158" s="1324"/>
      <c r="AD158" s="1324"/>
      <c r="AE158" s="1324"/>
      <c r="AF158" s="1324"/>
      <c r="AG158" s="1350" t="s">
        <v>735</v>
      </c>
      <c r="AH158" s="1324"/>
      <c r="AI158" s="1324"/>
      <c r="AJ158" s="1021" t="s">
        <v>370</v>
      </c>
      <c r="AK158" s="1351" t="s">
        <v>737</v>
      </c>
      <c r="AL158" s="1324"/>
      <c r="AM158" s="1324"/>
      <c r="AN158" s="1324"/>
      <c r="AO158" s="1324"/>
      <c r="AP158" s="1324"/>
      <c r="AQ158" s="1020">
        <v>64533630000</v>
      </c>
      <c r="AR158" s="1066">
        <v>1044682567</v>
      </c>
      <c r="AS158" s="1020">
        <v>21330501344</v>
      </c>
      <c r="AT158" s="1020">
        <v>0</v>
      </c>
      <c r="AU158" s="1020">
        <v>0</v>
      </c>
      <c r="AV158" s="1066">
        <v>24404931176</v>
      </c>
      <c r="AW158" s="1020">
        <v>23360248609</v>
      </c>
      <c r="AX158" s="1066">
        <v>15386424828.5</v>
      </c>
      <c r="AY158" s="1020">
        <v>9018506347.5</v>
      </c>
      <c r="AZ158" s="1066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70">
        <v>64533630000</v>
      </c>
      <c r="BH158" s="1070">
        <v>1044682567</v>
      </c>
      <c r="BI158" s="1070">
        <v>21330501344</v>
      </c>
      <c r="BJ158" s="1070">
        <v>0</v>
      </c>
      <c r="BK158" s="1070">
        <v>0</v>
      </c>
      <c r="BL158" s="1070">
        <v>24404931176</v>
      </c>
      <c r="BM158" s="1070">
        <v>23360248609</v>
      </c>
      <c r="BN158" s="1070">
        <v>15386424828.5</v>
      </c>
      <c r="BO158" s="1070">
        <v>9018506347.5</v>
      </c>
      <c r="BP158" s="1070">
        <v>14942321216.5</v>
      </c>
      <c r="BQ158" s="1070">
        <v>444103612</v>
      </c>
      <c r="BR158" s="1070">
        <v>14942321216.5</v>
      </c>
      <c r="BS158" s="1070">
        <v>0</v>
      </c>
      <c r="BT158" s="1070">
        <v>0</v>
      </c>
    </row>
    <row r="159" spans="1:72" ht="21.95" customHeight="1">
      <c r="A159" s="1013" t="str">
        <f t="shared" si="3"/>
        <v>A363410</v>
      </c>
      <c r="B159" s="1358" t="s">
        <v>361</v>
      </c>
      <c r="C159" s="1324"/>
      <c r="D159" s="1358" t="s">
        <v>748</v>
      </c>
      <c r="E159" s="1324"/>
      <c r="F159" s="1358" t="s">
        <v>753</v>
      </c>
      <c r="G159" s="1324"/>
      <c r="H159" s="1358" t="s">
        <v>748</v>
      </c>
      <c r="I159" s="1324"/>
      <c r="J159" s="1358" t="s">
        <v>742</v>
      </c>
      <c r="K159" s="1324"/>
      <c r="L159" s="1324"/>
      <c r="M159" s="1358"/>
      <c r="N159" s="1324"/>
      <c r="O159" s="1324"/>
      <c r="P159" s="1358"/>
      <c r="Q159" s="1324"/>
      <c r="R159" s="1358"/>
      <c r="S159" s="1324"/>
      <c r="T159" s="1359" t="s">
        <v>448</v>
      </c>
      <c r="U159" s="1324"/>
      <c r="V159" s="1324"/>
      <c r="W159" s="1324"/>
      <c r="X159" s="1324"/>
      <c r="Y159" s="1324"/>
      <c r="Z159" s="1324"/>
      <c r="AA159" s="1324"/>
      <c r="AB159" s="1358" t="s">
        <v>732</v>
      </c>
      <c r="AC159" s="1324"/>
      <c r="AD159" s="1324"/>
      <c r="AE159" s="1324"/>
      <c r="AF159" s="1324"/>
      <c r="AG159" s="1358" t="s">
        <v>733</v>
      </c>
      <c r="AH159" s="1324"/>
      <c r="AI159" s="1324"/>
      <c r="AJ159" s="1024" t="s">
        <v>417</v>
      </c>
      <c r="AK159" s="1360" t="s">
        <v>734</v>
      </c>
      <c r="AL159" s="1324"/>
      <c r="AM159" s="1324"/>
      <c r="AN159" s="1324"/>
      <c r="AO159" s="1324"/>
      <c r="AP159" s="1324"/>
      <c r="AQ159" s="1020">
        <v>355500000</v>
      </c>
      <c r="AR159" s="1066">
        <v>0</v>
      </c>
      <c r="AS159" s="1020">
        <v>0</v>
      </c>
      <c r="AT159" s="1020">
        <v>0</v>
      </c>
      <c r="AU159" s="1020">
        <v>0</v>
      </c>
      <c r="AV159" s="1066">
        <v>7500000</v>
      </c>
      <c r="AW159" s="1020">
        <v>7500000</v>
      </c>
      <c r="AX159" s="1066">
        <v>36767464</v>
      </c>
      <c r="AY159" s="1020">
        <v>29267464</v>
      </c>
      <c r="AZ159" s="1066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70">
        <v>355500000</v>
      </c>
      <c r="BH159" s="1070">
        <v>0</v>
      </c>
      <c r="BI159" s="1070">
        <v>0</v>
      </c>
      <c r="BJ159" s="1070">
        <v>0</v>
      </c>
      <c r="BK159" s="1070">
        <v>0</v>
      </c>
      <c r="BL159" s="1070">
        <v>7500000</v>
      </c>
      <c r="BM159" s="1070">
        <v>7500000</v>
      </c>
      <c r="BN159" s="1070">
        <v>36767464</v>
      </c>
      <c r="BO159" s="1070">
        <v>29267464</v>
      </c>
      <c r="BP159" s="1070">
        <v>36767464</v>
      </c>
      <c r="BQ159" s="1070">
        <v>0</v>
      </c>
      <c r="BR159" s="1070">
        <v>36767464</v>
      </c>
      <c r="BS159" s="1070">
        <v>0</v>
      </c>
      <c r="BT159" s="1070">
        <v>0</v>
      </c>
    </row>
    <row r="160" spans="1:72" ht="21.95" customHeight="1">
      <c r="A160" s="1013" t="str">
        <f t="shared" si="3"/>
        <v>A363710</v>
      </c>
      <c r="B160" s="1358" t="s">
        <v>361</v>
      </c>
      <c r="C160" s="1324"/>
      <c r="D160" s="1358" t="s">
        <v>748</v>
      </c>
      <c r="E160" s="1324"/>
      <c r="F160" s="1358" t="s">
        <v>753</v>
      </c>
      <c r="G160" s="1324"/>
      <c r="H160" s="1358" t="s">
        <v>748</v>
      </c>
      <c r="I160" s="1324"/>
      <c r="J160" s="1358" t="s">
        <v>754</v>
      </c>
      <c r="K160" s="1324"/>
      <c r="L160" s="1324"/>
      <c r="M160" s="1358"/>
      <c r="N160" s="1324"/>
      <c r="O160" s="1324"/>
      <c r="P160" s="1358"/>
      <c r="Q160" s="1324"/>
      <c r="R160" s="1358"/>
      <c r="S160" s="1324"/>
      <c r="T160" s="1359" t="s">
        <v>449</v>
      </c>
      <c r="U160" s="1324"/>
      <c r="V160" s="1324"/>
      <c r="W160" s="1324"/>
      <c r="X160" s="1324"/>
      <c r="Y160" s="1324"/>
      <c r="Z160" s="1324"/>
      <c r="AA160" s="1324"/>
      <c r="AB160" s="1358" t="s">
        <v>732</v>
      </c>
      <c r="AC160" s="1324"/>
      <c r="AD160" s="1324"/>
      <c r="AE160" s="1324"/>
      <c r="AF160" s="1324"/>
      <c r="AG160" s="1358" t="s">
        <v>733</v>
      </c>
      <c r="AH160" s="1324"/>
      <c r="AI160" s="1324"/>
      <c r="AJ160" s="1024" t="s">
        <v>417</v>
      </c>
      <c r="AK160" s="1360" t="s">
        <v>734</v>
      </c>
      <c r="AL160" s="1324"/>
      <c r="AM160" s="1324"/>
      <c r="AN160" s="1324"/>
      <c r="AO160" s="1324"/>
      <c r="AP160" s="1324"/>
      <c r="AQ160" s="1020">
        <v>196331097449</v>
      </c>
      <c r="AR160" s="1066">
        <v>9500000000</v>
      </c>
      <c r="AS160" s="1020">
        <v>4380783</v>
      </c>
      <c r="AT160" s="1020">
        <v>3003786667</v>
      </c>
      <c r="AU160" s="1020">
        <v>0</v>
      </c>
      <c r="AV160" s="1066">
        <v>19622265667</v>
      </c>
      <c r="AW160" s="1020">
        <v>10122265667</v>
      </c>
      <c r="AX160" s="1066">
        <v>12353807178</v>
      </c>
      <c r="AY160" s="1020">
        <v>7268458489</v>
      </c>
      <c r="AZ160" s="1066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70">
        <v>196331097449</v>
      </c>
      <c r="BH160" s="1070">
        <v>9500000000</v>
      </c>
      <c r="BI160" s="1070">
        <v>4380783</v>
      </c>
      <c r="BJ160" s="1070">
        <v>3003786667</v>
      </c>
      <c r="BK160" s="1070">
        <v>0</v>
      </c>
      <c r="BL160" s="1070">
        <v>19622265667</v>
      </c>
      <c r="BM160" s="1070">
        <v>10122265667</v>
      </c>
      <c r="BN160" s="1070">
        <v>12353807178</v>
      </c>
      <c r="BO160" s="1070">
        <v>7268458489</v>
      </c>
      <c r="BP160" s="1070">
        <v>14479323844</v>
      </c>
      <c r="BQ160" s="1070">
        <v>2125516666</v>
      </c>
      <c r="BR160" s="1070">
        <v>14478999844</v>
      </c>
      <c r="BS160" s="1070">
        <v>324000</v>
      </c>
      <c r="BT160" s="1070">
        <v>0</v>
      </c>
    </row>
    <row r="161" spans="1:72" ht="21.95" customHeight="1">
      <c r="A161" s="1013" t="str">
        <f t="shared" si="3"/>
        <v>A3631116</v>
      </c>
      <c r="B161" s="1358" t="s">
        <v>361</v>
      </c>
      <c r="C161" s="1324"/>
      <c r="D161" s="1358" t="s">
        <v>748</v>
      </c>
      <c r="E161" s="1324"/>
      <c r="F161" s="1358" t="s">
        <v>753</v>
      </c>
      <c r="G161" s="1324"/>
      <c r="H161" s="1358" t="s">
        <v>748</v>
      </c>
      <c r="I161" s="1324"/>
      <c r="J161" s="1358" t="s">
        <v>433</v>
      </c>
      <c r="K161" s="1324"/>
      <c r="L161" s="1324"/>
      <c r="M161" s="1358"/>
      <c r="N161" s="1324"/>
      <c r="O161" s="1324"/>
      <c r="P161" s="1358"/>
      <c r="Q161" s="1324"/>
      <c r="R161" s="1358"/>
      <c r="S161" s="1324"/>
      <c r="T161" s="1359" t="s">
        <v>578</v>
      </c>
      <c r="U161" s="1324"/>
      <c r="V161" s="1324"/>
      <c r="W161" s="1324"/>
      <c r="X161" s="1324"/>
      <c r="Y161" s="1324"/>
      <c r="Z161" s="1324"/>
      <c r="AA161" s="1324"/>
      <c r="AB161" s="1358" t="s">
        <v>732</v>
      </c>
      <c r="AC161" s="1324"/>
      <c r="AD161" s="1324"/>
      <c r="AE161" s="1324"/>
      <c r="AF161" s="1324"/>
      <c r="AG161" s="1358" t="s">
        <v>735</v>
      </c>
      <c r="AH161" s="1324"/>
      <c r="AI161" s="1324"/>
      <c r="AJ161" s="1024" t="s">
        <v>370</v>
      </c>
      <c r="AK161" s="1360" t="s">
        <v>737</v>
      </c>
      <c r="AL161" s="1324"/>
      <c r="AM161" s="1324"/>
      <c r="AN161" s="1324"/>
      <c r="AO161" s="1324"/>
      <c r="AP161" s="1324"/>
      <c r="AQ161" s="1020">
        <v>64028730000</v>
      </c>
      <c r="AR161" s="1066">
        <v>1044682567</v>
      </c>
      <c r="AS161" s="1020">
        <v>20825601344</v>
      </c>
      <c r="AT161" s="1020">
        <v>0</v>
      </c>
      <c r="AU161" s="1020">
        <v>0</v>
      </c>
      <c r="AV161" s="1066">
        <v>24404931176</v>
      </c>
      <c r="AW161" s="1020">
        <v>23360248609</v>
      </c>
      <c r="AX161" s="1066">
        <v>15386424828.5</v>
      </c>
      <c r="AY161" s="1020">
        <v>9018506347.5</v>
      </c>
      <c r="AZ161" s="1066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70">
        <v>64028730000</v>
      </c>
      <c r="BH161" s="1070">
        <v>1044682567</v>
      </c>
      <c r="BI161" s="1070">
        <v>20825601344</v>
      </c>
      <c r="BJ161" s="1070">
        <v>0</v>
      </c>
      <c r="BK161" s="1070">
        <v>0</v>
      </c>
      <c r="BL161" s="1070">
        <v>24404931176</v>
      </c>
      <c r="BM161" s="1070">
        <v>23360248609</v>
      </c>
      <c r="BN161" s="1070">
        <v>15386424828.5</v>
      </c>
      <c r="BO161" s="1070">
        <v>9018506347.5</v>
      </c>
      <c r="BP161" s="1070">
        <v>14942321216.5</v>
      </c>
      <c r="BQ161" s="1070">
        <v>444103612</v>
      </c>
      <c r="BR161" s="1070">
        <v>14942321216.5</v>
      </c>
      <c r="BS161" s="1070">
        <v>0</v>
      </c>
      <c r="BT161" s="1070">
        <v>0</v>
      </c>
    </row>
    <row r="162" spans="1:72" ht="21.95" customHeight="1">
      <c r="A162" s="1013" t="str">
        <f t="shared" si="3"/>
        <v>A36311116</v>
      </c>
      <c r="B162" s="1358" t="s">
        <v>361</v>
      </c>
      <c r="C162" s="1324"/>
      <c r="D162" s="1358" t="s">
        <v>748</v>
      </c>
      <c r="E162" s="1324"/>
      <c r="F162" s="1358" t="s">
        <v>753</v>
      </c>
      <c r="G162" s="1324"/>
      <c r="H162" s="1358" t="s">
        <v>748</v>
      </c>
      <c r="I162" s="1324"/>
      <c r="J162" s="1358" t="s">
        <v>433</v>
      </c>
      <c r="K162" s="1324"/>
      <c r="L162" s="1324"/>
      <c r="M162" s="1358" t="s">
        <v>738</v>
      </c>
      <c r="N162" s="1324"/>
      <c r="O162" s="1324"/>
      <c r="P162" s="1358" t="s">
        <v>685</v>
      </c>
      <c r="Q162" s="1324"/>
      <c r="R162" s="1358" t="s">
        <v>685</v>
      </c>
      <c r="S162" s="1324"/>
      <c r="T162" s="1359" t="s">
        <v>450</v>
      </c>
      <c r="U162" s="1324"/>
      <c r="V162" s="1324"/>
      <c r="W162" s="1324"/>
      <c r="X162" s="1324"/>
      <c r="Y162" s="1324"/>
      <c r="Z162" s="1324"/>
      <c r="AA162" s="1324"/>
      <c r="AB162" s="1358" t="s">
        <v>732</v>
      </c>
      <c r="AC162" s="1324"/>
      <c r="AD162" s="1324"/>
      <c r="AE162" s="1324"/>
      <c r="AF162" s="1324"/>
      <c r="AG162" s="1358" t="s">
        <v>735</v>
      </c>
      <c r="AH162" s="1324"/>
      <c r="AI162" s="1324"/>
      <c r="AJ162" s="1024" t="s">
        <v>370</v>
      </c>
      <c r="AK162" s="1360" t="s">
        <v>737</v>
      </c>
      <c r="AL162" s="1324"/>
      <c r="AM162" s="1324"/>
      <c r="AN162" s="1324"/>
      <c r="AO162" s="1324"/>
      <c r="AP162" s="1324"/>
      <c r="AQ162" s="1020">
        <v>55879230000</v>
      </c>
      <c r="AR162" s="1066">
        <v>1044682567</v>
      </c>
      <c r="AS162" s="1020">
        <v>20825601344</v>
      </c>
      <c r="AT162" s="1020">
        <v>0</v>
      </c>
      <c r="AU162" s="1020">
        <v>0</v>
      </c>
      <c r="AV162" s="1066">
        <v>24369904991</v>
      </c>
      <c r="AW162" s="1020">
        <v>23325222424</v>
      </c>
      <c r="AX162" s="1066">
        <v>15350100288.5</v>
      </c>
      <c r="AY162" s="1020">
        <v>9019804702.5</v>
      </c>
      <c r="AZ162" s="1066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70">
        <v>55879230000</v>
      </c>
      <c r="BH162" s="1070">
        <v>1044682567</v>
      </c>
      <c r="BI162" s="1070">
        <v>20825601344</v>
      </c>
      <c r="BJ162" s="1070">
        <v>0</v>
      </c>
      <c r="BK162" s="1070">
        <v>0</v>
      </c>
      <c r="BL162" s="1070">
        <v>24369904991</v>
      </c>
      <c r="BM162" s="1070">
        <v>23325222424</v>
      </c>
      <c r="BN162" s="1070">
        <v>15350100288.5</v>
      </c>
      <c r="BO162" s="1070">
        <v>9019804702.5</v>
      </c>
      <c r="BP162" s="1070">
        <v>14905996676.5</v>
      </c>
      <c r="BQ162" s="1070">
        <v>444103612</v>
      </c>
      <c r="BR162" s="1070">
        <v>14905996676.5</v>
      </c>
      <c r="BS162" s="1070">
        <v>0</v>
      </c>
      <c r="BT162" s="1070">
        <v>0</v>
      </c>
    </row>
    <row r="163" spans="1:72" ht="21.95" customHeight="1">
      <c r="A163" s="1013" t="str">
        <f t="shared" si="3"/>
        <v>A36311216</v>
      </c>
      <c r="B163" s="1358" t="s">
        <v>361</v>
      </c>
      <c r="C163" s="1324"/>
      <c r="D163" s="1358" t="s">
        <v>748</v>
      </c>
      <c r="E163" s="1324"/>
      <c r="F163" s="1358" t="s">
        <v>753</v>
      </c>
      <c r="G163" s="1324"/>
      <c r="H163" s="1358" t="s">
        <v>748</v>
      </c>
      <c r="I163" s="1324"/>
      <c r="J163" s="1358" t="s">
        <v>433</v>
      </c>
      <c r="K163" s="1324"/>
      <c r="L163" s="1324"/>
      <c r="M163" s="1358" t="s">
        <v>741</v>
      </c>
      <c r="N163" s="1324"/>
      <c r="O163" s="1324"/>
      <c r="P163" s="1358" t="s">
        <v>685</v>
      </c>
      <c r="Q163" s="1324"/>
      <c r="R163" s="1358" t="s">
        <v>685</v>
      </c>
      <c r="S163" s="1324"/>
      <c r="T163" s="1359" t="s">
        <v>451</v>
      </c>
      <c r="U163" s="1324"/>
      <c r="V163" s="1324"/>
      <c r="W163" s="1324"/>
      <c r="X163" s="1324"/>
      <c r="Y163" s="1324"/>
      <c r="Z163" s="1324"/>
      <c r="AA163" s="1324"/>
      <c r="AB163" s="1358" t="s">
        <v>732</v>
      </c>
      <c r="AC163" s="1324"/>
      <c r="AD163" s="1324"/>
      <c r="AE163" s="1324"/>
      <c r="AF163" s="1324"/>
      <c r="AG163" s="1358" t="s">
        <v>735</v>
      </c>
      <c r="AH163" s="1324"/>
      <c r="AI163" s="1324"/>
      <c r="AJ163" s="1024" t="s">
        <v>370</v>
      </c>
      <c r="AK163" s="1360" t="s">
        <v>737</v>
      </c>
      <c r="AL163" s="1324"/>
      <c r="AM163" s="1324"/>
      <c r="AN163" s="1324"/>
      <c r="AO163" s="1324"/>
      <c r="AP163" s="1324"/>
      <c r="AQ163" s="1020">
        <v>8149500000</v>
      </c>
      <c r="AR163" s="1066">
        <v>0</v>
      </c>
      <c r="AS163" s="1020">
        <v>0</v>
      </c>
      <c r="AT163" s="1020">
        <v>0</v>
      </c>
      <c r="AU163" s="1020">
        <v>0</v>
      </c>
      <c r="AV163" s="1066">
        <v>35026185</v>
      </c>
      <c r="AW163" s="1020">
        <v>35026185</v>
      </c>
      <c r="AX163" s="1066">
        <v>36324540</v>
      </c>
      <c r="AY163" s="1020">
        <v>1298355</v>
      </c>
      <c r="AZ163" s="1066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70">
        <v>8149500000</v>
      </c>
      <c r="BH163" s="1070">
        <v>0</v>
      </c>
      <c r="BI163" s="1070">
        <v>0</v>
      </c>
      <c r="BJ163" s="1070">
        <v>0</v>
      </c>
      <c r="BK163" s="1070">
        <v>0</v>
      </c>
      <c r="BL163" s="1070">
        <v>35026185</v>
      </c>
      <c r="BM163" s="1070">
        <v>35026185</v>
      </c>
      <c r="BN163" s="1070">
        <v>36324540</v>
      </c>
      <c r="BO163" s="1070">
        <v>1298355</v>
      </c>
      <c r="BP163" s="1070">
        <v>36324540</v>
      </c>
      <c r="BQ163" s="1070">
        <v>0</v>
      </c>
      <c r="BR163" s="1070">
        <v>36324540</v>
      </c>
      <c r="BS163" s="1070">
        <v>0</v>
      </c>
      <c r="BT163" s="1070">
        <v>0</v>
      </c>
    </row>
    <row r="164" spans="1:72" ht="21.95" customHeight="1">
      <c r="A164" s="1013" t="str">
        <f t="shared" si="3"/>
        <v>A3631910</v>
      </c>
      <c r="B164" s="1358" t="s">
        <v>361</v>
      </c>
      <c r="C164" s="1324"/>
      <c r="D164" s="1358" t="s">
        <v>748</v>
      </c>
      <c r="E164" s="1324"/>
      <c r="F164" s="1358" t="s">
        <v>753</v>
      </c>
      <c r="G164" s="1324"/>
      <c r="H164" s="1358" t="s">
        <v>748</v>
      </c>
      <c r="I164" s="1324"/>
      <c r="J164" s="1358" t="s">
        <v>823</v>
      </c>
      <c r="K164" s="1324"/>
      <c r="L164" s="1324"/>
      <c r="M164" s="1358"/>
      <c r="N164" s="1324"/>
      <c r="O164" s="1324"/>
      <c r="P164" s="1358"/>
      <c r="Q164" s="1324"/>
      <c r="R164" s="1358"/>
      <c r="S164" s="1324"/>
      <c r="T164" s="1359" t="s">
        <v>824</v>
      </c>
      <c r="U164" s="1324"/>
      <c r="V164" s="1324"/>
      <c r="W164" s="1324"/>
      <c r="X164" s="1324"/>
      <c r="Y164" s="1324"/>
      <c r="Z164" s="1324"/>
      <c r="AA164" s="1324"/>
      <c r="AB164" s="1358" t="s">
        <v>732</v>
      </c>
      <c r="AC164" s="1324"/>
      <c r="AD164" s="1324"/>
      <c r="AE164" s="1324"/>
      <c r="AF164" s="1324"/>
      <c r="AG164" s="1358" t="s">
        <v>733</v>
      </c>
      <c r="AH164" s="1324"/>
      <c r="AI164" s="1324"/>
      <c r="AJ164" s="1024" t="s">
        <v>417</v>
      </c>
      <c r="AK164" s="1360" t="s">
        <v>734</v>
      </c>
      <c r="AL164" s="1324"/>
      <c r="AM164" s="1324"/>
      <c r="AN164" s="1324"/>
      <c r="AO164" s="1324"/>
      <c r="AP164" s="1324"/>
      <c r="AQ164" s="1020">
        <v>30000000000</v>
      </c>
      <c r="AR164" s="1066">
        <v>0</v>
      </c>
      <c r="AS164" s="1020">
        <v>0</v>
      </c>
      <c r="AT164" s="1020">
        <v>30000000000</v>
      </c>
      <c r="AU164" s="1020">
        <v>0</v>
      </c>
      <c r="AV164" s="1066">
        <v>0</v>
      </c>
      <c r="AW164" s="1020">
        <v>0</v>
      </c>
      <c r="AX164" s="1066">
        <v>0</v>
      </c>
      <c r="AY164" s="1020">
        <v>0</v>
      </c>
      <c r="AZ164" s="1066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70">
        <v>30000000000</v>
      </c>
      <c r="BH164" s="1070">
        <v>0</v>
      </c>
      <c r="BI164" s="1070">
        <v>0</v>
      </c>
      <c r="BJ164" s="1070">
        <v>30000000000</v>
      </c>
      <c r="BK164" s="1070">
        <v>0</v>
      </c>
      <c r="BL164" s="1070">
        <v>0</v>
      </c>
      <c r="BM164" s="1070">
        <v>0</v>
      </c>
      <c r="BN164" s="1070">
        <v>0</v>
      </c>
      <c r="BO164" s="1070">
        <v>0</v>
      </c>
      <c r="BP164" s="1070">
        <v>0</v>
      </c>
      <c r="BQ164" s="1070">
        <v>0</v>
      </c>
      <c r="BR164" s="1070">
        <v>0</v>
      </c>
      <c r="BS164" s="1070">
        <v>0</v>
      </c>
      <c r="BT164" s="1070">
        <v>0</v>
      </c>
    </row>
    <row r="165" spans="1:72" ht="21.95" customHeight="1">
      <c r="A165" s="1013" t="str">
        <f t="shared" si="3"/>
        <v>A3636616</v>
      </c>
      <c r="B165" s="1358" t="s">
        <v>361</v>
      </c>
      <c r="C165" s="1324"/>
      <c r="D165" s="1358" t="s">
        <v>748</v>
      </c>
      <c r="E165" s="1324"/>
      <c r="F165" s="1358" t="s">
        <v>753</v>
      </c>
      <c r="G165" s="1324"/>
      <c r="H165" s="1358" t="s">
        <v>748</v>
      </c>
      <c r="I165" s="1324"/>
      <c r="J165" s="1358" t="s">
        <v>779</v>
      </c>
      <c r="K165" s="1324"/>
      <c r="L165" s="1324"/>
      <c r="M165" s="1358"/>
      <c r="N165" s="1324"/>
      <c r="O165" s="1324"/>
      <c r="P165" s="1358"/>
      <c r="Q165" s="1324"/>
      <c r="R165" s="1358"/>
      <c r="S165" s="1324"/>
      <c r="T165" s="1359" t="s">
        <v>452</v>
      </c>
      <c r="U165" s="1324"/>
      <c r="V165" s="1324"/>
      <c r="W165" s="1324"/>
      <c r="X165" s="1324"/>
      <c r="Y165" s="1324"/>
      <c r="Z165" s="1324"/>
      <c r="AA165" s="1324"/>
      <c r="AB165" s="1358" t="s">
        <v>732</v>
      </c>
      <c r="AC165" s="1324"/>
      <c r="AD165" s="1324"/>
      <c r="AE165" s="1324"/>
      <c r="AF165" s="1324"/>
      <c r="AG165" s="1358" t="s">
        <v>735</v>
      </c>
      <c r="AH165" s="1324"/>
      <c r="AI165" s="1324"/>
      <c r="AJ165" s="1024" t="s">
        <v>370</v>
      </c>
      <c r="AK165" s="1360" t="s">
        <v>737</v>
      </c>
      <c r="AL165" s="1324"/>
      <c r="AM165" s="1324"/>
      <c r="AN165" s="1324"/>
      <c r="AO165" s="1324"/>
      <c r="AP165" s="1324"/>
      <c r="AQ165" s="1020">
        <v>504900000</v>
      </c>
      <c r="AR165" s="1066">
        <v>0</v>
      </c>
      <c r="AS165" s="1020">
        <v>504900000</v>
      </c>
      <c r="AT165" s="1020">
        <v>0</v>
      </c>
      <c r="AU165" s="1020">
        <v>0</v>
      </c>
      <c r="AV165" s="1066">
        <v>0</v>
      </c>
      <c r="AW165" s="1020">
        <v>0</v>
      </c>
      <c r="AX165" s="1066">
        <v>0</v>
      </c>
      <c r="AY165" s="1020">
        <v>0</v>
      </c>
      <c r="AZ165" s="1066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70">
        <v>504900000</v>
      </c>
      <c r="BH165" s="1070">
        <v>0</v>
      </c>
      <c r="BI165" s="1070">
        <v>504900000</v>
      </c>
      <c r="BJ165" s="1070">
        <v>0</v>
      </c>
      <c r="BK165" s="1070">
        <v>0</v>
      </c>
      <c r="BL165" s="1070">
        <v>0</v>
      </c>
      <c r="BM165" s="1070">
        <v>0</v>
      </c>
      <c r="BN165" s="1070">
        <v>0</v>
      </c>
      <c r="BO165" s="1070">
        <v>0</v>
      </c>
      <c r="BP165" s="1070">
        <v>0</v>
      </c>
      <c r="BQ165" s="1070">
        <v>0</v>
      </c>
      <c r="BR165" s="1070">
        <v>0</v>
      </c>
      <c r="BS165" s="1070">
        <v>0</v>
      </c>
      <c r="BT165" s="1070">
        <v>0</v>
      </c>
    </row>
    <row r="166" spans="1:72" ht="21.95" customHeight="1">
      <c r="A166" s="1013" t="str">
        <f t="shared" si="3"/>
        <v>A36399910</v>
      </c>
      <c r="B166" s="1358" t="s">
        <v>361</v>
      </c>
      <c r="C166" s="1324"/>
      <c r="D166" s="1358" t="s">
        <v>748</v>
      </c>
      <c r="E166" s="1324"/>
      <c r="F166" s="1358" t="s">
        <v>753</v>
      </c>
      <c r="G166" s="1324"/>
      <c r="H166" s="1358" t="s">
        <v>748</v>
      </c>
      <c r="I166" s="1324"/>
      <c r="J166" s="1358" t="s">
        <v>749</v>
      </c>
      <c r="K166" s="1324"/>
      <c r="L166" s="1324"/>
      <c r="M166" s="1358"/>
      <c r="N166" s="1324"/>
      <c r="O166" s="1324"/>
      <c r="P166" s="1358"/>
      <c r="Q166" s="1324"/>
      <c r="R166" s="1358"/>
      <c r="S166" s="1324"/>
      <c r="T166" s="1359" t="s">
        <v>780</v>
      </c>
      <c r="U166" s="1324"/>
      <c r="V166" s="1324"/>
      <c r="W166" s="1324"/>
      <c r="X166" s="1324"/>
      <c r="Y166" s="1324"/>
      <c r="Z166" s="1324"/>
      <c r="AA166" s="1324"/>
      <c r="AB166" s="1358" t="s">
        <v>732</v>
      </c>
      <c r="AC166" s="1324"/>
      <c r="AD166" s="1324"/>
      <c r="AE166" s="1324"/>
      <c r="AF166" s="1324"/>
      <c r="AG166" s="1358" t="s">
        <v>733</v>
      </c>
      <c r="AH166" s="1324"/>
      <c r="AI166" s="1324"/>
      <c r="AJ166" s="1024" t="s">
        <v>417</v>
      </c>
      <c r="AK166" s="1360" t="s">
        <v>734</v>
      </c>
      <c r="AL166" s="1324"/>
      <c r="AM166" s="1324"/>
      <c r="AN166" s="1324"/>
      <c r="AO166" s="1324"/>
      <c r="AP166" s="1324"/>
      <c r="AQ166" s="1020">
        <v>3786667</v>
      </c>
      <c r="AR166" s="1066">
        <v>0</v>
      </c>
      <c r="AS166" s="1020">
        <v>0</v>
      </c>
      <c r="AT166" s="1020">
        <v>0</v>
      </c>
      <c r="AU166" s="1020">
        <v>0</v>
      </c>
      <c r="AV166" s="1066">
        <v>0</v>
      </c>
      <c r="AW166" s="1020">
        <v>0</v>
      </c>
      <c r="AX166" s="1066">
        <v>0</v>
      </c>
      <c r="AY166" s="1020">
        <v>0</v>
      </c>
      <c r="AZ166" s="1066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70">
        <v>3786667</v>
      </c>
      <c r="BH166" s="1070">
        <v>0</v>
      </c>
      <c r="BI166" s="1070">
        <v>0</v>
      </c>
      <c r="BJ166" s="1070">
        <v>0</v>
      </c>
      <c r="BK166" s="1070">
        <v>0</v>
      </c>
      <c r="BL166" s="1070">
        <v>0</v>
      </c>
      <c r="BM166" s="1070">
        <v>0</v>
      </c>
      <c r="BN166" s="1070">
        <v>0</v>
      </c>
      <c r="BO166" s="1070">
        <v>0</v>
      </c>
      <c r="BP166" s="1070">
        <v>0</v>
      </c>
      <c r="BQ166" s="1070">
        <v>0</v>
      </c>
      <c r="BR166" s="1070">
        <v>0</v>
      </c>
      <c r="BS166" s="1070">
        <v>0</v>
      </c>
      <c r="BT166" s="1070">
        <v>0</v>
      </c>
    </row>
    <row r="167" spans="1:72" ht="21.95" customHeight="1">
      <c r="A167" s="1013" t="str">
        <f t="shared" si="3"/>
        <v>C10</v>
      </c>
      <c r="B167" s="1350" t="s">
        <v>453</v>
      </c>
      <c r="C167" s="1324"/>
      <c r="D167" s="1350"/>
      <c r="E167" s="1324"/>
      <c r="F167" s="1350"/>
      <c r="G167" s="1324"/>
      <c r="H167" s="1350"/>
      <c r="I167" s="1324"/>
      <c r="J167" s="1350"/>
      <c r="K167" s="1324"/>
      <c r="L167" s="1324"/>
      <c r="M167" s="1350"/>
      <c r="N167" s="1324"/>
      <c r="O167" s="1324"/>
      <c r="P167" s="1350"/>
      <c r="Q167" s="1324"/>
      <c r="R167" s="1350"/>
      <c r="S167" s="1324"/>
      <c r="T167" s="1349" t="s">
        <v>61</v>
      </c>
      <c r="U167" s="1324"/>
      <c r="V167" s="1324"/>
      <c r="W167" s="1324"/>
      <c r="X167" s="1324"/>
      <c r="Y167" s="1324"/>
      <c r="Z167" s="1324"/>
      <c r="AA167" s="1324"/>
      <c r="AB167" s="1350" t="s">
        <v>732</v>
      </c>
      <c r="AC167" s="1324"/>
      <c r="AD167" s="1324"/>
      <c r="AE167" s="1324"/>
      <c r="AF167" s="1324"/>
      <c r="AG167" s="1350" t="s">
        <v>733</v>
      </c>
      <c r="AH167" s="1324"/>
      <c r="AI167" s="1324"/>
      <c r="AJ167" s="1021" t="s">
        <v>417</v>
      </c>
      <c r="AK167" s="1351" t="s">
        <v>734</v>
      </c>
      <c r="AL167" s="1324"/>
      <c r="AM167" s="1324"/>
      <c r="AN167" s="1324"/>
      <c r="AO167" s="1324"/>
      <c r="AP167" s="1324"/>
      <c r="AQ167" s="1020">
        <v>34422036845</v>
      </c>
      <c r="AR167" s="1066">
        <v>413571532</v>
      </c>
      <c r="AS167" s="1020">
        <v>309166467</v>
      </c>
      <c r="AT167" s="1020">
        <v>216052341</v>
      </c>
      <c r="AU167" s="1020">
        <v>0</v>
      </c>
      <c r="AV167" s="1066">
        <v>554800597</v>
      </c>
      <c r="AW167" s="1020">
        <v>141229065</v>
      </c>
      <c r="AX167" s="1066">
        <v>2450263796</v>
      </c>
      <c r="AY167" s="1020">
        <v>1895463199</v>
      </c>
      <c r="AZ167" s="1066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70">
        <v>34422036845</v>
      </c>
      <c r="BH167" s="1070">
        <v>413571532</v>
      </c>
      <c r="BI167" s="1070">
        <v>309166467</v>
      </c>
      <c r="BJ167" s="1070">
        <v>216052341</v>
      </c>
      <c r="BK167" s="1070">
        <v>0</v>
      </c>
      <c r="BL167" s="1070">
        <v>554800597</v>
      </c>
      <c r="BM167" s="1070">
        <v>141229065</v>
      </c>
      <c r="BN167" s="1070">
        <v>2450263796</v>
      </c>
      <c r="BO167" s="1070">
        <v>1895463199</v>
      </c>
      <c r="BP167" s="1070">
        <v>2491356878</v>
      </c>
      <c r="BQ167" s="1070">
        <v>41093082</v>
      </c>
      <c r="BR167" s="1070">
        <v>2491356878</v>
      </c>
      <c r="BS167" s="1070">
        <v>0</v>
      </c>
      <c r="BT167" s="1070">
        <v>0</v>
      </c>
    </row>
    <row r="168" spans="1:72" ht="21.95" customHeight="1">
      <c r="A168" s="1013" t="str">
        <f t="shared" si="3"/>
        <v>C15</v>
      </c>
      <c r="B168" s="1350" t="s">
        <v>453</v>
      </c>
      <c r="C168" s="1324"/>
      <c r="D168" s="1350"/>
      <c r="E168" s="1324"/>
      <c r="F168" s="1350"/>
      <c r="G168" s="1324"/>
      <c r="H168" s="1350"/>
      <c r="I168" s="1324"/>
      <c r="J168" s="1350"/>
      <c r="K168" s="1324"/>
      <c r="L168" s="1324"/>
      <c r="M168" s="1350"/>
      <c r="N168" s="1324"/>
      <c r="O168" s="1324"/>
      <c r="P168" s="1350"/>
      <c r="Q168" s="1324"/>
      <c r="R168" s="1350"/>
      <c r="S168" s="1324"/>
      <c r="T168" s="1349" t="s">
        <v>61</v>
      </c>
      <c r="U168" s="1324"/>
      <c r="V168" s="1324"/>
      <c r="W168" s="1324"/>
      <c r="X168" s="1324"/>
      <c r="Y168" s="1324"/>
      <c r="Z168" s="1324"/>
      <c r="AA168" s="1324"/>
      <c r="AB168" s="1350" t="s">
        <v>732</v>
      </c>
      <c r="AC168" s="1324"/>
      <c r="AD168" s="1324"/>
      <c r="AE168" s="1324"/>
      <c r="AF168" s="1324"/>
      <c r="AG168" s="1350" t="s">
        <v>733</v>
      </c>
      <c r="AH168" s="1324"/>
      <c r="AI168" s="1324"/>
      <c r="AJ168" s="1021" t="s">
        <v>745</v>
      </c>
      <c r="AK168" s="1351" t="s">
        <v>781</v>
      </c>
      <c r="AL168" s="1324"/>
      <c r="AM168" s="1324"/>
      <c r="AN168" s="1324"/>
      <c r="AO168" s="1324"/>
      <c r="AP168" s="1324"/>
      <c r="AQ168" s="1020">
        <v>1140000000</v>
      </c>
      <c r="AR168" s="1066">
        <v>0</v>
      </c>
      <c r="AS168" s="1020">
        <v>1140000000</v>
      </c>
      <c r="AT168" s="1020">
        <v>0</v>
      </c>
      <c r="AU168" s="1020">
        <v>0</v>
      </c>
      <c r="AV168" s="1066">
        <v>0</v>
      </c>
      <c r="AW168" s="1020">
        <v>0</v>
      </c>
      <c r="AX168" s="1066">
        <v>0</v>
      </c>
      <c r="AY168" s="1020">
        <v>0</v>
      </c>
      <c r="AZ168" s="1066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70">
        <v>1140000000</v>
      </c>
      <c r="BH168" s="1070">
        <v>0</v>
      </c>
      <c r="BI168" s="1070">
        <v>1140000000</v>
      </c>
      <c r="BJ168" s="1070">
        <v>0</v>
      </c>
      <c r="BK168" s="1070">
        <v>0</v>
      </c>
      <c r="BL168" s="1070">
        <v>0</v>
      </c>
      <c r="BM168" s="1070">
        <v>0</v>
      </c>
      <c r="BN168" s="1070">
        <v>0</v>
      </c>
      <c r="BO168" s="1070">
        <v>0</v>
      </c>
      <c r="BP168" s="1070">
        <v>0</v>
      </c>
      <c r="BQ168" s="1070">
        <v>0</v>
      </c>
      <c r="BR168" s="1070">
        <v>0</v>
      </c>
      <c r="BS168" s="1070">
        <v>0</v>
      </c>
      <c r="BT168" s="1070">
        <v>0</v>
      </c>
    </row>
    <row r="169" spans="1:72" ht="21.95" customHeight="1">
      <c r="A169" s="1013" t="str">
        <f t="shared" si="3"/>
        <v>C12110</v>
      </c>
      <c r="B169" s="1350" t="s">
        <v>453</v>
      </c>
      <c r="C169" s="1324"/>
      <c r="D169" s="1350" t="s">
        <v>782</v>
      </c>
      <c r="E169" s="1324"/>
      <c r="F169" s="1350"/>
      <c r="G169" s="1324"/>
      <c r="H169" s="1350"/>
      <c r="I169" s="1324"/>
      <c r="J169" s="1350"/>
      <c r="K169" s="1324"/>
      <c r="L169" s="1324"/>
      <c r="M169" s="1350"/>
      <c r="N169" s="1324"/>
      <c r="O169" s="1324"/>
      <c r="P169" s="1350"/>
      <c r="Q169" s="1324"/>
      <c r="R169" s="1350"/>
      <c r="S169" s="1324"/>
      <c r="T169" s="1349" t="s">
        <v>783</v>
      </c>
      <c r="U169" s="1324"/>
      <c r="V169" s="1324"/>
      <c r="W169" s="1324"/>
      <c r="X169" s="1324"/>
      <c r="Y169" s="1324"/>
      <c r="Z169" s="1324"/>
      <c r="AA169" s="1324"/>
      <c r="AB169" s="1350" t="s">
        <v>732</v>
      </c>
      <c r="AC169" s="1324"/>
      <c r="AD169" s="1324"/>
      <c r="AE169" s="1324"/>
      <c r="AF169" s="1324"/>
      <c r="AG169" s="1350" t="s">
        <v>733</v>
      </c>
      <c r="AH169" s="1324"/>
      <c r="AI169" s="1324"/>
      <c r="AJ169" s="1021" t="s">
        <v>417</v>
      </c>
      <c r="AK169" s="1351" t="s">
        <v>734</v>
      </c>
      <c r="AL169" s="1324"/>
      <c r="AM169" s="1324"/>
      <c r="AN169" s="1324"/>
      <c r="AO169" s="1324"/>
      <c r="AP169" s="1324"/>
      <c r="AQ169" s="1020">
        <v>16000000000</v>
      </c>
      <c r="AR169" s="1066">
        <v>0</v>
      </c>
      <c r="AS169" s="1020">
        <v>0</v>
      </c>
      <c r="AT169" s="1020">
        <v>0</v>
      </c>
      <c r="AU169" s="1020">
        <v>0</v>
      </c>
      <c r="AV169" s="1066">
        <v>0</v>
      </c>
      <c r="AW169" s="1020">
        <v>0</v>
      </c>
      <c r="AX169" s="1066">
        <v>431476818</v>
      </c>
      <c r="AY169" s="1020">
        <v>431476818</v>
      </c>
      <c r="AZ169" s="1066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70">
        <v>16000000000</v>
      </c>
      <c r="BH169" s="1070">
        <v>0</v>
      </c>
      <c r="BI169" s="1070">
        <v>0</v>
      </c>
      <c r="BJ169" s="1070">
        <v>0</v>
      </c>
      <c r="BK169" s="1070">
        <v>0</v>
      </c>
      <c r="BL169" s="1070">
        <v>0</v>
      </c>
      <c r="BM169" s="1070">
        <v>0</v>
      </c>
      <c r="BN169" s="1070">
        <v>431476818</v>
      </c>
      <c r="BO169" s="1070">
        <v>431476818</v>
      </c>
      <c r="BP169" s="1070">
        <v>431476818</v>
      </c>
      <c r="BQ169" s="1070">
        <v>0</v>
      </c>
      <c r="BR169" s="1070">
        <v>431476818</v>
      </c>
      <c r="BS169" s="1070">
        <v>0</v>
      </c>
      <c r="BT169" s="1070">
        <v>0</v>
      </c>
    </row>
    <row r="170" spans="1:72" ht="21.95" customHeight="1">
      <c r="A170" s="1013" t="str">
        <f t="shared" si="3"/>
        <v>C12180010</v>
      </c>
      <c r="B170" s="1350" t="s">
        <v>453</v>
      </c>
      <c r="C170" s="1324"/>
      <c r="D170" s="1350" t="s">
        <v>782</v>
      </c>
      <c r="E170" s="1324"/>
      <c r="F170" s="1350" t="s">
        <v>784</v>
      </c>
      <c r="G170" s="1324"/>
      <c r="H170" s="1350"/>
      <c r="I170" s="1324"/>
      <c r="J170" s="1350"/>
      <c r="K170" s="1324"/>
      <c r="L170" s="1324"/>
      <c r="M170" s="1350"/>
      <c r="N170" s="1324"/>
      <c r="O170" s="1324"/>
      <c r="P170" s="1350"/>
      <c r="Q170" s="1324"/>
      <c r="R170" s="1350"/>
      <c r="S170" s="1324"/>
      <c r="T170" s="1349" t="s">
        <v>785</v>
      </c>
      <c r="U170" s="1324"/>
      <c r="V170" s="1324"/>
      <c r="W170" s="1324"/>
      <c r="X170" s="1324"/>
      <c r="Y170" s="1324"/>
      <c r="Z170" s="1324"/>
      <c r="AA170" s="1324"/>
      <c r="AB170" s="1350" t="s">
        <v>732</v>
      </c>
      <c r="AC170" s="1324"/>
      <c r="AD170" s="1324"/>
      <c r="AE170" s="1324"/>
      <c r="AF170" s="1324"/>
      <c r="AG170" s="1350" t="s">
        <v>733</v>
      </c>
      <c r="AH170" s="1324"/>
      <c r="AI170" s="1324"/>
      <c r="AJ170" s="1021" t="s">
        <v>417</v>
      </c>
      <c r="AK170" s="1351" t="s">
        <v>734</v>
      </c>
      <c r="AL170" s="1324"/>
      <c r="AM170" s="1324"/>
      <c r="AN170" s="1324"/>
      <c r="AO170" s="1324"/>
      <c r="AP170" s="1324"/>
      <c r="AQ170" s="1020">
        <v>16000000000</v>
      </c>
      <c r="AR170" s="1066">
        <v>0</v>
      </c>
      <c r="AS170" s="1020">
        <v>0</v>
      </c>
      <c r="AT170" s="1020">
        <v>0</v>
      </c>
      <c r="AU170" s="1020">
        <v>0</v>
      </c>
      <c r="AV170" s="1066">
        <v>0</v>
      </c>
      <c r="AW170" s="1020">
        <v>0</v>
      </c>
      <c r="AX170" s="1066">
        <v>431476818</v>
      </c>
      <c r="AY170" s="1020">
        <v>431476818</v>
      </c>
      <c r="AZ170" s="1066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70">
        <v>16000000000</v>
      </c>
      <c r="BH170" s="1070">
        <v>0</v>
      </c>
      <c r="BI170" s="1070">
        <v>0</v>
      </c>
      <c r="BJ170" s="1070">
        <v>0</v>
      </c>
      <c r="BK170" s="1070">
        <v>0</v>
      </c>
      <c r="BL170" s="1070">
        <v>0</v>
      </c>
      <c r="BM170" s="1070">
        <v>0</v>
      </c>
      <c r="BN170" s="1070">
        <v>431476818</v>
      </c>
      <c r="BO170" s="1070">
        <v>431476818</v>
      </c>
      <c r="BP170" s="1070">
        <v>431476818</v>
      </c>
      <c r="BQ170" s="1070">
        <v>0</v>
      </c>
      <c r="BR170" s="1070">
        <v>431476818</v>
      </c>
      <c r="BS170" s="1070">
        <v>0</v>
      </c>
      <c r="BT170" s="1070">
        <v>0</v>
      </c>
    </row>
    <row r="171" spans="1:72" ht="21.95" customHeight="1">
      <c r="A171" s="1013" t="str">
        <f t="shared" si="3"/>
        <v>C121800110</v>
      </c>
      <c r="B171" s="1358" t="s">
        <v>453</v>
      </c>
      <c r="C171" s="1324"/>
      <c r="D171" s="1358" t="s">
        <v>782</v>
      </c>
      <c r="E171" s="1324"/>
      <c r="F171" s="1358" t="s">
        <v>784</v>
      </c>
      <c r="G171" s="1324"/>
      <c r="H171" s="1358" t="s">
        <v>738</v>
      </c>
      <c r="I171" s="1324"/>
      <c r="J171" s="1358" t="s">
        <v>685</v>
      </c>
      <c r="K171" s="1324"/>
      <c r="L171" s="1324"/>
      <c r="M171" s="1358" t="s">
        <v>685</v>
      </c>
      <c r="N171" s="1324"/>
      <c r="O171" s="1324"/>
      <c r="P171" s="1358" t="s">
        <v>685</v>
      </c>
      <c r="Q171" s="1324"/>
      <c r="R171" s="1358" t="s">
        <v>685</v>
      </c>
      <c r="S171" s="1324"/>
      <c r="T171" s="1359" t="s">
        <v>579</v>
      </c>
      <c r="U171" s="1324"/>
      <c r="V171" s="1324"/>
      <c r="W171" s="1324"/>
      <c r="X171" s="1324"/>
      <c r="Y171" s="1324"/>
      <c r="Z171" s="1324"/>
      <c r="AA171" s="1324"/>
      <c r="AB171" s="1358" t="s">
        <v>732</v>
      </c>
      <c r="AC171" s="1324"/>
      <c r="AD171" s="1324"/>
      <c r="AE171" s="1324"/>
      <c r="AF171" s="1324"/>
      <c r="AG171" s="1358" t="s">
        <v>733</v>
      </c>
      <c r="AH171" s="1324"/>
      <c r="AI171" s="1324"/>
      <c r="AJ171" s="1024" t="s">
        <v>417</v>
      </c>
      <c r="AK171" s="1360" t="s">
        <v>734</v>
      </c>
      <c r="AL171" s="1324"/>
      <c r="AM171" s="1324"/>
      <c r="AN171" s="1324"/>
      <c r="AO171" s="1324"/>
      <c r="AP171" s="1324"/>
      <c r="AQ171" s="1020">
        <v>16000000000</v>
      </c>
      <c r="AR171" s="1066">
        <v>0</v>
      </c>
      <c r="AS171" s="1020">
        <v>0</v>
      </c>
      <c r="AT171" s="1020">
        <v>0</v>
      </c>
      <c r="AU171" s="1020">
        <v>0</v>
      </c>
      <c r="AV171" s="1066">
        <v>0</v>
      </c>
      <c r="AW171" s="1020">
        <v>0</v>
      </c>
      <c r="AX171" s="1066">
        <v>431476818</v>
      </c>
      <c r="AY171" s="1020">
        <v>431476818</v>
      </c>
      <c r="AZ171" s="1066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70">
        <v>16000000000</v>
      </c>
      <c r="BH171" s="1070">
        <v>0</v>
      </c>
      <c r="BI171" s="1070">
        <v>0</v>
      </c>
      <c r="BJ171" s="1070">
        <v>0</v>
      </c>
      <c r="BK171" s="1070">
        <v>0</v>
      </c>
      <c r="BL171" s="1070">
        <v>0</v>
      </c>
      <c r="BM171" s="1070">
        <v>0</v>
      </c>
      <c r="BN171" s="1070">
        <v>431476818</v>
      </c>
      <c r="BO171" s="1070">
        <v>431476818</v>
      </c>
      <c r="BP171" s="1070">
        <v>431476818</v>
      </c>
      <c r="BQ171" s="1070">
        <v>0</v>
      </c>
      <c r="BR171" s="1070">
        <v>431476818</v>
      </c>
      <c r="BS171" s="1070">
        <v>0</v>
      </c>
      <c r="BT171" s="1070">
        <v>0</v>
      </c>
    </row>
    <row r="172" spans="1:72" ht="21.95" customHeight="1">
      <c r="A172" s="1013" t="str">
        <f t="shared" si="3"/>
        <v>C12210</v>
      </c>
      <c r="B172" s="1350" t="s">
        <v>453</v>
      </c>
      <c r="C172" s="1324"/>
      <c r="D172" s="1350" t="s">
        <v>786</v>
      </c>
      <c r="E172" s="1324"/>
      <c r="F172" s="1350"/>
      <c r="G172" s="1324"/>
      <c r="H172" s="1350"/>
      <c r="I172" s="1324"/>
      <c r="J172" s="1350"/>
      <c r="K172" s="1324"/>
      <c r="L172" s="1324"/>
      <c r="M172" s="1350"/>
      <c r="N172" s="1324"/>
      <c r="O172" s="1324"/>
      <c r="P172" s="1350"/>
      <c r="Q172" s="1324"/>
      <c r="R172" s="1350"/>
      <c r="S172" s="1324"/>
      <c r="T172" s="1349" t="s">
        <v>787</v>
      </c>
      <c r="U172" s="1324"/>
      <c r="V172" s="1324"/>
      <c r="W172" s="1324"/>
      <c r="X172" s="1324"/>
      <c r="Y172" s="1324"/>
      <c r="Z172" s="1324"/>
      <c r="AA172" s="1324"/>
      <c r="AB172" s="1350" t="s">
        <v>732</v>
      </c>
      <c r="AC172" s="1324"/>
      <c r="AD172" s="1324"/>
      <c r="AE172" s="1324"/>
      <c r="AF172" s="1324"/>
      <c r="AG172" s="1350" t="s">
        <v>733</v>
      </c>
      <c r="AH172" s="1324"/>
      <c r="AI172" s="1324"/>
      <c r="AJ172" s="1021" t="s">
        <v>417</v>
      </c>
      <c r="AK172" s="1351" t="s">
        <v>734</v>
      </c>
      <c r="AL172" s="1324"/>
      <c r="AM172" s="1324"/>
      <c r="AN172" s="1324"/>
      <c r="AO172" s="1324"/>
      <c r="AP172" s="1324"/>
      <c r="AQ172" s="1020">
        <v>891175041</v>
      </c>
      <c r="AR172" s="1066">
        <v>0</v>
      </c>
      <c r="AS172" s="1020">
        <v>0</v>
      </c>
      <c r="AT172" s="1020">
        <v>91175041</v>
      </c>
      <c r="AU172" s="1020">
        <v>0</v>
      </c>
      <c r="AV172" s="1066">
        <v>0</v>
      </c>
      <c r="AW172" s="1020">
        <v>0</v>
      </c>
      <c r="AX172" s="1066">
        <v>0</v>
      </c>
      <c r="AY172" s="1020">
        <v>0</v>
      </c>
      <c r="AZ172" s="1066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70">
        <v>891175041</v>
      </c>
      <c r="BH172" s="1070">
        <v>0</v>
      </c>
      <c r="BI172" s="1070">
        <v>0</v>
      </c>
      <c r="BJ172" s="1070">
        <v>91175041</v>
      </c>
      <c r="BK172" s="1070">
        <v>0</v>
      </c>
      <c r="BL172" s="1070">
        <v>0</v>
      </c>
      <c r="BM172" s="1070">
        <v>0</v>
      </c>
      <c r="BN172" s="1070">
        <v>0</v>
      </c>
      <c r="BO172" s="1070">
        <v>0</v>
      </c>
      <c r="BP172" s="1070">
        <v>0</v>
      </c>
      <c r="BQ172" s="1070">
        <v>0</v>
      </c>
      <c r="BR172" s="1070">
        <v>0</v>
      </c>
      <c r="BS172" s="1070">
        <v>0</v>
      </c>
      <c r="BT172" s="1070">
        <v>0</v>
      </c>
    </row>
    <row r="173" spans="1:72" ht="21.95" customHeight="1">
      <c r="A173" s="1013" t="str">
        <f t="shared" si="3"/>
        <v>C12280010</v>
      </c>
      <c r="B173" s="1350" t="s">
        <v>453</v>
      </c>
      <c r="C173" s="1324"/>
      <c r="D173" s="1350" t="s">
        <v>786</v>
      </c>
      <c r="E173" s="1324"/>
      <c r="F173" s="1350" t="s">
        <v>784</v>
      </c>
      <c r="G173" s="1324"/>
      <c r="H173" s="1350"/>
      <c r="I173" s="1324"/>
      <c r="J173" s="1350"/>
      <c r="K173" s="1324"/>
      <c r="L173" s="1324"/>
      <c r="M173" s="1350"/>
      <c r="N173" s="1324"/>
      <c r="O173" s="1324"/>
      <c r="P173" s="1350"/>
      <c r="Q173" s="1324"/>
      <c r="R173" s="1350"/>
      <c r="S173" s="1324"/>
      <c r="T173" s="1349" t="s">
        <v>785</v>
      </c>
      <c r="U173" s="1324"/>
      <c r="V173" s="1324"/>
      <c r="W173" s="1324"/>
      <c r="X173" s="1324"/>
      <c r="Y173" s="1324"/>
      <c r="Z173" s="1324"/>
      <c r="AA173" s="1324"/>
      <c r="AB173" s="1350" t="s">
        <v>732</v>
      </c>
      <c r="AC173" s="1324"/>
      <c r="AD173" s="1324"/>
      <c r="AE173" s="1324"/>
      <c r="AF173" s="1324"/>
      <c r="AG173" s="1350" t="s">
        <v>733</v>
      </c>
      <c r="AH173" s="1324"/>
      <c r="AI173" s="1324"/>
      <c r="AJ173" s="1021" t="s">
        <v>417</v>
      </c>
      <c r="AK173" s="1351" t="s">
        <v>734</v>
      </c>
      <c r="AL173" s="1324"/>
      <c r="AM173" s="1324"/>
      <c r="AN173" s="1324"/>
      <c r="AO173" s="1324"/>
      <c r="AP173" s="1324"/>
      <c r="AQ173" s="1020">
        <v>891175041</v>
      </c>
      <c r="AR173" s="1066">
        <v>0</v>
      </c>
      <c r="AS173" s="1020">
        <v>0</v>
      </c>
      <c r="AT173" s="1020">
        <v>91175041</v>
      </c>
      <c r="AU173" s="1020">
        <v>0</v>
      </c>
      <c r="AV173" s="1066">
        <v>0</v>
      </c>
      <c r="AW173" s="1020">
        <v>0</v>
      </c>
      <c r="AX173" s="1066">
        <v>0</v>
      </c>
      <c r="AY173" s="1020">
        <v>0</v>
      </c>
      <c r="AZ173" s="1066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70">
        <v>891175041</v>
      </c>
      <c r="BH173" s="1070">
        <v>0</v>
      </c>
      <c r="BI173" s="1070">
        <v>0</v>
      </c>
      <c r="BJ173" s="1070">
        <v>91175041</v>
      </c>
      <c r="BK173" s="1070">
        <v>0</v>
      </c>
      <c r="BL173" s="1070">
        <v>0</v>
      </c>
      <c r="BM173" s="1070">
        <v>0</v>
      </c>
      <c r="BN173" s="1070">
        <v>0</v>
      </c>
      <c r="BO173" s="1070">
        <v>0</v>
      </c>
      <c r="BP173" s="1070">
        <v>0</v>
      </c>
      <c r="BQ173" s="1070">
        <v>0</v>
      </c>
      <c r="BR173" s="1070">
        <v>0</v>
      </c>
      <c r="BS173" s="1070">
        <v>0</v>
      </c>
      <c r="BT173" s="1070">
        <v>0</v>
      </c>
    </row>
    <row r="174" spans="1:72" ht="21.95" customHeight="1">
      <c r="A174" s="1013" t="str">
        <f t="shared" si="3"/>
        <v>C122800210</v>
      </c>
      <c r="B174" s="1358" t="s">
        <v>453</v>
      </c>
      <c r="C174" s="1324"/>
      <c r="D174" s="1358" t="s">
        <v>786</v>
      </c>
      <c r="E174" s="1324"/>
      <c r="F174" s="1358" t="s">
        <v>784</v>
      </c>
      <c r="G174" s="1324"/>
      <c r="H174" s="1358" t="s">
        <v>741</v>
      </c>
      <c r="I174" s="1324"/>
      <c r="J174" s="1358"/>
      <c r="K174" s="1324"/>
      <c r="L174" s="1324"/>
      <c r="M174" s="1358"/>
      <c r="N174" s="1324"/>
      <c r="O174" s="1324"/>
      <c r="P174" s="1358"/>
      <c r="Q174" s="1324"/>
      <c r="R174" s="1358"/>
      <c r="S174" s="1324"/>
      <c r="T174" s="1359" t="s">
        <v>454</v>
      </c>
      <c r="U174" s="1324"/>
      <c r="V174" s="1324"/>
      <c r="W174" s="1324"/>
      <c r="X174" s="1324"/>
      <c r="Y174" s="1324"/>
      <c r="Z174" s="1324"/>
      <c r="AA174" s="1324"/>
      <c r="AB174" s="1358" t="s">
        <v>732</v>
      </c>
      <c r="AC174" s="1324"/>
      <c r="AD174" s="1324"/>
      <c r="AE174" s="1324"/>
      <c r="AF174" s="1324"/>
      <c r="AG174" s="1358" t="s">
        <v>733</v>
      </c>
      <c r="AH174" s="1324"/>
      <c r="AI174" s="1324"/>
      <c r="AJ174" s="1024" t="s">
        <v>417</v>
      </c>
      <c r="AK174" s="1360" t="s">
        <v>734</v>
      </c>
      <c r="AL174" s="1324"/>
      <c r="AM174" s="1324"/>
      <c r="AN174" s="1324"/>
      <c r="AO174" s="1324"/>
      <c r="AP174" s="1324"/>
      <c r="AQ174" s="1020">
        <v>800000000</v>
      </c>
      <c r="AR174" s="1066">
        <v>0</v>
      </c>
      <c r="AS174" s="1020">
        <v>0</v>
      </c>
      <c r="AT174" s="1020">
        <v>91175041</v>
      </c>
      <c r="AU174" s="1020">
        <v>0</v>
      </c>
      <c r="AV174" s="1066">
        <v>0</v>
      </c>
      <c r="AW174" s="1020">
        <v>0</v>
      </c>
      <c r="AX174" s="1066">
        <v>0</v>
      </c>
      <c r="AY174" s="1020">
        <v>0</v>
      </c>
      <c r="AZ174" s="1066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70">
        <v>800000000</v>
      </c>
      <c r="BH174" s="1070">
        <v>0</v>
      </c>
      <c r="BI174" s="1070">
        <v>0</v>
      </c>
      <c r="BJ174" s="1070">
        <v>91175041</v>
      </c>
      <c r="BK174" s="1070">
        <v>0</v>
      </c>
      <c r="BL174" s="1070">
        <v>0</v>
      </c>
      <c r="BM174" s="1070">
        <v>0</v>
      </c>
      <c r="BN174" s="1070">
        <v>0</v>
      </c>
      <c r="BO174" s="1070">
        <v>0</v>
      </c>
      <c r="BP174" s="1070">
        <v>0</v>
      </c>
      <c r="BQ174" s="1070">
        <v>0</v>
      </c>
      <c r="BR174" s="1070">
        <v>0</v>
      </c>
      <c r="BS174" s="1070">
        <v>0</v>
      </c>
      <c r="BT174" s="1070">
        <v>0</v>
      </c>
    </row>
    <row r="175" spans="1:72" ht="21.95" customHeight="1">
      <c r="A175" s="1013" t="str">
        <f t="shared" si="3"/>
        <v>C122800310</v>
      </c>
      <c r="B175" s="1358" t="s">
        <v>453</v>
      </c>
      <c r="C175" s="1324"/>
      <c r="D175" s="1358" t="s">
        <v>786</v>
      </c>
      <c r="E175" s="1324"/>
      <c r="F175" s="1358" t="s">
        <v>784</v>
      </c>
      <c r="G175" s="1324"/>
      <c r="H175" s="1358" t="s">
        <v>748</v>
      </c>
      <c r="I175" s="1324"/>
      <c r="J175" s="1358" t="s">
        <v>685</v>
      </c>
      <c r="K175" s="1324"/>
      <c r="L175" s="1324"/>
      <c r="M175" s="1358" t="s">
        <v>685</v>
      </c>
      <c r="N175" s="1324"/>
      <c r="O175" s="1324"/>
      <c r="P175" s="1358" t="s">
        <v>685</v>
      </c>
      <c r="Q175" s="1324"/>
      <c r="R175" s="1358" t="s">
        <v>685</v>
      </c>
      <c r="S175" s="1324"/>
      <c r="T175" s="1359" t="s">
        <v>788</v>
      </c>
      <c r="U175" s="1324"/>
      <c r="V175" s="1324"/>
      <c r="W175" s="1324"/>
      <c r="X175" s="1324"/>
      <c r="Y175" s="1324"/>
      <c r="Z175" s="1324"/>
      <c r="AA175" s="1324"/>
      <c r="AB175" s="1358" t="s">
        <v>732</v>
      </c>
      <c r="AC175" s="1324"/>
      <c r="AD175" s="1324"/>
      <c r="AE175" s="1324"/>
      <c r="AF175" s="1324"/>
      <c r="AG175" s="1358" t="s">
        <v>733</v>
      </c>
      <c r="AH175" s="1324"/>
      <c r="AI175" s="1324"/>
      <c r="AJ175" s="1024" t="s">
        <v>417</v>
      </c>
      <c r="AK175" s="1360" t="s">
        <v>734</v>
      </c>
      <c r="AL175" s="1324"/>
      <c r="AM175" s="1324"/>
      <c r="AN175" s="1324"/>
      <c r="AO175" s="1324"/>
      <c r="AP175" s="1324"/>
      <c r="AQ175" s="1020">
        <v>91175041</v>
      </c>
      <c r="AR175" s="1066">
        <v>0</v>
      </c>
      <c r="AS175" s="1020">
        <v>0</v>
      </c>
      <c r="AT175" s="1020">
        <v>0</v>
      </c>
      <c r="AU175" s="1020">
        <v>0</v>
      </c>
      <c r="AV175" s="1066">
        <v>0</v>
      </c>
      <c r="AW175" s="1020">
        <v>0</v>
      </c>
      <c r="AX175" s="1066">
        <v>0</v>
      </c>
      <c r="AY175" s="1020">
        <v>0</v>
      </c>
      <c r="AZ175" s="1066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70">
        <v>91175041</v>
      </c>
      <c r="BH175" s="1070">
        <v>0</v>
      </c>
      <c r="BI175" s="1070">
        <v>0</v>
      </c>
      <c r="BJ175" s="1070">
        <v>0</v>
      </c>
      <c r="BK175" s="1070">
        <v>0</v>
      </c>
      <c r="BL175" s="1070">
        <v>0</v>
      </c>
      <c r="BM175" s="1070">
        <v>0</v>
      </c>
      <c r="BN175" s="1070">
        <v>0</v>
      </c>
      <c r="BO175" s="1070">
        <v>0</v>
      </c>
      <c r="BP175" s="1070">
        <v>0</v>
      </c>
      <c r="BQ175" s="1070">
        <v>0</v>
      </c>
      <c r="BR175" s="1070">
        <v>0</v>
      </c>
      <c r="BS175" s="1070">
        <v>0</v>
      </c>
      <c r="BT175" s="1070">
        <v>0</v>
      </c>
    </row>
    <row r="176" spans="1:72" ht="21.95" customHeight="1">
      <c r="A176" s="1013" t="str">
        <f t="shared" si="3"/>
        <v>C21310</v>
      </c>
      <c r="B176" s="1350" t="s">
        <v>453</v>
      </c>
      <c r="C176" s="1324"/>
      <c r="D176" s="1350" t="s">
        <v>789</v>
      </c>
      <c r="E176" s="1324"/>
      <c r="F176" s="1350"/>
      <c r="G176" s="1324"/>
      <c r="H176" s="1350"/>
      <c r="I176" s="1324"/>
      <c r="J176" s="1350"/>
      <c r="K176" s="1324"/>
      <c r="L176" s="1324"/>
      <c r="M176" s="1350"/>
      <c r="N176" s="1324"/>
      <c r="O176" s="1324"/>
      <c r="P176" s="1350"/>
      <c r="Q176" s="1324"/>
      <c r="R176" s="1350"/>
      <c r="S176" s="1324"/>
      <c r="T176" s="1349" t="s">
        <v>790</v>
      </c>
      <c r="U176" s="1324"/>
      <c r="V176" s="1324"/>
      <c r="W176" s="1324"/>
      <c r="X176" s="1324"/>
      <c r="Y176" s="1324"/>
      <c r="Z176" s="1324"/>
      <c r="AA176" s="1324"/>
      <c r="AB176" s="1350" t="s">
        <v>732</v>
      </c>
      <c r="AC176" s="1324"/>
      <c r="AD176" s="1324"/>
      <c r="AE176" s="1324"/>
      <c r="AF176" s="1324"/>
      <c r="AG176" s="1350" t="s">
        <v>733</v>
      </c>
      <c r="AH176" s="1324"/>
      <c r="AI176" s="1324"/>
      <c r="AJ176" s="1021" t="s">
        <v>417</v>
      </c>
      <c r="AK176" s="1351" t="s">
        <v>734</v>
      </c>
      <c r="AL176" s="1324"/>
      <c r="AM176" s="1324"/>
      <c r="AN176" s="1324"/>
      <c r="AO176" s="1324"/>
      <c r="AP176" s="1324"/>
      <c r="AQ176" s="1020">
        <v>540000000</v>
      </c>
      <c r="AR176" s="1066">
        <v>0</v>
      </c>
      <c r="AS176" s="1020">
        <v>800000</v>
      </c>
      <c r="AT176" s="1020">
        <v>0</v>
      </c>
      <c r="AU176" s="1020">
        <v>0</v>
      </c>
      <c r="AV176" s="1066">
        <v>0</v>
      </c>
      <c r="AW176" s="1020">
        <v>0</v>
      </c>
      <c r="AX176" s="1066">
        <v>0</v>
      </c>
      <c r="AY176" s="1020">
        <v>0</v>
      </c>
      <c r="AZ176" s="1066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70">
        <v>540000000</v>
      </c>
      <c r="BH176" s="1070">
        <v>0</v>
      </c>
      <c r="BI176" s="1070">
        <v>800000</v>
      </c>
      <c r="BJ176" s="1070">
        <v>0</v>
      </c>
      <c r="BK176" s="1070">
        <v>0</v>
      </c>
      <c r="BL176" s="1070">
        <v>0</v>
      </c>
      <c r="BM176" s="1070">
        <v>0</v>
      </c>
      <c r="BN176" s="1070">
        <v>0</v>
      </c>
      <c r="BO176" s="1070">
        <v>0</v>
      </c>
      <c r="BP176" s="1070">
        <v>0</v>
      </c>
      <c r="BQ176" s="1070">
        <v>0</v>
      </c>
      <c r="BR176" s="1070">
        <v>0</v>
      </c>
      <c r="BS176" s="1070">
        <v>0</v>
      </c>
      <c r="BT176" s="1070">
        <v>0</v>
      </c>
    </row>
    <row r="177" spans="1:72" ht="21.95" customHeight="1">
      <c r="A177" s="1013" t="str">
        <f t="shared" si="3"/>
        <v>C21380010</v>
      </c>
      <c r="B177" s="1350" t="s">
        <v>453</v>
      </c>
      <c r="C177" s="1324"/>
      <c r="D177" s="1350" t="s">
        <v>789</v>
      </c>
      <c r="E177" s="1324"/>
      <c r="F177" s="1350" t="s">
        <v>784</v>
      </c>
      <c r="G177" s="1324"/>
      <c r="H177" s="1350"/>
      <c r="I177" s="1324"/>
      <c r="J177" s="1350"/>
      <c r="K177" s="1324"/>
      <c r="L177" s="1324"/>
      <c r="M177" s="1350"/>
      <c r="N177" s="1324"/>
      <c r="O177" s="1324"/>
      <c r="P177" s="1350"/>
      <c r="Q177" s="1324"/>
      <c r="R177" s="1350"/>
      <c r="S177" s="1324"/>
      <c r="T177" s="1349" t="s">
        <v>785</v>
      </c>
      <c r="U177" s="1324"/>
      <c r="V177" s="1324"/>
      <c r="W177" s="1324"/>
      <c r="X177" s="1324"/>
      <c r="Y177" s="1324"/>
      <c r="Z177" s="1324"/>
      <c r="AA177" s="1324"/>
      <c r="AB177" s="1350" t="s">
        <v>732</v>
      </c>
      <c r="AC177" s="1324"/>
      <c r="AD177" s="1324"/>
      <c r="AE177" s="1324"/>
      <c r="AF177" s="1324"/>
      <c r="AG177" s="1350" t="s">
        <v>733</v>
      </c>
      <c r="AH177" s="1324"/>
      <c r="AI177" s="1324"/>
      <c r="AJ177" s="1021" t="s">
        <v>417</v>
      </c>
      <c r="AK177" s="1351" t="s">
        <v>734</v>
      </c>
      <c r="AL177" s="1324"/>
      <c r="AM177" s="1324"/>
      <c r="AN177" s="1324"/>
      <c r="AO177" s="1324"/>
      <c r="AP177" s="1324"/>
      <c r="AQ177" s="1020">
        <v>540000000</v>
      </c>
      <c r="AR177" s="1066">
        <v>0</v>
      </c>
      <c r="AS177" s="1020">
        <v>800000</v>
      </c>
      <c r="AT177" s="1020">
        <v>0</v>
      </c>
      <c r="AU177" s="1020">
        <v>0</v>
      </c>
      <c r="AV177" s="1066">
        <v>0</v>
      </c>
      <c r="AW177" s="1020">
        <v>0</v>
      </c>
      <c r="AX177" s="1066">
        <v>0</v>
      </c>
      <c r="AY177" s="1020">
        <v>0</v>
      </c>
      <c r="AZ177" s="1066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70">
        <v>540000000</v>
      </c>
      <c r="BH177" s="1070">
        <v>0</v>
      </c>
      <c r="BI177" s="1070">
        <v>800000</v>
      </c>
      <c r="BJ177" s="1070">
        <v>0</v>
      </c>
      <c r="BK177" s="1070">
        <v>0</v>
      </c>
      <c r="BL177" s="1070">
        <v>0</v>
      </c>
      <c r="BM177" s="1070">
        <v>0</v>
      </c>
      <c r="BN177" s="1070">
        <v>0</v>
      </c>
      <c r="BO177" s="1070">
        <v>0</v>
      </c>
      <c r="BP177" s="1070">
        <v>0</v>
      </c>
      <c r="BQ177" s="1070">
        <v>0</v>
      </c>
      <c r="BR177" s="1070">
        <v>0</v>
      </c>
      <c r="BS177" s="1070">
        <v>0</v>
      </c>
      <c r="BT177" s="1070">
        <v>0</v>
      </c>
    </row>
    <row r="178" spans="1:72" ht="21.95" customHeight="1">
      <c r="A178" s="1013" t="str">
        <f t="shared" si="3"/>
        <v>C213800110</v>
      </c>
      <c r="B178" s="1358" t="s">
        <v>453</v>
      </c>
      <c r="C178" s="1324"/>
      <c r="D178" s="1358" t="s">
        <v>789</v>
      </c>
      <c r="E178" s="1324"/>
      <c r="F178" s="1358" t="s">
        <v>784</v>
      </c>
      <c r="G178" s="1324"/>
      <c r="H178" s="1358" t="s">
        <v>738</v>
      </c>
      <c r="I178" s="1324"/>
      <c r="J178" s="1358" t="s">
        <v>685</v>
      </c>
      <c r="K178" s="1324"/>
      <c r="L178" s="1324"/>
      <c r="M178" s="1358" t="s">
        <v>685</v>
      </c>
      <c r="N178" s="1324"/>
      <c r="O178" s="1324"/>
      <c r="P178" s="1358" t="s">
        <v>685</v>
      </c>
      <c r="Q178" s="1324"/>
      <c r="R178" s="1358" t="s">
        <v>685</v>
      </c>
      <c r="S178" s="1324"/>
      <c r="T178" s="1359" t="s">
        <v>580</v>
      </c>
      <c r="U178" s="1324"/>
      <c r="V178" s="1324"/>
      <c r="W178" s="1324"/>
      <c r="X178" s="1324"/>
      <c r="Y178" s="1324"/>
      <c r="Z178" s="1324"/>
      <c r="AA178" s="1324"/>
      <c r="AB178" s="1358" t="s">
        <v>732</v>
      </c>
      <c r="AC178" s="1324"/>
      <c r="AD178" s="1324"/>
      <c r="AE178" s="1324"/>
      <c r="AF178" s="1324"/>
      <c r="AG178" s="1358" t="s">
        <v>733</v>
      </c>
      <c r="AH178" s="1324"/>
      <c r="AI178" s="1324"/>
      <c r="AJ178" s="1024" t="s">
        <v>417</v>
      </c>
      <c r="AK178" s="1360" t="s">
        <v>734</v>
      </c>
      <c r="AL178" s="1324"/>
      <c r="AM178" s="1324"/>
      <c r="AN178" s="1324"/>
      <c r="AO178" s="1324"/>
      <c r="AP178" s="1324"/>
      <c r="AQ178" s="1020">
        <v>540000000</v>
      </c>
      <c r="AR178" s="1066">
        <v>0</v>
      </c>
      <c r="AS178" s="1020">
        <v>800000</v>
      </c>
      <c r="AT178" s="1020">
        <v>0</v>
      </c>
      <c r="AU178" s="1020">
        <v>0</v>
      </c>
      <c r="AV178" s="1066">
        <v>0</v>
      </c>
      <c r="AW178" s="1020">
        <v>0</v>
      </c>
      <c r="AX178" s="1066">
        <v>0</v>
      </c>
      <c r="AY178" s="1020">
        <v>0</v>
      </c>
      <c r="AZ178" s="1066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70">
        <v>540000000</v>
      </c>
      <c r="BH178" s="1070">
        <v>0</v>
      </c>
      <c r="BI178" s="1070">
        <v>800000</v>
      </c>
      <c r="BJ178" s="1070">
        <v>0</v>
      </c>
      <c r="BK178" s="1070">
        <v>0</v>
      </c>
      <c r="BL178" s="1070">
        <v>0</v>
      </c>
      <c r="BM178" s="1070">
        <v>0</v>
      </c>
      <c r="BN178" s="1070">
        <v>0</v>
      </c>
      <c r="BO178" s="1070">
        <v>0</v>
      </c>
      <c r="BP178" s="1070">
        <v>0</v>
      </c>
      <c r="BQ178" s="1070">
        <v>0</v>
      </c>
      <c r="BR178" s="1070">
        <v>0</v>
      </c>
      <c r="BS178" s="1070">
        <v>0</v>
      </c>
      <c r="BT178" s="1070">
        <v>0</v>
      </c>
    </row>
    <row r="179" spans="1:72" ht="21.95" customHeight="1">
      <c r="A179" s="1013" t="str">
        <f t="shared" si="3"/>
        <v>C31010</v>
      </c>
      <c r="B179" s="1350" t="s">
        <v>453</v>
      </c>
      <c r="C179" s="1324"/>
      <c r="D179" s="1350" t="s">
        <v>791</v>
      </c>
      <c r="E179" s="1324"/>
      <c r="F179" s="1350"/>
      <c r="G179" s="1324"/>
      <c r="H179" s="1350"/>
      <c r="I179" s="1324"/>
      <c r="J179" s="1350"/>
      <c r="K179" s="1324"/>
      <c r="L179" s="1324"/>
      <c r="M179" s="1350"/>
      <c r="N179" s="1324"/>
      <c r="O179" s="1324"/>
      <c r="P179" s="1350"/>
      <c r="Q179" s="1324"/>
      <c r="R179" s="1350"/>
      <c r="S179" s="1324"/>
      <c r="T179" s="1349" t="s">
        <v>792</v>
      </c>
      <c r="U179" s="1324"/>
      <c r="V179" s="1324"/>
      <c r="W179" s="1324"/>
      <c r="X179" s="1324"/>
      <c r="Y179" s="1324"/>
      <c r="Z179" s="1324"/>
      <c r="AA179" s="1324"/>
      <c r="AB179" s="1350" t="s">
        <v>732</v>
      </c>
      <c r="AC179" s="1324"/>
      <c r="AD179" s="1324"/>
      <c r="AE179" s="1324"/>
      <c r="AF179" s="1324"/>
      <c r="AG179" s="1350" t="s">
        <v>733</v>
      </c>
      <c r="AH179" s="1324"/>
      <c r="AI179" s="1324"/>
      <c r="AJ179" s="1021" t="s">
        <v>417</v>
      </c>
      <c r="AK179" s="1351" t="s">
        <v>734</v>
      </c>
      <c r="AL179" s="1324"/>
      <c r="AM179" s="1324"/>
      <c r="AN179" s="1324"/>
      <c r="AO179" s="1324"/>
      <c r="AP179" s="1324"/>
      <c r="AQ179" s="1020">
        <v>3518877300</v>
      </c>
      <c r="AR179" s="1066">
        <v>141771200</v>
      </c>
      <c r="AS179" s="1020">
        <v>149901441</v>
      </c>
      <c r="AT179" s="1020">
        <v>124877300</v>
      </c>
      <c r="AU179" s="1020">
        <v>0</v>
      </c>
      <c r="AV179" s="1066">
        <v>122390591</v>
      </c>
      <c r="AW179" s="1020">
        <v>19380609</v>
      </c>
      <c r="AX179" s="1066">
        <v>371105845</v>
      </c>
      <c r="AY179" s="1020">
        <v>248715254</v>
      </c>
      <c r="AZ179" s="1066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70">
        <v>3518877300</v>
      </c>
      <c r="BH179" s="1070">
        <v>141771200</v>
      </c>
      <c r="BI179" s="1070">
        <v>149901441</v>
      </c>
      <c r="BJ179" s="1070">
        <v>124877300</v>
      </c>
      <c r="BK179" s="1070">
        <v>0</v>
      </c>
      <c r="BL179" s="1070">
        <v>122390591</v>
      </c>
      <c r="BM179" s="1070">
        <v>19380609</v>
      </c>
      <c r="BN179" s="1070">
        <v>371105845</v>
      </c>
      <c r="BO179" s="1070">
        <v>248715254</v>
      </c>
      <c r="BP179" s="1070">
        <v>403957398</v>
      </c>
      <c r="BQ179" s="1070">
        <v>32851553</v>
      </c>
      <c r="BR179" s="1070">
        <v>403957398</v>
      </c>
      <c r="BS179" s="1070">
        <v>0</v>
      </c>
      <c r="BT179" s="1070">
        <v>0</v>
      </c>
    </row>
    <row r="180" spans="1:72" ht="21.95" customHeight="1">
      <c r="A180" s="1013" t="str">
        <f t="shared" si="3"/>
        <v>C310150410</v>
      </c>
      <c r="B180" s="1350" t="s">
        <v>453</v>
      </c>
      <c r="C180" s="1324"/>
      <c r="D180" s="1350" t="s">
        <v>791</v>
      </c>
      <c r="E180" s="1324"/>
      <c r="F180" s="1350" t="s">
        <v>793</v>
      </c>
      <c r="G180" s="1324"/>
      <c r="H180" s="1350"/>
      <c r="I180" s="1324"/>
      <c r="J180" s="1350"/>
      <c r="K180" s="1324"/>
      <c r="L180" s="1324"/>
      <c r="M180" s="1350"/>
      <c r="N180" s="1324"/>
      <c r="O180" s="1324"/>
      <c r="P180" s="1350"/>
      <c r="Q180" s="1324"/>
      <c r="R180" s="1350"/>
      <c r="S180" s="1324"/>
      <c r="T180" s="1349" t="s">
        <v>794</v>
      </c>
      <c r="U180" s="1324"/>
      <c r="V180" s="1324"/>
      <c r="W180" s="1324"/>
      <c r="X180" s="1324"/>
      <c r="Y180" s="1324"/>
      <c r="Z180" s="1324"/>
      <c r="AA180" s="1324"/>
      <c r="AB180" s="1350" t="s">
        <v>732</v>
      </c>
      <c r="AC180" s="1324"/>
      <c r="AD180" s="1324"/>
      <c r="AE180" s="1324"/>
      <c r="AF180" s="1324"/>
      <c r="AG180" s="1350" t="s">
        <v>733</v>
      </c>
      <c r="AH180" s="1324"/>
      <c r="AI180" s="1324"/>
      <c r="AJ180" s="1021" t="s">
        <v>417</v>
      </c>
      <c r="AK180" s="1351" t="s">
        <v>734</v>
      </c>
      <c r="AL180" s="1324"/>
      <c r="AM180" s="1324"/>
      <c r="AN180" s="1324"/>
      <c r="AO180" s="1324"/>
      <c r="AP180" s="1324"/>
      <c r="AQ180" s="1020">
        <v>800000000</v>
      </c>
      <c r="AR180" s="1066">
        <v>90000000</v>
      </c>
      <c r="AS180" s="1020">
        <v>70013533</v>
      </c>
      <c r="AT180" s="1020">
        <v>0</v>
      </c>
      <c r="AU180" s="1020">
        <v>0</v>
      </c>
      <c r="AV180" s="1066">
        <v>68411852</v>
      </c>
      <c r="AW180" s="1020">
        <v>21588148</v>
      </c>
      <c r="AX180" s="1066">
        <v>46852978</v>
      </c>
      <c r="AY180" s="1020">
        <v>21558874</v>
      </c>
      <c r="AZ180" s="1066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70">
        <v>800000000</v>
      </c>
      <c r="BH180" s="1070">
        <v>90000000</v>
      </c>
      <c r="BI180" s="1070">
        <v>70013533</v>
      </c>
      <c r="BJ180" s="1070">
        <v>0</v>
      </c>
      <c r="BK180" s="1070">
        <v>0</v>
      </c>
      <c r="BL180" s="1070">
        <v>68411852</v>
      </c>
      <c r="BM180" s="1070">
        <v>21588148</v>
      </c>
      <c r="BN180" s="1070">
        <v>46852978</v>
      </c>
      <c r="BO180" s="1070">
        <v>21558874</v>
      </c>
      <c r="BP180" s="1070">
        <v>46053265</v>
      </c>
      <c r="BQ180" s="1070">
        <v>799713</v>
      </c>
      <c r="BR180" s="1070">
        <v>46053265</v>
      </c>
      <c r="BS180" s="1070">
        <v>0</v>
      </c>
      <c r="BT180" s="1070">
        <v>0</v>
      </c>
    </row>
    <row r="181" spans="1:72" ht="21.95" customHeight="1">
      <c r="A181" s="1013" t="str">
        <f t="shared" si="3"/>
        <v>C3101504110</v>
      </c>
      <c r="B181" s="1358" t="s">
        <v>453</v>
      </c>
      <c r="C181" s="1324"/>
      <c r="D181" s="1358" t="s">
        <v>791</v>
      </c>
      <c r="E181" s="1324"/>
      <c r="F181" s="1358" t="s">
        <v>793</v>
      </c>
      <c r="G181" s="1324"/>
      <c r="H181" s="1358" t="s">
        <v>738</v>
      </c>
      <c r="I181" s="1324"/>
      <c r="J181" s="1358" t="s">
        <v>685</v>
      </c>
      <c r="K181" s="1324"/>
      <c r="L181" s="1324"/>
      <c r="M181" s="1358" t="s">
        <v>685</v>
      </c>
      <c r="N181" s="1324"/>
      <c r="O181" s="1324"/>
      <c r="P181" s="1358" t="s">
        <v>685</v>
      </c>
      <c r="Q181" s="1324"/>
      <c r="R181" s="1358" t="s">
        <v>685</v>
      </c>
      <c r="S181" s="1324"/>
      <c r="T181" s="1359" t="s">
        <v>581</v>
      </c>
      <c r="U181" s="1324"/>
      <c r="V181" s="1324"/>
      <c r="W181" s="1324"/>
      <c r="X181" s="1324"/>
      <c r="Y181" s="1324"/>
      <c r="Z181" s="1324"/>
      <c r="AA181" s="1324"/>
      <c r="AB181" s="1358" t="s">
        <v>732</v>
      </c>
      <c r="AC181" s="1324"/>
      <c r="AD181" s="1324"/>
      <c r="AE181" s="1324"/>
      <c r="AF181" s="1324"/>
      <c r="AG181" s="1358" t="s">
        <v>733</v>
      </c>
      <c r="AH181" s="1324"/>
      <c r="AI181" s="1324"/>
      <c r="AJ181" s="1024" t="s">
        <v>417</v>
      </c>
      <c r="AK181" s="1360" t="s">
        <v>734</v>
      </c>
      <c r="AL181" s="1324"/>
      <c r="AM181" s="1324"/>
      <c r="AN181" s="1324"/>
      <c r="AO181" s="1324"/>
      <c r="AP181" s="1324"/>
      <c r="AQ181" s="1020">
        <v>450000000</v>
      </c>
      <c r="AR181" s="1066">
        <v>29000000</v>
      </c>
      <c r="AS181" s="1020">
        <v>69000200</v>
      </c>
      <c r="AT181" s="1020">
        <v>0</v>
      </c>
      <c r="AU181" s="1020">
        <v>0</v>
      </c>
      <c r="AV181" s="1066">
        <v>36531977</v>
      </c>
      <c r="AW181" s="1020">
        <v>7531977</v>
      </c>
      <c r="AX181" s="1066">
        <v>21496508</v>
      </c>
      <c r="AY181" s="1020">
        <v>15035469</v>
      </c>
      <c r="AZ181" s="1066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70">
        <v>450000000</v>
      </c>
      <c r="BH181" s="1070">
        <v>29000000</v>
      </c>
      <c r="BI181" s="1070">
        <v>69000200</v>
      </c>
      <c r="BJ181" s="1070">
        <v>0</v>
      </c>
      <c r="BK181" s="1070">
        <v>0</v>
      </c>
      <c r="BL181" s="1070">
        <v>36531977</v>
      </c>
      <c r="BM181" s="1070">
        <v>7531977</v>
      </c>
      <c r="BN181" s="1070">
        <v>21496508</v>
      </c>
      <c r="BO181" s="1070">
        <v>15035469</v>
      </c>
      <c r="BP181" s="1070">
        <v>20696795</v>
      </c>
      <c r="BQ181" s="1070">
        <v>799713</v>
      </c>
      <c r="BR181" s="1070">
        <v>20696795</v>
      </c>
      <c r="BS181" s="1070">
        <v>0</v>
      </c>
      <c r="BT181" s="1070">
        <v>0</v>
      </c>
    </row>
    <row r="182" spans="1:72" ht="21.95" customHeight="1">
      <c r="A182" s="1013" t="str">
        <f t="shared" si="3"/>
        <v>C3101504210</v>
      </c>
      <c r="B182" s="1358" t="s">
        <v>453</v>
      </c>
      <c r="C182" s="1324"/>
      <c r="D182" s="1358" t="s">
        <v>791</v>
      </c>
      <c r="E182" s="1324"/>
      <c r="F182" s="1358" t="s">
        <v>793</v>
      </c>
      <c r="G182" s="1324"/>
      <c r="H182" s="1358" t="s">
        <v>741</v>
      </c>
      <c r="I182" s="1324"/>
      <c r="J182" s="1358" t="s">
        <v>685</v>
      </c>
      <c r="K182" s="1324"/>
      <c r="L182" s="1324"/>
      <c r="M182" s="1358" t="s">
        <v>685</v>
      </c>
      <c r="N182" s="1324"/>
      <c r="O182" s="1324"/>
      <c r="P182" s="1358" t="s">
        <v>685</v>
      </c>
      <c r="Q182" s="1324"/>
      <c r="R182" s="1358" t="s">
        <v>685</v>
      </c>
      <c r="S182" s="1324"/>
      <c r="T182" s="1359" t="s">
        <v>582</v>
      </c>
      <c r="U182" s="1324"/>
      <c r="V182" s="1324"/>
      <c r="W182" s="1324"/>
      <c r="X182" s="1324"/>
      <c r="Y182" s="1324"/>
      <c r="Z182" s="1324"/>
      <c r="AA182" s="1324"/>
      <c r="AB182" s="1358" t="s">
        <v>732</v>
      </c>
      <c r="AC182" s="1324"/>
      <c r="AD182" s="1324"/>
      <c r="AE182" s="1324"/>
      <c r="AF182" s="1324"/>
      <c r="AG182" s="1358" t="s">
        <v>733</v>
      </c>
      <c r="AH182" s="1324"/>
      <c r="AI182" s="1324"/>
      <c r="AJ182" s="1024" t="s">
        <v>417</v>
      </c>
      <c r="AK182" s="1360" t="s">
        <v>734</v>
      </c>
      <c r="AL182" s="1324"/>
      <c r="AM182" s="1324"/>
      <c r="AN182" s="1324"/>
      <c r="AO182" s="1324"/>
      <c r="AP182" s="1324"/>
      <c r="AQ182" s="1020">
        <v>350000000</v>
      </c>
      <c r="AR182" s="1066">
        <v>61000000</v>
      </c>
      <c r="AS182" s="1020">
        <v>1013333</v>
      </c>
      <c r="AT182" s="1020">
        <v>0</v>
      </c>
      <c r="AU182" s="1020">
        <v>0</v>
      </c>
      <c r="AV182" s="1066">
        <v>31879875</v>
      </c>
      <c r="AW182" s="1020">
        <v>29120125</v>
      </c>
      <c r="AX182" s="1066">
        <v>25356470</v>
      </c>
      <c r="AY182" s="1020">
        <v>6523405</v>
      </c>
      <c r="AZ182" s="1066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70">
        <v>350000000</v>
      </c>
      <c r="BH182" s="1070">
        <v>61000000</v>
      </c>
      <c r="BI182" s="1070">
        <v>1013333</v>
      </c>
      <c r="BJ182" s="1070">
        <v>0</v>
      </c>
      <c r="BK182" s="1070">
        <v>0</v>
      </c>
      <c r="BL182" s="1070">
        <v>31879875</v>
      </c>
      <c r="BM182" s="1070">
        <v>29120125</v>
      </c>
      <c r="BN182" s="1070">
        <v>25356470</v>
      </c>
      <c r="BO182" s="1070">
        <v>6523405</v>
      </c>
      <c r="BP182" s="1070">
        <v>25356470</v>
      </c>
      <c r="BQ182" s="1070">
        <v>0</v>
      </c>
      <c r="BR182" s="1070">
        <v>25356470</v>
      </c>
      <c r="BS182" s="1070">
        <v>0</v>
      </c>
      <c r="BT182" s="1070">
        <v>0</v>
      </c>
    </row>
    <row r="183" spans="1:72" ht="21.95" customHeight="1">
      <c r="A183" s="1013" t="str">
        <f t="shared" si="3"/>
        <v>C310150710</v>
      </c>
      <c r="B183" s="1350" t="s">
        <v>453</v>
      </c>
      <c r="C183" s="1324"/>
      <c r="D183" s="1350" t="s">
        <v>791</v>
      </c>
      <c r="E183" s="1324"/>
      <c r="F183" s="1350" t="s">
        <v>795</v>
      </c>
      <c r="G183" s="1324"/>
      <c r="H183" s="1350"/>
      <c r="I183" s="1324"/>
      <c r="J183" s="1350"/>
      <c r="K183" s="1324"/>
      <c r="L183" s="1324"/>
      <c r="M183" s="1350"/>
      <c r="N183" s="1324"/>
      <c r="O183" s="1324"/>
      <c r="P183" s="1350"/>
      <c r="Q183" s="1324"/>
      <c r="R183" s="1350"/>
      <c r="S183" s="1324"/>
      <c r="T183" s="1349" t="s">
        <v>796</v>
      </c>
      <c r="U183" s="1324"/>
      <c r="V183" s="1324"/>
      <c r="W183" s="1324"/>
      <c r="X183" s="1324"/>
      <c r="Y183" s="1324"/>
      <c r="Z183" s="1324"/>
      <c r="AA183" s="1324"/>
      <c r="AB183" s="1350" t="s">
        <v>732</v>
      </c>
      <c r="AC183" s="1324"/>
      <c r="AD183" s="1324"/>
      <c r="AE183" s="1324"/>
      <c r="AF183" s="1324"/>
      <c r="AG183" s="1350" t="s">
        <v>733</v>
      </c>
      <c r="AH183" s="1324"/>
      <c r="AI183" s="1324"/>
      <c r="AJ183" s="1021" t="s">
        <v>417</v>
      </c>
      <c r="AK183" s="1351" t="s">
        <v>734</v>
      </c>
      <c r="AL183" s="1324"/>
      <c r="AM183" s="1324"/>
      <c r="AN183" s="1324"/>
      <c r="AO183" s="1324"/>
      <c r="AP183" s="1324"/>
      <c r="AQ183" s="1020">
        <v>2718877300</v>
      </c>
      <c r="AR183" s="1066">
        <v>51771200</v>
      </c>
      <c r="AS183" s="1020">
        <v>79887908</v>
      </c>
      <c r="AT183" s="1020">
        <v>124877300</v>
      </c>
      <c r="AU183" s="1020">
        <v>0</v>
      </c>
      <c r="AV183" s="1066">
        <v>53978739</v>
      </c>
      <c r="AW183" s="1020">
        <v>2207539</v>
      </c>
      <c r="AX183" s="1066">
        <v>324252867</v>
      </c>
      <c r="AY183" s="1020">
        <v>270274128</v>
      </c>
      <c r="AZ183" s="1066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70">
        <v>2718877300</v>
      </c>
      <c r="BH183" s="1070">
        <v>51771200</v>
      </c>
      <c r="BI183" s="1070">
        <v>79887908</v>
      </c>
      <c r="BJ183" s="1070">
        <v>124877300</v>
      </c>
      <c r="BK183" s="1070">
        <v>0</v>
      </c>
      <c r="BL183" s="1070">
        <v>53978739</v>
      </c>
      <c r="BM183" s="1070">
        <v>2207539</v>
      </c>
      <c r="BN183" s="1070">
        <v>324252867</v>
      </c>
      <c r="BO183" s="1070">
        <v>270274128</v>
      </c>
      <c r="BP183" s="1070">
        <v>357904133</v>
      </c>
      <c r="BQ183" s="1070">
        <v>33651266</v>
      </c>
      <c r="BR183" s="1070">
        <v>357904133</v>
      </c>
      <c r="BS183" s="1070">
        <v>0</v>
      </c>
      <c r="BT183" s="1070">
        <v>0</v>
      </c>
    </row>
    <row r="184" spans="1:72" ht="21.95" customHeight="1">
      <c r="A184" s="1013" t="str">
        <f t="shared" si="3"/>
        <v>C3101507110</v>
      </c>
      <c r="B184" s="1358" t="s">
        <v>453</v>
      </c>
      <c r="C184" s="1324"/>
      <c r="D184" s="1358" t="s">
        <v>791</v>
      </c>
      <c r="E184" s="1324"/>
      <c r="F184" s="1358" t="s">
        <v>795</v>
      </c>
      <c r="G184" s="1324"/>
      <c r="H184" s="1358" t="s">
        <v>738</v>
      </c>
      <c r="I184" s="1324"/>
      <c r="J184" s="1358" t="s">
        <v>685</v>
      </c>
      <c r="K184" s="1324"/>
      <c r="L184" s="1324"/>
      <c r="M184" s="1358" t="s">
        <v>685</v>
      </c>
      <c r="N184" s="1324"/>
      <c r="O184" s="1324"/>
      <c r="P184" s="1358" t="s">
        <v>685</v>
      </c>
      <c r="Q184" s="1324"/>
      <c r="R184" s="1358" t="s">
        <v>685</v>
      </c>
      <c r="S184" s="1324"/>
      <c r="T184" s="1359" t="s">
        <v>583</v>
      </c>
      <c r="U184" s="1324"/>
      <c r="V184" s="1324"/>
      <c r="W184" s="1324"/>
      <c r="X184" s="1324"/>
      <c r="Y184" s="1324"/>
      <c r="Z184" s="1324"/>
      <c r="AA184" s="1324"/>
      <c r="AB184" s="1358" t="s">
        <v>732</v>
      </c>
      <c r="AC184" s="1324"/>
      <c r="AD184" s="1324"/>
      <c r="AE184" s="1324"/>
      <c r="AF184" s="1324"/>
      <c r="AG184" s="1358" t="s">
        <v>733</v>
      </c>
      <c r="AH184" s="1324"/>
      <c r="AI184" s="1324"/>
      <c r="AJ184" s="1024" t="s">
        <v>417</v>
      </c>
      <c r="AK184" s="1360" t="s">
        <v>734</v>
      </c>
      <c r="AL184" s="1324"/>
      <c r="AM184" s="1324"/>
      <c r="AN184" s="1324"/>
      <c r="AO184" s="1324"/>
      <c r="AP184" s="1324"/>
      <c r="AQ184" s="1020">
        <v>500000000</v>
      </c>
      <c r="AR184" s="1066">
        <v>3771200</v>
      </c>
      <c r="AS184" s="1020">
        <v>0</v>
      </c>
      <c r="AT184" s="1020">
        <v>0</v>
      </c>
      <c r="AU184" s="1020">
        <v>0</v>
      </c>
      <c r="AV184" s="1066">
        <v>7673079</v>
      </c>
      <c r="AW184" s="1020">
        <v>3901879</v>
      </c>
      <c r="AX184" s="1066">
        <v>74375532</v>
      </c>
      <c r="AY184" s="1020">
        <v>66702453</v>
      </c>
      <c r="AZ184" s="1066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70">
        <v>500000000</v>
      </c>
      <c r="BH184" s="1070">
        <v>3771200</v>
      </c>
      <c r="BI184" s="1070">
        <v>0</v>
      </c>
      <c r="BJ184" s="1070">
        <v>0</v>
      </c>
      <c r="BK184" s="1070">
        <v>0</v>
      </c>
      <c r="BL184" s="1070">
        <v>7673079</v>
      </c>
      <c r="BM184" s="1070">
        <v>3901879</v>
      </c>
      <c r="BN184" s="1070">
        <v>74375532</v>
      </c>
      <c r="BO184" s="1070">
        <v>66702453</v>
      </c>
      <c r="BP184" s="1070">
        <v>77419200</v>
      </c>
      <c r="BQ184" s="1070">
        <v>3043668</v>
      </c>
      <c r="BR184" s="1070">
        <v>77419200</v>
      </c>
      <c r="BS184" s="1070">
        <v>0</v>
      </c>
      <c r="BT184" s="1070">
        <v>0</v>
      </c>
    </row>
    <row r="185" spans="1:72" ht="21.95" customHeight="1">
      <c r="A185" s="1013" t="str">
        <f t="shared" si="3"/>
        <v>C3101507310</v>
      </c>
      <c r="B185" s="1358" t="s">
        <v>453</v>
      </c>
      <c r="C185" s="1324"/>
      <c r="D185" s="1358" t="s">
        <v>791</v>
      </c>
      <c r="E185" s="1324"/>
      <c r="F185" s="1358" t="s">
        <v>795</v>
      </c>
      <c r="G185" s="1324"/>
      <c r="H185" s="1358" t="s">
        <v>748</v>
      </c>
      <c r="I185" s="1324"/>
      <c r="J185" s="1358" t="s">
        <v>685</v>
      </c>
      <c r="K185" s="1324"/>
      <c r="L185" s="1324"/>
      <c r="M185" s="1358" t="s">
        <v>685</v>
      </c>
      <c r="N185" s="1324"/>
      <c r="O185" s="1324"/>
      <c r="P185" s="1358" t="s">
        <v>685</v>
      </c>
      <c r="Q185" s="1324"/>
      <c r="R185" s="1358" t="s">
        <v>685</v>
      </c>
      <c r="S185" s="1324"/>
      <c r="T185" s="1359" t="s">
        <v>797</v>
      </c>
      <c r="U185" s="1324"/>
      <c r="V185" s="1324"/>
      <c r="W185" s="1324"/>
      <c r="X185" s="1324"/>
      <c r="Y185" s="1324"/>
      <c r="Z185" s="1324"/>
      <c r="AA185" s="1324"/>
      <c r="AB185" s="1358" t="s">
        <v>732</v>
      </c>
      <c r="AC185" s="1324"/>
      <c r="AD185" s="1324"/>
      <c r="AE185" s="1324"/>
      <c r="AF185" s="1324"/>
      <c r="AG185" s="1358" t="s">
        <v>733</v>
      </c>
      <c r="AH185" s="1324"/>
      <c r="AI185" s="1324"/>
      <c r="AJ185" s="1024" t="s">
        <v>417</v>
      </c>
      <c r="AK185" s="1360" t="s">
        <v>734</v>
      </c>
      <c r="AL185" s="1324"/>
      <c r="AM185" s="1324"/>
      <c r="AN185" s="1324"/>
      <c r="AO185" s="1324"/>
      <c r="AP185" s="1324"/>
      <c r="AQ185" s="1020">
        <v>1794000000</v>
      </c>
      <c r="AR185" s="1066">
        <v>48000000</v>
      </c>
      <c r="AS185" s="1020">
        <v>58387908</v>
      </c>
      <c r="AT185" s="1020">
        <v>124877300</v>
      </c>
      <c r="AU185" s="1020">
        <v>0</v>
      </c>
      <c r="AV185" s="1066">
        <v>32041638</v>
      </c>
      <c r="AW185" s="1020">
        <v>15958362</v>
      </c>
      <c r="AX185" s="1066">
        <v>212051714</v>
      </c>
      <c r="AY185" s="1020">
        <v>180010076</v>
      </c>
      <c r="AZ185" s="1066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70">
        <v>1794000000</v>
      </c>
      <c r="BH185" s="1070">
        <v>48000000</v>
      </c>
      <c r="BI185" s="1070">
        <v>58387908</v>
      </c>
      <c r="BJ185" s="1070">
        <v>124877300</v>
      </c>
      <c r="BK185" s="1070">
        <v>0</v>
      </c>
      <c r="BL185" s="1070">
        <v>32041638</v>
      </c>
      <c r="BM185" s="1070">
        <v>15958362</v>
      </c>
      <c r="BN185" s="1070">
        <v>212051714</v>
      </c>
      <c r="BO185" s="1070">
        <v>180010076</v>
      </c>
      <c r="BP185" s="1070">
        <v>241799900</v>
      </c>
      <c r="BQ185" s="1070">
        <v>29748186</v>
      </c>
      <c r="BR185" s="1070">
        <v>241799900</v>
      </c>
      <c r="BS185" s="1070">
        <v>0</v>
      </c>
      <c r="BT185" s="1070">
        <v>0</v>
      </c>
    </row>
    <row r="186" spans="1:72" ht="21.95" customHeight="1">
      <c r="A186" s="1013" t="str">
        <f t="shared" si="3"/>
        <v>C31015073010</v>
      </c>
      <c r="B186" s="1350" t="s">
        <v>453</v>
      </c>
      <c r="C186" s="1324"/>
      <c r="D186" s="1350" t="s">
        <v>791</v>
      </c>
      <c r="E186" s="1324"/>
      <c r="F186" s="1350" t="s">
        <v>795</v>
      </c>
      <c r="G186" s="1324"/>
      <c r="H186" s="1350" t="s">
        <v>748</v>
      </c>
      <c r="I186" s="1324"/>
      <c r="J186" s="1350" t="s">
        <v>739</v>
      </c>
      <c r="K186" s="1324"/>
      <c r="L186" s="1324"/>
      <c r="M186" s="1350" t="s">
        <v>685</v>
      </c>
      <c r="N186" s="1324"/>
      <c r="O186" s="1324"/>
      <c r="P186" s="1350" t="s">
        <v>685</v>
      </c>
      <c r="Q186" s="1324"/>
      <c r="R186" s="1350" t="s">
        <v>685</v>
      </c>
      <c r="S186" s="1324"/>
      <c r="T186" s="1349" t="s">
        <v>797</v>
      </c>
      <c r="U186" s="1324"/>
      <c r="V186" s="1324"/>
      <c r="W186" s="1324"/>
      <c r="X186" s="1324"/>
      <c r="Y186" s="1324"/>
      <c r="Z186" s="1324"/>
      <c r="AA186" s="1324"/>
      <c r="AB186" s="1350" t="s">
        <v>732</v>
      </c>
      <c r="AC186" s="1324"/>
      <c r="AD186" s="1324"/>
      <c r="AE186" s="1324"/>
      <c r="AF186" s="1324"/>
      <c r="AG186" s="1350" t="s">
        <v>733</v>
      </c>
      <c r="AH186" s="1324"/>
      <c r="AI186" s="1324"/>
      <c r="AJ186" s="1021" t="s">
        <v>417</v>
      </c>
      <c r="AK186" s="1351" t="s">
        <v>734</v>
      </c>
      <c r="AL186" s="1324"/>
      <c r="AM186" s="1324"/>
      <c r="AN186" s="1324"/>
      <c r="AO186" s="1324"/>
      <c r="AP186" s="1324"/>
      <c r="AQ186" s="1020">
        <v>1669122700</v>
      </c>
      <c r="AR186" s="1066">
        <v>48000000</v>
      </c>
      <c r="AS186" s="1020">
        <v>58387908</v>
      </c>
      <c r="AT186" s="1020">
        <v>0</v>
      </c>
      <c r="AU186" s="1020">
        <v>0</v>
      </c>
      <c r="AV186" s="1066">
        <v>32041638</v>
      </c>
      <c r="AW186" s="1020">
        <v>15958362</v>
      </c>
      <c r="AX186" s="1066">
        <v>212051714</v>
      </c>
      <c r="AY186" s="1020">
        <v>180010076</v>
      </c>
      <c r="AZ186" s="1066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70">
        <v>1669122700</v>
      </c>
      <c r="BH186" s="1070">
        <v>48000000</v>
      </c>
      <c r="BI186" s="1070">
        <v>58387908</v>
      </c>
      <c r="BJ186" s="1070">
        <v>0</v>
      </c>
      <c r="BK186" s="1070">
        <v>0</v>
      </c>
      <c r="BL186" s="1070">
        <v>32041638</v>
      </c>
      <c r="BM186" s="1070">
        <v>15958362</v>
      </c>
      <c r="BN186" s="1070">
        <v>212051714</v>
      </c>
      <c r="BO186" s="1070">
        <v>180010076</v>
      </c>
      <c r="BP186" s="1070">
        <v>241799900</v>
      </c>
      <c r="BQ186" s="1070">
        <v>29748186</v>
      </c>
      <c r="BR186" s="1070">
        <v>241799900</v>
      </c>
      <c r="BS186" s="1070">
        <v>0</v>
      </c>
      <c r="BT186" s="1070">
        <v>0</v>
      </c>
    </row>
    <row r="187" spans="1:72" ht="21.95" customHeight="1">
      <c r="A187" s="1013" t="str">
        <f t="shared" si="3"/>
        <v>C310150730210</v>
      </c>
      <c r="B187" s="1358" t="s">
        <v>453</v>
      </c>
      <c r="C187" s="1324"/>
      <c r="D187" s="1358" t="s">
        <v>791</v>
      </c>
      <c r="E187" s="1324"/>
      <c r="F187" s="1358" t="s">
        <v>795</v>
      </c>
      <c r="G187" s="1324"/>
      <c r="H187" s="1358" t="s">
        <v>748</v>
      </c>
      <c r="I187" s="1324"/>
      <c r="J187" s="1358" t="s">
        <v>739</v>
      </c>
      <c r="K187" s="1324"/>
      <c r="L187" s="1324"/>
      <c r="M187" s="1358" t="s">
        <v>741</v>
      </c>
      <c r="N187" s="1324"/>
      <c r="O187" s="1324"/>
      <c r="P187" s="1358" t="s">
        <v>685</v>
      </c>
      <c r="Q187" s="1324"/>
      <c r="R187" s="1358" t="s">
        <v>685</v>
      </c>
      <c r="S187" s="1324"/>
      <c r="T187" s="1359" t="s">
        <v>584</v>
      </c>
      <c r="U187" s="1324"/>
      <c r="V187" s="1324"/>
      <c r="W187" s="1324"/>
      <c r="X187" s="1324"/>
      <c r="Y187" s="1324"/>
      <c r="Z187" s="1324"/>
      <c r="AA187" s="1324"/>
      <c r="AB187" s="1358" t="s">
        <v>732</v>
      </c>
      <c r="AC187" s="1324"/>
      <c r="AD187" s="1324"/>
      <c r="AE187" s="1324"/>
      <c r="AF187" s="1324"/>
      <c r="AG187" s="1358" t="s">
        <v>733</v>
      </c>
      <c r="AH187" s="1324"/>
      <c r="AI187" s="1324"/>
      <c r="AJ187" s="1024" t="s">
        <v>417</v>
      </c>
      <c r="AK187" s="1360" t="s">
        <v>734</v>
      </c>
      <c r="AL187" s="1324"/>
      <c r="AM187" s="1324"/>
      <c r="AN187" s="1324"/>
      <c r="AO187" s="1324"/>
      <c r="AP187" s="1324"/>
      <c r="AQ187" s="1020">
        <v>682000000</v>
      </c>
      <c r="AR187" s="1066">
        <v>24000000</v>
      </c>
      <c r="AS187" s="1020">
        <v>292208</v>
      </c>
      <c r="AT187" s="1020">
        <v>0</v>
      </c>
      <c r="AU187" s="1020">
        <v>0</v>
      </c>
      <c r="AV187" s="1066">
        <v>0</v>
      </c>
      <c r="AW187" s="1020">
        <v>24000000</v>
      </c>
      <c r="AX187" s="1066">
        <v>111359079</v>
      </c>
      <c r="AY187" s="1020">
        <v>111359079</v>
      </c>
      <c r="AZ187" s="1066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70">
        <v>682000000</v>
      </c>
      <c r="BH187" s="1070">
        <v>24000000</v>
      </c>
      <c r="BI187" s="1070">
        <v>292208</v>
      </c>
      <c r="BJ187" s="1070">
        <v>0</v>
      </c>
      <c r="BK187" s="1070">
        <v>0</v>
      </c>
      <c r="BL187" s="1070">
        <v>0</v>
      </c>
      <c r="BM187" s="1070">
        <v>24000000</v>
      </c>
      <c r="BN187" s="1070">
        <v>111359079</v>
      </c>
      <c r="BO187" s="1070">
        <v>111359079</v>
      </c>
      <c r="BP187" s="1070">
        <v>150844551</v>
      </c>
      <c r="BQ187" s="1070">
        <v>39485472</v>
      </c>
      <c r="BR187" s="1070">
        <v>150844551</v>
      </c>
      <c r="BS187" s="1070">
        <v>0</v>
      </c>
      <c r="BT187" s="1070">
        <v>0</v>
      </c>
    </row>
    <row r="188" spans="1:72" ht="21.95" customHeight="1">
      <c r="A188" s="1013" t="str">
        <f t="shared" si="3"/>
        <v>C310150730310</v>
      </c>
      <c r="B188" s="1358" t="s">
        <v>453</v>
      </c>
      <c r="C188" s="1324"/>
      <c r="D188" s="1358" t="s">
        <v>791</v>
      </c>
      <c r="E188" s="1324"/>
      <c r="F188" s="1358" t="s">
        <v>795</v>
      </c>
      <c r="G188" s="1324"/>
      <c r="H188" s="1358" t="s">
        <v>748</v>
      </c>
      <c r="I188" s="1324"/>
      <c r="J188" s="1358" t="s">
        <v>739</v>
      </c>
      <c r="K188" s="1324"/>
      <c r="L188" s="1324"/>
      <c r="M188" s="1358" t="s">
        <v>748</v>
      </c>
      <c r="N188" s="1324"/>
      <c r="O188" s="1324"/>
      <c r="P188" s="1358" t="s">
        <v>685</v>
      </c>
      <c r="Q188" s="1324"/>
      <c r="R188" s="1358" t="s">
        <v>685</v>
      </c>
      <c r="S188" s="1324"/>
      <c r="T188" s="1359" t="s">
        <v>585</v>
      </c>
      <c r="U188" s="1324"/>
      <c r="V188" s="1324"/>
      <c r="W188" s="1324"/>
      <c r="X188" s="1324"/>
      <c r="Y188" s="1324"/>
      <c r="Z188" s="1324"/>
      <c r="AA188" s="1324"/>
      <c r="AB188" s="1358" t="s">
        <v>732</v>
      </c>
      <c r="AC188" s="1324"/>
      <c r="AD188" s="1324"/>
      <c r="AE188" s="1324"/>
      <c r="AF188" s="1324"/>
      <c r="AG188" s="1358" t="s">
        <v>733</v>
      </c>
      <c r="AH188" s="1324"/>
      <c r="AI188" s="1324"/>
      <c r="AJ188" s="1024" t="s">
        <v>417</v>
      </c>
      <c r="AK188" s="1360" t="s">
        <v>734</v>
      </c>
      <c r="AL188" s="1324"/>
      <c r="AM188" s="1324"/>
      <c r="AN188" s="1324"/>
      <c r="AO188" s="1324"/>
      <c r="AP188" s="1324"/>
      <c r="AQ188" s="1020">
        <v>987122700</v>
      </c>
      <c r="AR188" s="1066">
        <v>24000000</v>
      </c>
      <c r="AS188" s="1020">
        <v>58095700</v>
      </c>
      <c r="AT188" s="1020">
        <v>0</v>
      </c>
      <c r="AU188" s="1020">
        <v>0</v>
      </c>
      <c r="AV188" s="1066">
        <v>32041638</v>
      </c>
      <c r="AW188" s="1020">
        <v>8041638</v>
      </c>
      <c r="AX188" s="1066">
        <v>100692635</v>
      </c>
      <c r="AY188" s="1020">
        <v>68650997</v>
      </c>
      <c r="AZ188" s="1066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70">
        <v>987122700</v>
      </c>
      <c r="BH188" s="1070">
        <v>24000000</v>
      </c>
      <c r="BI188" s="1070">
        <v>58095700</v>
      </c>
      <c r="BJ188" s="1070">
        <v>0</v>
      </c>
      <c r="BK188" s="1070">
        <v>0</v>
      </c>
      <c r="BL188" s="1070">
        <v>32041638</v>
      </c>
      <c r="BM188" s="1070">
        <v>8041638</v>
      </c>
      <c r="BN188" s="1070">
        <v>100692635</v>
      </c>
      <c r="BO188" s="1070">
        <v>68650997</v>
      </c>
      <c r="BP188" s="1070">
        <v>90955349</v>
      </c>
      <c r="BQ188" s="1070">
        <v>9737286</v>
      </c>
      <c r="BR188" s="1070">
        <v>90955349</v>
      </c>
      <c r="BS188" s="1070">
        <v>0</v>
      </c>
      <c r="BT188" s="1070">
        <v>0</v>
      </c>
    </row>
    <row r="189" spans="1:72" ht="21.95" customHeight="1">
      <c r="A189" s="1013" t="str">
        <f t="shared" si="3"/>
        <v>C3101507410</v>
      </c>
      <c r="B189" s="1358" t="s">
        <v>453</v>
      </c>
      <c r="C189" s="1324"/>
      <c r="D189" s="1358" t="s">
        <v>791</v>
      </c>
      <c r="E189" s="1324"/>
      <c r="F189" s="1358" t="s">
        <v>795</v>
      </c>
      <c r="G189" s="1324"/>
      <c r="H189" s="1358" t="s">
        <v>742</v>
      </c>
      <c r="I189" s="1324"/>
      <c r="J189" s="1358" t="s">
        <v>685</v>
      </c>
      <c r="K189" s="1324"/>
      <c r="L189" s="1324"/>
      <c r="M189" s="1358" t="s">
        <v>685</v>
      </c>
      <c r="N189" s="1324"/>
      <c r="O189" s="1324"/>
      <c r="P189" s="1358" t="s">
        <v>685</v>
      </c>
      <c r="Q189" s="1324"/>
      <c r="R189" s="1358" t="s">
        <v>685</v>
      </c>
      <c r="S189" s="1324"/>
      <c r="T189" s="1359" t="s">
        <v>586</v>
      </c>
      <c r="U189" s="1324"/>
      <c r="V189" s="1324"/>
      <c r="W189" s="1324"/>
      <c r="X189" s="1324"/>
      <c r="Y189" s="1324"/>
      <c r="Z189" s="1324"/>
      <c r="AA189" s="1324"/>
      <c r="AB189" s="1358" t="s">
        <v>732</v>
      </c>
      <c r="AC189" s="1324"/>
      <c r="AD189" s="1324"/>
      <c r="AE189" s="1324"/>
      <c r="AF189" s="1324"/>
      <c r="AG189" s="1358" t="s">
        <v>733</v>
      </c>
      <c r="AH189" s="1324"/>
      <c r="AI189" s="1324"/>
      <c r="AJ189" s="1024" t="s">
        <v>417</v>
      </c>
      <c r="AK189" s="1360" t="s">
        <v>734</v>
      </c>
      <c r="AL189" s="1324"/>
      <c r="AM189" s="1324"/>
      <c r="AN189" s="1324"/>
      <c r="AO189" s="1324"/>
      <c r="AP189" s="1324"/>
      <c r="AQ189" s="1020">
        <v>300000000</v>
      </c>
      <c r="AR189" s="1066">
        <v>0</v>
      </c>
      <c r="AS189" s="1020">
        <v>21500000</v>
      </c>
      <c r="AT189" s="1020">
        <v>0</v>
      </c>
      <c r="AU189" s="1020">
        <v>0</v>
      </c>
      <c r="AV189" s="1066">
        <v>14264022</v>
      </c>
      <c r="AW189" s="1020">
        <v>14264022</v>
      </c>
      <c r="AX189" s="1066">
        <v>37825621</v>
      </c>
      <c r="AY189" s="1020">
        <v>23561599</v>
      </c>
      <c r="AZ189" s="1066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70">
        <v>300000000</v>
      </c>
      <c r="BH189" s="1070">
        <v>0</v>
      </c>
      <c r="BI189" s="1070">
        <v>21500000</v>
      </c>
      <c r="BJ189" s="1070">
        <v>0</v>
      </c>
      <c r="BK189" s="1070">
        <v>0</v>
      </c>
      <c r="BL189" s="1070">
        <v>14264022</v>
      </c>
      <c r="BM189" s="1070">
        <v>14264022</v>
      </c>
      <c r="BN189" s="1070">
        <v>37825621</v>
      </c>
      <c r="BO189" s="1070">
        <v>23561599</v>
      </c>
      <c r="BP189" s="1070">
        <v>38685033</v>
      </c>
      <c r="BQ189" s="1070">
        <v>859412</v>
      </c>
      <c r="BR189" s="1070">
        <v>38685033</v>
      </c>
      <c r="BS189" s="1070">
        <v>0</v>
      </c>
      <c r="BT189" s="1070">
        <v>0</v>
      </c>
    </row>
    <row r="190" spans="1:72" ht="21.95" customHeight="1">
      <c r="A190" s="1013" t="str">
        <f t="shared" si="3"/>
        <v>C3101507510</v>
      </c>
      <c r="B190" s="1358" t="s">
        <v>453</v>
      </c>
      <c r="C190" s="1324"/>
      <c r="D190" s="1358" t="s">
        <v>791</v>
      </c>
      <c r="E190" s="1324"/>
      <c r="F190" s="1358" t="s">
        <v>795</v>
      </c>
      <c r="G190" s="1324"/>
      <c r="H190" s="1358" t="s">
        <v>743</v>
      </c>
      <c r="I190" s="1324"/>
      <c r="J190" s="1358" t="s">
        <v>685</v>
      </c>
      <c r="K190" s="1324"/>
      <c r="L190" s="1324"/>
      <c r="M190" s="1358" t="s">
        <v>685</v>
      </c>
      <c r="N190" s="1324"/>
      <c r="O190" s="1324"/>
      <c r="P190" s="1358" t="s">
        <v>685</v>
      </c>
      <c r="Q190" s="1324"/>
      <c r="R190" s="1358" t="s">
        <v>685</v>
      </c>
      <c r="S190" s="1324"/>
      <c r="T190" s="1359" t="s">
        <v>798</v>
      </c>
      <c r="U190" s="1324"/>
      <c r="V190" s="1324"/>
      <c r="W190" s="1324"/>
      <c r="X190" s="1324"/>
      <c r="Y190" s="1324"/>
      <c r="Z190" s="1324"/>
      <c r="AA190" s="1324"/>
      <c r="AB190" s="1358" t="s">
        <v>732</v>
      </c>
      <c r="AC190" s="1324"/>
      <c r="AD190" s="1324"/>
      <c r="AE190" s="1324"/>
      <c r="AF190" s="1324"/>
      <c r="AG190" s="1358" t="s">
        <v>733</v>
      </c>
      <c r="AH190" s="1324"/>
      <c r="AI190" s="1324"/>
      <c r="AJ190" s="1024" t="s">
        <v>417</v>
      </c>
      <c r="AK190" s="1360" t="s">
        <v>734</v>
      </c>
      <c r="AL190" s="1324"/>
      <c r="AM190" s="1324"/>
      <c r="AN190" s="1324"/>
      <c r="AO190" s="1324"/>
      <c r="AP190" s="1324"/>
      <c r="AQ190" s="1020">
        <v>124877300</v>
      </c>
      <c r="AR190" s="1066">
        <v>0</v>
      </c>
      <c r="AS190" s="1020">
        <v>0</v>
      </c>
      <c r="AT190" s="1020">
        <v>0</v>
      </c>
      <c r="AU190" s="1020">
        <v>0</v>
      </c>
      <c r="AV190" s="1066">
        <v>0</v>
      </c>
      <c r="AW190" s="1020">
        <v>0</v>
      </c>
      <c r="AX190" s="1066">
        <v>0</v>
      </c>
      <c r="AY190" s="1020">
        <v>0</v>
      </c>
      <c r="AZ190" s="1066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70">
        <v>124877300</v>
      </c>
      <c r="BH190" s="1070">
        <v>0</v>
      </c>
      <c r="BI190" s="1070">
        <v>0</v>
      </c>
      <c r="BJ190" s="1070">
        <v>0</v>
      </c>
      <c r="BK190" s="1070">
        <v>0</v>
      </c>
      <c r="BL190" s="1070">
        <v>0</v>
      </c>
      <c r="BM190" s="1070">
        <v>0</v>
      </c>
      <c r="BN190" s="1070">
        <v>0</v>
      </c>
      <c r="BO190" s="1070">
        <v>0</v>
      </c>
      <c r="BP190" s="1070">
        <v>0</v>
      </c>
      <c r="BQ190" s="1070">
        <v>0</v>
      </c>
      <c r="BR190" s="1070">
        <v>0</v>
      </c>
      <c r="BS190" s="1070">
        <v>0</v>
      </c>
      <c r="BT190" s="1070">
        <v>0</v>
      </c>
    </row>
    <row r="191" spans="1:72" ht="21.95" customHeight="1">
      <c r="A191" s="1013" t="str">
        <f t="shared" si="3"/>
        <v>C32010</v>
      </c>
      <c r="B191" s="1350" t="s">
        <v>453</v>
      </c>
      <c r="C191" s="1324"/>
      <c r="D191" s="1350" t="s">
        <v>799</v>
      </c>
      <c r="E191" s="1324"/>
      <c r="F191" s="1350"/>
      <c r="G191" s="1324"/>
      <c r="H191" s="1350"/>
      <c r="I191" s="1324"/>
      <c r="J191" s="1350"/>
      <c r="K191" s="1324"/>
      <c r="L191" s="1324"/>
      <c r="M191" s="1350"/>
      <c r="N191" s="1324"/>
      <c r="O191" s="1324"/>
      <c r="P191" s="1350"/>
      <c r="Q191" s="1324"/>
      <c r="R191" s="1350"/>
      <c r="S191" s="1324"/>
      <c r="T191" s="1349" t="s">
        <v>800</v>
      </c>
      <c r="U191" s="1324"/>
      <c r="V191" s="1324"/>
      <c r="W191" s="1324"/>
      <c r="X191" s="1324"/>
      <c r="Y191" s="1324"/>
      <c r="Z191" s="1324"/>
      <c r="AA191" s="1324"/>
      <c r="AB191" s="1350" t="s">
        <v>732</v>
      </c>
      <c r="AC191" s="1324"/>
      <c r="AD191" s="1324"/>
      <c r="AE191" s="1324"/>
      <c r="AF191" s="1324"/>
      <c r="AG191" s="1350" t="s">
        <v>733</v>
      </c>
      <c r="AH191" s="1324"/>
      <c r="AI191" s="1324"/>
      <c r="AJ191" s="1021" t="s">
        <v>417</v>
      </c>
      <c r="AK191" s="1351" t="s">
        <v>734</v>
      </c>
      <c r="AL191" s="1324"/>
      <c r="AM191" s="1324"/>
      <c r="AN191" s="1324"/>
      <c r="AO191" s="1324"/>
      <c r="AP191" s="1324"/>
      <c r="AQ191" s="1020">
        <v>7793984504</v>
      </c>
      <c r="AR191" s="1066">
        <v>70000000</v>
      </c>
      <c r="AS191" s="1020">
        <v>157736925</v>
      </c>
      <c r="AT191" s="1020">
        <v>0</v>
      </c>
      <c r="AU191" s="1020">
        <v>0</v>
      </c>
      <c r="AV191" s="1066">
        <v>353797361</v>
      </c>
      <c r="AW191" s="1020">
        <v>283797361</v>
      </c>
      <c r="AX191" s="1066">
        <v>917222368</v>
      </c>
      <c r="AY191" s="1020">
        <v>563425007</v>
      </c>
      <c r="AZ191" s="1066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70">
        <v>7793984504</v>
      </c>
      <c r="BH191" s="1070">
        <v>70000000</v>
      </c>
      <c r="BI191" s="1070">
        <v>157736925</v>
      </c>
      <c r="BJ191" s="1070">
        <v>0</v>
      </c>
      <c r="BK191" s="1070">
        <v>0</v>
      </c>
      <c r="BL191" s="1070">
        <v>353797361</v>
      </c>
      <c r="BM191" s="1070">
        <v>283797361</v>
      </c>
      <c r="BN191" s="1070">
        <v>917222368</v>
      </c>
      <c r="BO191" s="1070">
        <v>563425007</v>
      </c>
      <c r="BP191" s="1070">
        <v>883308076</v>
      </c>
      <c r="BQ191" s="1070">
        <v>33914292</v>
      </c>
      <c r="BR191" s="1070">
        <v>883308076</v>
      </c>
      <c r="BS191" s="1070">
        <v>0</v>
      </c>
      <c r="BT191" s="1070">
        <v>0</v>
      </c>
    </row>
    <row r="192" spans="1:72" ht="21.95" customHeight="1">
      <c r="A192" s="1013" t="str">
        <f t="shared" si="3"/>
        <v>C32030710</v>
      </c>
      <c r="B192" s="1350" t="s">
        <v>453</v>
      </c>
      <c r="C192" s="1324"/>
      <c r="D192" s="1350" t="s">
        <v>799</v>
      </c>
      <c r="E192" s="1324"/>
      <c r="F192" s="1350" t="s">
        <v>801</v>
      </c>
      <c r="G192" s="1324"/>
      <c r="H192" s="1350"/>
      <c r="I192" s="1324"/>
      <c r="J192" s="1350"/>
      <c r="K192" s="1324"/>
      <c r="L192" s="1324"/>
      <c r="M192" s="1350"/>
      <c r="N192" s="1324"/>
      <c r="O192" s="1324"/>
      <c r="P192" s="1350"/>
      <c r="Q192" s="1324"/>
      <c r="R192" s="1350"/>
      <c r="S192" s="1324"/>
      <c r="T192" s="1349" t="s">
        <v>802</v>
      </c>
      <c r="U192" s="1324"/>
      <c r="V192" s="1324"/>
      <c r="W192" s="1324"/>
      <c r="X192" s="1324"/>
      <c r="Y192" s="1324"/>
      <c r="Z192" s="1324"/>
      <c r="AA192" s="1324"/>
      <c r="AB192" s="1350" t="s">
        <v>732</v>
      </c>
      <c r="AC192" s="1324"/>
      <c r="AD192" s="1324"/>
      <c r="AE192" s="1324"/>
      <c r="AF192" s="1324"/>
      <c r="AG192" s="1350" t="s">
        <v>733</v>
      </c>
      <c r="AH192" s="1324"/>
      <c r="AI192" s="1324"/>
      <c r="AJ192" s="1021" t="s">
        <v>417</v>
      </c>
      <c r="AK192" s="1351" t="s">
        <v>734</v>
      </c>
      <c r="AL192" s="1324"/>
      <c r="AM192" s="1324"/>
      <c r="AN192" s="1324"/>
      <c r="AO192" s="1324"/>
      <c r="AP192" s="1324"/>
      <c r="AQ192" s="1020">
        <v>350000000</v>
      </c>
      <c r="AR192" s="1066">
        <v>0</v>
      </c>
      <c r="AS192" s="1020">
        <v>33515994</v>
      </c>
      <c r="AT192" s="1020">
        <v>0</v>
      </c>
      <c r="AU192" s="1020">
        <v>0</v>
      </c>
      <c r="AV192" s="1066">
        <v>0</v>
      </c>
      <c r="AW192" s="1020">
        <v>0</v>
      </c>
      <c r="AX192" s="1066">
        <v>67964000</v>
      </c>
      <c r="AY192" s="1020">
        <v>67964000</v>
      </c>
      <c r="AZ192" s="1066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70">
        <v>350000000</v>
      </c>
      <c r="BH192" s="1070">
        <v>0</v>
      </c>
      <c r="BI192" s="1070">
        <v>33515994</v>
      </c>
      <c r="BJ192" s="1070">
        <v>0</v>
      </c>
      <c r="BK192" s="1070">
        <v>0</v>
      </c>
      <c r="BL192" s="1070">
        <v>0</v>
      </c>
      <c r="BM192" s="1070">
        <v>0</v>
      </c>
      <c r="BN192" s="1070">
        <v>67964000</v>
      </c>
      <c r="BO192" s="1070">
        <v>67964000</v>
      </c>
      <c r="BP192" s="1070">
        <v>67964000</v>
      </c>
      <c r="BQ192" s="1070">
        <v>0</v>
      </c>
      <c r="BR192" s="1070">
        <v>67964000</v>
      </c>
      <c r="BS192" s="1070">
        <v>0</v>
      </c>
      <c r="BT192" s="1070">
        <v>0</v>
      </c>
    </row>
    <row r="193" spans="1:72" ht="21.95" customHeight="1">
      <c r="A193" s="1013" t="str">
        <f t="shared" si="3"/>
        <v>C320307110</v>
      </c>
      <c r="B193" s="1358" t="s">
        <v>453</v>
      </c>
      <c r="C193" s="1324"/>
      <c r="D193" s="1358" t="s">
        <v>799</v>
      </c>
      <c r="E193" s="1324"/>
      <c r="F193" s="1358" t="s">
        <v>801</v>
      </c>
      <c r="G193" s="1324"/>
      <c r="H193" s="1358" t="s">
        <v>738</v>
      </c>
      <c r="I193" s="1324"/>
      <c r="J193" s="1358" t="s">
        <v>685</v>
      </c>
      <c r="K193" s="1324"/>
      <c r="L193" s="1324"/>
      <c r="M193" s="1358" t="s">
        <v>685</v>
      </c>
      <c r="N193" s="1324"/>
      <c r="O193" s="1324"/>
      <c r="P193" s="1358" t="s">
        <v>685</v>
      </c>
      <c r="Q193" s="1324"/>
      <c r="R193" s="1358" t="s">
        <v>685</v>
      </c>
      <c r="S193" s="1324"/>
      <c r="T193" s="1359" t="s">
        <v>803</v>
      </c>
      <c r="U193" s="1324"/>
      <c r="V193" s="1324"/>
      <c r="W193" s="1324"/>
      <c r="X193" s="1324"/>
      <c r="Y193" s="1324"/>
      <c r="Z193" s="1324"/>
      <c r="AA193" s="1324"/>
      <c r="AB193" s="1358" t="s">
        <v>732</v>
      </c>
      <c r="AC193" s="1324"/>
      <c r="AD193" s="1324"/>
      <c r="AE193" s="1324"/>
      <c r="AF193" s="1324"/>
      <c r="AG193" s="1358" t="s">
        <v>733</v>
      </c>
      <c r="AH193" s="1324"/>
      <c r="AI193" s="1324"/>
      <c r="AJ193" s="1024" t="s">
        <v>417</v>
      </c>
      <c r="AK193" s="1360" t="s">
        <v>734</v>
      </c>
      <c r="AL193" s="1324"/>
      <c r="AM193" s="1324"/>
      <c r="AN193" s="1324"/>
      <c r="AO193" s="1324"/>
      <c r="AP193" s="1324"/>
      <c r="AQ193" s="1020">
        <v>350000000</v>
      </c>
      <c r="AR193" s="1066">
        <v>0</v>
      </c>
      <c r="AS193" s="1020">
        <v>33515994</v>
      </c>
      <c r="AT193" s="1020">
        <v>0</v>
      </c>
      <c r="AU193" s="1020">
        <v>0</v>
      </c>
      <c r="AV193" s="1066">
        <v>0</v>
      </c>
      <c r="AW193" s="1020">
        <v>0</v>
      </c>
      <c r="AX193" s="1066">
        <v>67964000</v>
      </c>
      <c r="AY193" s="1020">
        <v>67964000</v>
      </c>
      <c r="AZ193" s="1066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70">
        <v>350000000</v>
      </c>
      <c r="BH193" s="1070">
        <v>0</v>
      </c>
      <c r="BI193" s="1070">
        <v>33515994</v>
      </c>
      <c r="BJ193" s="1070">
        <v>0</v>
      </c>
      <c r="BK193" s="1070">
        <v>0</v>
      </c>
      <c r="BL193" s="1070">
        <v>0</v>
      </c>
      <c r="BM193" s="1070">
        <v>0</v>
      </c>
      <c r="BN193" s="1070">
        <v>67964000</v>
      </c>
      <c r="BO193" s="1070">
        <v>67964000</v>
      </c>
      <c r="BP193" s="1070">
        <v>67964000</v>
      </c>
      <c r="BQ193" s="1070">
        <v>0</v>
      </c>
      <c r="BR193" s="1070">
        <v>67964000</v>
      </c>
      <c r="BS193" s="1070">
        <v>0</v>
      </c>
      <c r="BT193" s="1070">
        <v>0</v>
      </c>
    </row>
    <row r="194" spans="1:72" ht="21.95" customHeight="1">
      <c r="A194" s="1013" t="str">
        <f t="shared" si="3"/>
        <v>C320130410</v>
      </c>
      <c r="B194" s="1350" t="s">
        <v>453</v>
      </c>
      <c r="C194" s="1324"/>
      <c r="D194" s="1350" t="s">
        <v>799</v>
      </c>
      <c r="E194" s="1324"/>
      <c r="F194" s="1350" t="s">
        <v>804</v>
      </c>
      <c r="G194" s="1324"/>
      <c r="H194" s="1350"/>
      <c r="I194" s="1324"/>
      <c r="J194" s="1350"/>
      <c r="K194" s="1324"/>
      <c r="L194" s="1324"/>
      <c r="M194" s="1350"/>
      <c r="N194" s="1324"/>
      <c r="O194" s="1324"/>
      <c r="P194" s="1350"/>
      <c r="Q194" s="1324"/>
      <c r="R194" s="1350"/>
      <c r="S194" s="1324"/>
      <c r="T194" s="1349" t="s">
        <v>805</v>
      </c>
      <c r="U194" s="1324"/>
      <c r="V194" s="1324"/>
      <c r="W194" s="1324"/>
      <c r="X194" s="1324"/>
      <c r="Y194" s="1324"/>
      <c r="Z194" s="1324"/>
      <c r="AA194" s="1324"/>
      <c r="AB194" s="1350" t="s">
        <v>732</v>
      </c>
      <c r="AC194" s="1324"/>
      <c r="AD194" s="1324"/>
      <c r="AE194" s="1324"/>
      <c r="AF194" s="1324"/>
      <c r="AG194" s="1350" t="s">
        <v>733</v>
      </c>
      <c r="AH194" s="1324"/>
      <c r="AI194" s="1324"/>
      <c r="AJ194" s="1021" t="s">
        <v>417</v>
      </c>
      <c r="AK194" s="1351" t="s">
        <v>734</v>
      </c>
      <c r="AL194" s="1324"/>
      <c r="AM194" s="1324"/>
      <c r="AN194" s="1324"/>
      <c r="AO194" s="1324"/>
      <c r="AP194" s="1324"/>
      <c r="AQ194" s="1020">
        <v>538984504</v>
      </c>
      <c r="AR194" s="1066">
        <v>0</v>
      </c>
      <c r="AS194" s="1020">
        <v>1817279</v>
      </c>
      <c r="AT194" s="1020">
        <v>0</v>
      </c>
      <c r="AU194" s="1020">
        <v>0</v>
      </c>
      <c r="AV194" s="1066">
        <v>0</v>
      </c>
      <c r="AW194" s="1020">
        <v>0</v>
      </c>
      <c r="AX194" s="1066">
        <v>152967742</v>
      </c>
      <c r="AY194" s="1020">
        <v>152967742</v>
      </c>
      <c r="AZ194" s="1066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70">
        <v>538984504</v>
      </c>
      <c r="BH194" s="1070">
        <v>0</v>
      </c>
      <c r="BI194" s="1070">
        <v>1817279</v>
      </c>
      <c r="BJ194" s="1070">
        <v>0</v>
      </c>
      <c r="BK194" s="1070">
        <v>0</v>
      </c>
      <c r="BL194" s="1070">
        <v>0</v>
      </c>
      <c r="BM194" s="1070">
        <v>0</v>
      </c>
      <c r="BN194" s="1070">
        <v>152967742</v>
      </c>
      <c r="BO194" s="1070">
        <v>152967742</v>
      </c>
      <c r="BP194" s="1070">
        <v>60967742</v>
      </c>
      <c r="BQ194" s="1070">
        <v>92000000</v>
      </c>
      <c r="BR194" s="1070">
        <v>60967742</v>
      </c>
      <c r="BS194" s="1070">
        <v>0</v>
      </c>
      <c r="BT194" s="1070">
        <v>0</v>
      </c>
    </row>
    <row r="195" spans="1:72" ht="21.95" customHeight="1">
      <c r="A195" s="1013" t="str">
        <f t="shared" si="3"/>
        <v>C3201304110</v>
      </c>
      <c r="B195" s="1358" t="s">
        <v>453</v>
      </c>
      <c r="C195" s="1324"/>
      <c r="D195" s="1358" t="s">
        <v>799</v>
      </c>
      <c r="E195" s="1324"/>
      <c r="F195" s="1358" t="s">
        <v>804</v>
      </c>
      <c r="G195" s="1324"/>
      <c r="H195" s="1358" t="s">
        <v>738</v>
      </c>
      <c r="I195" s="1324"/>
      <c r="J195" s="1358" t="s">
        <v>685</v>
      </c>
      <c r="K195" s="1324"/>
      <c r="L195" s="1324"/>
      <c r="M195" s="1358" t="s">
        <v>685</v>
      </c>
      <c r="N195" s="1324"/>
      <c r="O195" s="1324"/>
      <c r="P195" s="1358" t="s">
        <v>685</v>
      </c>
      <c r="Q195" s="1324"/>
      <c r="R195" s="1358" t="s">
        <v>685</v>
      </c>
      <c r="S195" s="1324"/>
      <c r="T195" s="1359" t="s">
        <v>587</v>
      </c>
      <c r="U195" s="1324"/>
      <c r="V195" s="1324"/>
      <c r="W195" s="1324"/>
      <c r="X195" s="1324"/>
      <c r="Y195" s="1324"/>
      <c r="Z195" s="1324"/>
      <c r="AA195" s="1324"/>
      <c r="AB195" s="1358" t="s">
        <v>732</v>
      </c>
      <c r="AC195" s="1324"/>
      <c r="AD195" s="1324"/>
      <c r="AE195" s="1324"/>
      <c r="AF195" s="1324"/>
      <c r="AG195" s="1358" t="s">
        <v>733</v>
      </c>
      <c r="AH195" s="1324"/>
      <c r="AI195" s="1324"/>
      <c r="AJ195" s="1024" t="s">
        <v>417</v>
      </c>
      <c r="AK195" s="1360" t="s">
        <v>734</v>
      </c>
      <c r="AL195" s="1324"/>
      <c r="AM195" s="1324"/>
      <c r="AN195" s="1324"/>
      <c r="AO195" s="1324"/>
      <c r="AP195" s="1324"/>
      <c r="AQ195" s="1020">
        <v>538984504</v>
      </c>
      <c r="AR195" s="1066">
        <v>0</v>
      </c>
      <c r="AS195" s="1020">
        <v>1817279</v>
      </c>
      <c r="AT195" s="1020">
        <v>0</v>
      </c>
      <c r="AU195" s="1020">
        <v>0</v>
      </c>
      <c r="AV195" s="1066">
        <v>0</v>
      </c>
      <c r="AW195" s="1020">
        <v>0</v>
      </c>
      <c r="AX195" s="1066">
        <v>152967742</v>
      </c>
      <c r="AY195" s="1020">
        <v>152967742</v>
      </c>
      <c r="AZ195" s="1066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70">
        <v>538984504</v>
      </c>
      <c r="BH195" s="1070">
        <v>0</v>
      </c>
      <c r="BI195" s="1070">
        <v>1817279</v>
      </c>
      <c r="BJ195" s="1070">
        <v>0</v>
      </c>
      <c r="BK195" s="1070">
        <v>0</v>
      </c>
      <c r="BL195" s="1070">
        <v>0</v>
      </c>
      <c r="BM195" s="1070">
        <v>0</v>
      </c>
      <c r="BN195" s="1070">
        <v>152967742</v>
      </c>
      <c r="BO195" s="1070">
        <v>152967742</v>
      </c>
      <c r="BP195" s="1070">
        <v>60967742</v>
      </c>
      <c r="BQ195" s="1070">
        <v>92000000</v>
      </c>
      <c r="BR195" s="1070">
        <v>60967742</v>
      </c>
      <c r="BS195" s="1070">
        <v>0</v>
      </c>
      <c r="BT195" s="1070">
        <v>0</v>
      </c>
    </row>
    <row r="196" spans="1:72" ht="21.95" customHeight="1">
      <c r="A196" s="1013" t="str">
        <f t="shared" si="3"/>
        <v>C320150710</v>
      </c>
      <c r="B196" s="1350" t="s">
        <v>453</v>
      </c>
      <c r="C196" s="1324"/>
      <c r="D196" s="1350" t="s">
        <v>799</v>
      </c>
      <c r="E196" s="1324"/>
      <c r="F196" s="1350" t="s">
        <v>795</v>
      </c>
      <c r="G196" s="1324"/>
      <c r="H196" s="1350"/>
      <c r="I196" s="1324"/>
      <c r="J196" s="1350"/>
      <c r="K196" s="1324"/>
      <c r="L196" s="1324"/>
      <c r="M196" s="1350"/>
      <c r="N196" s="1324"/>
      <c r="O196" s="1324"/>
      <c r="P196" s="1350"/>
      <c r="Q196" s="1324"/>
      <c r="R196" s="1350"/>
      <c r="S196" s="1324"/>
      <c r="T196" s="1349" t="s">
        <v>796</v>
      </c>
      <c r="U196" s="1324"/>
      <c r="V196" s="1324"/>
      <c r="W196" s="1324"/>
      <c r="X196" s="1324"/>
      <c r="Y196" s="1324"/>
      <c r="Z196" s="1324"/>
      <c r="AA196" s="1324"/>
      <c r="AB196" s="1350" t="s">
        <v>732</v>
      </c>
      <c r="AC196" s="1324"/>
      <c r="AD196" s="1324"/>
      <c r="AE196" s="1324"/>
      <c r="AF196" s="1324"/>
      <c r="AG196" s="1350" t="s">
        <v>733</v>
      </c>
      <c r="AH196" s="1324"/>
      <c r="AI196" s="1324"/>
      <c r="AJ196" s="1021" t="s">
        <v>417</v>
      </c>
      <c r="AK196" s="1351" t="s">
        <v>734</v>
      </c>
      <c r="AL196" s="1324"/>
      <c r="AM196" s="1324"/>
      <c r="AN196" s="1324"/>
      <c r="AO196" s="1324"/>
      <c r="AP196" s="1324"/>
      <c r="AQ196" s="1020">
        <v>6905000000</v>
      </c>
      <c r="AR196" s="1066">
        <v>70000000</v>
      </c>
      <c r="AS196" s="1020">
        <v>122403652</v>
      </c>
      <c r="AT196" s="1020">
        <v>0</v>
      </c>
      <c r="AU196" s="1020">
        <v>0</v>
      </c>
      <c r="AV196" s="1066">
        <v>353797361</v>
      </c>
      <c r="AW196" s="1020">
        <v>283797361</v>
      </c>
      <c r="AX196" s="1066">
        <v>696290626</v>
      </c>
      <c r="AY196" s="1020">
        <v>342493265</v>
      </c>
      <c r="AZ196" s="1066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70">
        <v>6905000000</v>
      </c>
      <c r="BH196" s="1070">
        <v>70000000</v>
      </c>
      <c r="BI196" s="1070">
        <v>122403652</v>
      </c>
      <c r="BJ196" s="1070">
        <v>0</v>
      </c>
      <c r="BK196" s="1070">
        <v>0</v>
      </c>
      <c r="BL196" s="1070">
        <v>353797361</v>
      </c>
      <c r="BM196" s="1070">
        <v>283797361</v>
      </c>
      <c r="BN196" s="1070">
        <v>696290626</v>
      </c>
      <c r="BO196" s="1070">
        <v>342493265</v>
      </c>
      <c r="BP196" s="1070">
        <v>754376334</v>
      </c>
      <c r="BQ196" s="1070">
        <v>58085708</v>
      </c>
      <c r="BR196" s="1070">
        <v>754376334</v>
      </c>
      <c r="BS196" s="1070">
        <v>0</v>
      </c>
      <c r="BT196" s="1070">
        <v>0</v>
      </c>
    </row>
    <row r="197" spans="1:72" ht="21.95" customHeight="1">
      <c r="A197" s="1013" t="str">
        <f t="shared" si="3"/>
        <v>C3201507110</v>
      </c>
      <c r="B197" s="1358" t="s">
        <v>453</v>
      </c>
      <c r="C197" s="1324"/>
      <c r="D197" s="1358" t="s">
        <v>799</v>
      </c>
      <c r="E197" s="1324"/>
      <c r="F197" s="1358" t="s">
        <v>795</v>
      </c>
      <c r="G197" s="1324"/>
      <c r="H197" s="1358" t="s">
        <v>738</v>
      </c>
      <c r="I197" s="1324"/>
      <c r="J197" s="1358" t="s">
        <v>685</v>
      </c>
      <c r="K197" s="1324"/>
      <c r="L197" s="1324"/>
      <c r="M197" s="1358" t="s">
        <v>685</v>
      </c>
      <c r="N197" s="1324"/>
      <c r="O197" s="1324"/>
      <c r="P197" s="1358" t="s">
        <v>685</v>
      </c>
      <c r="Q197" s="1324"/>
      <c r="R197" s="1358" t="s">
        <v>685</v>
      </c>
      <c r="S197" s="1324"/>
      <c r="T197" s="1359" t="s">
        <v>807</v>
      </c>
      <c r="U197" s="1324"/>
      <c r="V197" s="1324"/>
      <c r="W197" s="1324"/>
      <c r="X197" s="1324"/>
      <c r="Y197" s="1324"/>
      <c r="Z197" s="1324"/>
      <c r="AA197" s="1324"/>
      <c r="AB197" s="1358" t="s">
        <v>732</v>
      </c>
      <c r="AC197" s="1324"/>
      <c r="AD197" s="1324"/>
      <c r="AE197" s="1324"/>
      <c r="AF197" s="1324"/>
      <c r="AG197" s="1358" t="s">
        <v>733</v>
      </c>
      <c r="AH197" s="1324"/>
      <c r="AI197" s="1324"/>
      <c r="AJ197" s="1024" t="s">
        <v>417</v>
      </c>
      <c r="AK197" s="1360" t="s">
        <v>734</v>
      </c>
      <c r="AL197" s="1324"/>
      <c r="AM197" s="1324"/>
      <c r="AN197" s="1324"/>
      <c r="AO197" s="1324"/>
      <c r="AP197" s="1324"/>
      <c r="AQ197" s="1020">
        <v>600000000</v>
      </c>
      <c r="AR197" s="1066">
        <v>0</v>
      </c>
      <c r="AS197" s="1020">
        <v>0</v>
      </c>
      <c r="AT197" s="1020">
        <v>0</v>
      </c>
      <c r="AU197" s="1020">
        <v>0</v>
      </c>
      <c r="AV197" s="1066">
        <v>19268795</v>
      </c>
      <c r="AW197" s="1020">
        <v>19268795</v>
      </c>
      <c r="AX197" s="1066">
        <v>66948347</v>
      </c>
      <c r="AY197" s="1020">
        <v>47679552</v>
      </c>
      <c r="AZ197" s="1066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70">
        <v>600000000</v>
      </c>
      <c r="BH197" s="1070">
        <v>0</v>
      </c>
      <c r="BI197" s="1070">
        <v>0</v>
      </c>
      <c r="BJ197" s="1070">
        <v>0</v>
      </c>
      <c r="BK197" s="1070">
        <v>0</v>
      </c>
      <c r="BL197" s="1070">
        <v>19268795</v>
      </c>
      <c r="BM197" s="1070">
        <v>19268795</v>
      </c>
      <c r="BN197" s="1070">
        <v>66948347</v>
      </c>
      <c r="BO197" s="1070">
        <v>47679552</v>
      </c>
      <c r="BP197" s="1070">
        <v>68766696</v>
      </c>
      <c r="BQ197" s="1070">
        <v>1818349</v>
      </c>
      <c r="BR197" s="1070">
        <v>68766696</v>
      </c>
      <c r="BS197" s="1070">
        <v>0</v>
      </c>
      <c r="BT197" s="1070">
        <v>0</v>
      </c>
    </row>
    <row r="198" spans="1:72" ht="21.95" customHeight="1">
      <c r="A198" s="1013" t="str">
        <f t="shared" si="3"/>
        <v>C32015071010</v>
      </c>
      <c r="B198" s="1350" t="s">
        <v>453</v>
      </c>
      <c r="C198" s="1324"/>
      <c r="D198" s="1350" t="s">
        <v>799</v>
      </c>
      <c r="E198" s="1324"/>
      <c r="F198" s="1350" t="s">
        <v>795</v>
      </c>
      <c r="G198" s="1324"/>
      <c r="H198" s="1350" t="s">
        <v>738</v>
      </c>
      <c r="I198" s="1324"/>
      <c r="J198" s="1350" t="s">
        <v>739</v>
      </c>
      <c r="K198" s="1324"/>
      <c r="L198" s="1324"/>
      <c r="M198" s="1350" t="s">
        <v>685</v>
      </c>
      <c r="N198" s="1324"/>
      <c r="O198" s="1324"/>
      <c r="P198" s="1350" t="s">
        <v>685</v>
      </c>
      <c r="Q198" s="1324"/>
      <c r="R198" s="1350" t="s">
        <v>685</v>
      </c>
      <c r="S198" s="1324"/>
      <c r="T198" s="1349" t="s">
        <v>806</v>
      </c>
      <c r="U198" s="1324"/>
      <c r="V198" s="1324"/>
      <c r="W198" s="1324"/>
      <c r="X198" s="1324"/>
      <c r="Y198" s="1324"/>
      <c r="Z198" s="1324"/>
      <c r="AA198" s="1324"/>
      <c r="AB198" s="1350" t="s">
        <v>732</v>
      </c>
      <c r="AC198" s="1324"/>
      <c r="AD198" s="1324"/>
      <c r="AE198" s="1324"/>
      <c r="AF198" s="1324"/>
      <c r="AG198" s="1350" t="s">
        <v>733</v>
      </c>
      <c r="AH198" s="1324"/>
      <c r="AI198" s="1324"/>
      <c r="AJ198" s="1021" t="s">
        <v>417</v>
      </c>
      <c r="AK198" s="1351" t="s">
        <v>734</v>
      </c>
      <c r="AL198" s="1324"/>
      <c r="AM198" s="1324"/>
      <c r="AN198" s="1324"/>
      <c r="AO198" s="1324"/>
      <c r="AP198" s="1324"/>
      <c r="AQ198" s="1020">
        <v>600000000</v>
      </c>
      <c r="AR198" s="1066">
        <v>0</v>
      </c>
      <c r="AS198" s="1020">
        <v>0</v>
      </c>
      <c r="AT198" s="1020">
        <v>0</v>
      </c>
      <c r="AU198" s="1020">
        <v>0</v>
      </c>
      <c r="AV198" s="1066">
        <v>19268795</v>
      </c>
      <c r="AW198" s="1020">
        <v>19268795</v>
      </c>
      <c r="AX198" s="1066">
        <v>66948347</v>
      </c>
      <c r="AY198" s="1020">
        <v>47679552</v>
      </c>
      <c r="AZ198" s="1066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70">
        <v>600000000</v>
      </c>
      <c r="BH198" s="1070">
        <v>0</v>
      </c>
      <c r="BI198" s="1070">
        <v>0</v>
      </c>
      <c r="BJ198" s="1070">
        <v>0</v>
      </c>
      <c r="BK198" s="1070">
        <v>0</v>
      </c>
      <c r="BL198" s="1070">
        <v>19268795</v>
      </c>
      <c r="BM198" s="1070">
        <v>19268795</v>
      </c>
      <c r="BN198" s="1070">
        <v>66948347</v>
      </c>
      <c r="BO198" s="1070">
        <v>47679552</v>
      </c>
      <c r="BP198" s="1070">
        <v>68766696</v>
      </c>
      <c r="BQ198" s="1070">
        <v>1818349</v>
      </c>
      <c r="BR198" s="1070">
        <v>68766696</v>
      </c>
      <c r="BS198" s="1070">
        <v>0</v>
      </c>
      <c r="BT198" s="1070">
        <v>0</v>
      </c>
    </row>
    <row r="199" spans="1:72" ht="21.95" customHeight="1">
      <c r="A199" s="1013" t="str">
        <f t="shared" si="3"/>
        <v>C320150710210</v>
      </c>
      <c r="B199" s="1358" t="s">
        <v>453</v>
      </c>
      <c r="C199" s="1324"/>
      <c r="D199" s="1358" t="s">
        <v>799</v>
      </c>
      <c r="E199" s="1324"/>
      <c r="F199" s="1358" t="s">
        <v>795</v>
      </c>
      <c r="G199" s="1324"/>
      <c r="H199" s="1358" t="s">
        <v>738</v>
      </c>
      <c r="I199" s="1324"/>
      <c r="J199" s="1358" t="s">
        <v>739</v>
      </c>
      <c r="K199" s="1324"/>
      <c r="L199" s="1324"/>
      <c r="M199" s="1358" t="s">
        <v>741</v>
      </c>
      <c r="N199" s="1324"/>
      <c r="O199" s="1324"/>
      <c r="P199" s="1358" t="s">
        <v>685</v>
      </c>
      <c r="Q199" s="1324"/>
      <c r="R199" s="1358" t="s">
        <v>685</v>
      </c>
      <c r="S199" s="1324"/>
      <c r="T199" s="1359" t="s">
        <v>588</v>
      </c>
      <c r="U199" s="1324"/>
      <c r="V199" s="1324"/>
      <c r="W199" s="1324"/>
      <c r="X199" s="1324"/>
      <c r="Y199" s="1324"/>
      <c r="Z199" s="1324"/>
      <c r="AA199" s="1324"/>
      <c r="AB199" s="1358" t="s">
        <v>732</v>
      </c>
      <c r="AC199" s="1324"/>
      <c r="AD199" s="1324"/>
      <c r="AE199" s="1324"/>
      <c r="AF199" s="1324"/>
      <c r="AG199" s="1358" t="s">
        <v>733</v>
      </c>
      <c r="AH199" s="1324"/>
      <c r="AI199" s="1324"/>
      <c r="AJ199" s="1024" t="s">
        <v>417</v>
      </c>
      <c r="AK199" s="1360" t="s">
        <v>734</v>
      </c>
      <c r="AL199" s="1324"/>
      <c r="AM199" s="1324"/>
      <c r="AN199" s="1324"/>
      <c r="AO199" s="1324"/>
      <c r="AP199" s="1324"/>
      <c r="AQ199" s="1020">
        <v>600000000</v>
      </c>
      <c r="AR199" s="1066">
        <v>0</v>
      </c>
      <c r="AS199" s="1020">
        <v>0</v>
      </c>
      <c r="AT199" s="1020">
        <v>0</v>
      </c>
      <c r="AU199" s="1020">
        <v>0</v>
      </c>
      <c r="AV199" s="1066">
        <v>19268795</v>
      </c>
      <c r="AW199" s="1020">
        <v>19268795</v>
      </c>
      <c r="AX199" s="1066">
        <v>66948347</v>
      </c>
      <c r="AY199" s="1020">
        <v>47679552</v>
      </c>
      <c r="AZ199" s="1066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70">
        <v>600000000</v>
      </c>
      <c r="BH199" s="1070">
        <v>0</v>
      </c>
      <c r="BI199" s="1070">
        <v>0</v>
      </c>
      <c r="BJ199" s="1070">
        <v>0</v>
      </c>
      <c r="BK199" s="1070">
        <v>0</v>
      </c>
      <c r="BL199" s="1070">
        <v>19268795</v>
      </c>
      <c r="BM199" s="1070">
        <v>19268795</v>
      </c>
      <c r="BN199" s="1070">
        <v>66948347</v>
      </c>
      <c r="BO199" s="1070">
        <v>47679552</v>
      </c>
      <c r="BP199" s="1070">
        <v>68766696</v>
      </c>
      <c r="BQ199" s="1070">
        <v>1818349</v>
      </c>
      <c r="BR199" s="1070">
        <v>68766696</v>
      </c>
      <c r="BS199" s="1070">
        <v>0</v>
      </c>
      <c r="BT199" s="1070">
        <v>0</v>
      </c>
    </row>
    <row r="200" spans="1:72" ht="21.95" customHeight="1">
      <c r="A200" s="1013" t="str">
        <f t="shared" si="3"/>
        <v>C3201507210</v>
      </c>
      <c r="B200" s="1358" t="s">
        <v>453</v>
      </c>
      <c r="C200" s="1324"/>
      <c r="D200" s="1358" t="s">
        <v>799</v>
      </c>
      <c r="E200" s="1324"/>
      <c r="F200" s="1358" t="s">
        <v>795</v>
      </c>
      <c r="G200" s="1324"/>
      <c r="H200" s="1358" t="s">
        <v>741</v>
      </c>
      <c r="I200" s="1324"/>
      <c r="J200" s="1358" t="s">
        <v>685</v>
      </c>
      <c r="K200" s="1324"/>
      <c r="L200" s="1324"/>
      <c r="M200" s="1358" t="s">
        <v>685</v>
      </c>
      <c r="N200" s="1324"/>
      <c r="O200" s="1324"/>
      <c r="P200" s="1358" t="s">
        <v>685</v>
      </c>
      <c r="Q200" s="1324"/>
      <c r="R200" s="1358" t="s">
        <v>685</v>
      </c>
      <c r="S200" s="1324"/>
      <c r="T200" s="1359" t="s">
        <v>589</v>
      </c>
      <c r="U200" s="1324"/>
      <c r="V200" s="1324"/>
      <c r="W200" s="1324"/>
      <c r="X200" s="1324"/>
      <c r="Y200" s="1324"/>
      <c r="Z200" s="1324"/>
      <c r="AA200" s="1324"/>
      <c r="AB200" s="1358" t="s">
        <v>732</v>
      </c>
      <c r="AC200" s="1324"/>
      <c r="AD200" s="1324"/>
      <c r="AE200" s="1324"/>
      <c r="AF200" s="1324"/>
      <c r="AG200" s="1358" t="s">
        <v>733</v>
      </c>
      <c r="AH200" s="1324"/>
      <c r="AI200" s="1324"/>
      <c r="AJ200" s="1024" t="s">
        <v>417</v>
      </c>
      <c r="AK200" s="1360" t="s">
        <v>734</v>
      </c>
      <c r="AL200" s="1324"/>
      <c r="AM200" s="1324"/>
      <c r="AN200" s="1324"/>
      <c r="AO200" s="1324"/>
      <c r="AP200" s="1324"/>
      <c r="AQ200" s="1020">
        <v>2850000000</v>
      </c>
      <c r="AR200" s="1066">
        <v>0</v>
      </c>
      <c r="AS200" s="1020">
        <v>0</v>
      </c>
      <c r="AT200" s="1020">
        <v>0</v>
      </c>
      <c r="AU200" s="1020">
        <v>0</v>
      </c>
      <c r="AV200" s="1066">
        <v>215351478</v>
      </c>
      <c r="AW200" s="1020">
        <v>215351478</v>
      </c>
      <c r="AX200" s="1066">
        <v>342517104</v>
      </c>
      <c r="AY200" s="1020">
        <v>127165626</v>
      </c>
      <c r="AZ200" s="1066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70">
        <v>2850000000</v>
      </c>
      <c r="BH200" s="1070">
        <v>0</v>
      </c>
      <c r="BI200" s="1070">
        <v>0</v>
      </c>
      <c r="BJ200" s="1070">
        <v>0</v>
      </c>
      <c r="BK200" s="1070">
        <v>0</v>
      </c>
      <c r="BL200" s="1070">
        <v>215351478</v>
      </c>
      <c r="BM200" s="1070">
        <v>215351478</v>
      </c>
      <c r="BN200" s="1070">
        <v>342517104</v>
      </c>
      <c r="BO200" s="1070">
        <v>127165626</v>
      </c>
      <c r="BP200" s="1070">
        <v>399607344</v>
      </c>
      <c r="BQ200" s="1070">
        <v>57090240</v>
      </c>
      <c r="BR200" s="1070">
        <v>399607344</v>
      </c>
      <c r="BS200" s="1070">
        <v>0</v>
      </c>
      <c r="BT200" s="1070">
        <v>0</v>
      </c>
    </row>
    <row r="201" spans="1:72" ht="21.95" customHeight="1">
      <c r="A201" s="1013" t="str">
        <f t="shared" si="3"/>
        <v>C3201507310</v>
      </c>
      <c r="B201" s="1358" t="s">
        <v>453</v>
      </c>
      <c r="C201" s="1324"/>
      <c r="D201" s="1358" t="s">
        <v>799</v>
      </c>
      <c r="E201" s="1324"/>
      <c r="F201" s="1358" t="s">
        <v>795</v>
      </c>
      <c r="G201" s="1324"/>
      <c r="H201" s="1358" t="s">
        <v>748</v>
      </c>
      <c r="I201" s="1324"/>
      <c r="J201" s="1358" t="s">
        <v>685</v>
      </c>
      <c r="K201" s="1324"/>
      <c r="L201" s="1324"/>
      <c r="M201" s="1358" t="s">
        <v>685</v>
      </c>
      <c r="N201" s="1324"/>
      <c r="O201" s="1324"/>
      <c r="P201" s="1358" t="s">
        <v>685</v>
      </c>
      <c r="Q201" s="1324"/>
      <c r="R201" s="1358" t="s">
        <v>685</v>
      </c>
      <c r="S201" s="1324"/>
      <c r="T201" s="1359" t="s">
        <v>590</v>
      </c>
      <c r="U201" s="1324"/>
      <c r="V201" s="1324"/>
      <c r="W201" s="1324"/>
      <c r="X201" s="1324"/>
      <c r="Y201" s="1324"/>
      <c r="Z201" s="1324"/>
      <c r="AA201" s="1324"/>
      <c r="AB201" s="1358" t="s">
        <v>732</v>
      </c>
      <c r="AC201" s="1324"/>
      <c r="AD201" s="1324"/>
      <c r="AE201" s="1324"/>
      <c r="AF201" s="1324"/>
      <c r="AG201" s="1358" t="s">
        <v>733</v>
      </c>
      <c r="AH201" s="1324"/>
      <c r="AI201" s="1324"/>
      <c r="AJ201" s="1024" t="s">
        <v>417</v>
      </c>
      <c r="AK201" s="1360" t="s">
        <v>734</v>
      </c>
      <c r="AL201" s="1324"/>
      <c r="AM201" s="1324"/>
      <c r="AN201" s="1324"/>
      <c r="AO201" s="1324"/>
      <c r="AP201" s="1324"/>
      <c r="AQ201" s="1020">
        <v>3455000000</v>
      </c>
      <c r="AR201" s="1066">
        <v>70000000</v>
      </c>
      <c r="AS201" s="1020">
        <v>122403652</v>
      </c>
      <c r="AT201" s="1020">
        <v>0</v>
      </c>
      <c r="AU201" s="1020">
        <v>0</v>
      </c>
      <c r="AV201" s="1066">
        <v>119177088</v>
      </c>
      <c r="AW201" s="1020">
        <v>49177088</v>
      </c>
      <c r="AX201" s="1066">
        <v>286825175</v>
      </c>
      <c r="AY201" s="1020">
        <v>167648087</v>
      </c>
      <c r="AZ201" s="1066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70">
        <v>3455000000</v>
      </c>
      <c r="BH201" s="1070">
        <v>70000000</v>
      </c>
      <c r="BI201" s="1070">
        <v>122403652</v>
      </c>
      <c r="BJ201" s="1070">
        <v>0</v>
      </c>
      <c r="BK201" s="1070">
        <v>0</v>
      </c>
      <c r="BL201" s="1070">
        <v>119177088</v>
      </c>
      <c r="BM201" s="1070">
        <v>49177088</v>
      </c>
      <c r="BN201" s="1070">
        <v>286825175</v>
      </c>
      <c r="BO201" s="1070">
        <v>167648087</v>
      </c>
      <c r="BP201" s="1070">
        <v>286002294</v>
      </c>
      <c r="BQ201" s="1070">
        <v>822881</v>
      </c>
      <c r="BR201" s="1070">
        <v>286002294</v>
      </c>
      <c r="BS201" s="1070">
        <v>0</v>
      </c>
      <c r="BT201" s="1070">
        <v>0</v>
      </c>
    </row>
    <row r="202" spans="1:72" ht="21.95" customHeight="1">
      <c r="A202" s="1013" t="str">
        <f t="shared" si="3"/>
        <v>C51010</v>
      </c>
      <c r="B202" s="1350" t="s">
        <v>453</v>
      </c>
      <c r="C202" s="1324"/>
      <c r="D202" s="1350" t="s">
        <v>808</v>
      </c>
      <c r="E202" s="1324"/>
      <c r="F202" s="1350"/>
      <c r="G202" s="1324"/>
      <c r="H202" s="1350"/>
      <c r="I202" s="1324"/>
      <c r="J202" s="1350"/>
      <c r="K202" s="1324"/>
      <c r="L202" s="1324"/>
      <c r="M202" s="1350"/>
      <c r="N202" s="1324"/>
      <c r="O202" s="1324"/>
      <c r="P202" s="1350"/>
      <c r="Q202" s="1324"/>
      <c r="R202" s="1350"/>
      <c r="S202" s="1324"/>
      <c r="T202" s="1349" t="s">
        <v>809</v>
      </c>
      <c r="U202" s="1324"/>
      <c r="V202" s="1324"/>
      <c r="W202" s="1324"/>
      <c r="X202" s="1324"/>
      <c r="Y202" s="1324"/>
      <c r="Z202" s="1324"/>
      <c r="AA202" s="1324"/>
      <c r="AB202" s="1350" t="s">
        <v>732</v>
      </c>
      <c r="AC202" s="1324"/>
      <c r="AD202" s="1324"/>
      <c r="AE202" s="1324"/>
      <c r="AF202" s="1324"/>
      <c r="AG202" s="1350" t="s">
        <v>733</v>
      </c>
      <c r="AH202" s="1324"/>
      <c r="AI202" s="1324"/>
      <c r="AJ202" s="1021" t="s">
        <v>417</v>
      </c>
      <c r="AK202" s="1351" t="s">
        <v>734</v>
      </c>
      <c r="AL202" s="1324"/>
      <c r="AM202" s="1324"/>
      <c r="AN202" s="1324"/>
      <c r="AO202" s="1324"/>
      <c r="AP202" s="1324"/>
      <c r="AQ202" s="1020">
        <v>2078000000</v>
      </c>
      <c r="AR202" s="1066">
        <v>0</v>
      </c>
      <c r="AS202" s="1020">
        <v>0</v>
      </c>
      <c r="AT202" s="1020">
        <v>0</v>
      </c>
      <c r="AU202" s="1020">
        <v>0</v>
      </c>
      <c r="AV202" s="1066">
        <v>16913818</v>
      </c>
      <c r="AW202" s="1020">
        <v>16913818</v>
      </c>
      <c r="AX202" s="1066">
        <v>89129564</v>
      </c>
      <c r="AY202" s="1020">
        <v>72215746</v>
      </c>
      <c r="AZ202" s="1066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70">
        <v>2078000000</v>
      </c>
      <c r="BH202" s="1070">
        <v>0</v>
      </c>
      <c r="BI202" s="1070">
        <v>0</v>
      </c>
      <c r="BJ202" s="1070">
        <v>0</v>
      </c>
      <c r="BK202" s="1070">
        <v>0</v>
      </c>
      <c r="BL202" s="1070">
        <v>16913818</v>
      </c>
      <c r="BM202" s="1070">
        <v>16913818</v>
      </c>
      <c r="BN202" s="1070">
        <v>89129564</v>
      </c>
      <c r="BO202" s="1070">
        <v>72215746</v>
      </c>
      <c r="BP202" s="1070">
        <v>107903431</v>
      </c>
      <c r="BQ202" s="1070">
        <v>18773867</v>
      </c>
      <c r="BR202" s="1070">
        <v>107903431</v>
      </c>
      <c r="BS202" s="1070">
        <v>0</v>
      </c>
      <c r="BT202" s="1070">
        <v>0</v>
      </c>
    </row>
    <row r="203" spans="1:72" ht="21.95" customHeight="1">
      <c r="A203" s="1013" t="str">
        <f t="shared" si="3"/>
        <v>C51015</v>
      </c>
      <c r="B203" s="1350" t="s">
        <v>453</v>
      </c>
      <c r="C203" s="1324"/>
      <c r="D203" s="1350" t="s">
        <v>808</v>
      </c>
      <c r="E203" s="1324"/>
      <c r="F203" s="1350"/>
      <c r="G203" s="1324"/>
      <c r="H203" s="1350"/>
      <c r="I203" s="1324"/>
      <c r="J203" s="1350"/>
      <c r="K203" s="1324"/>
      <c r="L203" s="1324"/>
      <c r="M203" s="1350"/>
      <c r="N203" s="1324"/>
      <c r="O203" s="1324"/>
      <c r="P203" s="1350"/>
      <c r="Q203" s="1324"/>
      <c r="R203" s="1350"/>
      <c r="S203" s="1324"/>
      <c r="T203" s="1349" t="s">
        <v>809</v>
      </c>
      <c r="U203" s="1324"/>
      <c r="V203" s="1324"/>
      <c r="W203" s="1324"/>
      <c r="X203" s="1324"/>
      <c r="Y203" s="1324"/>
      <c r="Z203" s="1324"/>
      <c r="AA203" s="1324"/>
      <c r="AB203" s="1350" t="s">
        <v>732</v>
      </c>
      <c r="AC203" s="1324"/>
      <c r="AD203" s="1324"/>
      <c r="AE203" s="1324"/>
      <c r="AF203" s="1324"/>
      <c r="AG203" s="1350" t="s">
        <v>733</v>
      </c>
      <c r="AH203" s="1324"/>
      <c r="AI203" s="1324"/>
      <c r="AJ203" s="1021" t="s">
        <v>745</v>
      </c>
      <c r="AK203" s="1351" t="s">
        <v>781</v>
      </c>
      <c r="AL203" s="1324"/>
      <c r="AM203" s="1324"/>
      <c r="AN203" s="1324"/>
      <c r="AO203" s="1324"/>
      <c r="AP203" s="1324"/>
      <c r="AQ203" s="1020">
        <v>1140000000</v>
      </c>
      <c r="AR203" s="1066">
        <v>0</v>
      </c>
      <c r="AS203" s="1020">
        <v>1140000000</v>
      </c>
      <c r="AT203" s="1020">
        <v>0</v>
      </c>
      <c r="AU203" s="1020">
        <v>0</v>
      </c>
      <c r="AV203" s="1066">
        <v>0</v>
      </c>
      <c r="AW203" s="1020">
        <v>0</v>
      </c>
      <c r="AX203" s="1066">
        <v>0</v>
      </c>
      <c r="AY203" s="1020">
        <v>0</v>
      </c>
      <c r="AZ203" s="1066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70">
        <v>1140000000</v>
      </c>
      <c r="BH203" s="1070">
        <v>0</v>
      </c>
      <c r="BI203" s="1070">
        <v>1140000000</v>
      </c>
      <c r="BJ203" s="1070">
        <v>0</v>
      </c>
      <c r="BK203" s="1070">
        <v>0</v>
      </c>
      <c r="BL203" s="1070">
        <v>0</v>
      </c>
      <c r="BM203" s="1070">
        <v>0</v>
      </c>
      <c r="BN203" s="1070">
        <v>0</v>
      </c>
      <c r="BO203" s="1070">
        <v>0</v>
      </c>
      <c r="BP203" s="1070">
        <v>0</v>
      </c>
      <c r="BQ203" s="1070">
        <v>0</v>
      </c>
      <c r="BR203" s="1070">
        <v>0</v>
      </c>
      <c r="BS203" s="1070">
        <v>0</v>
      </c>
      <c r="BT203" s="1070">
        <v>0</v>
      </c>
    </row>
    <row r="204" spans="1:72" ht="21.95" customHeight="1">
      <c r="A204" s="1013" t="str">
        <f t="shared" si="3"/>
        <v>C51070410</v>
      </c>
      <c r="B204" s="1350" t="s">
        <v>453</v>
      </c>
      <c r="C204" s="1324"/>
      <c r="D204" s="1350" t="s">
        <v>808</v>
      </c>
      <c r="E204" s="1324"/>
      <c r="F204" s="1350" t="s">
        <v>810</v>
      </c>
      <c r="G204" s="1324"/>
      <c r="H204" s="1350"/>
      <c r="I204" s="1324"/>
      <c r="J204" s="1350"/>
      <c r="K204" s="1324"/>
      <c r="L204" s="1324"/>
      <c r="M204" s="1350"/>
      <c r="N204" s="1324"/>
      <c r="O204" s="1324"/>
      <c r="P204" s="1350"/>
      <c r="Q204" s="1324"/>
      <c r="R204" s="1350"/>
      <c r="S204" s="1324"/>
      <c r="T204" s="1349" t="s">
        <v>811</v>
      </c>
      <c r="U204" s="1324"/>
      <c r="V204" s="1324"/>
      <c r="W204" s="1324"/>
      <c r="X204" s="1324"/>
      <c r="Y204" s="1324"/>
      <c r="Z204" s="1324"/>
      <c r="AA204" s="1324"/>
      <c r="AB204" s="1350" t="s">
        <v>732</v>
      </c>
      <c r="AC204" s="1324"/>
      <c r="AD204" s="1324"/>
      <c r="AE204" s="1324"/>
      <c r="AF204" s="1324"/>
      <c r="AG204" s="1350" t="s">
        <v>733</v>
      </c>
      <c r="AH204" s="1324"/>
      <c r="AI204" s="1324"/>
      <c r="AJ204" s="1021" t="s">
        <v>417</v>
      </c>
      <c r="AK204" s="1351" t="s">
        <v>734</v>
      </c>
      <c r="AL204" s="1324"/>
      <c r="AM204" s="1324"/>
      <c r="AN204" s="1324"/>
      <c r="AO204" s="1324"/>
      <c r="AP204" s="1324"/>
      <c r="AQ204" s="1020">
        <v>400000000</v>
      </c>
      <c r="AR204" s="1066">
        <v>0</v>
      </c>
      <c r="AS204" s="1020">
        <v>0</v>
      </c>
      <c r="AT204" s="1020">
        <v>0</v>
      </c>
      <c r="AU204" s="1020">
        <v>0</v>
      </c>
      <c r="AV204" s="1066">
        <v>0</v>
      </c>
      <c r="AW204" s="1020">
        <v>0</v>
      </c>
      <c r="AX204" s="1066">
        <v>51000000</v>
      </c>
      <c r="AY204" s="1020">
        <v>51000000</v>
      </c>
      <c r="AZ204" s="1066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70">
        <v>400000000</v>
      </c>
      <c r="BH204" s="1070">
        <v>0</v>
      </c>
      <c r="BI204" s="1070">
        <v>0</v>
      </c>
      <c r="BJ204" s="1070">
        <v>0</v>
      </c>
      <c r="BK204" s="1070">
        <v>0</v>
      </c>
      <c r="BL204" s="1070">
        <v>0</v>
      </c>
      <c r="BM204" s="1070">
        <v>0</v>
      </c>
      <c r="BN204" s="1070">
        <v>51000000</v>
      </c>
      <c r="BO204" s="1070">
        <v>51000000</v>
      </c>
      <c r="BP204" s="1070">
        <v>51000000</v>
      </c>
      <c r="BQ204" s="1070">
        <v>0</v>
      </c>
      <c r="BR204" s="1070">
        <v>51000000</v>
      </c>
      <c r="BS204" s="1070">
        <v>0</v>
      </c>
      <c r="BT204" s="1070">
        <v>0</v>
      </c>
    </row>
    <row r="205" spans="1:72" ht="21.95" customHeight="1">
      <c r="A205" s="1013" t="str">
        <f t="shared" si="3"/>
        <v>C510704110</v>
      </c>
      <c r="B205" s="1358" t="s">
        <v>453</v>
      </c>
      <c r="C205" s="1324"/>
      <c r="D205" s="1358" t="s">
        <v>808</v>
      </c>
      <c r="E205" s="1324"/>
      <c r="F205" s="1358" t="s">
        <v>810</v>
      </c>
      <c r="G205" s="1324"/>
      <c r="H205" s="1358" t="s">
        <v>738</v>
      </c>
      <c r="I205" s="1324"/>
      <c r="J205" s="1358" t="s">
        <v>685</v>
      </c>
      <c r="K205" s="1324"/>
      <c r="L205" s="1324"/>
      <c r="M205" s="1358" t="s">
        <v>685</v>
      </c>
      <c r="N205" s="1324"/>
      <c r="O205" s="1324"/>
      <c r="P205" s="1358" t="s">
        <v>685</v>
      </c>
      <c r="Q205" s="1324"/>
      <c r="R205" s="1358" t="s">
        <v>685</v>
      </c>
      <c r="S205" s="1324"/>
      <c r="T205" s="1359" t="s">
        <v>591</v>
      </c>
      <c r="U205" s="1324"/>
      <c r="V205" s="1324"/>
      <c r="W205" s="1324"/>
      <c r="X205" s="1324"/>
      <c r="Y205" s="1324"/>
      <c r="Z205" s="1324"/>
      <c r="AA205" s="1324"/>
      <c r="AB205" s="1358" t="s">
        <v>732</v>
      </c>
      <c r="AC205" s="1324"/>
      <c r="AD205" s="1324"/>
      <c r="AE205" s="1324"/>
      <c r="AF205" s="1324"/>
      <c r="AG205" s="1358" t="s">
        <v>733</v>
      </c>
      <c r="AH205" s="1324"/>
      <c r="AI205" s="1324"/>
      <c r="AJ205" s="1024" t="s">
        <v>417</v>
      </c>
      <c r="AK205" s="1360" t="s">
        <v>734</v>
      </c>
      <c r="AL205" s="1324"/>
      <c r="AM205" s="1324"/>
      <c r="AN205" s="1324"/>
      <c r="AO205" s="1324"/>
      <c r="AP205" s="1324"/>
      <c r="AQ205" s="1020">
        <v>400000000</v>
      </c>
      <c r="AR205" s="1066">
        <v>0</v>
      </c>
      <c r="AS205" s="1020">
        <v>0</v>
      </c>
      <c r="AT205" s="1020">
        <v>0</v>
      </c>
      <c r="AU205" s="1020">
        <v>0</v>
      </c>
      <c r="AV205" s="1066">
        <v>0</v>
      </c>
      <c r="AW205" s="1020">
        <v>0</v>
      </c>
      <c r="AX205" s="1066">
        <v>51000000</v>
      </c>
      <c r="AY205" s="1020">
        <v>51000000</v>
      </c>
      <c r="AZ205" s="1066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70">
        <v>400000000</v>
      </c>
      <c r="BH205" s="1070">
        <v>0</v>
      </c>
      <c r="BI205" s="1070">
        <v>0</v>
      </c>
      <c r="BJ205" s="1070">
        <v>0</v>
      </c>
      <c r="BK205" s="1070">
        <v>0</v>
      </c>
      <c r="BL205" s="1070">
        <v>0</v>
      </c>
      <c r="BM205" s="1070">
        <v>0</v>
      </c>
      <c r="BN205" s="1070">
        <v>51000000</v>
      </c>
      <c r="BO205" s="1070">
        <v>51000000</v>
      </c>
      <c r="BP205" s="1070">
        <v>51000000</v>
      </c>
      <c r="BQ205" s="1070">
        <v>0</v>
      </c>
      <c r="BR205" s="1070">
        <v>51000000</v>
      </c>
      <c r="BS205" s="1070">
        <v>0</v>
      </c>
      <c r="BT205" s="1070">
        <v>0</v>
      </c>
    </row>
    <row r="206" spans="1:72" ht="21.95" customHeight="1">
      <c r="A206" s="1013" t="str">
        <f t="shared" si="3"/>
        <v>C51080010</v>
      </c>
      <c r="B206" s="1350" t="s">
        <v>453</v>
      </c>
      <c r="C206" s="1324"/>
      <c r="D206" s="1350" t="s">
        <v>808</v>
      </c>
      <c r="E206" s="1324"/>
      <c r="F206" s="1350" t="s">
        <v>784</v>
      </c>
      <c r="G206" s="1324"/>
      <c r="H206" s="1350"/>
      <c r="I206" s="1324"/>
      <c r="J206" s="1350"/>
      <c r="K206" s="1324"/>
      <c r="L206" s="1324"/>
      <c r="M206" s="1350"/>
      <c r="N206" s="1324"/>
      <c r="O206" s="1324"/>
      <c r="P206" s="1350"/>
      <c r="Q206" s="1324"/>
      <c r="R206" s="1350"/>
      <c r="S206" s="1324"/>
      <c r="T206" s="1349" t="s">
        <v>785</v>
      </c>
      <c r="U206" s="1324"/>
      <c r="V206" s="1324"/>
      <c r="W206" s="1324"/>
      <c r="X206" s="1324"/>
      <c r="Y206" s="1324"/>
      <c r="Z206" s="1324"/>
      <c r="AA206" s="1324"/>
      <c r="AB206" s="1350" t="s">
        <v>732</v>
      </c>
      <c r="AC206" s="1324"/>
      <c r="AD206" s="1324"/>
      <c r="AE206" s="1324"/>
      <c r="AF206" s="1324"/>
      <c r="AG206" s="1350" t="s">
        <v>733</v>
      </c>
      <c r="AH206" s="1324"/>
      <c r="AI206" s="1324"/>
      <c r="AJ206" s="1021" t="s">
        <v>417</v>
      </c>
      <c r="AK206" s="1351" t="s">
        <v>734</v>
      </c>
      <c r="AL206" s="1324"/>
      <c r="AM206" s="1324"/>
      <c r="AN206" s="1324"/>
      <c r="AO206" s="1324"/>
      <c r="AP206" s="1324"/>
      <c r="AQ206" s="1020">
        <v>1678000000</v>
      </c>
      <c r="AR206" s="1066">
        <v>0</v>
      </c>
      <c r="AS206" s="1020">
        <v>0</v>
      </c>
      <c r="AT206" s="1020">
        <v>0</v>
      </c>
      <c r="AU206" s="1020">
        <v>0</v>
      </c>
      <c r="AV206" s="1066">
        <v>16913818</v>
      </c>
      <c r="AW206" s="1020">
        <v>16913818</v>
      </c>
      <c r="AX206" s="1066">
        <v>38129564</v>
      </c>
      <c r="AY206" s="1020">
        <v>21215746</v>
      </c>
      <c r="AZ206" s="1066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70">
        <v>1678000000</v>
      </c>
      <c r="BH206" s="1070">
        <v>0</v>
      </c>
      <c r="BI206" s="1070">
        <v>0</v>
      </c>
      <c r="BJ206" s="1070">
        <v>0</v>
      </c>
      <c r="BK206" s="1070">
        <v>0</v>
      </c>
      <c r="BL206" s="1070">
        <v>16913818</v>
      </c>
      <c r="BM206" s="1070">
        <v>16913818</v>
      </c>
      <c r="BN206" s="1070">
        <v>38129564</v>
      </c>
      <c r="BO206" s="1070">
        <v>21215746</v>
      </c>
      <c r="BP206" s="1070">
        <v>56903431</v>
      </c>
      <c r="BQ206" s="1070">
        <v>18773867</v>
      </c>
      <c r="BR206" s="1070">
        <v>56903431</v>
      </c>
      <c r="BS206" s="1070">
        <v>0</v>
      </c>
      <c r="BT206" s="1070">
        <v>0</v>
      </c>
    </row>
    <row r="207" spans="1:72" ht="21.95" customHeight="1">
      <c r="A207" s="1013" t="str">
        <f t="shared" si="3"/>
        <v>C51080015</v>
      </c>
      <c r="B207" s="1350" t="s">
        <v>453</v>
      </c>
      <c r="C207" s="1324"/>
      <c r="D207" s="1350" t="s">
        <v>808</v>
      </c>
      <c r="E207" s="1324"/>
      <c r="F207" s="1350" t="s">
        <v>784</v>
      </c>
      <c r="G207" s="1324"/>
      <c r="H207" s="1350"/>
      <c r="I207" s="1324"/>
      <c r="J207" s="1350"/>
      <c r="K207" s="1324"/>
      <c r="L207" s="1324"/>
      <c r="M207" s="1350"/>
      <c r="N207" s="1324"/>
      <c r="O207" s="1324"/>
      <c r="P207" s="1350"/>
      <c r="Q207" s="1324"/>
      <c r="R207" s="1350"/>
      <c r="S207" s="1324"/>
      <c r="T207" s="1349" t="s">
        <v>785</v>
      </c>
      <c r="U207" s="1324"/>
      <c r="V207" s="1324"/>
      <c r="W207" s="1324"/>
      <c r="X207" s="1324"/>
      <c r="Y207" s="1324"/>
      <c r="Z207" s="1324"/>
      <c r="AA207" s="1324"/>
      <c r="AB207" s="1350" t="s">
        <v>732</v>
      </c>
      <c r="AC207" s="1324"/>
      <c r="AD207" s="1324"/>
      <c r="AE207" s="1324"/>
      <c r="AF207" s="1324"/>
      <c r="AG207" s="1350" t="s">
        <v>733</v>
      </c>
      <c r="AH207" s="1324"/>
      <c r="AI207" s="1324"/>
      <c r="AJ207" s="1021" t="s">
        <v>745</v>
      </c>
      <c r="AK207" s="1351" t="s">
        <v>781</v>
      </c>
      <c r="AL207" s="1324"/>
      <c r="AM207" s="1324"/>
      <c r="AN207" s="1324"/>
      <c r="AO207" s="1324"/>
      <c r="AP207" s="1324"/>
      <c r="AQ207" s="1020">
        <v>1140000000</v>
      </c>
      <c r="AR207" s="1066">
        <v>0</v>
      </c>
      <c r="AS207" s="1020">
        <v>1140000000</v>
      </c>
      <c r="AT207" s="1020">
        <v>0</v>
      </c>
      <c r="AU207" s="1020">
        <v>0</v>
      </c>
      <c r="AV207" s="1066">
        <v>0</v>
      </c>
      <c r="AW207" s="1020">
        <v>0</v>
      </c>
      <c r="AX207" s="1066">
        <v>0</v>
      </c>
      <c r="AY207" s="1020">
        <v>0</v>
      </c>
      <c r="AZ207" s="1066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70">
        <v>1140000000</v>
      </c>
      <c r="BH207" s="1070">
        <v>0</v>
      </c>
      <c r="BI207" s="1070">
        <v>1140000000</v>
      </c>
      <c r="BJ207" s="1070">
        <v>0</v>
      </c>
      <c r="BK207" s="1070">
        <v>0</v>
      </c>
      <c r="BL207" s="1070">
        <v>0</v>
      </c>
      <c r="BM207" s="1070">
        <v>0</v>
      </c>
      <c r="BN207" s="1070">
        <v>0</v>
      </c>
      <c r="BO207" s="1070">
        <v>0</v>
      </c>
      <c r="BP207" s="1070">
        <v>0</v>
      </c>
      <c r="BQ207" s="1070">
        <v>0</v>
      </c>
      <c r="BR207" s="1070">
        <v>0</v>
      </c>
      <c r="BS207" s="1070">
        <v>0</v>
      </c>
      <c r="BT207" s="1070">
        <v>0</v>
      </c>
    </row>
    <row r="208" spans="1:72" ht="21.95" customHeight="1">
      <c r="A208" s="1013" t="str">
        <f t="shared" si="3"/>
        <v>C5108002010</v>
      </c>
      <c r="B208" s="1350" t="s">
        <v>453</v>
      </c>
      <c r="C208" s="1324"/>
      <c r="D208" s="1350" t="s">
        <v>808</v>
      </c>
      <c r="E208" s="1324"/>
      <c r="F208" s="1350" t="s">
        <v>784</v>
      </c>
      <c r="G208" s="1324"/>
      <c r="H208" s="1350" t="s">
        <v>741</v>
      </c>
      <c r="I208" s="1324"/>
      <c r="J208" s="1350" t="s">
        <v>739</v>
      </c>
      <c r="K208" s="1324"/>
      <c r="L208" s="1324"/>
      <c r="M208" s="1350" t="s">
        <v>685</v>
      </c>
      <c r="N208" s="1324"/>
      <c r="O208" s="1324"/>
      <c r="P208" s="1350" t="s">
        <v>685</v>
      </c>
      <c r="Q208" s="1324"/>
      <c r="R208" s="1350" t="s">
        <v>685</v>
      </c>
      <c r="S208" s="1324"/>
      <c r="T208" s="1349" t="s">
        <v>687</v>
      </c>
      <c r="U208" s="1324"/>
      <c r="V208" s="1324"/>
      <c r="W208" s="1324"/>
      <c r="X208" s="1324"/>
      <c r="Y208" s="1324"/>
      <c r="Z208" s="1324"/>
      <c r="AA208" s="1324"/>
      <c r="AB208" s="1350" t="s">
        <v>732</v>
      </c>
      <c r="AC208" s="1324"/>
      <c r="AD208" s="1324"/>
      <c r="AE208" s="1324"/>
      <c r="AF208" s="1324"/>
      <c r="AG208" s="1350" t="s">
        <v>733</v>
      </c>
      <c r="AH208" s="1324"/>
      <c r="AI208" s="1324"/>
      <c r="AJ208" s="1021" t="s">
        <v>417</v>
      </c>
      <c r="AK208" s="1351" t="s">
        <v>734</v>
      </c>
      <c r="AL208" s="1324"/>
      <c r="AM208" s="1324"/>
      <c r="AN208" s="1324"/>
      <c r="AO208" s="1324"/>
      <c r="AP208" s="1324"/>
      <c r="AQ208" s="1020">
        <v>1678000000</v>
      </c>
      <c r="AR208" s="1066">
        <v>0</v>
      </c>
      <c r="AS208" s="1020">
        <v>0</v>
      </c>
      <c r="AT208" s="1020">
        <v>0</v>
      </c>
      <c r="AU208" s="1020">
        <v>0</v>
      </c>
      <c r="AV208" s="1066">
        <v>16913818</v>
      </c>
      <c r="AW208" s="1020">
        <v>16913818</v>
      </c>
      <c r="AX208" s="1066">
        <v>38129564</v>
      </c>
      <c r="AY208" s="1020">
        <v>21215746</v>
      </c>
      <c r="AZ208" s="1066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70">
        <v>1678000000</v>
      </c>
      <c r="BH208" s="1070">
        <v>0</v>
      </c>
      <c r="BI208" s="1070">
        <v>0</v>
      </c>
      <c r="BJ208" s="1070">
        <v>0</v>
      </c>
      <c r="BK208" s="1070">
        <v>0</v>
      </c>
      <c r="BL208" s="1070">
        <v>16913818</v>
      </c>
      <c r="BM208" s="1070">
        <v>16913818</v>
      </c>
      <c r="BN208" s="1070">
        <v>38129564</v>
      </c>
      <c r="BO208" s="1070">
        <v>21215746</v>
      </c>
      <c r="BP208" s="1070">
        <v>56903431</v>
      </c>
      <c r="BQ208" s="1070">
        <v>18773867</v>
      </c>
      <c r="BR208" s="1070">
        <v>56903431</v>
      </c>
      <c r="BS208" s="1070">
        <v>0</v>
      </c>
      <c r="BT208" s="1070">
        <v>0</v>
      </c>
    </row>
    <row r="209" spans="1:72" ht="21.95" customHeight="1">
      <c r="A209" s="1013" t="str">
        <f t="shared" si="3"/>
        <v>C510800210</v>
      </c>
      <c r="B209" s="1350" t="s">
        <v>453</v>
      </c>
      <c r="C209" s="1324"/>
      <c r="D209" s="1350" t="s">
        <v>808</v>
      </c>
      <c r="E209" s="1324"/>
      <c r="F209" s="1350" t="s">
        <v>784</v>
      </c>
      <c r="G209" s="1324"/>
      <c r="H209" s="1350" t="s">
        <v>741</v>
      </c>
      <c r="I209" s="1324"/>
      <c r="J209" s="1350" t="s">
        <v>685</v>
      </c>
      <c r="K209" s="1324"/>
      <c r="L209" s="1324"/>
      <c r="M209" s="1350" t="s">
        <v>685</v>
      </c>
      <c r="N209" s="1324"/>
      <c r="O209" s="1324"/>
      <c r="P209" s="1350" t="s">
        <v>685</v>
      </c>
      <c r="Q209" s="1324"/>
      <c r="R209" s="1350" t="s">
        <v>685</v>
      </c>
      <c r="S209" s="1324"/>
      <c r="T209" s="1349" t="s">
        <v>687</v>
      </c>
      <c r="U209" s="1324"/>
      <c r="V209" s="1324"/>
      <c r="W209" s="1324"/>
      <c r="X209" s="1324"/>
      <c r="Y209" s="1324"/>
      <c r="Z209" s="1324"/>
      <c r="AA209" s="1324"/>
      <c r="AB209" s="1350" t="s">
        <v>732</v>
      </c>
      <c r="AC209" s="1324"/>
      <c r="AD209" s="1324"/>
      <c r="AE209" s="1324"/>
      <c r="AF209" s="1324"/>
      <c r="AG209" s="1350" t="s">
        <v>733</v>
      </c>
      <c r="AH209" s="1324"/>
      <c r="AI209" s="1324"/>
      <c r="AJ209" s="1021" t="s">
        <v>417</v>
      </c>
      <c r="AK209" s="1351" t="s">
        <v>734</v>
      </c>
      <c r="AL209" s="1324"/>
      <c r="AM209" s="1324"/>
      <c r="AN209" s="1324"/>
      <c r="AO209" s="1324"/>
      <c r="AP209" s="1324"/>
      <c r="AQ209" s="1020">
        <v>1678000000</v>
      </c>
      <c r="AR209" s="1066">
        <v>0</v>
      </c>
      <c r="AS209" s="1020">
        <v>0</v>
      </c>
      <c r="AT209" s="1020">
        <v>0</v>
      </c>
      <c r="AU209" s="1020">
        <v>0</v>
      </c>
      <c r="AV209" s="1066">
        <v>16913818</v>
      </c>
      <c r="AW209" s="1020">
        <v>16913818</v>
      </c>
      <c r="AX209" s="1066">
        <v>38129564</v>
      </c>
      <c r="AY209" s="1020">
        <v>21215746</v>
      </c>
      <c r="AZ209" s="1066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70">
        <v>1678000000</v>
      </c>
      <c r="BH209" s="1070">
        <v>0</v>
      </c>
      <c r="BI209" s="1070">
        <v>0</v>
      </c>
      <c r="BJ209" s="1070">
        <v>0</v>
      </c>
      <c r="BK209" s="1070">
        <v>0</v>
      </c>
      <c r="BL209" s="1070">
        <v>16913818</v>
      </c>
      <c r="BM209" s="1070">
        <v>16913818</v>
      </c>
      <c r="BN209" s="1070">
        <v>38129564</v>
      </c>
      <c r="BO209" s="1070">
        <v>21215746</v>
      </c>
      <c r="BP209" s="1070">
        <v>56903431</v>
      </c>
      <c r="BQ209" s="1070">
        <v>18773867</v>
      </c>
      <c r="BR209" s="1070">
        <v>56903431</v>
      </c>
      <c r="BS209" s="1070">
        <v>0</v>
      </c>
      <c r="BT209" s="1070">
        <v>0</v>
      </c>
    </row>
    <row r="210" spans="1:72" ht="21.95" customHeight="1">
      <c r="A210" s="1013" t="str">
        <f t="shared" si="3"/>
        <v>C510800215</v>
      </c>
      <c r="B210" s="1358" t="s">
        <v>453</v>
      </c>
      <c r="C210" s="1324"/>
      <c r="D210" s="1358" t="s">
        <v>808</v>
      </c>
      <c r="E210" s="1324"/>
      <c r="F210" s="1358" t="s">
        <v>784</v>
      </c>
      <c r="G210" s="1324"/>
      <c r="H210" s="1358" t="s">
        <v>741</v>
      </c>
      <c r="I210" s="1324"/>
      <c r="J210" s="1358" t="s">
        <v>685</v>
      </c>
      <c r="K210" s="1324"/>
      <c r="L210" s="1324"/>
      <c r="M210" s="1358" t="s">
        <v>685</v>
      </c>
      <c r="N210" s="1324"/>
      <c r="O210" s="1324"/>
      <c r="P210" s="1358" t="s">
        <v>685</v>
      </c>
      <c r="Q210" s="1324"/>
      <c r="R210" s="1358" t="s">
        <v>685</v>
      </c>
      <c r="S210" s="1324"/>
      <c r="T210" s="1359" t="s">
        <v>687</v>
      </c>
      <c r="U210" s="1324"/>
      <c r="V210" s="1324"/>
      <c r="W210" s="1324"/>
      <c r="X210" s="1324"/>
      <c r="Y210" s="1324"/>
      <c r="Z210" s="1324"/>
      <c r="AA210" s="1324"/>
      <c r="AB210" s="1358" t="s">
        <v>732</v>
      </c>
      <c r="AC210" s="1324"/>
      <c r="AD210" s="1324"/>
      <c r="AE210" s="1324"/>
      <c r="AF210" s="1324"/>
      <c r="AG210" s="1358" t="s">
        <v>733</v>
      </c>
      <c r="AH210" s="1324"/>
      <c r="AI210" s="1324"/>
      <c r="AJ210" s="1024" t="s">
        <v>745</v>
      </c>
      <c r="AK210" s="1360" t="s">
        <v>781</v>
      </c>
      <c r="AL210" s="1324"/>
      <c r="AM210" s="1324"/>
      <c r="AN210" s="1324"/>
      <c r="AO210" s="1324"/>
      <c r="AP210" s="1324"/>
      <c r="AQ210" s="1020">
        <v>1140000000</v>
      </c>
      <c r="AR210" s="1066">
        <v>0</v>
      </c>
      <c r="AS210" s="1020">
        <v>1140000000</v>
      </c>
      <c r="AT210" s="1020">
        <v>0</v>
      </c>
      <c r="AU210" s="1020">
        <v>0</v>
      </c>
      <c r="AV210" s="1066">
        <v>0</v>
      </c>
      <c r="AW210" s="1020">
        <v>0</v>
      </c>
      <c r="AX210" s="1066">
        <v>0</v>
      </c>
      <c r="AY210" s="1020">
        <v>0</v>
      </c>
      <c r="AZ210" s="1066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70">
        <v>1140000000</v>
      </c>
      <c r="BH210" s="1070">
        <v>0</v>
      </c>
      <c r="BI210" s="1070">
        <v>1140000000</v>
      </c>
      <c r="BJ210" s="1070">
        <v>0</v>
      </c>
      <c r="BK210" s="1070">
        <v>0</v>
      </c>
      <c r="BL210" s="1070">
        <v>0</v>
      </c>
      <c r="BM210" s="1070">
        <v>0</v>
      </c>
      <c r="BN210" s="1070">
        <v>0</v>
      </c>
      <c r="BO210" s="1070">
        <v>0</v>
      </c>
      <c r="BP210" s="1070">
        <v>0</v>
      </c>
      <c r="BQ210" s="1070">
        <v>0</v>
      </c>
      <c r="BR210" s="1070">
        <v>0</v>
      </c>
      <c r="BS210" s="1070">
        <v>0</v>
      </c>
      <c r="BT210" s="1070">
        <v>0</v>
      </c>
    </row>
    <row r="211" spans="1:72" ht="21.95" customHeight="1">
      <c r="A211" s="1013" t="str">
        <f t="shared" si="3"/>
        <v>C51080020210</v>
      </c>
      <c r="B211" s="1358" t="s">
        <v>453</v>
      </c>
      <c r="C211" s="1324"/>
      <c r="D211" s="1358" t="s">
        <v>808</v>
      </c>
      <c r="E211" s="1324"/>
      <c r="F211" s="1358" t="s">
        <v>784</v>
      </c>
      <c r="G211" s="1324"/>
      <c r="H211" s="1358" t="s">
        <v>741</v>
      </c>
      <c r="I211" s="1324"/>
      <c r="J211" s="1358" t="s">
        <v>739</v>
      </c>
      <c r="K211" s="1324"/>
      <c r="L211" s="1324"/>
      <c r="M211" s="1358" t="s">
        <v>741</v>
      </c>
      <c r="N211" s="1324"/>
      <c r="O211" s="1324"/>
      <c r="P211" s="1358" t="s">
        <v>685</v>
      </c>
      <c r="Q211" s="1324"/>
      <c r="R211" s="1358" t="s">
        <v>685</v>
      </c>
      <c r="S211" s="1324"/>
      <c r="T211" s="1359" t="s">
        <v>592</v>
      </c>
      <c r="U211" s="1324"/>
      <c r="V211" s="1324"/>
      <c r="W211" s="1324"/>
      <c r="X211" s="1324"/>
      <c r="Y211" s="1324"/>
      <c r="Z211" s="1324"/>
      <c r="AA211" s="1324"/>
      <c r="AB211" s="1358" t="s">
        <v>732</v>
      </c>
      <c r="AC211" s="1324"/>
      <c r="AD211" s="1324"/>
      <c r="AE211" s="1324"/>
      <c r="AF211" s="1324"/>
      <c r="AG211" s="1358" t="s">
        <v>733</v>
      </c>
      <c r="AH211" s="1324"/>
      <c r="AI211" s="1324"/>
      <c r="AJ211" s="1024" t="s">
        <v>417</v>
      </c>
      <c r="AK211" s="1360" t="s">
        <v>734</v>
      </c>
      <c r="AL211" s="1324"/>
      <c r="AM211" s="1324"/>
      <c r="AN211" s="1324"/>
      <c r="AO211" s="1324"/>
      <c r="AP211" s="1324"/>
      <c r="AQ211" s="1020">
        <v>427828730</v>
      </c>
      <c r="AR211" s="1066">
        <v>0</v>
      </c>
      <c r="AS211" s="1020">
        <v>0</v>
      </c>
      <c r="AT211" s="1020">
        <v>0</v>
      </c>
      <c r="AU211" s="1020">
        <v>0</v>
      </c>
      <c r="AV211" s="1066">
        <v>0</v>
      </c>
      <c r="AW211" s="1020">
        <v>0</v>
      </c>
      <c r="AX211" s="1066">
        <v>12739522</v>
      </c>
      <c r="AY211" s="1020">
        <v>12739522</v>
      </c>
      <c r="AZ211" s="1066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70">
        <v>427828730</v>
      </c>
      <c r="BH211" s="1070">
        <v>0</v>
      </c>
      <c r="BI211" s="1070">
        <v>0</v>
      </c>
      <c r="BJ211" s="1070">
        <v>0</v>
      </c>
      <c r="BK211" s="1070">
        <v>0</v>
      </c>
      <c r="BL211" s="1070">
        <v>0</v>
      </c>
      <c r="BM211" s="1070">
        <v>0</v>
      </c>
      <c r="BN211" s="1070">
        <v>12739522</v>
      </c>
      <c r="BO211" s="1070">
        <v>12739522</v>
      </c>
      <c r="BP211" s="1070">
        <v>15714585</v>
      </c>
      <c r="BQ211" s="1070">
        <v>2975063</v>
      </c>
      <c r="BR211" s="1070">
        <v>15714585</v>
      </c>
      <c r="BS211" s="1070">
        <v>0</v>
      </c>
      <c r="BT211" s="1070">
        <v>0</v>
      </c>
    </row>
    <row r="212" spans="1:72" ht="21.95" customHeight="1">
      <c r="A212" s="1013" t="str">
        <f t="shared" si="3"/>
        <v>C51080020310</v>
      </c>
      <c r="B212" s="1358" t="s">
        <v>453</v>
      </c>
      <c r="C212" s="1324"/>
      <c r="D212" s="1358" t="s">
        <v>808</v>
      </c>
      <c r="E212" s="1324"/>
      <c r="F212" s="1358" t="s">
        <v>784</v>
      </c>
      <c r="G212" s="1324"/>
      <c r="H212" s="1358" t="s">
        <v>741</v>
      </c>
      <c r="I212" s="1324"/>
      <c r="J212" s="1358" t="s">
        <v>739</v>
      </c>
      <c r="K212" s="1324"/>
      <c r="L212" s="1324"/>
      <c r="M212" s="1358" t="s">
        <v>748</v>
      </c>
      <c r="N212" s="1324"/>
      <c r="O212" s="1324"/>
      <c r="P212" s="1358" t="s">
        <v>685</v>
      </c>
      <c r="Q212" s="1324"/>
      <c r="R212" s="1358" t="s">
        <v>685</v>
      </c>
      <c r="S212" s="1324"/>
      <c r="T212" s="1359" t="s">
        <v>593</v>
      </c>
      <c r="U212" s="1324"/>
      <c r="V212" s="1324"/>
      <c r="W212" s="1324"/>
      <c r="X212" s="1324"/>
      <c r="Y212" s="1324"/>
      <c r="Z212" s="1324"/>
      <c r="AA212" s="1324"/>
      <c r="AB212" s="1358" t="s">
        <v>732</v>
      </c>
      <c r="AC212" s="1324"/>
      <c r="AD212" s="1324"/>
      <c r="AE212" s="1324"/>
      <c r="AF212" s="1324"/>
      <c r="AG212" s="1358" t="s">
        <v>733</v>
      </c>
      <c r="AH212" s="1324"/>
      <c r="AI212" s="1324"/>
      <c r="AJ212" s="1024" t="s">
        <v>417</v>
      </c>
      <c r="AK212" s="1360" t="s">
        <v>734</v>
      </c>
      <c r="AL212" s="1324"/>
      <c r="AM212" s="1324"/>
      <c r="AN212" s="1324"/>
      <c r="AO212" s="1324"/>
      <c r="AP212" s="1324"/>
      <c r="AQ212" s="1020">
        <v>1250171270</v>
      </c>
      <c r="AR212" s="1066">
        <v>0</v>
      </c>
      <c r="AS212" s="1020">
        <v>0</v>
      </c>
      <c r="AT212" s="1020">
        <v>0</v>
      </c>
      <c r="AU212" s="1020">
        <v>0</v>
      </c>
      <c r="AV212" s="1066">
        <v>16913818</v>
      </c>
      <c r="AW212" s="1020">
        <v>16913818</v>
      </c>
      <c r="AX212" s="1066">
        <v>25390042</v>
      </c>
      <c r="AY212" s="1020">
        <v>8476224</v>
      </c>
      <c r="AZ212" s="1066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70">
        <v>1250171270</v>
      </c>
      <c r="BH212" s="1070">
        <v>0</v>
      </c>
      <c r="BI212" s="1070">
        <v>0</v>
      </c>
      <c r="BJ212" s="1070">
        <v>0</v>
      </c>
      <c r="BK212" s="1070">
        <v>0</v>
      </c>
      <c r="BL212" s="1070">
        <v>16913818</v>
      </c>
      <c r="BM212" s="1070">
        <v>16913818</v>
      </c>
      <c r="BN212" s="1070">
        <v>25390042</v>
      </c>
      <c r="BO212" s="1070">
        <v>8476224</v>
      </c>
      <c r="BP212" s="1070">
        <v>41188846</v>
      </c>
      <c r="BQ212" s="1070">
        <v>15798804</v>
      </c>
      <c r="BR212" s="1070">
        <v>41188846</v>
      </c>
      <c r="BS212" s="1070">
        <v>0</v>
      </c>
      <c r="BT212" s="1070">
        <v>0</v>
      </c>
    </row>
    <row r="213" spans="1:72" ht="21.95" customHeight="1">
      <c r="A213" s="1013" t="str">
        <f t="shared" si="3"/>
        <v>C52010</v>
      </c>
      <c r="B213" s="1350" t="s">
        <v>453</v>
      </c>
      <c r="C213" s="1324"/>
      <c r="D213" s="1350" t="s">
        <v>812</v>
      </c>
      <c r="E213" s="1324"/>
      <c r="F213" s="1350"/>
      <c r="G213" s="1324"/>
      <c r="H213" s="1350"/>
      <c r="I213" s="1324"/>
      <c r="J213" s="1350"/>
      <c r="K213" s="1324"/>
      <c r="L213" s="1324"/>
      <c r="M213" s="1350"/>
      <c r="N213" s="1324"/>
      <c r="O213" s="1324"/>
      <c r="P213" s="1350"/>
      <c r="Q213" s="1324"/>
      <c r="R213" s="1350"/>
      <c r="S213" s="1324"/>
      <c r="T213" s="1349" t="s">
        <v>813</v>
      </c>
      <c r="U213" s="1324"/>
      <c r="V213" s="1324"/>
      <c r="W213" s="1324"/>
      <c r="X213" s="1324"/>
      <c r="Y213" s="1324"/>
      <c r="Z213" s="1324"/>
      <c r="AA213" s="1324"/>
      <c r="AB213" s="1350" t="s">
        <v>732</v>
      </c>
      <c r="AC213" s="1324"/>
      <c r="AD213" s="1324"/>
      <c r="AE213" s="1324"/>
      <c r="AF213" s="1324"/>
      <c r="AG213" s="1350" t="s">
        <v>733</v>
      </c>
      <c r="AH213" s="1324"/>
      <c r="AI213" s="1324"/>
      <c r="AJ213" s="1021" t="s">
        <v>417</v>
      </c>
      <c r="AK213" s="1351" t="s">
        <v>734</v>
      </c>
      <c r="AL213" s="1324"/>
      <c r="AM213" s="1324"/>
      <c r="AN213" s="1324"/>
      <c r="AO213" s="1324"/>
      <c r="AP213" s="1324"/>
      <c r="AQ213" s="1020">
        <v>450000000</v>
      </c>
      <c r="AR213" s="1066">
        <v>111800332</v>
      </c>
      <c r="AS213" s="1020">
        <v>728101</v>
      </c>
      <c r="AT213" s="1020">
        <v>0</v>
      </c>
      <c r="AU213" s="1020">
        <v>0</v>
      </c>
      <c r="AV213" s="1066">
        <v>0</v>
      </c>
      <c r="AW213" s="1020">
        <v>111800332</v>
      </c>
      <c r="AX213" s="1066">
        <v>0</v>
      </c>
      <c r="AY213" s="1020">
        <v>0</v>
      </c>
      <c r="AZ213" s="1066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70">
        <v>450000000</v>
      </c>
      <c r="BH213" s="1070">
        <v>111800332</v>
      </c>
      <c r="BI213" s="1070">
        <v>728101</v>
      </c>
      <c r="BJ213" s="1070">
        <v>0</v>
      </c>
      <c r="BK213" s="1070">
        <v>0</v>
      </c>
      <c r="BL213" s="1070">
        <v>0</v>
      </c>
      <c r="BM213" s="1070">
        <v>111800332</v>
      </c>
      <c r="BN213" s="1070">
        <v>0</v>
      </c>
      <c r="BO213" s="1070">
        <v>0</v>
      </c>
      <c r="BP213" s="1070">
        <v>0</v>
      </c>
      <c r="BQ213" s="1070">
        <v>0</v>
      </c>
      <c r="BR213" s="1070">
        <v>0</v>
      </c>
      <c r="BS213" s="1070">
        <v>0</v>
      </c>
      <c r="BT213" s="1070">
        <v>0</v>
      </c>
    </row>
    <row r="214" spans="1:72" ht="21.95" customHeight="1">
      <c r="A214" s="1013" t="str">
        <f t="shared" si="3"/>
        <v>C52080010</v>
      </c>
      <c r="B214" s="1350" t="s">
        <v>453</v>
      </c>
      <c r="C214" s="1324"/>
      <c r="D214" s="1350" t="s">
        <v>812</v>
      </c>
      <c r="E214" s="1324"/>
      <c r="F214" s="1350" t="s">
        <v>784</v>
      </c>
      <c r="G214" s="1324"/>
      <c r="H214" s="1350"/>
      <c r="I214" s="1324"/>
      <c r="J214" s="1350"/>
      <c r="K214" s="1324"/>
      <c r="L214" s="1324"/>
      <c r="M214" s="1350"/>
      <c r="N214" s="1324"/>
      <c r="O214" s="1324"/>
      <c r="P214" s="1350"/>
      <c r="Q214" s="1324"/>
      <c r="R214" s="1350"/>
      <c r="S214" s="1324"/>
      <c r="T214" s="1349" t="s">
        <v>785</v>
      </c>
      <c r="U214" s="1324"/>
      <c r="V214" s="1324"/>
      <c r="W214" s="1324"/>
      <c r="X214" s="1324"/>
      <c r="Y214" s="1324"/>
      <c r="Z214" s="1324"/>
      <c r="AA214" s="1324"/>
      <c r="AB214" s="1350" t="s">
        <v>732</v>
      </c>
      <c r="AC214" s="1324"/>
      <c r="AD214" s="1324"/>
      <c r="AE214" s="1324"/>
      <c r="AF214" s="1324"/>
      <c r="AG214" s="1350" t="s">
        <v>733</v>
      </c>
      <c r="AH214" s="1324"/>
      <c r="AI214" s="1324"/>
      <c r="AJ214" s="1021" t="s">
        <v>417</v>
      </c>
      <c r="AK214" s="1351" t="s">
        <v>734</v>
      </c>
      <c r="AL214" s="1324"/>
      <c r="AM214" s="1324"/>
      <c r="AN214" s="1324"/>
      <c r="AO214" s="1324"/>
      <c r="AP214" s="1324"/>
      <c r="AQ214" s="1020">
        <v>450000000</v>
      </c>
      <c r="AR214" s="1066">
        <v>111800332</v>
      </c>
      <c r="AS214" s="1020">
        <v>728101</v>
      </c>
      <c r="AT214" s="1020">
        <v>0</v>
      </c>
      <c r="AU214" s="1020">
        <v>0</v>
      </c>
      <c r="AV214" s="1066">
        <v>0</v>
      </c>
      <c r="AW214" s="1020">
        <v>111800332</v>
      </c>
      <c r="AX214" s="1066">
        <v>0</v>
      </c>
      <c r="AY214" s="1020">
        <v>0</v>
      </c>
      <c r="AZ214" s="1066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70">
        <v>450000000</v>
      </c>
      <c r="BH214" s="1070">
        <v>111800332</v>
      </c>
      <c r="BI214" s="1070">
        <v>728101</v>
      </c>
      <c r="BJ214" s="1070">
        <v>0</v>
      </c>
      <c r="BK214" s="1070">
        <v>0</v>
      </c>
      <c r="BL214" s="1070">
        <v>0</v>
      </c>
      <c r="BM214" s="1070">
        <v>111800332</v>
      </c>
      <c r="BN214" s="1070">
        <v>0</v>
      </c>
      <c r="BO214" s="1070">
        <v>0</v>
      </c>
      <c r="BP214" s="1070">
        <v>0</v>
      </c>
      <c r="BQ214" s="1070">
        <v>0</v>
      </c>
      <c r="BR214" s="1070">
        <v>0</v>
      </c>
      <c r="BS214" s="1070">
        <v>0</v>
      </c>
      <c r="BT214" s="1070">
        <v>0</v>
      </c>
    </row>
    <row r="215" spans="1:72" ht="21.95" customHeight="1">
      <c r="A215" s="1013" t="str">
        <f t="shared" si="3"/>
        <v>C520800310</v>
      </c>
      <c r="B215" s="1358" t="s">
        <v>453</v>
      </c>
      <c r="C215" s="1324"/>
      <c r="D215" s="1358" t="s">
        <v>812</v>
      </c>
      <c r="E215" s="1324"/>
      <c r="F215" s="1358" t="s">
        <v>784</v>
      </c>
      <c r="G215" s="1324"/>
      <c r="H215" s="1358" t="s">
        <v>748</v>
      </c>
      <c r="I215" s="1324"/>
      <c r="J215" s="1358"/>
      <c r="K215" s="1324"/>
      <c r="L215" s="1324"/>
      <c r="M215" s="1358"/>
      <c r="N215" s="1324"/>
      <c r="O215" s="1324"/>
      <c r="P215" s="1358"/>
      <c r="Q215" s="1324"/>
      <c r="R215" s="1358"/>
      <c r="S215" s="1324"/>
      <c r="T215" s="1359" t="s">
        <v>594</v>
      </c>
      <c r="U215" s="1324"/>
      <c r="V215" s="1324"/>
      <c r="W215" s="1324"/>
      <c r="X215" s="1324"/>
      <c r="Y215" s="1324"/>
      <c r="Z215" s="1324"/>
      <c r="AA215" s="1324"/>
      <c r="AB215" s="1358" t="s">
        <v>732</v>
      </c>
      <c r="AC215" s="1324"/>
      <c r="AD215" s="1324"/>
      <c r="AE215" s="1324"/>
      <c r="AF215" s="1324"/>
      <c r="AG215" s="1358" t="s">
        <v>733</v>
      </c>
      <c r="AH215" s="1324"/>
      <c r="AI215" s="1324"/>
      <c r="AJ215" s="1024" t="s">
        <v>417</v>
      </c>
      <c r="AK215" s="1360" t="s">
        <v>734</v>
      </c>
      <c r="AL215" s="1324"/>
      <c r="AM215" s="1324"/>
      <c r="AN215" s="1324"/>
      <c r="AO215" s="1324"/>
      <c r="AP215" s="1324"/>
      <c r="AQ215" s="1020">
        <v>450000000</v>
      </c>
      <c r="AR215" s="1066">
        <v>111800332</v>
      </c>
      <c r="AS215" s="1020">
        <v>728101</v>
      </c>
      <c r="AT215" s="1020">
        <v>0</v>
      </c>
      <c r="AU215" s="1020">
        <v>0</v>
      </c>
      <c r="AV215" s="1066">
        <v>0</v>
      </c>
      <c r="AW215" s="1020">
        <v>111800332</v>
      </c>
      <c r="AX215" s="1066">
        <v>0</v>
      </c>
      <c r="AY215" s="1020">
        <v>0</v>
      </c>
      <c r="AZ215" s="1066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70">
        <v>450000000</v>
      </c>
      <c r="BH215" s="1070">
        <v>111800332</v>
      </c>
      <c r="BI215" s="1070">
        <v>728101</v>
      </c>
      <c r="BJ215" s="1070">
        <v>0</v>
      </c>
      <c r="BK215" s="1070">
        <v>0</v>
      </c>
      <c r="BL215" s="1070">
        <v>0</v>
      </c>
      <c r="BM215" s="1070">
        <v>111800332</v>
      </c>
      <c r="BN215" s="1070">
        <v>0</v>
      </c>
      <c r="BO215" s="1070">
        <v>0</v>
      </c>
      <c r="BP215" s="1070">
        <v>0</v>
      </c>
      <c r="BQ215" s="1070">
        <v>0</v>
      </c>
      <c r="BR215" s="1070">
        <v>0</v>
      </c>
      <c r="BS215" s="1070">
        <v>0</v>
      </c>
      <c r="BT215" s="1070">
        <v>0</v>
      </c>
    </row>
    <row r="216" spans="1:72" ht="21.95" customHeight="1">
      <c r="A216" s="1013" t="str">
        <f t="shared" si="3"/>
        <v>C67010</v>
      </c>
      <c r="B216" s="1350" t="s">
        <v>453</v>
      </c>
      <c r="C216" s="1324"/>
      <c r="D216" s="1350" t="s">
        <v>814</v>
      </c>
      <c r="E216" s="1324"/>
      <c r="F216" s="1350"/>
      <c r="G216" s="1324"/>
      <c r="H216" s="1350"/>
      <c r="I216" s="1324"/>
      <c r="J216" s="1350"/>
      <c r="K216" s="1324"/>
      <c r="L216" s="1324"/>
      <c r="M216" s="1350"/>
      <c r="N216" s="1324"/>
      <c r="O216" s="1324"/>
      <c r="P216" s="1350"/>
      <c r="Q216" s="1324"/>
      <c r="R216" s="1350"/>
      <c r="S216" s="1324"/>
      <c r="T216" s="1349" t="s">
        <v>815</v>
      </c>
      <c r="U216" s="1324"/>
      <c r="V216" s="1324"/>
      <c r="W216" s="1324"/>
      <c r="X216" s="1324"/>
      <c r="Y216" s="1324"/>
      <c r="Z216" s="1324"/>
      <c r="AA216" s="1324"/>
      <c r="AB216" s="1350" t="s">
        <v>732</v>
      </c>
      <c r="AC216" s="1324"/>
      <c r="AD216" s="1324"/>
      <c r="AE216" s="1324"/>
      <c r="AF216" s="1324"/>
      <c r="AG216" s="1350" t="s">
        <v>733</v>
      </c>
      <c r="AH216" s="1324"/>
      <c r="AI216" s="1324"/>
      <c r="AJ216" s="1021" t="s">
        <v>417</v>
      </c>
      <c r="AK216" s="1351" t="s">
        <v>734</v>
      </c>
      <c r="AL216" s="1324"/>
      <c r="AM216" s="1324"/>
      <c r="AN216" s="1324"/>
      <c r="AO216" s="1324"/>
      <c r="AP216" s="1324"/>
      <c r="AQ216" s="1020">
        <v>3150000000</v>
      </c>
      <c r="AR216" s="1066">
        <v>90000000</v>
      </c>
      <c r="AS216" s="1020">
        <v>0</v>
      </c>
      <c r="AT216" s="1020">
        <v>0</v>
      </c>
      <c r="AU216" s="1020">
        <v>0</v>
      </c>
      <c r="AV216" s="1066">
        <v>61698827</v>
      </c>
      <c r="AW216" s="1020">
        <v>28301173</v>
      </c>
      <c r="AX216" s="1066">
        <v>641329201</v>
      </c>
      <c r="AY216" s="1020">
        <v>579630374</v>
      </c>
      <c r="AZ216" s="1066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70">
        <v>3150000000</v>
      </c>
      <c r="BH216" s="1070">
        <v>90000000</v>
      </c>
      <c r="BI216" s="1070">
        <v>0</v>
      </c>
      <c r="BJ216" s="1070">
        <v>0</v>
      </c>
      <c r="BK216" s="1070">
        <v>0</v>
      </c>
      <c r="BL216" s="1070">
        <v>61698827</v>
      </c>
      <c r="BM216" s="1070">
        <v>28301173</v>
      </c>
      <c r="BN216" s="1070">
        <v>641329201</v>
      </c>
      <c r="BO216" s="1070">
        <v>579630374</v>
      </c>
      <c r="BP216" s="1070">
        <v>664711155</v>
      </c>
      <c r="BQ216" s="1070">
        <v>23381954</v>
      </c>
      <c r="BR216" s="1070">
        <v>664711155</v>
      </c>
      <c r="BS216" s="1070">
        <v>0</v>
      </c>
      <c r="BT216" s="1070">
        <v>0</v>
      </c>
    </row>
    <row r="217" spans="1:72" ht="21.95" customHeight="1">
      <c r="A217" s="1013" t="str">
        <f t="shared" si="3"/>
        <v>C670150710</v>
      </c>
      <c r="B217" s="1350" t="s">
        <v>453</v>
      </c>
      <c r="C217" s="1324"/>
      <c r="D217" s="1350" t="s">
        <v>814</v>
      </c>
      <c r="E217" s="1324"/>
      <c r="F217" s="1350" t="s">
        <v>795</v>
      </c>
      <c r="G217" s="1324"/>
      <c r="H217" s="1350"/>
      <c r="I217" s="1324"/>
      <c r="J217" s="1350"/>
      <c r="K217" s="1324"/>
      <c r="L217" s="1324"/>
      <c r="M217" s="1350"/>
      <c r="N217" s="1324"/>
      <c r="O217" s="1324"/>
      <c r="P217" s="1350"/>
      <c r="Q217" s="1324"/>
      <c r="R217" s="1350"/>
      <c r="S217" s="1324"/>
      <c r="T217" s="1349" t="s">
        <v>796</v>
      </c>
      <c r="U217" s="1324"/>
      <c r="V217" s="1324"/>
      <c r="W217" s="1324"/>
      <c r="X217" s="1324"/>
      <c r="Y217" s="1324"/>
      <c r="Z217" s="1324"/>
      <c r="AA217" s="1324"/>
      <c r="AB217" s="1350" t="s">
        <v>732</v>
      </c>
      <c r="AC217" s="1324"/>
      <c r="AD217" s="1324"/>
      <c r="AE217" s="1324"/>
      <c r="AF217" s="1324"/>
      <c r="AG217" s="1350" t="s">
        <v>733</v>
      </c>
      <c r="AH217" s="1324"/>
      <c r="AI217" s="1324"/>
      <c r="AJ217" s="1021" t="s">
        <v>417</v>
      </c>
      <c r="AK217" s="1351" t="s">
        <v>734</v>
      </c>
      <c r="AL217" s="1324"/>
      <c r="AM217" s="1324"/>
      <c r="AN217" s="1324"/>
      <c r="AO217" s="1324"/>
      <c r="AP217" s="1324"/>
      <c r="AQ217" s="1020">
        <v>2300000000</v>
      </c>
      <c r="AR217" s="1066">
        <v>0</v>
      </c>
      <c r="AS217" s="1020">
        <v>0</v>
      </c>
      <c r="AT217" s="1020">
        <v>0</v>
      </c>
      <c r="AU217" s="1020">
        <v>0</v>
      </c>
      <c r="AV217" s="1066">
        <v>45218101</v>
      </c>
      <c r="AW217" s="1020">
        <v>45218101</v>
      </c>
      <c r="AX217" s="1066">
        <v>592421955</v>
      </c>
      <c r="AY217" s="1020">
        <v>547203854</v>
      </c>
      <c r="AZ217" s="1066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70">
        <v>2300000000</v>
      </c>
      <c r="BH217" s="1070">
        <v>0</v>
      </c>
      <c r="BI217" s="1070">
        <v>0</v>
      </c>
      <c r="BJ217" s="1070">
        <v>0</v>
      </c>
      <c r="BK217" s="1070">
        <v>0</v>
      </c>
      <c r="BL217" s="1070">
        <v>45218101</v>
      </c>
      <c r="BM217" s="1070">
        <v>45218101</v>
      </c>
      <c r="BN217" s="1070">
        <v>592421955</v>
      </c>
      <c r="BO217" s="1070">
        <v>547203854</v>
      </c>
      <c r="BP217" s="1070">
        <v>608756815</v>
      </c>
      <c r="BQ217" s="1070">
        <v>16334860</v>
      </c>
      <c r="BR217" s="1070">
        <v>608756815</v>
      </c>
      <c r="BS217" s="1070">
        <v>0</v>
      </c>
      <c r="BT217" s="1070">
        <v>0</v>
      </c>
    </row>
    <row r="218" spans="1:72" ht="21.95" customHeight="1">
      <c r="A218" s="1013" t="str">
        <f t="shared" si="3"/>
        <v>C6701507310</v>
      </c>
      <c r="B218" s="1350" t="s">
        <v>453</v>
      </c>
      <c r="C218" s="1324"/>
      <c r="D218" s="1350" t="s">
        <v>814</v>
      </c>
      <c r="E218" s="1324"/>
      <c r="F218" s="1350" t="s">
        <v>795</v>
      </c>
      <c r="G218" s="1324"/>
      <c r="H218" s="1350" t="s">
        <v>748</v>
      </c>
      <c r="I218" s="1324"/>
      <c r="J218" s="1350" t="s">
        <v>685</v>
      </c>
      <c r="K218" s="1324"/>
      <c r="L218" s="1324"/>
      <c r="M218" s="1350" t="s">
        <v>685</v>
      </c>
      <c r="N218" s="1324"/>
      <c r="O218" s="1324"/>
      <c r="P218" s="1350" t="s">
        <v>685</v>
      </c>
      <c r="Q218" s="1324"/>
      <c r="R218" s="1350" t="s">
        <v>685</v>
      </c>
      <c r="S218" s="1324"/>
      <c r="T218" s="1349" t="s">
        <v>816</v>
      </c>
      <c r="U218" s="1324"/>
      <c r="V218" s="1324"/>
      <c r="W218" s="1324"/>
      <c r="X218" s="1324"/>
      <c r="Y218" s="1324"/>
      <c r="Z218" s="1324"/>
      <c r="AA218" s="1324"/>
      <c r="AB218" s="1350" t="s">
        <v>732</v>
      </c>
      <c r="AC218" s="1324"/>
      <c r="AD218" s="1324"/>
      <c r="AE218" s="1324"/>
      <c r="AF218" s="1324"/>
      <c r="AG218" s="1350" t="s">
        <v>733</v>
      </c>
      <c r="AH218" s="1324"/>
      <c r="AI218" s="1324"/>
      <c r="AJ218" s="1021" t="s">
        <v>417</v>
      </c>
      <c r="AK218" s="1351" t="s">
        <v>734</v>
      </c>
      <c r="AL218" s="1324"/>
      <c r="AM218" s="1324"/>
      <c r="AN218" s="1324"/>
      <c r="AO218" s="1324"/>
      <c r="AP218" s="1324"/>
      <c r="AQ218" s="1020">
        <v>2300000000</v>
      </c>
      <c r="AR218" s="1066">
        <v>0</v>
      </c>
      <c r="AS218" s="1020">
        <v>0</v>
      </c>
      <c r="AT218" s="1020">
        <v>0</v>
      </c>
      <c r="AU218" s="1020">
        <v>0</v>
      </c>
      <c r="AV218" s="1066">
        <v>45218101</v>
      </c>
      <c r="AW218" s="1020">
        <v>45218101</v>
      </c>
      <c r="AX218" s="1066">
        <v>592421955</v>
      </c>
      <c r="AY218" s="1020">
        <v>547203854</v>
      </c>
      <c r="AZ218" s="1066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70">
        <v>2300000000</v>
      </c>
      <c r="BH218" s="1070">
        <v>0</v>
      </c>
      <c r="BI218" s="1070">
        <v>0</v>
      </c>
      <c r="BJ218" s="1070">
        <v>0</v>
      </c>
      <c r="BK218" s="1070">
        <v>0</v>
      </c>
      <c r="BL218" s="1070">
        <v>45218101</v>
      </c>
      <c r="BM218" s="1070">
        <v>45218101</v>
      </c>
      <c r="BN218" s="1070">
        <v>592421955</v>
      </c>
      <c r="BO218" s="1070">
        <v>547203854</v>
      </c>
      <c r="BP218" s="1070">
        <v>608756815</v>
      </c>
      <c r="BQ218" s="1070">
        <v>16334860</v>
      </c>
      <c r="BR218" s="1070">
        <v>608756815</v>
      </c>
      <c r="BS218" s="1070">
        <v>0</v>
      </c>
      <c r="BT218" s="1070">
        <v>0</v>
      </c>
    </row>
    <row r="219" spans="1:72" ht="21.95" customHeight="1">
      <c r="A219" s="1013" t="str">
        <f t="shared" ref="A219:A224" si="4">+B219&amp;D219&amp;F219&amp;H219&amp;J219&amp;M219&amp;AJ219</f>
        <v>C67015073010</v>
      </c>
      <c r="B219" s="1350" t="s">
        <v>453</v>
      </c>
      <c r="C219" s="1324"/>
      <c r="D219" s="1350" t="s">
        <v>814</v>
      </c>
      <c r="E219" s="1324"/>
      <c r="F219" s="1350" t="s">
        <v>795</v>
      </c>
      <c r="G219" s="1324"/>
      <c r="H219" s="1350" t="s">
        <v>748</v>
      </c>
      <c r="I219" s="1324"/>
      <c r="J219" s="1350" t="s">
        <v>739</v>
      </c>
      <c r="K219" s="1324"/>
      <c r="L219" s="1324"/>
      <c r="M219" s="1350" t="s">
        <v>685</v>
      </c>
      <c r="N219" s="1324"/>
      <c r="O219" s="1324"/>
      <c r="P219" s="1350" t="s">
        <v>685</v>
      </c>
      <c r="Q219" s="1324"/>
      <c r="R219" s="1350" t="s">
        <v>685</v>
      </c>
      <c r="S219" s="1324"/>
      <c r="T219" s="1349" t="s">
        <v>816</v>
      </c>
      <c r="U219" s="1324"/>
      <c r="V219" s="1324"/>
      <c r="W219" s="1324"/>
      <c r="X219" s="1324"/>
      <c r="Y219" s="1324"/>
      <c r="Z219" s="1324"/>
      <c r="AA219" s="1324"/>
      <c r="AB219" s="1350" t="s">
        <v>732</v>
      </c>
      <c r="AC219" s="1324"/>
      <c r="AD219" s="1324"/>
      <c r="AE219" s="1324"/>
      <c r="AF219" s="1324"/>
      <c r="AG219" s="1350" t="s">
        <v>733</v>
      </c>
      <c r="AH219" s="1324"/>
      <c r="AI219" s="1324"/>
      <c r="AJ219" s="1021" t="s">
        <v>417</v>
      </c>
      <c r="AK219" s="1351" t="s">
        <v>734</v>
      </c>
      <c r="AL219" s="1324"/>
      <c r="AM219" s="1324"/>
      <c r="AN219" s="1324"/>
      <c r="AO219" s="1324"/>
      <c r="AP219" s="1324"/>
      <c r="AQ219" s="1020">
        <v>2300000000</v>
      </c>
      <c r="AR219" s="1066">
        <v>0</v>
      </c>
      <c r="AS219" s="1020">
        <v>0</v>
      </c>
      <c r="AT219" s="1020">
        <v>0</v>
      </c>
      <c r="AU219" s="1020">
        <v>0</v>
      </c>
      <c r="AV219" s="1066">
        <v>45218101</v>
      </c>
      <c r="AW219" s="1020">
        <v>45218101</v>
      </c>
      <c r="AX219" s="1066">
        <v>592421955</v>
      </c>
      <c r="AY219" s="1020">
        <v>547203854</v>
      </c>
      <c r="AZ219" s="1066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70">
        <v>2300000000</v>
      </c>
      <c r="BH219" s="1070">
        <v>0</v>
      </c>
      <c r="BI219" s="1070">
        <v>0</v>
      </c>
      <c r="BJ219" s="1070">
        <v>0</v>
      </c>
      <c r="BK219" s="1070">
        <v>0</v>
      </c>
      <c r="BL219" s="1070">
        <v>45218101</v>
      </c>
      <c r="BM219" s="1070">
        <v>45218101</v>
      </c>
      <c r="BN219" s="1070">
        <v>592421955</v>
      </c>
      <c r="BO219" s="1070">
        <v>547203854</v>
      </c>
      <c r="BP219" s="1070">
        <v>608756815</v>
      </c>
      <c r="BQ219" s="1070">
        <v>16334860</v>
      </c>
      <c r="BR219" s="1070">
        <v>608756815</v>
      </c>
      <c r="BS219" s="1070">
        <v>0</v>
      </c>
      <c r="BT219" s="1070">
        <v>0</v>
      </c>
    </row>
    <row r="220" spans="1:72" ht="21.95" customHeight="1">
      <c r="A220" s="1013" t="str">
        <f t="shared" si="4"/>
        <v>C670150730210</v>
      </c>
      <c r="B220" s="1358" t="s">
        <v>453</v>
      </c>
      <c r="C220" s="1324"/>
      <c r="D220" s="1358" t="s">
        <v>814</v>
      </c>
      <c r="E220" s="1324"/>
      <c r="F220" s="1358" t="s">
        <v>795</v>
      </c>
      <c r="G220" s="1324"/>
      <c r="H220" s="1358" t="s">
        <v>748</v>
      </c>
      <c r="I220" s="1324"/>
      <c r="J220" s="1358" t="s">
        <v>739</v>
      </c>
      <c r="K220" s="1324"/>
      <c r="L220" s="1324"/>
      <c r="M220" s="1358" t="s">
        <v>741</v>
      </c>
      <c r="N220" s="1324"/>
      <c r="O220" s="1324"/>
      <c r="P220" s="1358" t="s">
        <v>685</v>
      </c>
      <c r="Q220" s="1324"/>
      <c r="R220" s="1358" t="s">
        <v>685</v>
      </c>
      <c r="S220" s="1324"/>
      <c r="T220" s="1359" t="s">
        <v>595</v>
      </c>
      <c r="U220" s="1324"/>
      <c r="V220" s="1324"/>
      <c r="W220" s="1324"/>
      <c r="X220" s="1324"/>
      <c r="Y220" s="1324"/>
      <c r="Z220" s="1324"/>
      <c r="AA220" s="1324"/>
      <c r="AB220" s="1358" t="s">
        <v>732</v>
      </c>
      <c r="AC220" s="1324"/>
      <c r="AD220" s="1324"/>
      <c r="AE220" s="1324"/>
      <c r="AF220" s="1324"/>
      <c r="AG220" s="1358" t="s">
        <v>733</v>
      </c>
      <c r="AH220" s="1324"/>
      <c r="AI220" s="1324"/>
      <c r="AJ220" s="1024" t="s">
        <v>417</v>
      </c>
      <c r="AK220" s="1360" t="s">
        <v>734</v>
      </c>
      <c r="AL220" s="1324"/>
      <c r="AM220" s="1324"/>
      <c r="AN220" s="1324"/>
      <c r="AO220" s="1324"/>
      <c r="AP220" s="1324"/>
      <c r="AQ220" s="1020">
        <v>1500000000</v>
      </c>
      <c r="AR220" s="1066">
        <v>0</v>
      </c>
      <c r="AS220" s="1020">
        <v>0</v>
      </c>
      <c r="AT220" s="1020">
        <v>0</v>
      </c>
      <c r="AU220" s="1020">
        <v>0</v>
      </c>
      <c r="AV220" s="1066">
        <v>11784000</v>
      </c>
      <c r="AW220" s="1020">
        <v>11784000</v>
      </c>
      <c r="AX220" s="1066">
        <v>437019850</v>
      </c>
      <c r="AY220" s="1020">
        <v>425235850</v>
      </c>
      <c r="AZ220" s="1066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70">
        <v>1500000000</v>
      </c>
      <c r="BH220" s="1070">
        <v>0</v>
      </c>
      <c r="BI220" s="1070">
        <v>0</v>
      </c>
      <c r="BJ220" s="1070">
        <v>0</v>
      </c>
      <c r="BK220" s="1070">
        <v>0</v>
      </c>
      <c r="BL220" s="1070">
        <v>11784000</v>
      </c>
      <c r="BM220" s="1070">
        <v>11784000</v>
      </c>
      <c r="BN220" s="1070">
        <v>437019850</v>
      </c>
      <c r="BO220" s="1070">
        <v>425235850</v>
      </c>
      <c r="BP220" s="1070">
        <v>437019850</v>
      </c>
      <c r="BQ220" s="1070">
        <v>0</v>
      </c>
      <c r="BR220" s="1070">
        <v>437019850</v>
      </c>
      <c r="BS220" s="1070">
        <v>0</v>
      </c>
      <c r="BT220" s="1070">
        <v>0</v>
      </c>
    </row>
    <row r="221" spans="1:72" ht="21.95" customHeight="1">
      <c r="A221" s="1013" t="str">
        <f t="shared" si="4"/>
        <v>C670150730310</v>
      </c>
      <c r="B221" s="1358" t="s">
        <v>453</v>
      </c>
      <c r="C221" s="1324"/>
      <c r="D221" s="1358" t="s">
        <v>814</v>
      </c>
      <c r="E221" s="1324"/>
      <c r="F221" s="1358" t="s">
        <v>795</v>
      </c>
      <c r="G221" s="1324"/>
      <c r="H221" s="1358" t="s">
        <v>748</v>
      </c>
      <c r="I221" s="1324"/>
      <c r="J221" s="1358" t="s">
        <v>739</v>
      </c>
      <c r="K221" s="1324"/>
      <c r="L221" s="1324"/>
      <c r="M221" s="1358" t="s">
        <v>748</v>
      </c>
      <c r="N221" s="1324"/>
      <c r="O221" s="1324"/>
      <c r="P221" s="1358" t="s">
        <v>685</v>
      </c>
      <c r="Q221" s="1324"/>
      <c r="R221" s="1358" t="s">
        <v>685</v>
      </c>
      <c r="S221" s="1324"/>
      <c r="T221" s="1359" t="s">
        <v>596</v>
      </c>
      <c r="U221" s="1324"/>
      <c r="V221" s="1324"/>
      <c r="W221" s="1324"/>
      <c r="X221" s="1324"/>
      <c r="Y221" s="1324"/>
      <c r="Z221" s="1324"/>
      <c r="AA221" s="1324"/>
      <c r="AB221" s="1358" t="s">
        <v>732</v>
      </c>
      <c r="AC221" s="1324"/>
      <c r="AD221" s="1324"/>
      <c r="AE221" s="1324"/>
      <c r="AF221" s="1324"/>
      <c r="AG221" s="1358" t="s">
        <v>733</v>
      </c>
      <c r="AH221" s="1324"/>
      <c r="AI221" s="1324"/>
      <c r="AJ221" s="1024" t="s">
        <v>417</v>
      </c>
      <c r="AK221" s="1360" t="s">
        <v>734</v>
      </c>
      <c r="AL221" s="1324"/>
      <c r="AM221" s="1324"/>
      <c r="AN221" s="1324"/>
      <c r="AO221" s="1324"/>
      <c r="AP221" s="1324"/>
      <c r="AQ221" s="1020">
        <v>800000000</v>
      </c>
      <c r="AR221" s="1066">
        <v>0</v>
      </c>
      <c r="AS221" s="1020">
        <v>0</v>
      </c>
      <c r="AT221" s="1020">
        <v>0</v>
      </c>
      <c r="AU221" s="1020">
        <v>0</v>
      </c>
      <c r="AV221" s="1066">
        <v>33434101</v>
      </c>
      <c r="AW221" s="1020">
        <v>33434101</v>
      </c>
      <c r="AX221" s="1066">
        <v>155402105</v>
      </c>
      <c r="AY221" s="1020">
        <v>121968004</v>
      </c>
      <c r="AZ221" s="1066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70">
        <v>800000000</v>
      </c>
      <c r="BH221" s="1070">
        <v>0</v>
      </c>
      <c r="BI221" s="1070">
        <v>0</v>
      </c>
      <c r="BJ221" s="1070">
        <v>0</v>
      </c>
      <c r="BK221" s="1070">
        <v>0</v>
      </c>
      <c r="BL221" s="1070">
        <v>33434101</v>
      </c>
      <c r="BM221" s="1070">
        <v>33434101</v>
      </c>
      <c r="BN221" s="1070">
        <v>155402105</v>
      </c>
      <c r="BO221" s="1070">
        <v>121968004</v>
      </c>
      <c r="BP221" s="1070">
        <v>171736965</v>
      </c>
      <c r="BQ221" s="1070">
        <v>16334860</v>
      </c>
      <c r="BR221" s="1070">
        <v>171736965</v>
      </c>
      <c r="BS221" s="1070">
        <v>0</v>
      </c>
      <c r="BT221" s="1070">
        <v>0</v>
      </c>
    </row>
    <row r="222" spans="1:72" ht="21.95" customHeight="1">
      <c r="A222" s="1013" t="str">
        <f t="shared" si="4"/>
        <v>C670150810</v>
      </c>
      <c r="B222" s="1350" t="s">
        <v>453</v>
      </c>
      <c r="C222" s="1324"/>
      <c r="D222" s="1350" t="s">
        <v>814</v>
      </c>
      <c r="E222" s="1324"/>
      <c r="F222" s="1350" t="s">
        <v>817</v>
      </c>
      <c r="G222" s="1324"/>
      <c r="H222" s="1350"/>
      <c r="I222" s="1324"/>
      <c r="J222" s="1350"/>
      <c r="K222" s="1324"/>
      <c r="L222" s="1324"/>
      <c r="M222" s="1350"/>
      <c r="N222" s="1324"/>
      <c r="O222" s="1324"/>
      <c r="P222" s="1350"/>
      <c r="Q222" s="1324"/>
      <c r="R222" s="1350"/>
      <c r="S222" s="1324"/>
      <c r="T222" s="1349" t="s">
        <v>818</v>
      </c>
      <c r="U222" s="1324"/>
      <c r="V222" s="1324"/>
      <c r="W222" s="1324"/>
      <c r="X222" s="1324"/>
      <c r="Y222" s="1324"/>
      <c r="Z222" s="1324"/>
      <c r="AA222" s="1324"/>
      <c r="AB222" s="1350" t="s">
        <v>732</v>
      </c>
      <c r="AC222" s="1324"/>
      <c r="AD222" s="1324"/>
      <c r="AE222" s="1324"/>
      <c r="AF222" s="1324"/>
      <c r="AG222" s="1350" t="s">
        <v>733</v>
      </c>
      <c r="AH222" s="1324"/>
      <c r="AI222" s="1324"/>
      <c r="AJ222" s="1021" t="s">
        <v>417</v>
      </c>
      <c r="AK222" s="1351" t="s">
        <v>734</v>
      </c>
      <c r="AL222" s="1324"/>
      <c r="AM222" s="1324"/>
      <c r="AN222" s="1324"/>
      <c r="AO222" s="1324"/>
      <c r="AP222" s="1324"/>
      <c r="AQ222" s="1020">
        <v>850000000</v>
      </c>
      <c r="AR222" s="1066">
        <v>90000000</v>
      </c>
      <c r="AS222" s="1020">
        <v>0</v>
      </c>
      <c r="AT222" s="1020">
        <v>0</v>
      </c>
      <c r="AU222" s="1020">
        <v>0</v>
      </c>
      <c r="AV222" s="1066">
        <v>16480726</v>
      </c>
      <c r="AW222" s="1020">
        <v>73519274</v>
      </c>
      <c r="AX222" s="1066">
        <v>48907246</v>
      </c>
      <c r="AY222" s="1020">
        <v>32426520</v>
      </c>
      <c r="AZ222" s="1066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70">
        <v>850000000</v>
      </c>
      <c r="BH222" s="1070">
        <v>90000000</v>
      </c>
      <c r="BI222" s="1070">
        <v>0</v>
      </c>
      <c r="BJ222" s="1070">
        <v>0</v>
      </c>
      <c r="BK222" s="1070">
        <v>0</v>
      </c>
      <c r="BL222" s="1070">
        <v>16480726</v>
      </c>
      <c r="BM222" s="1070">
        <v>73519274</v>
      </c>
      <c r="BN222" s="1070">
        <v>48907246</v>
      </c>
      <c r="BO222" s="1070">
        <v>32426520</v>
      </c>
      <c r="BP222" s="1070">
        <v>55954340</v>
      </c>
      <c r="BQ222" s="1070">
        <v>7047094</v>
      </c>
      <c r="BR222" s="1070">
        <v>55954340</v>
      </c>
      <c r="BS222" s="1070">
        <v>0</v>
      </c>
      <c r="BT222" s="1070">
        <v>0</v>
      </c>
    </row>
    <row r="223" spans="1:72" ht="21.95" customHeight="1">
      <c r="A223" s="1013" t="str">
        <f t="shared" si="4"/>
        <v>C6701508110</v>
      </c>
      <c r="B223" s="1358" t="s">
        <v>453</v>
      </c>
      <c r="C223" s="1324"/>
      <c r="D223" s="1358" t="s">
        <v>814</v>
      </c>
      <c r="E223" s="1324"/>
      <c r="F223" s="1358" t="s">
        <v>817</v>
      </c>
      <c r="G223" s="1324"/>
      <c r="H223" s="1358" t="s">
        <v>738</v>
      </c>
      <c r="I223" s="1324"/>
      <c r="J223" s="1358" t="s">
        <v>685</v>
      </c>
      <c r="K223" s="1324"/>
      <c r="L223" s="1324"/>
      <c r="M223" s="1358" t="s">
        <v>685</v>
      </c>
      <c r="N223" s="1324"/>
      <c r="O223" s="1324"/>
      <c r="P223" s="1358" t="s">
        <v>685</v>
      </c>
      <c r="Q223" s="1324"/>
      <c r="R223" s="1358" t="s">
        <v>685</v>
      </c>
      <c r="S223" s="1324"/>
      <c r="T223" s="1359" t="s">
        <v>597</v>
      </c>
      <c r="U223" s="1324"/>
      <c r="V223" s="1324"/>
      <c r="W223" s="1324"/>
      <c r="X223" s="1324"/>
      <c r="Y223" s="1324"/>
      <c r="Z223" s="1324"/>
      <c r="AA223" s="1324"/>
      <c r="AB223" s="1358" t="s">
        <v>732</v>
      </c>
      <c r="AC223" s="1324"/>
      <c r="AD223" s="1324"/>
      <c r="AE223" s="1324"/>
      <c r="AF223" s="1324"/>
      <c r="AG223" s="1358" t="s">
        <v>733</v>
      </c>
      <c r="AH223" s="1324"/>
      <c r="AI223" s="1324"/>
      <c r="AJ223" s="1024" t="s">
        <v>417</v>
      </c>
      <c r="AK223" s="1360" t="s">
        <v>734</v>
      </c>
      <c r="AL223" s="1324"/>
      <c r="AM223" s="1324"/>
      <c r="AN223" s="1324"/>
      <c r="AO223" s="1324"/>
      <c r="AP223" s="1324"/>
      <c r="AQ223" s="1020">
        <v>850000000</v>
      </c>
      <c r="AR223" s="1066">
        <v>90000000</v>
      </c>
      <c r="AS223" s="1020">
        <v>0</v>
      </c>
      <c r="AT223" s="1020">
        <v>0</v>
      </c>
      <c r="AU223" s="1020">
        <v>0</v>
      </c>
      <c r="AV223" s="1066">
        <v>16480726</v>
      </c>
      <c r="AW223" s="1020">
        <v>73519274</v>
      </c>
      <c r="AX223" s="1066">
        <v>48907246</v>
      </c>
      <c r="AY223" s="1020">
        <v>32426520</v>
      </c>
      <c r="AZ223" s="1066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70">
        <v>850000000</v>
      </c>
      <c r="BH223" s="1070">
        <v>90000000</v>
      </c>
      <c r="BI223" s="1070">
        <v>0</v>
      </c>
      <c r="BJ223" s="1070">
        <v>0</v>
      </c>
      <c r="BK223" s="1070">
        <v>0</v>
      </c>
      <c r="BL223" s="1070">
        <v>16480726</v>
      </c>
      <c r="BM223" s="1070">
        <v>73519274</v>
      </c>
      <c r="BN223" s="1070">
        <v>48907246</v>
      </c>
      <c r="BO223" s="1070">
        <v>32426520</v>
      </c>
      <c r="BP223" s="1070">
        <v>55954340</v>
      </c>
      <c r="BQ223" s="1070">
        <v>7047094</v>
      </c>
      <c r="BR223" s="1070">
        <v>55954340</v>
      </c>
      <c r="BS223" s="1070">
        <v>0</v>
      </c>
      <c r="BT223" s="1070">
        <v>0</v>
      </c>
    </row>
    <row r="224" spans="1:72" ht="21.95" customHeight="1">
      <c r="A224" s="1013" t="str">
        <f t="shared" si="4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339" t="s">
        <v>685</v>
      </c>
      <c r="L224" s="1324"/>
      <c r="M224" s="1339" t="s">
        <v>685</v>
      </c>
      <c r="N224" s="1324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339" t="s">
        <v>685</v>
      </c>
      <c r="AC224" s="1324"/>
      <c r="AD224" s="1339" t="s">
        <v>685</v>
      </c>
      <c r="AE224" s="1324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339" t="s">
        <v>685</v>
      </c>
      <c r="AO224" s="1324"/>
      <c r="AP224" s="1324"/>
      <c r="AQ224" s="1015" t="s">
        <v>685</v>
      </c>
      <c r="AR224" s="1064" t="s">
        <v>685</v>
      </c>
      <c r="AS224" s="1015" t="s">
        <v>685</v>
      </c>
      <c r="AT224" s="1339" t="s">
        <v>685</v>
      </c>
      <c r="AU224" s="1324"/>
      <c r="AV224" s="1064" t="s">
        <v>685</v>
      </c>
      <c r="AW224" s="1015" t="s">
        <v>685</v>
      </c>
      <c r="AX224" s="1064" t="s">
        <v>685</v>
      </c>
      <c r="AY224" s="1015" t="s">
        <v>685</v>
      </c>
      <c r="AZ224" s="1064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  <row r="225" ht="21.95" customHeight="1"/>
    <row r="226" ht="21.95" customHeight="1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17.85546875" style="1013" customWidth="1"/>
    <col min="44" max="44" width="15.85546875" style="1063" customWidth="1"/>
    <col min="45" max="47" width="15.85546875" style="1013" customWidth="1"/>
    <col min="48" max="48" width="15.85546875" style="1063" customWidth="1"/>
    <col min="49" max="49" width="15.85546875" style="1013" customWidth="1"/>
    <col min="50" max="50" width="15.85546875" style="1063" customWidth="1"/>
    <col min="51" max="51" width="15.85546875" style="1013" customWidth="1"/>
    <col min="52" max="52" width="15.85546875" style="1063" customWidth="1"/>
    <col min="53" max="56" width="15.85546875" style="1013" customWidth="1"/>
    <col min="57" max="57" width="0.5703125" style="1013" customWidth="1"/>
    <col min="58" max="58" width="11.42578125" style="1013"/>
    <col min="59" max="59" width="15.28515625" style="1070" customWidth="1"/>
    <col min="60" max="60" width="14.28515625" style="1013" customWidth="1"/>
    <col min="61" max="16384" width="11.42578125" style="1013"/>
  </cols>
  <sheetData>
    <row r="2" spans="2:56" ht="23.1" customHeight="1">
      <c r="B2" s="1324"/>
      <c r="C2" s="1324"/>
      <c r="D2" s="1324"/>
      <c r="E2" s="1324"/>
      <c r="F2" s="1324"/>
      <c r="G2" s="1324"/>
      <c r="H2" s="1324"/>
      <c r="I2" s="1324"/>
      <c r="J2" s="1324"/>
      <c r="K2" s="1324"/>
    </row>
    <row r="3" spans="2:56" ht="23.1" customHeight="1">
      <c r="B3" s="1324"/>
      <c r="C3" s="1324"/>
      <c r="D3" s="1324"/>
      <c r="E3" s="1324"/>
      <c r="F3" s="1324"/>
      <c r="G3" s="1324"/>
      <c r="H3" s="1324"/>
      <c r="I3" s="1324"/>
      <c r="J3" s="1324"/>
      <c r="K3" s="1324"/>
      <c r="N3" s="1325" t="s">
        <v>693</v>
      </c>
      <c r="O3" s="1324"/>
      <c r="P3" s="1324"/>
      <c r="Q3" s="1324"/>
      <c r="R3" s="1324"/>
      <c r="S3" s="1324"/>
      <c r="T3" s="1324"/>
      <c r="U3" s="1324"/>
      <c r="V3" s="1324"/>
      <c r="W3" s="1324"/>
      <c r="X3" s="1324"/>
      <c r="Y3" s="1324"/>
      <c r="Z3" s="1324"/>
      <c r="AA3" s="1324"/>
      <c r="AB3" s="1324"/>
      <c r="AE3" s="1326" t="s">
        <v>694</v>
      </c>
      <c r="AF3" s="1324"/>
      <c r="AG3" s="1324"/>
      <c r="AH3" s="1324"/>
      <c r="AI3" s="1324"/>
      <c r="AJ3" s="1324"/>
      <c r="AK3" s="1324"/>
      <c r="AL3" s="1324"/>
      <c r="AM3" s="1324"/>
      <c r="AN3" s="1324"/>
      <c r="AP3" s="1327" t="s">
        <v>820</v>
      </c>
      <c r="AQ3" s="1324"/>
      <c r="AR3" s="1324"/>
      <c r="AS3" s="1324"/>
      <c r="AT3" s="1324"/>
    </row>
    <row r="4" spans="2:56" ht="23.1" customHeight="1">
      <c r="B4" s="1324"/>
      <c r="C4" s="1324"/>
      <c r="D4" s="1324"/>
      <c r="E4" s="1324"/>
      <c r="F4" s="1324"/>
      <c r="G4" s="1324"/>
      <c r="H4" s="1324"/>
      <c r="I4" s="1324"/>
      <c r="J4" s="1324"/>
      <c r="K4" s="1324"/>
      <c r="N4" s="1324"/>
      <c r="O4" s="1324"/>
      <c r="P4" s="1324"/>
      <c r="Q4" s="1324"/>
      <c r="R4" s="1324"/>
      <c r="S4" s="1324"/>
      <c r="T4" s="1324"/>
      <c r="U4" s="1324"/>
      <c r="V4" s="1324"/>
      <c r="W4" s="1324"/>
      <c r="X4" s="1324"/>
      <c r="Y4" s="1324"/>
      <c r="Z4" s="1324"/>
      <c r="AA4" s="1324"/>
      <c r="AB4" s="1324"/>
    </row>
    <row r="5" spans="2:56" ht="23.1" customHeight="1"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N5" s="1324"/>
      <c r="O5" s="1324"/>
      <c r="P5" s="1324"/>
      <c r="Q5" s="1324"/>
      <c r="R5" s="1324"/>
      <c r="S5" s="1324"/>
      <c r="T5" s="1324"/>
      <c r="U5" s="1324"/>
      <c r="V5" s="1324"/>
      <c r="W5" s="1324"/>
      <c r="X5" s="1324"/>
      <c r="Y5" s="1324"/>
      <c r="Z5" s="1324"/>
      <c r="AA5" s="1324"/>
      <c r="AB5" s="1324"/>
      <c r="AE5" s="1326" t="s">
        <v>695</v>
      </c>
      <c r="AF5" s="1324"/>
      <c r="AG5" s="1324"/>
      <c r="AH5" s="1324"/>
      <c r="AI5" s="1324"/>
      <c r="AJ5" s="1324"/>
      <c r="AK5" s="1324"/>
      <c r="AL5" s="1324"/>
      <c r="AM5" s="1324"/>
      <c r="AN5" s="1324"/>
      <c r="AP5" s="1327" t="s">
        <v>696</v>
      </c>
      <c r="AQ5" s="1324"/>
      <c r="AR5" s="1324"/>
      <c r="AS5" s="1324"/>
      <c r="AT5" s="1324"/>
    </row>
    <row r="6" spans="2:56" ht="23.1" customHeight="1">
      <c r="B6" s="1324"/>
      <c r="C6" s="1324"/>
      <c r="D6" s="1324"/>
      <c r="E6" s="1324"/>
      <c r="F6" s="1324"/>
      <c r="G6" s="1324"/>
      <c r="H6" s="1324"/>
      <c r="I6" s="1324"/>
      <c r="J6" s="1324"/>
      <c r="K6" s="1324"/>
      <c r="AE6" s="1324"/>
      <c r="AF6" s="1324"/>
      <c r="AG6" s="1324"/>
      <c r="AH6" s="1324"/>
      <c r="AI6" s="1324"/>
      <c r="AJ6" s="1324"/>
      <c r="AK6" s="1324"/>
      <c r="AL6" s="1324"/>
      <c r="AM6" s="1324"/>
      <c r="AN6" s="1324"/>
      <c r="AP6" s="1324"/>
      <c r="AQ6" s="1324"/>
      <c r="AR6" s="1324"/>
      <c r="AS6" s="1324"/>
      <c r="AT6" s="1324"/>
    </row>
    <row r="7" spans="2:56" ht="23.1" customHeight="1">
      <c r="AE7" s="1324"/>
      <c r="AF7" s="1324"/>
      <c r="AG7" s="1324"/>
      <c r="AH7" s="1324"/>
      <c r="AI7" s="1324"/>
      <c r="AJ7" s="1324"/>
      <c r="AK7" s="1324"/>
      <c r="AL7" s="1324"/>
      <c r="AM7" s="1324"/>
      <c r="AN7" s="1324"/>
      <c r="AP7" s="1324"/>
      <c r="AQ7" s="1324"/>
      <c r="AR7" s="1324"/>
      <c r="AS7" s="1324"/>
      <c r="AT7" s="1324"/>
    </row>
    <row r="9" spans="2:56" ht="23.1" customHeight="1">
      <c r="AE9" s="1326" t="s">
        <v>697</v>
      </c>
      <c r="AF9" s="1324"/>
      <c r="AG9" s="1324"/>
      <c r="AH9" s="1324"/>
      <c r="AI9" s="1324"/>
      <c r="AJ9" s="1324"/>
      <c r="AK9" s="1324"/>
      <c r="AL9" s="1324"/>
      <c r="AM9" s="1324"/>
      <c r="AN9" s="1324"/>
      <c r="AP9" s="1327" t="s">
        <v>831</v>
      </c>
      <c r="AQ9" s="1324"/>
      <c r="AR9" s="1324"/>
      <c r="AS9" s="1324"/>
      <c r="AT9" s="1324"/>
    </row>
    <row r="14" spans="2:56" ht="23.1" customHeight="1">
      <c r="B14" s="1378" t="s">
        <v>698</v>
      </c>
      <c r="C14" s="1374"/>
      <c r="D14" s="1374"/>
      <c r="E14" s="1374"/>
      <c r="F14" s="1375"/>
      <c r="G14" s="1345" t="s">
        <v>699</v>
      </c>
      <c r="H14" s="1374"/>
      <c r="I14" s="1375"/>
      <c r="J14" s="1378" t="s">
        <v>700</v>
      </c>
      <c r="K14" s="1374"/>
      <c r="L14" s="1374"/>
      <c r="M14" s="1374"/>
      <c r="N14" s="1374"/>
      <c r="O14" s="1374"/>
      <c r="P14" s="1374"/>
      <c r="Q14" s="1375"/>
      <c r="R14" s="1379" t="s">
        <v>701</v>
      </c>
      <c r="S14" s="1374"/>
      <c r="T14" s="1374"/>
      <c r="U14" s="1374"/>
      <c r="V14" s="1374"/>
      <c r="W14" s="1374"/>
      <c r="X14" s="1375"/>
      <c r="Y14" s="1378" t="s">
        <v>702</v>
      </c>
      <c r="Z14" s="1374"/>
      <c r="AA14" s="1374"/>
      <c r="AB14" s="1374"/>
      <c r="AC14" s="1374"/>
      <c r="AD14" s="1374"/>
      <c r="AE14" s="1375"/>
      <c r="AF14" s="1379" t="s">
        <v>830</v>
      </c>
      <c r="AG14" s="1374"/>
      <c r="AH14" s="1374"/>
      <c r="AI14" s="1374"/>
      <c r="AJ14" s="1374"/>
      <c r="AK14" s="1375"/>
      <c r="AL14" s="1015" t="s">
        <v>685</v>
      </c>
      <c r="AM14" s="1015" t="s">
        <v>685</v>
      </c>
      <c r="AN14" s="1339" t="s">
        <v>685</v>
      </c>
      <c r="AO14" s="1324"/>
      <c r="AP14" s="1324"/>
      <c r="AQ14" s="1015" t="s">
        <v>685</v>
      </c>
      <c r="AR14" s="1064" t="s">
        <v>685</v>
      </c>
      <c r="AS14" s="1015" t="s">
        <v>685</v>
      </c>
      <c r="AT14" s="1339" t="s">
        <v>685</v>
      </c>
      <c r="AU14" s="1324"/>
      <c r="AV14" s="1064" t="s">
        <v>685</v>
      </c>
      <c r="AW14" s="1015" t="s">
        <v>685</v>
      </c>
      <c r="AX14" s="1064" t="s">
        <v>685</v>
      </c>
      <c r="AY14" s="1015" t="s">
        <v>685</v>
      </c>
      <c r="AZ14" s="1064" t="s">
        <v>685</v>
      </c>
      <c r="BA14" s="1015" t="s">
        <v>685</v>
      </c>
      <c r="BB14" s="1015" t="s">
        <v>685</v>
      </c>
      <c r="BC14" s="1015" t="s">
        <v>685</v>
      </c>
      <c r="BD14" s="1015" t="s">
        <v>685</v>
      </c>
    </row>
    <row r="15" spans="2:56" ht="23.1" customHeight="1">
      <c r="B15" s="1373" t="s">
        <v>703</v>
      </c>
      <c r="C15" s="1374"/>
      <c r="D15" s="1374"/>
      <c r="E15" s="1374"/>
      <c r="F15" s="1374"/>
      <c r="G15" s="1375"/>
      <c r="H15" s="1334" t="s">
        <v>696</v>
      </c>
      <c r="I15" s="1374"/>
      <c r="J15" s="1374"/>
      <c r="K15" s="1374"/>
      <c r="L15" s="1374"/>
      <c r="M15" s="1374"/>
      <c r="N15" s="1374"/>
      <c r="O15" s="1374"/>
      <c r="P15" s="1374"/>
      <c r="Q15" s="1374"/>
      <c r="R15" s="1374"/>
      <c r="S15" s="1374"/>
      <c r="T15" s="1374"/>
      <c r="U15" s="1374"/>
      <c r="V15" s="1374"/>
      <c r="W15" s="1374"/>
      <c r="X15" s="1374"/>
      <c r="Y15" s="1374"/>
      <c r="Z15" s="1374"/>
      <c r="AA15" s="1374"/>
      <c r="AB15" s="1374"/>
      <c r="AC15" s="1374"/>
      <c r="AD15" s="1374"/>
      <c r="AE15" s="1374"/>
      <c r="AF15" s="1374"/>
      <c r="AG15" s="1374"/>
      <c r="AH15" s="1375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335" t="s">
        <v>685</v>
      </c>
      <c r="AO15" s="1376"/>
      <c r="AP15" s="1376"/>
      <c r="AQ15" s="1015" t="s">
        <v>685</v>
      </c>
      <c r="AR15" s="1064" t="s">
        <v>685</v>
      </c>
      <c r="AS15" s="1015" t="s">
        <v>685</v>
      </c>
      <c r="AT15" s="1339" t="s">
        <v>685</v>
      </c>
      <c r="AU15" s="1324"/>
      <c r="AV15" s="1064" t="s">
        <v>685</v>
      </c>
      <c r="AW15" s="1015" t="s">
        <v>685</v>
      </c>
      <c r="AX15" s="1064" t="s">
        <v>685</v>
      </c>
      <c r="AY15" s="1015" t="s">
        <v>685</v>
      </c>
      <c r="AZ15" s="1064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ht="23.1" customHeight="1">
      <c r="B16" s="1373" t="s">
        <v>704</v>
      </c>
      <c r="C16" s="1374"/>
      <c r="D16" s="1374"/>
      <c r="E16" s="1374"/>
      <c r="F16" s="1374"/>
      <c r="G16" s="1374"/>
      <c r="H16" s="1375"/>
      <c r="I16" s="1334" t="s">
        <v>705</v>
      </c>
      <c r="J16" s="1374"/>
      <c r="K16" s="1374"/>
      <c r="L16" s="1374"/>
      <c r="M16" s="1374"/>
      <c r="N16" s="1374"/>
      <c r="O16" s="1374"/>
      <c r="P16" s="1374"/>
      <c r="Q16" s="1374"/>
      <c r="R16" s="1374"/>
      <c r="S16" s="1374"/>
      <c r="T16" s="1374"/>
      <c r="U16" s="1374"/>
      <c r="V16" s="1374"/>
      <c r="W16" s="1374"/>
      <c r="X16" s="1374"/>
      <c r="Y16" s="1374"/>
      <c r="Z16" s="1374"/>
      <c r="AA16" s="1374"/>
      <c r="AB16" s="1374"/>
      <c r="AC16" s="1374"/>
      <c r="AD16" s="1374"/>
      <c r="AE16" s="1374"/>
      <c r="AF16" s="1374"/>
      <c r="AG16" s="1374"/>
      <c r="AH16" s="1374"/>
      <c r="AI16" s="1374"/>
      <c r="AJ16" s="1374"/>
      <c r="AK16" s="1374"/>
      <c r="AL16" s="1374"/>
      <c r="AM16" s="1374"/>
      <c r="AN16" s="1374"/>
      <c r="AO16" s="1374"/>
      <c r="AP16" s="1375"/>
      <c r="AQ16" s="1015" t="s">
        <v>685</v>
      </c>
      <c r="AR16" s="1064" t="s">
        <v>685</v>
      </c>
      <c r="AS16" s="1015" t="s">
        <v>685</v>
      </c>
      <c r="AT16" s="1339" t="s">
        <v>685</v>
      </c>
      <c r="AU16" s="1324"/>
      <c r="AV16" s="1064" t="s">
        <v>685</v>
      </c>
      <c r="AW16" s="1015" t="s">
        <v>685</v>
      </c>
      <c r="AX16" s="1064" t="s">
        <v>685</v>
      </c>
      <c r="AY16" s="1015" t="s">
        <v>685</v>
      </c>
      <c r="AZ16" s="1064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23.1" customHeight="1">
      <c r="B17" s="1377" t="s">
        <v>706</v>
      </c>
      <c r="C17" s="1375"/>
      <c r="D17" s="1337" t="s">
        <v>707</v>
      </c>
      <c r="E17" s="1375"/>
      <c r="F17" s="1377" t="s">
        <v>708</v>
      </c>
      <c r="G17" s="1375"/>
      <c r="H17" s="1377" t="s">
        <v>709</v>
      </c>
      <c r="I17" s="1375"/>
      <c r="J17" s="1377" t="s">
        <v>710</v>
      </c>
      <c r="K17" s="1374"/>
      <c r="L17" s="1375"/>
      <c r="M17" s="1377" t="s">
        <v>711</v>
      </c>
      <c r="N17" s="1374"/>
      <c r="O17" s="1375"/>
      <c r="P17" s="1377" t="s">
        <v>712</v>
      </c>
      <c r="Q17" s="1375"/>
      <c r="R17" s="1377" t="s">
        <v>713</v>
      </c>
      <c r="S17" s="1375"/>
      <c r="T17" s="1377" t="s">
        <v>714</v>
      </c>
      <c r="U17" s="1374"/>
      <c r="V17" s="1374"/>
      <c r="W17" s="1374"/>
      <c r="X17" s="1374"/>
      <c r="Y17" s="1374"/>
      <c r="Z17" s="1374"/>
      <c r="AA17" s="1375"/>
      <c r="AB17" s="1377" t="s">
        <v>715</v>
      </c>
      <c r="AC17" s="1374"/>
      <c r="AD17" s="1374"/>
      <c r="AE17" s="1374"/>
      <c r="AF17" s="1375"/>
      <c r="AG17" s="1377" t="s">
        <v>716</v>
      </c>
      <c r="AH17" s="1374"/>
      <c r="AI17" s="1375"/>
      <c r="AJ17" s="1018" t="s">
        <v>717</v>
      </c>
      <c r="AK17" s="1377" t="s">
        <v>718</v>
      </c>
      <c r="AL17" s="1374"/>
      <c r="AM17" s="1374"/>
      <c r="AN17" s="1374"/>
      <c r="AO17" s="1374"/>
      <c r="AP17" s="1375"/>
      <c r="AQ17" s="1018" t="s">
        <v>719</v>
      </c>
      <c r="AR17" s="1065" t="s">
        <v>720</v>
      </c>
      <c r="AS17" s="1018" t="s">
        <v>721</v>
      </c>
      <c r="AT17" s="1377" t="s">
        <v>722</v>
      </c>
      <c r="AU17" s="1375"/>
      <c r="AV17" s="1065" t="s">
        <v>723</v>
      </c>
      <c r="AW17" s="1018" t="s">
        <v>724</v>
      </c>
      <c r="AX17" s="1065" t="s">
        <v>725</v>
      </c>
      <c r="AY17" s="1018" t="s">
        <v>726</v>
      </c>
      <c r="AZ17" s="1065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71" t="s">
        <v>719</v>
      </c>
      <c r="BH17" s="1065" t="s">
        <v>720</v>
      </c>
      <c r="BI17" s="1018" t="s">
        <v>721</v>
      </c>
      <c r="BJ17" s="1377" t="s">
        <v>722</v>
      </c>
      <c r="BK17" s="1375"/>
      <c r="BL17" s="1065" t="s">
        <v>723</v>
      </c>
      <c r="BM17" s="1018" t="s">
        <v>724</v>
      </c>
      <c r="BN17" s="1065" t="s">
        <v>725</v>
      </c>
      <c r="BO17" s="1018" t="s">
        <v>726</v>
      </c>
      <c r="BP17" s="1065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3.1" customHeight="1">
      <c r="B18" s="1350" t="s">
        <v>361</v>
      </c>
      <c r="C18" s="1324"/>
      <c r="D18" s="1350"/>
      <c r="E18" s="1324"/>
      <c r="F18" s="1350"/>
      <c r="G18" s="1324"/>
      <c r="H18" s="1350"/>
      <c r="I18" s="1324"/>
      <c r="J18" s="1350"/>
      <c r="K18" s="1324"/>
      <c r="L18" s="1324"/>
      <c r="M18" s="1350"/>
      <c r="N18" s="1324"/>
      <c r="O18" s="1324"/>
      <c r="P18" s="1350"/>
      <c r="Q18" s="1324"/>
      <c r="R18" s="1350"/>
      <c r="S18" s="1324"/>
      <c r="T18" s="1349" t="s">
        <v>58</v>
      </c>
      <c r="U18" s="1324"/>
      <c r="V18" s="1324"/>
      <c r="W18" s="1324"/>
      <c r="X18" s="1324"/>
      <c r="Y18" s="1324"/>
      <c r="Z18" s="1324"/>
      <c r="AA18" s="1324"/>
      <c r="AB18" s="1350" t="s">
        <v>732</v>
      </c>
      <c r="AC18" s="1324"/>
      <c r="AD18" s="1324"/>
      <c r="AE18" s="1324"/>
      <c r="AF18" s="1324"/>
      <c r="AG18" s="1350" t="s">
        <v>733</v>
      </c>
      <c r="AH18" s="1324"/>
      <c r="AI18" s="1324"/>
      <c r="AJ18" s="1021" t="s">
        <v>417</v>
      </c>
      <c r="AK18" s="1351" t="s">
        <v>734</v>
      </c>
      <c r="AL18" s="1324"/>
      <c r="AM18" s="1324"/>
      <c r="AN18" s="1324"/>
      <c r="AO18" s="1324"/>
      <c r="AP18" s="1324"/>
      <c r="AQ18" s="1020">
        <v>412402367610</v>
      </c>
      <c r="AR18" s="1066">
        <v>10197308829.4</v>
      </c>
      <c r="AS18" s="1020">
        <v>835274883.51999998</v>
      </c>
      <c r="AT18" s="1020">
        <v>40981840293</v>
      </c>
      <c r="AU18" s="1020">
        <v>0</v>
      </c>
      <c r="AV18" s="1066">
        <v>32454042985.549999</v>
      </c>
      <c r="AW18" s="1020">
        <v>22256734156.150002</v>
      </c>
      <c r="AX18" s="1066">
        <v>25711052725</v>
      </c>
      <c r="AY18" s="1020">
        <v>6742990260.5500002</v>
      </c>
      <c r="AZ18" s="1066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70">
        <v>412402367610</v>
      </c>
      <c r="BH18" s="1070">
        <v>10197308829.4</v>
      </c>
      <c r="BI18" s="1070">
        <v>835274883.51999998</v>
      </c>
      <c r="BJ18" s="1070">
        <v>40981840293</v>
      </c>
      <c r="BK18" s="1070">
        <v>0</v>
      </c>
      <c r="BL18" s="1070">
        <v>32454042985.549999</v>
      </c>
      <c r="BM18" s="1070">
        <v>22256734156.150002</v>
      </c>
      <c r="BN18" s="1070">
        <v>25711052725</v>
      </c>
      <c r="BO18" s="1070">
        <v>6742990260.5500002</v>
      </c>
      <c r="BP18" s="1070">
        <v>27801023422</v>
      </c>
      <c r="BQ18" s="1070">
        <v>2089970697</v>
      </c>
      <c r="BR18" s="1070">
        <v>27794176647</v>
      </c>
      <c r="BS18" s="1070">
        <v>6846775</v>
      </c>
      <c r="BT18" s="1070">
        <v>95806071</v>
      </c>
    </row>
    <row r="19" spans="1:72" ht="23.1" customHeight="1">
      <c r="B19" s="1350" t="s">
        <v>361</v>
      </c>
      <c r="C19" s="1324"/>
      <c r="D19" s="1350"/>
      <c r="E19" s="1324"/>
      <c r="F19" s="1350"/>
      <c r="G19" s="1324"/>
      <c r="H19" s="1350"/>
      <c r="I19" s="1324"/>
      <c r="J19" s="1350"/>
      <c r="K19" s="1324"/>
      <c r="L19" s="1324"/>
      <c r="M19" s="1350"/>
      <c r="N19" s="1324"/>
      <c r="O19" s="1324"/>
      <c r="P19" s="1350"/>
      <c r="Q19" s="1324"/>
      <c r="R19" s="1350"/>
      <c r="S19" s="1324"/>
      <c r="T19" s="1349" t="s">
        <v>58</v>
      </c>
      <c r="U19" s="1324"/>
      <c r="V19" s="1324"/>
      <c r="W19" s="1324"/>
      <c r="X19" s="1324"/>
      <c r="Y19" s="1324"/>
      <c r="Z19" s="1324"/>
      <c r="AA19" s="1324"/>
      <c r="AB19" s="1350" t="s">
        <v>732</v>
      </c>
      <c r="AC19" s="1324"/>
      <c r="AD19" s="1324"/>
      <c r="AE19" s="1324"/>
      <c r="AF19" s="1324"/>
      <c r="AG19" s="1350" t="s">
        <v>735</v>
      </c>
      <c r="AH19" s="1324"/>
      <c r="AI19" s="1324"/>
      <c r="AJ19" s="1021" t="s">
        <v>417</v>
      </c>
      <c r="AK19" s="1351" t="s">
        <v>734</v>
      </c>
      <c r="AL19" s="1324"/>
      <c r="AM19" s="1324"/>
      <c r="AN19" s="1324"/>
      <c r="AO19" s="1324"/>
      <c r="AP19" s="1324"/>
      <c r="AQ19" s="1020">
        <v>129817132</v>
      </c>
      <c r="AR19" s="1066">
        <v>0</v>
      </c>
      <c r="AS19" s="1020">
        <v>0</v>
      </c>
      <c r="AT19" s="1020">
        <v>0</v>
      </c>
      <c r="AU19" s="1020">
        <v>0</v>
      </c>
      <c r="AV19" s="1066">
        <v>0</v>
      </c>
      <c r="AW19" s="1020">
        <v>0</v>
      </c>
      <c r="AX19" s="1066">
        <v>0</v>
      </c>
      <c r="AY19" s="1020">
        <v>0</v>
      </c>
      <c r="AZ19" s="1066">
        <v>0</v>
      </c>
      <c r="BA19" s="1020">
        <v>0</v>
      </c>
      <c r="BB19" s="1020">
        <v>0</v>
      </c>
      <c r="BC19" s="1020">
        <v>0</v>
      </c>
      <c r="BD19" s="1020">
        <v>0</v>
      </c>
      <c r="BG19" s="1070">
        <v>129817132</v>
      </c>
      <c r="BH19" s="1070">
        <v>0</v>
      </c>
      <c r="BI19" s="1070">
        <v>0</v>
      </c>
      <c r="BJ19" s="1070">
        <v>0</v>
      </c>
      <c r="BK19" s="1070">
        <v>0</v>
      </c>
      <c r="BL19" s="1070">
        <v>0</v>
      </c>
      <c r="BM19" s="1070">
        <v>0</v>
      </c>
      <c r="BN19" s="1070">
        <v>0</v>
      </c>
      <c r="BO19" s="1070">
        <v>0</v>
      </c>
      <c r="BP19" s="1070">
        <v>0</v>
      </c>
      <c r="BQ19" s="1070">
        <v>0</v>
      </c>
      <c r="BR19" s="1070">
        <v>0</v>
      </c>
      <c r="BS19" s="1070">
        <v>0</v>
      </c>
      <c r="BT19" s="1070">
        <v>0</v>
      </c>
    </row>
    <row r="20" spans="1:72" ht="23.1" customHeight="1">
      <c r="B20" s="1350" t="s">
        <v>361</v>
      </c>
      <c r="C20" s="1324"/>
      <c r="D20" s="1350"/>
      <c r="E20" s="1324"/>
      <c r="F20" s="1350"/>
      <c r="G20" s="1324"/>
      <c r="H20" s="1350"/>
      <c r="I20" s="1324"/>
      <c r="J20" s="1350"/>
      <c r="K20" s="1324"/>
      <c r="L20" s="1324"/>
      <c r="M20" s="1350"/>
      <c r="N20" s="1324"/>
      <c r="O20" s="1324"/>
      <c r="P20" s="1350"/>
      <c r="Q20" s="1324"/>
      <c r="R20" s="1350"/>
      <c r="S20" s="1324"/>
      <c r="T20" s="1349" t="s">
        <v>58</v>
      </c>
      <c r="U20" s="1324"/>
      <c r="V20" s="1324"/>
      <c r="W20" s="1324"/>
      <c r="X20" s="1324"/>
      <c r="Y20" s="1324"/>
      <c r="Z20" s="1324"/>
      <c r="AA20" s="1324"/>
      <c r="AB20" s="1350" t="s">
        <v>732</v>
      </c>
      <c r="AC20" s="1324"/>
      <c r="AD20" s="1324"/>
      <c r="AE20" s="1324"/>
      <c r="AF20" s="1324"/>
      <c r="AG20" s="1350" t="s">
        <v>735</v>
      </c>
      <c r="AH20" s="1324"/>
      <c r="AI20" s="1324"/>
      <c r="AJ20" s="1021" t="s">
        <v>433</v>
      </c>
      <c r="AK20" s="1351" t="s">
        <v>736</v>
      </c>
      <c r="AL20" s="1324"/>
      <c r="AM20" s="1324"/>
      <c r="AN20" s="1324"/>
      <c r="AO20" s="1324"/>
      <c r="AP20" s="1324"/>
      <c r="AQ20" s="1020">
        <v>519000000</v>
      </c>
      <c r="AR20" s="1066">
        <v>0</v>
      </c>
      <c r="AS20" s="1020">
        <v>0</v>
      </c>
      <c r="AT20" s="1020">
        <v>0</v>
      </c>
      <c r="AU20" s="1020">
        <v>0</v>
      </c>
      <c r="AV20" s="1066">
        <v>0</v>
      </c>
      <c r="AW20" s="1020">
        <v>0</v>
      </c>
      <c r="AX20" s="1066">
        <v>0</v>
      </c>
      <c r="AY20" s="1020">
        <v>0</v>
      </c>
      <c r="AZ20" s="1066">
        <v>0</v>
      </c>
      <c r="BA20" s="1020">
        <v>0</v>
      </c>
      <c r="BB20" s="1020">
        <v>0</v>
      </c>
      <c r="BC20" s="1020">
        <v>0</v>
      </c>
      <c r="BD20" s="1020">
        <v>0</v>
      </c>
      <c r="BG20" s="1070">
        <v>519000000</v>
      </c>
      <c r="BH20" s="1070">
        <v>0</v>
      </c>
      <c r="BI20" s="1070">
        <v>0</v>
      </c>
      <c r="BJ20" s="1070">
        <v>0</v>
      </c>
      <c r="BK20" s="1070">
        <v>0</v>
      </c>
      <c r="BL20" s="1070">
        <v>0</v>
      </c>
      <c r="BM20" s="1070">
        <v>0</v>
      </c>
      <c r="BN20" s="1070">
        <v>0</v>
      </c>
      <c r="BO20" s="1070">
        <v>0</v>
      </c>
      <c r="BP20" s="1070">
        <v>0</v>
      </c>
      <c r="BQ20" s="1070">
        <v>0</v>
      </c>
      <c r="BR20" s="1070">
        <v>0</v>
      </c>
      <c r="BS20" s="1070">
        <v>0</v>
      </c>
      <c r="BT20" s="1070">
        <v>0</v>
      </c>
    </row>
    <row r="21" spans="1:72" ht="23.1" customHeight="1">
      <c r="B21" s="1350" t="s">
        <v>361</v>
      </c>
      <c r="C21" s="1324"/>
      <c r="D21" s="1350"/>
      <c r="E21" s="1324"/>
      <c r="F21" s="1350"/>
      <c r="G21" s="1324"/>
      <c r="H21" s="1350"/>
      <c r="I21" s="1324"/>
      <c r="J21" s="1350"/>
      <c r="K21" s="1324"/>
      <c r="L21" s="1324"/>
      <c r="M21" s="1350"/>
      <c r="N21" s="1324"/>
      <c r="O21" s="1324"/>
      <c r="P21" s="1350"/>
      <c r="Q21" s="1324"/>
      <c r="R21" s="1350"/>
      <c r="S21" s="1324"/>
      <c r="T21" s="1349" t="s">
        <v>58</v>
      </c>
      <c r="U21" s="1324"/>
      <c r="V21" s="1324"/>
      <c r="W21" s="1324"/>
      <c r="X21" s="1324"/>
      <c r="Y21" s="1324"/>
      <c r="Z21" s="1324"/>
      <c r="AA21" s="1324"/>
      <c r="AB21" s="1350" t="s">
        <v>732</v>
      </c>
      <c r="AC21" s="1324"/>
      <c r="AD21" s="1324"/>
      <c r="AE21" s="1324"/>
      <c r="AF21" s="1324"/>
      <c r="AG21" s="1350" t="s">
        <v>735</v>
      </c>
      <c r="AH21" s="1324"/>
      <c r="AI21" s="1324"/>
      <c r="AJ21" s="1021" t="s">
        <v>370</v>
      </c>
      <c r="AK21" s="1351" t="s">
        <v>737</v>
      </c>
      <c r="AL21" s="1324"/>
      <c r="AM21" s="1324"/>
      <c r="AN21" s="1324"/>
      <c r="AO21" s="1324"/>
      <c r="AP21" s="1324"/>
      <c r="AQ21" s="1020">
        <v>64533630000</v>
      </c>
      <c r="AR21" s="1066">
        <v>1044682567</v>
      </c>
      <c r="AS21" s="1020">
        <v>21330501344</v>
      </c>
      <c r="AT21" s="1020">
        <v>0</v>
      </c>
      <c r="AU21" s="1020">
        <v>0</v>
      </c>
      <c r="AV21" s="1066">
        <v>24404931176</v>
      </c>
      <c r="AW21" s="1020">
        <v>23360248609</v>
      </c>
      <c r="AX21" s="1066">
        <v>15386424828.5</v>
      </c>
      <c r="AY21" s="1020">
        <v>9018506347.5</v>
      </c>
      <c r="AZ21" s="1066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70">
        <v>64533630000</v>
      </c>
      <c r="BH21" s="1070">
        <v>1044682567</v>
      </c>
      <c r="BI21" s="1070">
        <v>21330501344</v>
      </c>
      <c r="BJ21" s="1070">
        <v>0</v>
      </c>
      <c r="BK21" s="1070">
        <v>0</v>
      </c>
      <c r="BL21" s="1070">
        <v>24404931176</v>
      </c>
      <c r="BM21" s="1070">
        <v>23360248609</v>
      </c>
      <c r="BN21" s="1070">
        <v>15386424828.5</v>
      </c>
      <c r="BO21" s="1070">
        <v>9018506347.5</v>
      </c>
      <c r="BP21" s="1070">
        <v>14942321216.5</v>
      </c>
      <c r="BQ21" s="1070">
        <v>444103612</v>
      </c>
      <c r="BR21" s="1070">
        <v>14942321216.5</v>
      </c>
      <c r="BS21" s="1070">
        <v>0</v>
      </c>
      <c r="BT21" s="1070">
        <v>0</v>
      </c>
    </row>
    <row r="22" spans="1:72" ht="23.1" customHeight="1">
      <c r="B22" s="1350" t="s">
        <v>361</v>
      </c>
      <c r="C22" s="1324"/>
      <c r="D22" s="1350" t="s">
        <v>738</v>
      </c>
      <c r="E22" s="1324"/>
      <c r="F22" s="1350"/>
      <c r="G22" s="1324"/>
      <c r="H22" s="1350"/>
      <c r="I22" s="1324"/>
      <c r="J22" s="1350"/>
      <c r="K22" s="1324"/>
      <c r="L22" s="1324"/>
      <c r="M22" s="1350"/>
      <c r="N22" s="1324"/>
      <c r="O22" s="1324"/>
      <c r="P22" s="1350"/>
      <c r="Q22" s="1324"/>
      <c r="R22" s="1350"/>
      <c r="S22" s="1324"/>
      <c r="T22" s="1349" t="s">
        <v>57</v>
      </c>
      <c r="U22" s="1324"/>
      <c r="V22" s="1324"/>
      <c r="W22" s="1324"/>
      <c r="X22" s="1324"/>
      <c r="Y22" s="1324"/>
      <c r="Z22" s="1324"/>
      <c r="AA22" s="1324"/>
      <c r="AB22" s="1350" t="s">
        <v>732</v>
      </c>
      <c r="AC22" s="1324"/>
      <c r="AD22" s="1324"/>
      <c r="AE22" s="1324"/>
      <c r="AF22" s="1324"/>
      <c r="AG22" s="1350" t="s">
        <v>733</v>
      </c>
      <c r="AH22" s="1324"/>
      <c r="AI22" s="1324"/>
      <c r="AJ22" s="1021" t="s">
        <v>417</v>
      </c>
      <c r="AK22" s="1351" t="s">
        <v>734</v>
      </c>
      <c r="AL22" s="1324"/>
      <c r="AM22" s="1324"/>
      <c r="AN22" s="1324"/>
      <c r="AO22" s="1324"/>
      <c r="AP22" s="1324"/>
      <c r="AQ22" s="1020">
        <v>169113990302</v>
      </c>
      <c r="AR22" s="1066">
        <v>32831202</v>
      </c>
      <c r="AS22" s="1020">
        <v>112960770</v>
      </c>
      <c r="AT22" s="1020">
        <v>7337757934</v>
      </c>
      <c r="AU22" s="1020">
        <v>0</v>
      </c>
      <c r="AV22" s="1066">
        <v>12204391323</v>
      </c>
      <c r="AW22" s="1020">
        <v>12171560121</v>
      </c>
      <c r="AX22" s="1066">
        <v>12321467576</v>
      </c>
      <c r="AY22" s="1020">
        <v>117076253</v>
      </c>
      <c r="AZ22" s="1066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70">
        <v>169113990302</v>
      </c>
      <c r="BH22" s="1070">
        <v>32831202</v>
      </c>
      <c r="BI22" s="1070">
        <v>112960770</v>
      </c>
      <c r="BJ22" s="1070">
        <v>7337757934</v>
      </c>
      <c r="BK22" s="1070">
        <v>0</v>
      </c>
      <c r="BL22" s="1070">
        <v>12204391323</v>
      </c>
      <c r="BM22" s="1070">
        <v>12171560121</v>
      </c>
      <c r="BN22" s="1070">
        <v>12321467576</v>
      </c>
      <c r="BO22" s="1070">
        <v>117076253</v>
      </c>
      <c r="BP22" s="1070">
        <v>12316317542</v>
      </c>
      <c r="BQ22" s="1070">
        <v>5150034</v>
      </c>
      <c r="BR22" s="1070">
        <v>12316317542</v>
      </c>
      <c r="BS22" s="1070">
        <v>0</v>
      </c>
      <c r="BT22" s="1070">
        <v>95797571</v>
      </c>
    </row>
    <row r="23" spans="1:72" ht="23.1" customHeight="1">
      <c r="B23" s="1350" t="s">
        <v>361</v>
      </c>
      <c r="C23" s="1324"/>
      <c r="D23" s="1350" t="s">
        <v>738</v>
      </c>
      <c r="E23" s="1324"/>
      <c r="F23" s="1350" t="s">
        <v>739</v>
      </c>
      <c r="G23" s="1324"/>
      <c r="H23" s="1350"/>
      <c r="I23" s="1324"/>
      <c r="J23" s="1350"/>
      <c r="K23" s="1324"/>
      <c r="L23" s="1324"/>
      <c r="M23" s="1350"/>
      <c r="N23" s="1324"/>
      <c r="O23" s="1324"/>
      <c r="P23" s="1350"/>
      <c r="Q23" s="1324"/>
      <c r="R23" s="1350"/>
      <c r="S23" s="1324"/>
      <c r="T23" s="1349" t="s">
        <v>57</v>
      </c>
      <c r="U23" s="1324"/>
      <c r="V23" s="1324"/>
      <c r="W23" s="1324"/>
      <c r="X23" s="1324"/>
      <c r="Y23" s="1324"/>
      <c r="Z23" s="1324"/>
      <c r="AA23" s="1324"/>
      <c r="AB23" s="1350" t="s">
        <v>732</v>
      </c>
      <c r="AC23" s="1324"/>
      <c r="AD23" s="1324"/>
      <c r="AE23" s="1324"/>
      <c r="AF23" s="1324"/>
      <c r="AG23" s="1350" t="s">
        <v>733</v>
      </c>
      <c r="AH23" s="1324"/>
      <c r="AI23" s="1324"/>
      <c r="AJ23" s="1021" t="s">
        <v>417</v>
      </c>
      <c r="AK23" s="1351" t="s">
        <v>734</v>
      </c>
      <c r="AL23" s="1324"/>
      <c r="AM23" s="1324"/>
      <c r="AN23" s="1324"/>
      <c r="AO23" s="1324"/>
      <c r="AP23" s="1324"/>
      <c r="AQ23" s="1020">
        <v>169113990302</v>
      </c>
      <c r="AR23" s="1066">
        <v>32831202</v>
      </c>
      <c r="AS23" s="1020">
        <v>112960770</v>
      </c>
      <c r="AT23" s="1020">
        <v>7337757934</v>
      </c>
      <c r="AU23" s="1020">
        <v>0</v>
      </c>
      <c r="AV23" s="1066">
        <v>12204391323</v>
      </c>
      <c r="AW23" s="1020">
        <v>12171560121</v>
      </c>
      <c r="AX23" s="1066">
        <v>12321467576</v>
      </c>
      <c r="AY23" s="1020">
        <v>117076253</v>
      </c>
      <c r="AZ23" s="1066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70">
        <v>169113990302</v>
      </c>
      <c r="BH23" s="1070">
        <v>32831202</v>
      </c>
      <c r="BI23" s="1070">
        <v>112960770</v>
      </c>
      <c r="BJ23" s="1070">
        <v>7337757934</v>
      </c>
      <c r="BK23" s="1070">
        <v>0</v>
      </c>
      <c r="BL23" s="1070">
        <v>12204391323</v>
      </c>
      <c r="BM23" s="1070">
        <v>12171560121</v>
      </c>
      <c r="BN23" s="1070">
        <v>12321467576</v>
      </c>
      <c r="BO23" s="1070">
        <v>117076253</v>
      </c>
      <c r="BP23" s="1070">
        <v>12316317542</v>
      </c>
      <c r="BQ23" s="1070">
        <v>5150034</v>
      </c>
      <c r="BR23" s="1070">
        <v>12316317542</v>
      </c>
      <c r="BS23" s="1070">
        <v>0</v>
      </c>
      <c r="BT23" s="1070">
        <v>95797571</v>
      </c>
    </row>
    <row r="24" spans="1:72" ht="23.1" customHeight="1">
      <c r="B24" s="1350" t="s">
        <v>361</v>
      </c>
      <c r="C24" s="1324"/>
      <c r="D24" s="1350" t="s">
        <v>738</v>
      </c>
      <c r="E24" s="1324"/>
      <c r="F24" s="1350" t="s">
        <v>739</v>
      </c>
      <c r="G24" s="1324"/>
      <c r="H24" s="1350" t="s">
        <v>738</v>
      </c>
      <c r="I24" s="1324"/>
      <c r="J24" s="1350"/>
      <c r="K24" s="1324"/>
      <c r="L24" s="1324"/>
      <c r="M24" s="1350"/>
      <c r="N24" s="1324"/>
      <c r="O24" s="1324"/>
      <c r="P24" s="1350"/>
      <c r="Q24" s="1324"/>
      <c r="R24" s="1350"/>
      <c r="S24" s="1324"/>
      <c r="T24" s="1349" t="s">
        <v>740</v>
      </c>
      <c r="U24" s="1324"/>
      <c r="V24" s="1324"/>
      <c r="W24" s="1324"/>
      <c r="X24" s="1324"/>
      <c r="Y24" s="1324"/>
      <c r="Z24" s="1324"/>
      <c r="AA24" s="1324"/>
      <c r="AB24" s="1350" t="s">
        <v>732</v>
      </c>
      <c r="AC24" s="1324"/>
      <c r="AD24" s="1324"/>
      <c r="AE24" s="1324"/>
      <c r="AF24" s="1324"/>
      <c r="AG24" s="1350" t="s">
        <v>733</v>
      </c>
      <c r="AH24" s="1324"/>
      <c r="AI24" s="1324"/>
      <c r="AJ24" s="1021" t="s">
        <v>417</v>
      </c>
      <c r="AK24" s="1351" t="s">
        <v>734</v>
      </c>
      <c r="AL24" s="1324"/>
      <c r="AM24" s="1324"/>
      <c r="AN24" s="1324"/>
      <c r="AO24" s="1324"/>
      <c r="AP24" s="1324"/>
      <c r="AQ24" s="1020">
        <v>124041940802</v>
      </c>
      <c r="AR24" s="1066">
        <v>2831202</v>
      </c>
      <c r="AS24" s="1020">
        <v>19654000</v>
      </c>
      <c r="AT24" s="1020">
        <v>5852012334</v>
      </c>
      <c r="AU24" s="1020">
        <v>0</v>
      </c>
      <c r="AV24" s="1066">
        <v>9090677697</v>
      </c>
      <c r="AW24" s="1020">
        <v>9087846495</v>
      </c>
      <c r="AX24" s="1066">
        <v>9090677697</v>
      </c>
      <c r="AY24" s="1020">
        <v>0</v>
      </c>
      <c r="AZ24" s="1066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70">
        <v>124041940802</v>
      </c>
      <c r="BH24" s="1070">
        <v>2831202</v>
      </c>
      <c r="BI24" s="1070">
        <v>19654000</v>
      </c>
      <c r="BJ24" s="1070">
        <v>5852012334</v>
      </c>
      <c r="BK24" s="1070">
        <v>0</v>
      </c>
      <c r="BL24" s="1070">
        <v>9090677697</v>
      </c>
      <c r="BM24" s="1070">
        <v>9087846495</v>
      </c>
      <c r="BN24" s="1070">
        <v>9090677697</v>
      </c>
      <c r="BO24" s="1070">
        <v>0</v>
      </c>
      <c r="BP24" s="1070">
        <v>9087846495</v>
      </c>
      <c r="BQ24" s="1070">
        <v>2831202</v>
      </c>
      <c r="BR24" s="1070">
        <v>9087846495</v>
      </c>
      <c r="BS24" s="1070">
        <v>0</v>
      </c>
      <c r="BT24" s="1070">
        <v>63363263</v>
      </c>
    </row>
    <row r="25" spans="1:72" ht="23.1" customHeight="1">
      <c r="B25" s="1358" t="s">
        <v>361</v>
      </c>
      <c r="C25" s="1324"/>
      <c r="D25" s="1358" t="s">
        <v>738</v>
      </c>
      <c r="E25" s="1324"/>
      <c r="F25" s="1358" t="s">
        <v>739</v>
      </c>
      <c r="G25" s="1324"/>
      <c r="H25" s="1358" t="s">
        <v>738</v>
      </c>
      <c r="I25" s="1324"/>
      <c r="J25" s="1358" t="s">
        <v>738</v>
      </c>
      <c r="K25" s="1324"/>
      <c r="L25" s="1324"/>
      <c r="M25" s="1358"/>
      <c r="N25" s="1324"/>
      <c r="O25" s="1324"/>
      <c r="P25" s="1358"/>
      <c r="Q25" s="1324"/>
      <c r="R25" s="1358"/>
      <c r="S25" s="1324"/>
      <c r="T25" s="1359" t="s">
        <v>608</v>
      </c>
      <c r="U25" s="1324"/>
      <c r="V25" s="1324"/>
      <c r="W25" s="1324"/>
      <c r="X25" s="1324"/>
      <c r="Y25" s="1324"/>
      <c r="Z25" s="1324"/>
      <c r="AA25" s="1324"/>
      <c r="AB25" s="1358" t="s">
        <v>732</v>
      </c>
      <c r="AC25" s="1324"/>
      <c r="AD25" s="1324"/>
      <c r="AE25" s="1324"/>
      <c r="AF25" s="1324"/>
      <c r="AG25" s="1358" t="s">
        <v>733</v>
      </c>
      <c r="AH25" s="1324"/>
      <c r="AI25" s="1324"/>
      <c r="AJ25" s="1024" t="s">
        <v>417</v>
      </c>
      <c r="AK25" s="1360" t="s">
        <v>734</v>
      </c>
      <c r="AL25" s="1324"/>
      <c r="AM25" s="1324"/>
      <c r="AN25" s="1324"/>
      <c r="AO25" s="1324"/>
      <c r="AP25" s="1324"/>
      <c r="AQ25" s="1020">
        <v>95112000000</v>
      </c>
      <c r="AR25" s="1066">
        <v>0</v>
      </c>
      <c r="AS25" s="1020">
        <v>0</v>
      </c>
      <c r="AT25" s="1020">
        <v>4539817132</v>
      </c>
      <c r="AU25" s="1020">
        <v>0</v>
      </c>
      <c r="AV25" s="1066">
        <v>7707630021</v>
      </c>
      <c r="AW25" s="1020">
        <v>7707630021</v>
      </c>
      <c r="AX25" s="1066">
        <v>7707630021</v>
      </c>
      <c r="AY25" s="1020">
        <v>0</v>
      </c>
      <c r="AZ25" s="1066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70">
        <v>95112000000</v>
      </c>
      <c r="BH25" s="1070">
        <v>0</v>
      </c>
      <c r="BI25" s="1070">
        <v>0</v>
      </c>
      <c r="BJ25" s="1070">
        <v>4539817132</v>
      </c>
      <c r="BK25" s="1070">
        <v>0</v>
      </c>
      <c r="BL25" s="1070">
        <v>7707630021</v>
      </c>
      <c r="BM25" s="1070">
        <v>7707630021</v>
      </c>
      <c r="BN25" s="1070">
        <v>7707630021</v>
      </c>
      <c r="BO25" s="1070">
        <v>0</v>
      </c>
      <c r="BP25" s="1070">
        <v>7707630021</v>
      </c>
      <c r="BQ25" s="1070">
        <v>0</v>
      </c>
      <c r="BR25" s="1070">
        <v>7707630021</v>
      </c>
      <c r="BS25" s="1070">
        <v>0</v>
      </c>
      <c r="BT25" s="1070">
        <v>62328735</v>
      </c>
    </row>
    <row r="26" spans="1:72" s="1067" customFormat="1" ht="23.1" customHeight="1">
      <c r="A26" s="1067" t="str">
        <f>+B26&amp;D26&amp;F26&amp;H26&amp;J26&amp;M26&amp;AJ26</f>
        <v>A1011110</v>
      </c>
      <c r="B26" s="1380" t="s">
        <v>361</v>
      </c>
      <c r="C26" s="1381"/>
      <c r="D26" s="1380" t="s">
        <v>738</v>
      </c>
      <c r="E26" s="1381"/>
      <c r="F26" s="1380" t="s">
        <v>739</v>
      </c>
      <c r="G26" s="1381"/>
      <c r="H26" s="1380" t="s">
        <v>738</v>
      </c>
      <c r="I26" s="1381"/>
      <c r="J26" s="1380" t="s">
        <v>738</v>
      </c>
      <c r="K26" s="1381"/>
      <c r="L26" s="1381"/>
      <c r="M26" s="1380" t="s">
        <v>738</v>
      </c>
      <c r="N26" s="1381"/>
      <c r="O26" s="1381"/>
      <c r="P26" s="1380"/>
      <c r="Q26" s="1381"/>
      <c r="R26" s="1380"/>
      <c r="S26" s="1381"/>
      <c r="T26" s="1382" t="s">
        <v>362</v>
      </c>
      <c r="U26" s="1381"/>
      <c r="V26" s="1381"/>
      <c r="W26" s="1381"/>
      <c r="X26" s="1381"/>
      <c r="Y26" s="1381"/>
      <c r="Z26" s="1381"/>
      <c r="AA26" s="1381"/>
      <c r="AB26" s="1380" t="s">
        <v>732</v>
      </c>
      <c r="AC26" s="1381"/>
      <c r="AD26" s="1381"/>
      <c r="AE26" s="1381"/>
      <c r="AF26" s="1381"/>
      <c r="AG26" s="1380" t="s">
        <v>733</v>
      </c>
      <c r="AH26" s="1381"/>
      <c r="AI26" s="1381"/>
      <c r="AJ26" s="1068" t="s">
        <v>417</v>
      </c>
      <c r="AK26" s="1383" t="s">
        <v>734</v>
      </c>
      <c r="AL26" s="1381"/>
      <c r="AM26" s="1381"/>
      <c r="AN26" s="1381"/>
      <c r="AO26" s="1381"/>
      <c r="AP26" s="1381"/>
      <c r="AQ26" s="1069">
        <v>83798251029</v>
      </c>
      <c r="AR26" s="1069">
        <v>0</v>
      </c>
      <c r="AS26" s="1069">
        <v>0</v>
      </c>
      <c r="AT26" s="1069">
        <v>0</v>
      </c>
      <c r="AU26" s="1069">
        <v>0</v>
      </c>
      <c r="AV26" s="1069">
        <v>7209714789</v>
      </c>
      <c r="AW26" s="1069">
        <v>7209714789</v>
      </c>
      <c r="AX26" s="1069">
        <v>7209714789</v>
      </c>
      <c r="AY26" s="1069">
        <v>0</v>
      </c>
      <c r="AZ26" s="1069">
        <v>7209714789</v>
      </c>
      <c r="BA26" s="1069">
        <v>0</v>
      </c>
      <c r="BB26" s="1069">
        <v>7209714789</v>
      </c>
      <c r="BC26" s="1069">
        <v>0</v>
      </c>
      <c r="BD26" s="1069">
        <v>0</v>
      </c>
      <c r="BG26" s="1070">
        <v>83798251029</v>
      </c>
      <c r="BH26" s="1070">
        <v>0</v>
      </c>
      <c r="BI26" s="1070">
        <v>0</v>
      </c>
      <c r="BJ26" s="1070">
        <v>0</v>
      </c>
      <c r="BK26" s="1070">
        <v>0</v>
      </c>
      <c r="BL26" s="1070">
        <v>7209714789</v>
      </c>
      <c r="BM26" s="1070">
        <v>7209714789</v>
      </c>
      <c r="BN26" s="1070">
        <v>7209714789</v>
      </c>
      <c r="BO26" s="1070">
        <v>0</v>
      </c>
      <c r="BP26" s="1070">
        <v>7209714789</v>
      </c>
      <c r="BQ26" s="1070">
        <v>0</v>
      </c>
      <c r="BR26" s="1070">
        <v>7209714789</v>
      </c>
      <c r="BS26" s="1070">
        <v>0</v>
      </c>
      <c r="BT26" s="1070">
        <v>0</v>
      </c>
    </row>
    <row r="27" spans="1:72" ht="23.1" customHeight="1">
      <c r="A27" s="1013" t="str">
        <f t="shared" ref="A27:A90" si="0">+B27&amp;D27&amp;F27&amp;H27&amp;J27&amp;M27&amp;AJ27</f>
        <v>A1011210</v>
      </c>
      <c r="B27" s="1358" t="s">
        <v>361</v>
      </c>
      <c r="C27" s="1324"/>
      <c r="D27" s="1358" t="s">
        <v>738</v>
      </c>
      <c r="E27" s="1324"/>
      <c r="F27" s="1358" t="s">
        <v>739</v>
      </c>
      <c r="G27" s="1324"/>
      <c r="H27" s="1358" t="s">
        <v>738</v>
      </c>
      <c r="I27" s="1324"/>
      <c r="J27" s="1358" t="s">
        <v>738</v>
      </c>
      <c r="K27" s="1324"/>
      <c r="L27" s="1324"/>
      <c r="M27" s="1358" t="s">
        <v>741</v>
      </c>
      <c r="N27" s="1324"/>
      <c r="O27" s="1324"/>
      <c r="P27" s="1358"/>
      <c r="Q27" s="1324"/>
      <c r="R27" s="1358"/>
      <c r="S27" s="1324"/>
      <c r="T27" s="1359" t="s">
        <v>363</v>
      </c>
      <c r="U27" s="1324"/>
      <c r="V27" s="1324"/>
      <c r="W27" s="1324"/>
      <c r="X27" s="1324"/>
      <c r="Y27" s="1324"/>
      <c r="Z27" s="1324"/>
      <c r="AA27" s="1324"/>
      <c r="AB27" s="1358" t="s">
        <v>732</v>
      </c>
      <c r="AC27" s="1324"/>
      <c r="AD27" s="1324"/>
      <c r="AE27" s="1324"/>
      <c r="AF27" s="1324"/>
      <c r="AG27" s="1358" t="s">
        <v>733</v>
      </c>
      <c r="AH27" s="1324"/>
      <c r="AI27" s="1324"/>
      <c r="AJ27" s="1024" t="s">
        <v>417</v>
      </c>
      <c r="AK27" s="1360" t="s">
        <v>734</v>
      </c>
      <c r="AL27" s="1324"/>
      <c r="AM27" s="1324"/>
      <c r="AN27" s="1324"/>
      <c r="AO27" s="1324"/>
      <c r="AP27" s="1324"/>
      <c r="AQ27" s="1020">
        <v>5687370614</v>
      </c>
      <c r="AR27" s="1066">
        <v>0</v>
      </c>
      <c r="AS27" s="1020">
        <v>0</v>
      </c>
      <c r="AT27" s="1020">
        <v>0</v>
      </c>
      <c r="AU27" s="1020">
        <v>0</v>
      </c>
      <c r="AV27" s="1066">
        <v>408340451</v>
      </c>
      <c r="AW27" s="1020">
        <v>408340451</v>
      </c>
      <c r="AX27" s="1066">
        <v>408340451</v>
      </c>
      <c r="AY27" s="1020">
        <v>0</v>
      </c>
      <c r="AZ27" s="1066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70">
        <v>5687370614</v>
      </c>
      <c r="BH27" s="1070">
        <v>0</v>
      </c>
      <c r="BI27" s="1070">
        <v>0</v>
      </c>
      <c r="BJ27" s="1070">
        <v>0</v>
      </c>
      <c r="BK27" s="1070">
        <v>0</v>
      </c>
      <c r="BL27" s="1070">
        <v>408340451</v>
      </c>
      <c r="BM27" s="1070">
        <v>408340451</v>
      </c>
      <c r="BN27" s="1070">
        <v>408340451</v>
      </c>
      <c r="BO27" s="1070">
        <v>0</v>
      </c>
      <c r="BP27" s="1070">
        <v>408340451</v>
      </c>
      <c r="BQ27" s="1070">
        <v>0</v>
      </c>
      <c r="BR27" s="1070">
        <v>408340451</v>
      </c>
      <c r="BS27" s="1070">
        <v>0</v>
      </c>
      <c r="BT27" s="1070">
        <v>0</v>
      </c>
    </row>
    <row r="28" spans="1:72" ht="23.1" customHeight="1">
      <c r="A28" s="1013" t="str">
        <f t="shared" si="0"/>
        <v>A1011410</v>
      </c>
      <c r="B28" s="1358" t="s">
        <v>361</v>
      </c>
      <c r="C28" s="1324"/>
      <c r="D28" s="1358" t="s">
        <v>738</v>
      </c>
      <c r="E28" s="1324"/>
      <c r="F28" s="1358" t="s">
        <v>739</v>
      </c>
      <c r="G28" s="1324"/>
      <c r="H28" s="1358" t="s">
        <v>738</v>
      </c>
      <c r="I28" s="1324"/>
      <c r="J28" s="1358" t="s">
        <v>738</v>
      </c>
      <c r="K28" s="1324"/>
      <c r="L28" s="1324"/>
      <c r="M28" s="1358" t="s">
        <v>742</v>
      </c>
      <c r="N28" s="1324"/>
      <c r="O28" s="1324"/>
      <c r="P28" s="1358"/>
      <c r="Q28" s="1324"/>
      <c r="R28" s="1358"/>
      <c r="S28" s="1324"/>
      <c r="T28" s="1359" t="s">
        <v>364</v>
      </c>
      <c r="U28" s="1324"/>
      <c r="V28" s="1324"/>
      <c r="W28" s="1324"/>
      <c r="X28" s="1324"/>
      <c r="Y28" s="1324"/>
      <c r="Z28" s="1324"/>
      <c r="AA28" s="1324"/>
      <c r="AB28" s="1358" t="s">
        <v>732</v>
      </c>
      <c r="AC28" s="1324"/>
      <c r="AD28" s="1324"/>
      <c r="AE28" s="1324"/>
      <c r="AF28" s="1324"/>
      <c r="AG28" s="1358" t="s">
        <v>733</v>
      </c>
      <c r="AH28" s="1324"/>
      <c r="AI28" s="1324"/>
      <c r="AJ28" s="1024" t="s">
        <v>417</v>
      </c>
      <c r="AK28" s="1360" t="s">
        <v>734</v>
      </c>
      <c r="AL28" s="1324"/>
      <c r="AM28" s="1324"/>
      <c r="AN28" s="1324"/>
      <c r="AO28" s="1324"/>
      <c r="AP28" s="1324"/>
      <c r="AQ28" s="1020">
        <v>1086561225</v>
      </c>
      <c r="AR28" s="1066">
        <v>0</v>
      </c>
      <c r="AS28" s="1020">
        <v>0</v>
      </c>
      <c r="AT28" s="1020">
        <v>0</v>
      </c>
      <c r="AU28" s="1020">
        <v>0</v>
      </c>
      <c r="AV28" s="1066">
        <v>89574781</v>
      </c>
      <c r="AW28" s="1020">
        <v>89574781</v>
      </c>
      <c r="AX28" s="1066">
        <v>89574781</v>
      </c>
      <c r="AY28" s="1020">
        <v>0</v>
      </c>
      <c r="AZ28" s="1066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70">
        <v>1086561225</v>
      </c>
      <c r="BH28" s="1070">
        <v>0</v>
      </c>
      <c r="BI28" s="1070">
        <v>0</v>
      </c>
      <c r="BJ28" s="1070">
        <v>0</v>
      </c>
      <c r="BK28" s="1070">
        <v>0</v>
      </c>
      <c r="BL28" s="1070">
        <v>89574781</v>
      </c>
      <c r="BM28" s="1070">
        <v>89574781</v>
      </c>
      <c r="BN28" s="1070">
        <v>89574781</v>
      </c>
      <c r="BO28" s="1070">
        <v>0</v>
      </c>
      <c r="BP28" s="1070">
        <v>89574781</v>
      </c>
      <c r="BQ28" s="1070">
        <v>0</v>
      </c>
      <c r="BR28" s="1070">
        <v>89574781</v>
      </c>
      <c r="BS28" s="1070">
        <v>0</v>
      </c>
      <c r="BT28" s="1070">
        <v>62328735</v>
      </c>
    </row>
    <row r="29" spans="1:72" ht="23.1" customHeight="1">
      <c r="A29" s="1013" t="str">
        <f t="shared" si="0"/>
        <v>A101410</v>
      </c>
      <c r="B29" s="1358" t="s">
        <v>361</v>
      </c>
      <c r="C29" s="1324"/>
      <c r="D29" s="1358" t="s">
        <v>738</v>
      </c>
      <c r="E29" s="1324"/>
      <c r="F29" s="1358" t="s">
        <v>739</v>
      </c>
      <c r="G29" s="1324"/>
      <c r="H29" s="1358" t="s">
        <v>738</v>
      </c>
      <c r="I29" s="1324"/>
      <c r="J29" s="1358" t="s">
        <v>742</v>
      </c>
      <c r="K29" s="1324"/>
      <c r="L29" s="1324"/>
      <c r="M29" s="1358"/>
      <c r="N29" s="1324"/>
      <c r="O29" s="1324"/>
      <c r="P29" s="1358"/>
      <c r="Q29" s="1324"/>
      <c r="R29" s="1358"/>
      <c r="S29" s="1324"/>
      <c r="T29" s="1359" t="s">
        <v>609</v>
      </c>
      <c r="U29" s="1324"/>
      <c r="V29" s="1324"/>
      <c r="W29" s="1324"/>
      <c r="X29" s="1324"/>
      <c r="Y29" s="1324"/>
      <c r="Z29" s="1324"/>
      <c r="AA29" s="1324"/>
      <c r="AB29" s="1358" t="s">
        <v>732</v>
      </c>
      <c r="AC29" s="1324"/>
      <c r="AD29" s="1324"/>
      <c r="AE29" s="1324"/>
      <c r="AF29" s="1324"/>
      <c r="AG29" s="1358" t="s">
        <v>733</v>
      </c>
      <c r="AH29" s="1324"/>
      <c r="AI29" s="1324"/>
      <c r="AJ29" s="1024" t="s">
        <v>417</v>
      </c>
      <c r="AK29" s="1360" t="s">
        <v>734</v>
      </c>
      <c r="AL29" s="1324"/>
      <c r="AM29" s="1324"/>
      <c r="AN29" s="1324"/>
      <c r="AO29" s="1324"/>
      <c r="AP29" s="1324"/>
      <c r="AQ29" s="1020">
        <v>1629000000</v>
      </c>
      <c r="AR29" s="1066">
        <v>0</v>
      </c>
      <c r="AS29" s="1020">
        <v>15290000</v>
      </c>
      <c r="AT29" s="1020">
        <v>2831202</v>
      </c>
      <c r="AU29" s="1020">
        <v>0</v>
      </c>
      <c r="AV29" s="1066">
        <v>121140632</v>
      </c>
      <c r="AW29" s="1020">
        <v>121140632</v>
      </c>
      <c r="AX29" s="1066">
        <v>121140632</v>
      </c>
      <c r="AY29" s="1020">
        <v>0</v>
      </c>
      <c r="AZ29" s="1066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70">
        <v>1629000000</v>
      </c>
      <c r="BH29" s="1070">
        <v>0</v>
      </c>
      <c r="BI29" s="1070">
        <v>15290000</v>
      </c>
      <c r="BJ29" s="1070">
        <v>2831202</v>
      </c>
      <c r="BK29" s="1070">
        <v>0</v>
      </c>
      <c r="BL29" s="1070">
        <v>121140632</v>
      </c>
      <c r="BM29" s="1070">
        <v>121140632</v>
      </c>
      <c r="BN29" s="1070">
        <v>121140632</v>
      </c>
      <c r="BO29" s="1070">
        <v>0</v>
      </c>
      <c r="BP29" s="1070">
        <v>121140632</v>
      </c>
      <c r="BQ29" s="1070">
        <v>0</v>
      </c>
      <c r="BR29" s="1070">
        <v>121140632</v>
      </c>
      <c r="BS29" s="1070">
        <v>0</v>
      </c>
      <c r="BT29" s="1070">
        <v>0</v>
      </c>
    </row>
    <row r="30" spans="1:72" ht="23.1" customHeight="1">
      <c r="A30" s="1013" t="str">
        <f t="shared" si="0"/>
        <v>A1014210</v>
      </c>
      <c r="B30" s="1358" t="s">
        <v>361</v>
      </c>
      <c r="C30" s="1324"/>
      <c r="D30" s="1358" t="s">
        <v>738</v>
      </c>
      <c r="E30" s="1324"/>
      <c r="F30" s="1358" t="s">
        <v>739</v>
      </c>
      <c r="G30" s="1324"/>
      <c r="H30" s="1358" t="s">
        <v>738</v>
      </c>
      <c r="I30" s="1324"/>
      <c r="J30" s="1358" t="s">
        <v>742</v>
      </c>
      <c r="K30" s="1324"/>
      <c r="L30" s="1324"/>
      <c r="M30" s="1358" t="s">
        <v>741</v>
      </c>
      <c r="N30" s="1324"/>
      <c r="O30" s="1324"/>
      <c r="P30" s="1358"/>
      <c r="Q30" s="1324"/>
      <c r="R30" s="1358"/>
      <c r="S30" s="1324"/>
      <c r="T30" s="1359" t="s">
        <v>365</v>
      </c>
      <c r="U30" s="1324"/>
      <c r="V30" s="1324"/>
      <c r="W30" s="1324"/>
      <c r="X30" s="1324"/>
      <c r="Y30" s="1324"/>
      <c r="Z30" s="1324"/>
      <c r="AA30" s="1324"/>
      <c r="AB30" s="1358" t="s">
        <v>732</v>
      </c>
      <c r="AC30" s="1324"/>
      <c r="AD30" s="1324"/>
      <c r="AE30" s="1324"/>
      <c r="AF30" s="1324"/>
      <c r="AG30" s="1358" t="s">
        <v>733</v>
      </c>
      <c r="AH30" s="1324"/>
      <c r="AI30" s="1324"/>
      <c r="AJ30" s="1024" t="s">
        <v>417</v>
      </c>
      <c r="AK30" s="1360" t="s">
        <v>734</v>
      </c>
      <c r="AL30" s="1324"/>
      <c r="AM30" s="1324"/>
      <c r="AN30" s="1324"/>
      <c r="AO30" s="1324"/>
      <c r="AP30" s="1324"/>
      <c r="AQ30" s="1020">
        <v>1626168798</v>
      </c>
      <c r="AR30" s="1066">
        <v>0</v>
      </c>
      <c r="AS30" s="1020">
        <v>15290000</v>
      </c>
      <c r="AT30" s="1020">
        <v>0</v>
      </c>
      <c r="AU30" s="1020">
        <v>0</v>
      </c>
      <c r="AV30" s="1066">
        <v>121140632</v>
      </c>
      <c r="AW30" s="1020">
        <v>121140632</v>
      </c>
      <c r="AX30" s="1066">
        <v>121140632</v>
      </c>
      <c r="AY30" s="1020">
        <v>0</v>
      </c>
      <c r="AZ30" s="1066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70">
        <v>1626168798</v>
      </c>
      <c r="BH30" s="1070">
        <v>0</v>
      </c>
      <c r="BI30" s="1070">
        <v>15290000</v>
      </c>
      <c r="BJ30" s="1070">
        <v>0</v>
      </c>
      <c r="BK30" s="1070">
        <v>0</v>
      </c>
      <c r="BL30" s="1070">
        <v>121140632</v>
      </c>
      <c r="BM30" s="1070">
        <v>121140632</v>
      </c>
      <c r="BN30" s="1070">
        <v>121140632</v>
      </c>
      <c r="BO30" s="1070">
        <v>0</v>
      </c>
      <c r="BP30" s="1070">
        <v>121140632</v>
      </c>
      <c r="BQ30" s="1070">
        <v>0</v>
      </c>
      <c r="BR30" s="1070">
        <v>121140632</v>
      </c>
      <c r="BS30" s="1070">
        <v>0</v>
      </c>
      <c r="BT30" s="1070">
        <v>0</v>
      </c>
    </row>
    <row r="31" spans="1:72" ht="23.1" customHeight="1">
      <c r="A31" s="1013" t="str">
        <f t="shared" si="0"/>
        <v>A101510</v>
      </c>
      <c r="B31" s="1358" t="s">
        <v>361</v>
      </c>
      <c r="C31" s="1324"/>
      <c r="D31" s="1358" t="s">
        <v>738</v>
      </c>
      <c r="E31" s="1324"/>
      <c r="F31" s="1358" t="s">
        <v>739</v>
      </c>
      <c r="G31" s="1324"/>
      <c r="H31" s="1358" t="s">
        <v>738</v>
      </c>
      <c r="I31" s="1324"/>
      <c r="J31" s="1358" t="s">
        <v>743</v>
      </c>
      <c r="K31" s="1324"/>
      <c r="L31" s="1324"/>
      <c r="M31" s="1358"/>
      <c r="N31" s="1324"/>
      <c r="O31" s="1324"/>
      <c r="P31" s="1358"/>
      <c r="Q31" s="1324"/>
      <c r="R31" s="1358"/>
      <c r="S31" s="1324"/>
      <c r="T31" s="1359" t="s">
        <v>611</v>
      </c>
      <c r="U31" s="1324"/>
      <c r="V31" s="1324"/>
      <c r="W31" s="1324"/>
      <c r="X31" s="1324"/>
      <c r="Y31" s="1324"/>
      <c r="Z31" s="1324"/>
      <c r="AA31" s="1324"/>
      <c r="AB31" s="1358" t="s">
        <v>732</v>
      </c>
      <c r="AC31" s="1324"/>
      <c r="AD31" s="1324"/>
      <c r="AE31" s="1324"/>
      <c r="AF31" s="1324"/>
      <c r="AG31" s="1358" t="s">
        <v>733</v>
      </c>
      <c r="AH31" s="1324"/>
      <c r="AI31" s="1324"/>
      <c r="AJ31" s="1024" t="s">
        <v>417</v>
      </c>
      <c r="AK31" s="1360" t="s">
        <v>734</v>
      </c>
      <c r="AL31" s="1324"/>
      <c r="AM31" s="1324"/>
      <c r="AN31" s="1324"/>
      <c r="AO31" s="1324"/>
      <c r="AP31" s="1324"/>
      <c r="AQ31" s="1020">
        <v>25971000000</v>
      </c>
      <c r="AR31" s="1066">
        <v>0</v>
      </c>
      <c r="AS31" s="1020">
        <v>0</v>
      </c>
      <c r="AT31" s="1020">
        <v>1214364000</v>
      </c>
      <c r="AU31" s="1020">
        <v>0</v>
      </c>
      <c r="AV31" s="1066">
        <v>1116548646</v>
      </c>
      <c r="AW31" s="1020">
        <v>1116548646</v>
      </c>
      <c r="AX31" s="1066">
        <v>1116548646</v>
      </c>
      <c r="AY31" s="1020">
        <v>0</v>
      </c>
      <c r="AZ31" s="1066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70">
        <v>25971000000</v>
      </c>
      <c r="BH31" s="1070">
        <v>0</v>
      </c>
      <c r="BI31" s="1070">
        <v>0</v>
      </c>
      <c r="BJ31" s="1070">
        <v>1214364000</v>
      </c>
      <c r="BK31" s="1070">
        <v>0</v>
      </c>
      <c r="BL31" s="1070">
        <v>1116548646</v>
      </c>
      <c r="BM31" s="1070">
        <v>1116548646</v>
      </c>
      <c r="BN31" s="1070">
        <v>1116548646</v>
      </c>
      <c r="BO31" s="1070">
        <v>0</v>
      </c>
      <c r="BP31" s="1070">
        <v>1116548646</v>
      </c>
      <c r="BQ31" s="1070">
        <v>0</v>
      </c>
      <c r="BR31" s="1070">
        <v>1116548646</v>
      </c>
      <c r="BS31" s="1070">
        <v>0</v>
      </c>
      <c r="BT31" s="1070">
        <v>1034528</v>
      </c>
    </row>
    <row r="32" spans="1:72" ht="23.1" customHeight="1">
      <c r="A32" s="1013" t="str">
        <f t="shared" si="0"/>
        <v>A1015110</v>
      </c>
      <c r="B32" s="1358" t="s">
        <v>361</v>
      </c>
      <c r="C32" s="1324"/>
      <c r="D32" s="1358" t="s">
        <v>738</v>
      </c>
      <c r="E32" s="1324"/>
      <c r="F32" s="1358" t="s">
        <v>739</v>
      </c>
      <c r="G32" s="1324"/>
      <c r="H32" s="1358" t="s">
        <v>738</v>
      </c>
      <c r="I32" s="1324"/>
      <c r="J32" s="1358" t="s">
        <v>743</v>
      </c>
      <c r="K32" s="1324"/>
      <c r="L32" s="1324"/>
      <c r="M32" s="1358" t="s">
        <v>738</v>
      </c>
      <c r="N32" s="1324"/>
      <c r="O32" s="1324"/>
      <c r="P32" s="1358"/>
      <c r="Q32" s="1324"/>
      <c r="R32" s="1358"/>
      <c r="S32" s="1324"/>
      <c r="T32" s="1359" t="s">
        <v>366</v>
      </c>
      <c r="U32" s="1324"/>
      <c r="V32" s="1324"/>
      <c r="W32" s="1324"/>
      <c r="X32" s="1324"/>
      <c r="Y32" s="1324"/>
      <c r="Z32" s="1324"/>
      <c r="AA32" s="1324"/>
      <c r="AB32" s="1358" t="s">
        <v>732</v>
      </c>
      <c r="AC32" s="1324"/>
      <c r="AD32" s="1324"/>
      <c r="AE32" s="1324"/>
      <c r="AF32" s="1324"/>
      <c r="AG32" s="1358" t="s">
        <v>733</v>
      </c>
      <c r="AH32" s="1324"/>
      <c r="AI32" s="1324"/>
      <c r="AJ32" s="1024" t="s">
        <v>417</v>
      </c>
      <c r="AK32" s="1360" t="s">
        <v>734</v>
      </c>
      <c r="AL32" s="1324"/>
      <c r="AM32" s="1324"/>
      <c r="AN32" s="1324"/>
      <c r="AO32" s="1324"/>
      <c r="AP32" s="1324"/>
      <c r="AQ32" s="1020">
        <v>3142140445</v>
      </c>
      <c r="AR32" s="1066">
        <v>0</v>
      </c>
      <c r="AS32" s="1020">
        <v>0</v>
      </c>
      <c r="AT32" s="1020">
        <v>0</v>
      </c>
      <c r="AU32" s="1020">
        <v>0</v>
      </c>
      <c r="AV32" s="1066">
        <v>263949468</v>
      </c>
      <c r="AW32" s="1020">
        <v>263949468</v>
      </c>
      <c r="AX32" s="1066">
        <v>263949468</v>
      </c>
      <c r="AY32" s="1020">
        <v>0</v>
      </c>
      <c r="AZ32" s="1066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70">
        <v>3142140445</v>
      </c>
      <c r="BH32" s="1070">
        <v>0</v>
      </c>
      <c r="BI32" s="1070">
        <v>0</v>
      </c>
      <c r="BJ32" s="1070">
        <v>0</v>
      </c>
      <c r="BK32" s="1070">
        <v>0</v>
      </c>
      <c r="BL32" s="1070">
        <v>263949468</v>
      </c>
      <c r="BM32" s="1070">
        <v>263949468</v>
      </c>
      <c r="BN32" s="1070">
        <v>263949468</v>
      </c>
      <c r="BO32" s="1070">
        <v>0</v>
      </c>
      <c r="BP32" s="1070">
        <v>263949468</v>
      </c>
      <c r="BQ32" s="1070">
        <v>0</v>
      </c>
      <c r="BR32" s="1070">
        <v>263949468</v>
      </c>
      <c r="BS32" s="1070">
        <v>0</v>
      </c>
      <c r="BT32" s="1070">
        <v>0</v>
      </c>
    </row>
    <row r="33" spans="1:72" ht="23.1" customHeight="1">
      <c r="A33" s="1013" t="str">
        <f t="shared" si="0"/>
        <v>A1015210</v>
      </c>
      <c r="B33" s="1358" t="s">
        <v>361</v>
      </c>
      <c r="C33" s="1324"/>
      <c r="D33" s="1358" t="s">
        <v>738</v>
      </c>
      <c r="E33" s="1324"/>
      <c r="F33" s="1358" t="s">
        <v>739</v>
      </c>
      <c r="G33" s="1324"/>
      <c r="H33" s="1358" t="s">
        <v>738</v>
      </c>
      <c r="I33" s="1324"/>
      <c r="J33" s="1358" t="s">
        <v>743</v>
      </c>
      <c r="K33" s="1324"/>
      <c r="L33" s="1324"/>
      <c r="M33" s="1358" t="s">
        <v>741</v>
      </c>
      <c r="N33" s="1324"/>
      <c r="O33" s="1324"/>
      <c r="P33" s="1358"/>
      <c r="Q33" s="1324"/>
      <c r="R33" s="1358"/>
      <c r="S33" s="1324"/>
      <c r="T33" s="1359" t="s">
        <v>367</v>
      </c>
      <c r="U33" s="1324"/>
      <c r="V33" s="1324"/>
      <c r="W33" s="1324"/>
      <c r="X33" s="1324"/>
      <c r="Y33" s="1324"/>
      <c r="Z33" s="1324"/>
      <c r="AA33" s="1324"/>
      <c r="AB33" s="1358" t="s">
        <v>732</v>
      </c>
      <c r="AC33" s="1324"/>
      <c r="AD33" s="1324"/>
      <c r="AE33" s="1324"/>
      <c r="AF33" s="1324"/>
      <c r="AG33" s="1358" t="s">
        <v>733</v>
      </c>
      <c r="AH33" s="1324"/>
      <c r="AI33" s="1324"/>
      <c r="AJ33" s="1024" t="s">
        <v>417</v>
      </c>
      <c r="AK33" s="1360" t="s">
        <v>734</v>
      </c>
      <c r="AL33" s="1324"/>
      <c r="AM33" s="1324"/>
      <c r="AN33" s="1324"/>
      <c r="AO33" s="1324"/>
      <c r="AP33" s="1324"/>
      <c r="AQ33" s="1020">
        <v>2852786777</v>
      </c>
      <c r="AR33" s="1066">
        <v>0</v>
      </c>
      <c r="AS33" s="1020">
        <v>0</v>
      </c>
      <c r="AT33" s="1020">
        <v>0</v>
      </c>
      <c r="AU33" s="1020">
        <v>0</v>
      </c>
      <c r="AV33" s="1066">
        <v>178447920</v>
      </c>
      <c r="AW33" s="1020">
        <v>178447920</v>
      </c>
      <c r="AX33" s="1066">
        <v>178447920</v>
      </c>
      <c r="AY33" s="1020">
        <v>0</v>
      </c>
      <c r="AZ33" s="1066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70">
        <v>2852786777</v>
      </c>
      <c r="BH33" s="1070">
        <v>0</v>
      </c>
      <c r="BI33" s="1070">
        <v>0</v>
      </c>
      <c r="BJ33" s="1070">
        <v>0</v>
      </c>
      <c r="BK33" s="1070">
        <v>0</v>
      </c>
      <c r="BL33" s="1070">
        <v>178447920</v>
      </c>
      <c r="BM33" s="1070">
        <v>178447920</v>
      </c>
      <c r="BN33" s="1070">
        <v>178447920</v>
      </c>
      <c r="BO33" s="1070">
        <v>0</v>
      </c>
      <c r="BP33" s="1070">
        <v>178447920</v>
      </c>
      <c r="BQ33" s="1070">
        <v>0</v>
      </c>
      <c r="BR33" s="1070">
        <v>178447920</v>
      </c>
      <c r="BS33" s="1070">
        <v>0</v>
      </c>
      <c r="BT33" s="1070">
        <v>0</v>
      </c>
    </row>
    <row r="34" spans="1:72" ht="23.1" customHeight="1">
      <c r="A34" s="1013" t="str">
        <f t="shared" si="0"/>
        <v>A10151410</v>
      </c>
      <c r="B34" s="1358" t="s">
        <v>361</v>
      </c>
      <c r="C34" s="1324"/>
      <c r="D34" s="1358" t="s">
        <v>738</v>
      </c>
      <c r="E34" s="1324"/>
      <c r="F34" s="1358" t="s">
        <v>739</v>
      </c>
      <c r="G34" s="1324"/>
      <c r="H34" s="1358" t="s">
        <v>738</v>
      </c>
      <c r="I34" s="1324"/>
      <c r="J34" s="1358" t="s">
        <v>743</v>
      </c>
      <c r="K34" s="1324"/>
      <c r="L34" s="1324"/>
      <c r="M34" s="1358" t="s">
        <v>744</v>
      </c>
      <c r="N34" s="1324"/>
      <c r="O34" s="1324"/>
      <c r="P34" s="1358"/>
      <c r="Q34" s="1324"/>
      <c r="R34" s="1358"/>
      <c r="S34" s="1324"/>
      <c r="T34" s="1359" t="s">
        <v>368</v>
      </c>
      <c r="U34" s="1324"/>
      <c r="V34" s="1324"/>
      <c r="W34" s="1324"/>
      <c r="X34" s="1324"/>
      <c r="Y34" s="1324"/>
      <c r="Z34" s="1324"/>
      <c r="AA34" s="1324"/>
      <c r="AB34" s="1358" t="s">
        <v>732</v>
      </c>
      <c r="AC34" s="1324"/>
      <c r="AD34" s="1324"/>
      <c r="AE34" s="1324"/>
      <c r="AF34" s="1324"/>
      <c r="AG34" s="1358" t="s">
        <v>733</v>
      </c>
      <c r="AH34" s="1324"/>
      <c r="AI34" s="1324"/>
      <c r="AJ34" s="1024" t="s">
        <v>417</v>
      </c>
      <c r="AK34" s="1360" t="s">
        <v>734</v>
      </c>
      <c r="AL34" s="1324"/>
      <c r="AM34" s="1324"/>
      <c r="AN34" s="1324"/>
      <c r="AO34" s="1324"/>
      <c r="AP34" s="1324"/>
      <c r="AQ34" s="1020">
        <v>3777972785</v>
      </c>
      <c r="AR34" s="1066">
        <v>0</v>
      </c>
      <c r="AS34" s="1020">
        <v>0</v>
      </c>
      <c r="AT34" s="1020">
        <v>0</v>
      </c>
      <c r="AU34" s="1020">
        <v>0</v>
      </c>
      <c r="AV34" s="1066">
        <v>0</v>
      </c>
      <c r="AW34" s="1020">
        <v>0</v>
      </c>
      <c r="AX34" s="1066">
        <v>0</v>
      </c>
      <c r="AY34" s="1020">
        <v>0</v>
      </c>
      <c r="AZ34" s="1066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70">
        <v>3777972785</v>
      </c>
      <c r="BH34" s="1070">
        <v>0</v>
      </c>
      <c r="BI34" s="1070">
        <v>0</v>
      </c>
      <c r="BJ34" s="1070">
        <v>0</v>
      </c>
      <c r="BK34" s="1070">
        <v>0</v>
      </c>
      <c r="BL34" s="1070">
        <v>0</v>
      </c>
      <c r="BM34" s="1070">
        <v>0</v>
      </c>
      <c r="BN34" s="1070">
        <v>0</v>
      </c>
      <c r="BO34" s="1070">
        <v>0</v>
      </c>
      <c r="BP34" s="1070">
        <v>0</v>
      </c>
      <c r="BQ34" s="1070">
        <v>0</v>
      </c>
      <c r="BR34" s="1070">
        <v>0</v>
      </c>
      <c r="BS34" s="1070">
        <v>0</v>
      </c>
      <c r="BT34" s="1070">
        <v>1034528</v>
      </c>
    </row>
    <row r="35" spans="1:72" ht="23.1" customHeight="1">
      <c r="A35" s="1013" t="str">
        <f t="shared" si="0"/>
        <v>A10151510</v>
      </c>
      <c r="B35" s="1358" t="s">
        <v>361</v>
      </c>
      <c r="C35" s="1324"/>
      <c r="D35" s="1358" t="s">
        <v>738</v>
      </c>
      <c r="E35" s="1324"/>
      <c r="F35" s="1358" t="s">
        <v>739</v>
      </c>
      <c r="G35" s="1324"/>
      <c r="H35" s="1358" t="s">
        <v>738</v>
      </c>
      <c r="I35" s="1324"/>
      <c r="J35" s="1358" t="s">
        <v>743</v>
      </c>
      <c r="K35" s="1324"/>
      <c r="L35" s="1324"/>
      <c r="M35" s="1358" t="s">
        <v>745</v>
      </c>
      <c r="N35" s="1324"/>
      <c r="O35" s="1324"/>
      <c r="P35" s="1358"/>
      <c r="Q35" s="1324"/>
      <c r="R35" s="1358"/>
      <c r="S35" s="1324"/>
      <c r="T35" s="1359" t="s">
        <v>369</v>
      </c>
      <c r="U35" s="1324"/>
      <c r="V35" s="1324"/>
      <c r="W35" s="1324"/>
      <c r="X35" s="1324"/>
      <c r="Y35" s="1324"/>
      <c r="Z35" s="1324"/>
      <c r="AA35" s="1324"/>
      <c r="AB35" s="1358" t="s">
        <v>732</v>
      </c>
      <c r="AC35" s="1324"/>
      <c r="AD35" s="1324"/>
      <c r="AE35" s="1324"/>
      <c r="AF35" s="1324"/>
      <c r="AG35" s="1358" t="s">
        <v>733</v>
      </c>
      <c r="AH35" s="1324"/>
      <c r="AI35" s="1324"/>
      <c r="AJ35" s="1024" t="s">
        <v>417</v>
      </c>
      <c r="AK35" s="1360" t="s">
        <v>734</v>
      </c>
      <c r="AL35" s="1324"/>
      <c r="AM35" s="1324"/>
      <c r="AN35" s="1324"/>
      <c r="AO35" s="1324"/>
      <c r="AP35" s="1324"/>
      <c r="AQ35" s="1020">
        <v>4162865456</v>
      </c>
      <c r="AR35" s="1066">
        <v>0</v>
      </c>
      <c r="AS35" s="1020">
        <v>0</v>
      </c>
      <c r="AT35" s="1020">
        <v>0</v>
      </c>
      <c r="AU35" s="1020">
        <v>0</v>
      </c>
      <c r="AV35" s="1066">
        <v>372302985</v>
      </c>
      <c r="AW35" s="1020">
        <v>372302985</v>
      </c>
      <c r="AX35" s="1066">
        <v>372302985</v>
      </c>
      <c r="AY35" s="1020">
        <v>0</v>
      </c>
      <c r="AZ35" s="1066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70">
        <v>4162865456</v>
      </c>
      <c r="BH35" s="1070">
        <v>0</v>
      </c>
      <c r="BI35" s="1070">
        <v>0</v>
      </c>
      <c r="BJ35" s="1070">
        <v>0</v>
      </c>
      <c r="BK35" s="1070">
        <v>0</v>
      </c>
      <c r="BL35" s="1070">
        <v>372302985</v>
      </c>
      <c r="BM35" s="1070">
        <v>372302985</v>
      </c>
      <c r="BN35" s="1070">
        <v>372302985</v>
      </c>
      <c r="BO35" s="1070">
        <v>0</v>
      </c>
      <c r="BP35" s="1070">
        <v>372302985</v>
      </c>
      <c r="BQ35" s="1070">
        <v>0</v>
      </c>
      <c r="BR35" s="1070">
        <v>372302985</v>
      </c>
      <c r="BS35" s="1070">
        <v>0</v>
      </c>
      <c r="BT35" s="1070">
        <v>0</v>
      </c>
    </row>
    <row r="36" spans="1:72" ht="23.1" customHeight="1">
      <c r="A36" s="1013" t="str">
        <f t="shared" si="0"/>
        <v>A10151610</v>
      </c>
      <c r="B36" s="1358" t="s">
        <v>361</v>
      </c>
      <c r="C36" s="1324"/>
      <c r="D36" s="1358" t="s">
        <v>738</v>
      </c>
      <c r="E36" s="1324"/>
      <c r="F36" s="1358" t="s">
        <v>739</v>
      </c>
      <c r="G36" s="1324"/>
      <c r="H36" s="1358" t="s">
        <v>738</v>
      </c>
      <c r="I36" s="1324"/>
      <c r="J36" s="1358" t="s">
        <v>743</v>
      </c>
      <c r="K36" s="1324"/>
      <c r="L36" s="1324"/>
      <c r="M36" s="1358" t="s">
        <v>370</v>
      </c>
      <c r="N36" s="1324"/>
      <c r="O36" s="1324"/>
      <c r="P36" s="1358"/>
      <c r="Q36" s="1324"/>
      <c r="R36" s="1358"/>
      <c r="S36" s="1324"/>
      <c r="T36" s="1359" t="s">
        <v>371</v>
      </c>
      <c r="U36" s="1324"/>
      <c r="V36" s="1324"/>
      <c r="W36" s="1324"/>
      <c r="X36" s="1324"/>
      <c r="Y36" s="1324"/>
      <c r="Z36" s="1324"/>
      <c r="AA36" s="1324"/>
      <c r="AB36" s="1358" t="s">
        <v>732</v>
      </c>
      <c r="AC36" s="1324"/>
      <c r="AD36" s="1324"/>
      <c r="AE36" s="1324"/>
      <c r="AF36" s="1324"/>
      <c r="AG36" s="1358" t="s">
        <v>733</v>
      </c>
      <c r="AH36" s="1324"/>
      <c r="AI36" s="1324"/>
      <c r="AJ36" s="1024" t="s">
        <v>417</v>
      </c>
      <c r="AK36" s="1360" t="s">
        <v>734</v>
      </c>
      <c r="AL36" s="1324"/>
      <c r="AM36" s="1324"/>
      <c r="AN36" s="1324"/>
      <c r="AO36" s="1324"/>
      <c r="AP36" s="1324"/>
      <c r="AQ36" s="1020">
        <v>8837627022</v>
      </c>
      <c r="AR36" s="1066">
        <v>0</v>
      </c>
      <c r="AS36" s="1020">
        <v>0</v>
      </c>
      <c r="AT36" s="1020">
        <v>0</v>
      </c>
      <c r="AU36" s="1020">
        <v>0</v>
      </c>
      <c r="AV36" s="1066">
        <v>129584116</v>
      </c>
      <c r="AW36" s="1020">
        <v>129584116</v>
      </c>
      <c r="AX36" s="1066">
        <v>129584116</v>
      </c>
      <c r="AY36" s="1020">
        <v>0</v>
      </c>
      <c r="AZ36" s="1066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70">
        <v>8837627022</v>
      </c>
      <c r="BH36" s="1070">
        <v>0</v>
      </c>
      <c r="BI36" s="1070">
        <v>0</v>
      </c>
      <c r="BJ36" s="1070">
        <v>0</v>
      </c>
      <c r="BK36" s="1070">
        <v>0</v>
      </c>
      <c r="BL36" s="1070">
        <v>129584116</v>
      </c>
      <c r="BM36" s="1070">
        <v>129584116</v>
      </c>
      <c r="BN36" s="1070">
        <v>129584116</v>
      </c>
      <c r="BO36" s="1070">
        <v>0</v>
      </c>
      <c r="BP36" s="1070">
        <v>129584116</v>
      </c>
      <c r="BQ36" s="1070">
        <v>0</v>
      </c>
      <c r="BR36" s="1070">
        <v>129584116</v>
      </c>
      <c r="BS36" s="1070">
        <v>0</v>
      </c>
      <c r="BT36" s="1070">
        <v>0</v>
      </c>
    </row>
    <row r="37" spans="1:72" ht="23.1" customHeight="1">
      <c r="A37" s="1013" t="str">
        <f t="shared" si="0"/>
        <v>A10152210</v>
      </c>
      <c r="B37" s="1358" t="s">
        <v>361</v>
      </c>
      <c r="C37" s="1324"/>
      <c r="D37" s="1358" t="s">
        <v>738</v>
      </c>
      <c r="E37" s="1324"/>
      <c r="F37" s="1358" t="s">
        <v>739</v>
      </c>
      <c r="G37" s="1324"/>
      <c r="H37" s="1358" t="s">
        <v>738</v>
      </c>
      <c r="I37" s="1324"/>
      <c r="J37" s="1358" t="s">
        <v>743</v>
      </c>
      <c r="K37" s="1324"/>
      <c r="L37" s="1324"/>
      <c r="M37" s="1358" t="s">
        <v>746</v>
      </c>
      <c r="N37" s="1324"/>
      <c r="O37" s="1324"/>
      <c r="P37" s="1358"/>
      <c r="Q37" s="1324"/>
      <c r="R37" s="1358"/>
      <c r="S37" s="1324"/>
      <c r="T37" s="1359" t="s">
        <v>372</v>
      </c>
      <c r="U37" s="1324"/>
      <c r="V37" s="1324"/>
      <c r="W37" s="1324"/>
      <c r="X37" s="1324"/>
      <c r="Y37" s="1324"/>
      <c r="Z37" s="1324"/>
      <c r="AA37" s="1324"/>
      <c r="AB37" s="1358" t="s">
        <v>732</v>
      </c>
      <c r="AC37" s="1324"/>
      <c r="AD37" s="1324"/>
      <c r="AE37" s="1324"/>
      <c r="AF37" s="1324"/>
      <c r="AG37" s="1358" t="s">
        <v>733</v>
      </c>
      <c r="AH37" s="1324"/>
      <c r="AI37" s="1324"/>
      <c r="AJ37" s="1024" t="s">
        <v>417</v>
      </c>
      <c r="AK37" s="1360" t="s">
        <v>734</v>
      </c>
      <c r="AL37" s="1324"/>
      <c r="AM37" s="1324"/>
      <c r="AN37" s="1324"/>
      <c r="AO37" s="1324"/>
      <c r="AP37" s="1324"/>
      <c r="AQ37" s="1020">
        <v>1983243515</v>
      </c>
      <c r="AR37" s="1066">
        <v>0</v>
      </c>
      <c r="AS37" s="1020">
        <v>0</v>
      </c>
      <c r="AT37" s="1020">
        <v>0</v>
      </c>
      <c r="AU37" s="1020">
        <v>0</v>
      </c>
      <c r="AV37" s="1066">
        <v>172264157</v>
      </c>
      <c r="AW37" s="1020">
        <v>172264157</v>
      </c>
      <c r="AX37" s="1066">
        <v>172264157</v>
      </c>
      <c r="AY37" s="1020">
        <v>0</v>
      </c>
      <c r="AZ37" s="1066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70">
        <v>1983243515</v>
      </c>
      <c r="BH37" s="1070">
        <v>0</v>
      </c>
      <c r="BI37" s="1070">
        <v>0</v>
      </c>
      <c r="BJ37" s="1070">
        <v>0</v>
      </c>
      <c r="BK37" s="1070">
        <v>0</v>
      </c>
      <c r="BL37" s="1070">
        <v>172264157</v>
      </c>
      <c r="BM37" s="1070">
        <v>172264157</v>
      </c>
      <c r="BN37" s="1070">
        <v>172264157</v>
      </c>
      <c r="BO37" s="1070">
        <v>0</v>
      </c>
      <c r="BP37" s="1070">
        <v>172264157</v>
      </c>
      <c r="BQ37" s="1070">
        <v>0</v>
      </c>
      <c r="BR37" s="1070">
        <v>172264157</v>
      </c>
      <c r="BS37" s="1070">
        <v>0</v>
      </c>
      <c r="BT37" s="1070">
        <v>0</v>
      </c>
    </row>
    <row r="38" spans="1:72" ht="23.1" customHeight="1">
      <c r="A38" s="1013" t="str">
        <f t="shared" si="0"/>
        <v>A101910</v>
      </c>
      <c r="B38" s="1358" t="s">
        <v>361</v>
      </c>
      <c r="C38" s="1324"/>
      <c r="D38" s="1358" t="s">
        <v>738</v>
      </c>
      <c r="E38" s="1324"/>
      <c r="F38" s="1358" t="s">
        <v>739</v>
      </c>
      <c r="G38" s="1324"/>
      <c r="H38" s="1358" t="s">
        <v>738</v>
      </c>
      <c r="I38" s="1324"/>
      <c r="J38" s="1358" t="s">
        <v>747</v>
      </c>
      <c r="K38" s="1324"/>
      <c r="L38" s="1324"/>
      <c r="M38" s="1358"/>
      <c r="N38" s="1324"/>
      <c r="O38" s="1324"/>
      <c r="P38" s="1358"/>
      <c r="Q38" s="1324"/>
      <c r="R38" s="1358"/>
      <c r="S38" s="1324"/>
      <c r="T38" s="1359" t="s">
        <v>613</v>
      </c>
      <c r="U38" s="1324"/>
      <c r="V38" s="1324"/>
      <c r="W38" s="1324"/>
      <c r="X38" s="1324"/>
      <c r="Y38" s="1324"/>
      <c r="Z38" s="1324"/>
      <c r="AA38" s="1324"/>
      <c r="AB38" s="1358" t="s">
        <v>732</v>
      </c>
      <c r="AC38" s="1324"/>
      <c r="AD38" s="1324"/>
      <c r="AE38" s="1324"/>
      <c r="AF38" s="1324"/>
      <c r="AG38" s="1358" t="s">
        <v>733</v>
      </c>
      <c r="AH38" s="1324"/>
      <c r="AI38" s="1324"/>
      <c r="AJ38" s="1024" t="s">
        <v>417</v>
      </c>
      <c r="AK38" s="1360" t="s">
        <v>734</v>
      </c>
      <c r="AL38" s="1324"/>
      <c r="AM38" s="1324"/>
      <c r="AN38" s="1324"/>
      <c r="AO38" s="1324"/>
      <c r="AP38" s="1324"/>
      <c r="AQ38" s="1020">
        <v>1322000000</v>
      </c>
      <c r="AR38" s="1066">
        <v>0</v>
      </c>
      <c r="AS38" s="1020">
        <v>0</v>
      </c>
      <c r="AT38" s="1020">
        <v>95000000</v>
      </c>
      <c r="AU38" s="1020">
        <v>0</v>
      </c>
      <c r="AV38" s="1066">
        <v>142527196</v>
      </c>
      <c r="AW38" s="1020">
        <v>142527196</v>
      </c>
      <c r="AX38" s="1066">
        <v>142527196</v>
      </c>
      <c r="AY38" s="1020">
        <v>0</v>
      </c>
      <c r="AZ38" s="1066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70">
        <v>1322000000</v>
      </c>
      <c r="BH38" s="1070">
        <v>0</v>
      </c>
      <c r="BI38" s="1070">
        <v>0</v>
      </c>
      <c r="BJ38" s="1070">
        <v>95000000</v>
      </c>
      <c r="BK38" s="1070">
        <v>0</v>
      </c>
      <c r="BL38" s="1070">
        <v>142527196</v>
      </c>
      <c r="BM38" s="1070">
        <v>142527196</v>
      </c>
      <c r="BN38" s="1070">
        <v>142527196</v>
      </c>
      <c r="BO38" s="1070">
        <v>0</v>
      </c>
      <c r="BP38" s="1070">
        <v>142527196</v>
      </c>
      <c r="BQ38" s="1070">
        <v>0</v>
      </c>
      <c r="BR38" s="1070">
        <v>142527196</v>
      </c>
      <c r="BS38" s="1070">
        <v>0</v>
      </c>
      <c r="BT38" s="1070">
        <v>0</v>
      </c>
    </row>
    <row r="39" spans="1:72" ht="23.1" customHeight="1">
      <c r="A39" s="1013" t="str">
        <f t="shared" si="0"/>
        <v>A1019110</v>
      </c>
      <c r="B39" s="1358" t="s">
        <v>361</v>
      </c>
      <c r="C39" s="1324"/>
      <c r="D39" s="1358" t="s">
        <v>738</v>
      </c>
      <c r="E39" s="1324"/>
      <c r="F39" s="1358" t="s">
        <v>739</v>
      </c>
      <c r="G39" s="1324"/>
      <c r="H39" s="1358" t="s">
        <v>738</v>
      </c>
      <c r="I39" s="1324"/>
      <c r="J39" s="1358" t="s">
        <v>747</v>
      </c>
      <c r="K39" s="1324"/>
      <c r="L39" s="1324"/>
      <c r="M39" s="1358" t="s">
        <v>738</v>
      </c>
      <c r="N39" s="1324"/>
      <c r="O39" s="1324"/>
      <c r="P39" s="1358"/>
      <c r="Q39" s="1324"/>
      <c r="R39" s="1358"/>
      <c r="S39" s="1324"/>
      <c r="T39" s="1359" t="s">
        <v>373</v>
      </c>
      <c r="U39" s="1324"/>
      <c r="V39" s="1324"/>
      <c r="W39" s="1324"/>
      <c r="X39" s="1324"/>
      <c r="Y39" s="1324"/>
      <c r="Z39" s="1324"/>
      <c r="AA39" s="1324"/>
      <c r="AB39" s="1358" t="s">
        <v>732</v>
      </c>
      <c r="AC39" s="1324"/>
      <c r="AD39" s="1324"/>
      <c r="AE39" s="1324"/>
      <c r="AF39" s="1324"/>
      <c r="AG39" s="1358" t="s">
        <v>733</v>
      </c>
      <c r="AH39" s="1324"/>
      <c r="AI39" s="1324"/>
      <c r="AJ39" s="1024" t="s">
        <v>417</v>
      </c>
      <c r="AK39" s="1360" t="s">
        <v>734</v>
      </c>
      <c r="AL39" s="1324"/>
      <c r="AM39" s="1324"/>
      <c r="AN39" s="1324"/>
      <c r="AO39" s="1324"/>
      <c r="AP39" s="1324"/>
      <c r="AQ39" s="1020">
        <v>321334427</v>
      </c>
      <c r="AR39" s="1066">
        <v>0</v>
      </c>
      <c r="AS39" s="1020">
        <v>0</v>
      </c>
      <c r="AT39" s="1020">
        <v>0</v>
      </c>
      <c r="AU39" s="1020">
        <v>0</v>
      </c>
      <c r="AV39" s="1066">
        <v>25300135</v>
      </c>
      <c r="AW39" s="1020">
        <v>25300135</v>
      </c>
      <c r="AX39" s="1066">
        <v>25300135</v>
      </c>
      <c r="AY39" s="1020">
        <v>0</v>
      </c>
      <c r="AZ39" s="1066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70">
        <v>321334427</v>
      </c>
      <c r="BH39" s="1070">
        <v>0</v>
      </c>
      <c r="BI39" s="1070">
        <v>0</v>
      </c>
      <c r="BJ39" s="1070">
        <v>0</v>
      </c>
      <c r="BK39" s="1070">
        <v>0</v>
      </c>
      <c r="BL39" s="1070">
        <v>25300135</v>
      </c>
      <c r="BM39" s="1070">
        <v>25300135</v>
      </c>
      <c r="BN39" s="1070">
        <v>25300135</v>
      </c>
      <c r="BO39" s="1070">
        <v>0</v>
      </c>
      <c r="BP39" s="1070">
        <v>25300135</v>
      </c>
      <c r="BQ39" s="1070">
        <v>0</v>
      </c>
      <c r="BR39" s="1070">
        <v>25300135</v>
      </c>
      <c r="BS39" s="1070">
        <v>0</v>
      </c>
      <c r="BT39" s="1070">
        <v>0</v>
      </c>
    </row>
    <row r="40" spans="1:72" ht="23.1" customHeight="1">
      <c r="A40" s="1013" t="str">
        <f t="shared" si="0"/>
        <v>A1019310</v>
      </c>
      <c r="B40" s="1358" t="s">
        <v>361</v>
      </c>
      <c r="C40" s="1324"/>
      <c r="D40" s="1358" t="s">
        <v>738</v>
      </c>
      <c r="E40" s="1324"/>
      <c r="F40" s="1358" t="s">
        <v>739</v>
      </c>
      <c r="G40" s="1324"/>
      <c r="H40" s="1358" t="s">
        <v>738</v>
      </c>
      <c r="I40" s="1324"/>
      <c r="J40" s="1358" t="s">
        <v>747</v>
      </c>
      <c r="K40" s="1324"/>
      <c r="L40" s="1324"/>
      <c r="M40" s="1358" t="s">
        <v>748</v>
      </c>
      <c r="N40" s="1324"/>
      <c r="O40" s="1324"/>
      <c r="P40" s="1358"/>
      <c r="Q40" s="1324"/>
      <c r="R40" s="1358"/>
      <c r="S40" s="1324"/>
      <c r="T40" s="1359" t="s">
        <v>374</v>
      </c>
      <c r="U40" s="1324"/>
      <c r="V40" s="1324"/>
      <c r="W40" s="1324"/>
      <c r="X40" s="1324"/>
      <c r="Y40" s="1324"/>
      <c r="Z40" s="1324"/>
      <c r="AA40" s="1324"/>
      <c r="AB40" s="1358" t="s">
        <v>732</v>
      </c>
      <c r="AC40" s="1324"/>
      <c r="AD40" s="1324"/>
      <c r="AE40" s="1324"/>
      <c r="AF40" s="1324"/>
      <c r="AG40" s="1358" t="s">
        <v>733</v>
      </c>
      <c r="AH40" s="1324"/>
      <c r="AI40" s="1324"/>
      <c r="AJ40" s="1024" t="s">
        <v>417</v>
      </c>
      <c r="AK40" s="1360" t="s">
        <v>734</v>
      </c>
      <c r="AL40" s="1324"/>
      <c r="AM40" s="1324"/>
      <c r="AN40" s="1324"/>
      <c r="AO40" s="1324"/>
      <c r="AP40" s="1324"/>
      <c r="AQ40" s="1020">
        <v>905665573</v>
      </c>
      <c r="AR40" s="1066">
        <v>0</v>
      </c>
      <c r="AS40" s="1020">
        <v>0</v>
      </c>
      <c r="AT40" s="1020">
        <v>0</v>
      </c>
      <c r="AU40" s="1020">
        <v>0</v>
      </c>
      <c r="AV40" s="1066">
        <v>117227061</v>
      </c>
      <c r="AW40" s="1020">
        <v>117227061</v>
      </c>
      <c r="AX40" s="1066">
        <v>117227061</v>
      </c>
      <c r="AY40" s="1020">
        <v>0</v>
      </c>
      <c r="AZ40" s="1066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70">
        <v>905665573</v>
      </c>
      <c r="BH40" s="1070">
        <v>0</v>
      </c>
      <c r="BI40" s="1070">
        <v>0</v>
      </c>
      <c r="BJ40" s="1070">
        <v>0</v>
      </c>
      <c r="BK40" s="1070">
        <v>0</v>
      </c>
      <c r="BL40" s="1070">
        <v>117227061</v>
      </c>
      <c r="BM40" s="1070">
        <v>117227061</v>
      </c>
      <c r="BN40" s="1070">
        <v>117227061</v>
      </c>
      <c r="BO40" s="1070">
        <v>0</v>
      </c>
      <c r="BP40" s="1070">
        <v>117227061</v>
      </c>
      <c r="BQ40" s="1070">
        <v>0</v>
      </c>
      <c r="BR40" s="1070">
        <v>117227061</v>
      </c>
      <c r="BS40" s="1070">
        <v>0</v>
      </c>
      <c r="BT40" s="1070">
        <v>0</v>
      </c>
    </row>
    <row r="41" spans="1:72" ht="23.1" customHeight="1">
      <c r="A41" s="1013" t="str">
        <f t="shared" si="0"/>
        <v>A10199910</v>
      </c>
      <c r="B41" s="1358" t="s">
        <v>361</v>
      </c>
      <c r="C41" s="1324"/>
      <c r="D41" s="1358" t="s">
        <v>738</v>
      </c>
      <c r="E41" s="1324"/>
      <c r="F41" s="1358" t="s">
        <v>739</v>
      </c>
      <c r="G41" s="1324"/>
      <c r="H41" s="1358" t="s">
        <v>738</v>
      </c>
      <c r="I41" s="1324"/>
      <c r="J41" s="1358" t="s">
        <v>749</v>
      </c>
      <c r="K41" s="1324"/>
      <c r="L41" s="1324"/>
      <c r="M41" s="1358"/>
      <c r="N41" s="1324"/>
      <c r="O41" s="1324"/>
      <c r="P41" s="1358"/>
      <c r="Q41" s="1324"/>
      <c r="R41" s="1358"/>
      <c r="S41" s="1324"/>
      <c r="T41" s="1359" t="s">
        <v>750</v>
      </c>
      <c r="U41" s="1324"/>
      <c r="V41" s="1324"/>
      <c r="W41" s="1324"/>
      <c r="X41" s="1324"/>
      <c r="Y41" s="1324"/>
      <c r="Z41" s="1324"/>
      <c r="AA41" s="1324"/>
      <c r="AB41" s="1358" t="s">
        <v>732</v>
      </c>
      <c r="AC41" s="1324"/>
      <c r="AD41" s="1324"/>
      <c r="AE41" s="1324"/>
      <c r="AF41" s="1324"/>
      <c r="AG41" s="1358" t="s">
        <v>733</v>
      </c>
      <c r="AH41" s="1324"/>
      <c r="AI41" s="1324"/>
      <c r="AJ41" s="1024" t="s">
        <v>417</v>
      </c>
      <c r="AK41" s="1360" t="s">
        <v>734</v>
      </c>
      <c r="AL41" s="1324"/>
      <c r="AM41" s="1324"/>
      <c r="AN41" s="1324"/>
      <c r="AO41" s="1324"/>
      <c r="AP41" s="1324"/>
      <c r="AQ41" s="1020">
        <v>7940802</v>
      </c>
      <c r="AR41" s="1066">
        <v>2831202</v>
      </c>
      <c r="AS41" s="1020">
        <v>4364000</v>
      </c>
      <c r="AT41" s="1020">
        <v>0</v>
      </c>
      <c r="AU41" s="1020">
        <v>0</v>
      </c>
      <c r="AV41" s="1066">
        <v>2831202</v>
      </c>
      <c r="AW41" s="1020">
        <v>0</v>
      </c>
      <c r="AX41" s="1066">
        <v>2831202</v>
      </c>
      <c r="AY41" s="1020">
        <v>0</v>
      </c>
      <c r="AZ41" s="1066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70">
        <v>7940802</v>
      </c>
      <c r="BH41" s="1070">
        <v>2831202</v>
      </c>
      <c r="BI41" s="1070">
        <v>4364000</v>
      </c>
      <c r="BJ41" s="1070">
        <v>0</v>
      </c>
      <c r="BK41" s="1070">
        <v>0</v>
      </c>
      <c r="BL41" s="1070">
        <v>2831202</v>
      </c>
      <c r="BM41" s="1070">
        <v>0</v>
      </c>
      <c r="BN41" s="1070">
        <v>2831202</v>
      </c>
      <c r="BO41" s="1070">
        <v>0</v>
      </c>
      <c r="BP41" s="1070">
        <v>0</v>
      </c>
      <c r="BQ41" s="1070">
        <v>2831202</v>
      </c>
      <c r="BR41" s="1070">
        <v>0</v>
      </c>
      <c r="BS41" s="1070">
        <v>0</v>
      </c>
      <c r="BT41" s="1070">
        <v>0</v>
      </c>
    </row>
    <row r="42" spans="1:72" ht="23.1" customHeight="1">
      <c r="A42" s="1013" t="str">
        <f t="shared" si="0"/>
        <v>A10210</v>
      </c>
      <c r="B42" s="1350" t="s">
        <v>361</v>
      </c>
      <c r="C42" s="1324"/>
      <c r="D42" s="1350" t="s">
        <v>738</v>
      </c>
      <c r="E42" s="1324"/>
      <c r="F42" s="1350" t="s">
        <v>739</v>
      </c>
      <c r="G42" s="1324"/>
      <c r="H42" s="1350" t="s">
        <v>741</v>
      </c>
      <c r="I42" s="1324"/>
      <c r="J42" s="1350"/>
      <c r="K42" s="1324"/>
      <c r="L42" s="1324"/>
      <c r="M42" s="1350"/>
      <c r="N42" s="1324"/>
      <c r="O42" s="1324"/>
      <c r="P42" s="1350"/>
      <c r="Q42" s="1324"/>
      <c r="R42" s="1350"/>
      <c r="S42" s="1324"/>
      <c r="T42" s="1349" t="s">
        <v>616</v>
      </c>
      <c r="U42" s="1324"/>
      <c r="V42" s="1324"/>
      <c r="W42" s="1324"/>
      <c r="X42" s="1324"/>
      <c r="Y42" s="1324"/>
      <c r="Z42" s="1324"/>
      <c r="AA42" s="1324"/>
      <c r="AB42" s="1350" t="s">
        <v>732</v>
      </c>
      <c r="AC42" s="1324"/>
      <c r="AD42" s="1324"/>
      <c r="AE42" s="1324"/>
      <c r="AF42" s="1324"/>
      <c r="AG42" s="1350" t="s">
        <v>733</v>
      </c>
      <c r="AH42" s="1324"/>
      <c r="AI42" s="1324"/>
      <c r="AJ42" s="1021" t="s">
        <v>417</v>
      </c>
      <c r="AK42" s="1351" t="s">
        <v>734</v>
      </c>
      <c r="AL42" s="1324"/>
      <c r="AM42" s="1324"/>
      <c r="AN42" s="1324"/>
      <c r="AO42" s="1324"/>
      <c r="AP42" s="1324"/>
      <c r="AQ42" s="1020">
        <v>2758049500</v>
      </c>
      <c r="AR42" s="1066">
        <v>30000000</v>
      </c>
      <c r="AS42" s="1020">
        <v>83634738</v>
      </c>
      <c r="AT42" s="1020">
        <v>0</v>
      </c>
      <c r="AU42" s="1020">
        <v>0</v>
      </c>
      <c r="AV42" s="1066">
        <v>60000000</v>
      </c>
      <c r="AW42" s="1020">
        <v>30000000</v>
      </c>
      <c r="AX42" s="1066">
        <v>177076253</v>
      </c>
      <c r="AY42" s="1020">
        <v>117076253</v>
      </c>
      <c r="AZ42" s="1066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70">
        <v>2758049500</v>
      </c>
      <c r="BH42" s="1070">
        <v>30000000</v>
      </c>
      <c r="BI42" s="1070">
        <v>83634738</v>
      </c>
      <c r="BJ42" s="1070">
        <v>0</v>
      </c>
      <c r="BK42" s="1070">
        <v>0</v>
      </c>
      <c r="BL42" s="1070">
        <v>60000000</v>
      </c>
      <c r="BM42" s="1070">
        <v>30000000</v>
      </c>
      <c r="BN42" s="1070">
        <v>177076253</v>
      </c>
      <c r="BO42" s="1070">
        <v>117076253</v>
      </c>
      <c r="BP42" s="1070">
        <v>174757421</v>
      </c>
      <c r="BQ42" s="1070">
        <v>2318832</v>
      </c>
      <c r="BR42" s="1070">
        <v>174757421</v>
      </c>
      <c r="BS42" s="1070">
        <v>0</v>
      </c>
      <c r="BT42" s="1070">
        <v>0</v>
      </c>
    </row>
    <row r="43" spans="1:72" ht="23.1" customHeight="1">
      <c r="A43" s="1013" t="str">
        <f t="shared" si="0"/>
        <v>A1021210</v>
      </c>
      <c r="B43" s="1358" t="s">
        <v>361</v>
      </c>
      <c r="C43" s="1324"/>
      <c r="D43" s="1358" t="s">
        <v>738</v>
      </c>
      <c r="E43" s="1324"/>
      <c r="F43" s="1358" t="s">
        <v>739</v>
      </c>
      <c r="G43" s="1324"/>
      <c r="H43" s="1358" t="s">
        <v>741</v>
      </c>
      <c r="I43" s="1324"/>
      <c r="J43" s="1358" t="s">
        <v>751</v>
      </c>
      <c r="K43" s="1324"/>
      <c r="L43" s="1324"/>
      <c r="M43" s="1358"/>
      <c r="N43" s="1324"/>
      <c r="O43" s="1324"/>
      <c r="P43" s="1358"/>
      <c r="Q43" s="1324"/>
      <c r="R43" s="1358"/>
      <c r="S43" s="1324"/>
      <c r="T43" s="1359" t="s">
        <v>375</v>
      </c>
      <c r="U43" s="1324"/>
      <c r="V43" s="1324"/>
      <c r="W43" s="1324"/>
      <c r="X43" s="1324"/>
      <c r="Y43" s="1324"/>
      <c r="Z43" s="1324"/>
      <c r="AA43" s="1324"/>
      <c r="AB43" s="1358" t="s">
        <v>732</v>
      </c>
      <c r="AC43" s="1324"/>
      <c r="AD43" s="1324"/>
      <c r="AE43" s="1324"/>
      <c r="AF43" s="1324"/>
      <c r="AG43" s="1358" t="s">
        <v>733</v>
      </c>
      <c r="AH43" s="1324"/>
      <c r="AI43" s="1324"/>
      <c r="AJ43" s="1024" t="s">
        <v>417</v>
      </c>
      <c r="AK43" s="1360" t="s">
        <v>734</v>
      </c>
      <c r="AL43" s="1324"/>
      <c r="AM43" s="1324"/>
      <c r="AN43" s="1324"/>
      <c r="AO43" s="1324"/>
      <c r="AP43" s="1324"/>
      <c r="AQ43" s="1020">
        <v>2758049500</v>
      </c>
      <c r="AR43" s="1066">
        <v>30000000</v>
      </c>
      <c r="AS43" s="1020">
        <v>83634738</v>
      </c>
      <c r="AT43" s="1020">
        <v>0</v>
      </c>
      <c r="AU43" s="1020">
        <v>0</v>
      </c>
      <c r="AV43" s="1066">
        <v>60000000</v>
      </c>
      <c r="AW43" s="1020">
        <v>30000000</v>
      </c>
      <c r="AX43" s="1066">
        <v>177076253</v>
      </c>
      <c r="AY43" s="1020">
        <v>117076253</v>
      </c>
      <c r="AZ43" s="1066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70">
        <v>2758049500</v>
      </c>
      <c r="BH43" s="1070">
        <v>30000000</v>
      </c>
      <c r="BI43" s="1070">
        <v>83634738</v>
      </c>
      <c r="BJ43" s="1070">
        <v>0</v>
      </c>
      <c r="BK43" s="1070">
        <v>0</v>
      </c>
      <c r="BL43" s="1070">
        <v>60000000</v>
      </c>
      <c r="BM43" s="1070">
        <v>30000000</v>
      </c>
      <c r="BN43" s="1070">
        <v>177076253</v>
      </c>
      <c r="BO43" s="1070">
        <v>117076253</v>
      </c>
      <c r="BP43" s="1070">
        <v>174757421</v>
      </c>
      <c r="BQ43" s="1070">
        <v>2318832</v>
      </c>
      <c r="BR43" s="1070">
        <v>174757421</v>
      </c>
      <c r="BS43" s="1070">
        <v>0</v>
      </c>
      <c r="BT43" s="1070">
        <v>0</v>
      </c>
    </row>
    <row r="44" spans="1:72" ht="23.1" customHeight="1">
      <c r="A44" s="1013" t="str">
        <f t="shared" si="0"/>
        <v>A10510</v>
      </c>
      <c r="B44" s="1358" t="s">
        <v>361</v>
      </c>
      <c r="C44" s="1324"/>
      <c r="D44" s="1358" t="s">
        <v>738</v>
      </c>
      <c r="E44" s="1324"/>
      <c r="F44" s="1358" t="s">
        <v>739</v>
      </c>
      <c r="G44" s="1324"/>
      <c r="H44" s="1358" t="s">
        <v>743</v>
      </c>
      <c r="I44" s="1324"/>
      <c r="J44" s="1358"/>
      <c r="K44" s="1324"/>
      <c r="L44" s="1324"/>
      <c r="M44" s="1358"/>
      <c r="N44" s="1324"/>
      <c r="O44" s="1324"/>
      <c r="P44" s="1358"/>
      <c r="Q44" s="1324"/>
      <c r="R44" s="1358"/>
      <c r="S44" s="1324"/>
      <c r="T44" s="1359" t="s">
        <v>618</v>
      </c>
      <c r="U44" s="1324"/>
      <c r="V44" s="1324"/>
      <c r="W44" s="1324"/>
      <c r="X44" s="1324"/>
      <c r="Y44" s="1324"/>
      <c r="Z44" s="1324"/>
      <c r="AA44" s="1324"/>
      <c r="AB44" s="1358" t="s">
        <v>732</v>
      </c>
      <c r="AC44" s="1324"/>
      <c r="AD44" s="1324"/>
      <c r="AE44" s="1324"/>
      <c r="AF44" s="1324"/>
      <c r="AG44" s="1358" t="s">
        <v>733</v>
      </c>
      <c r="AH44" s="1324"/>
      <c r="AI44" s="1324"/>
      <c r="AJ44" s="1024" t="s">
        <v>417</v>
      </c>
      <c r="AK44" s="1360" t="s">
        <v>734</v>
      </c>
      <c r="AL44" s="1324"/>
      <c r="AM44" s="1324"/>
      <c r="AN44" s="1324"/>
      <c r="AO44" s="1324"/>
      <c r="AP44" s="1324"/>
      <c r="AQ44" s="1020">
        <v>42314000000</v>
      </c>
      <c r="AR44" s="1066">
        <v>0</v>
      </c>
      <c r="AS44" s="1020">
        <v>9672032</v>
      </c>
      <c r="AT44" s="1020">
        <v>1485745600</v>
      </c>
      <c r="AU44" s="1020">
        <v>0</v>
      </c>
      <c r="AV44" s="1066">
        <v>3053713626</v>
      </c>
      <c r="AW44" s="1020">
        <v>3053713626</v>
      </c>
      <c r="AX44" s="1066">
        <v>3053713626</v>
      </c>
      <c r="AY44" s="1020">
        <v>0</v>
      </c>
      <c r="AZ44" s="1066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70">
        <v>42314000000</v>
      </c>
      <c r="BH44" s="1070">
        <v>0</v>
      </c>
      <c r="BI44" s="1070">
        <v>9672032</v>
      </c>
      <c r="BJ44" s="1070">
        <v>1485745600</v>
      </c>
      <c r="BK44" s="1070">
        <v>0</v>
      </c>
      <c r="BL44" s="1070">
        <v>3053713626</v>
      </c>
      <c r="BM44" s="1070">
        <v>3053713626</v>
      </c>
      <c r="BN44" s="1070">
        <v>3053713626</v>
      </c>
      <c r="BO44" s="1070">
        <v>0</v>
      </c>
      <c r="BP44" s="1070">
        <v>3053713626</v>
      </c>
      <c r="BQ44" s="1070">
        <v>0</v>
      </c>
      <c r="BR44" s="1070">
        <v>3053713626</v>
      </c>
      <c r="BS44" s="1070">
        <v>0</v>
      </c>
      <c r="BT44" s="1070">
        <v>32434308</v>
      </c>
    </row>
    <row r="45" spans="1:72" ht="23.1" customHeight="1">
      <c r="A45" s="1013" t="str">
        <f t="shared" si="0"/>
        <v>A105110</v>
      </c>
      <c r="B45" s="1350" t="s">
        <v>361</v>
      </c>
      <c r="C45" s="1324"/>
      <c r="D45" s="1350" t="s">
        <v>738</v>
      </c>
      <c r="E45" s="1324"/>
      <c r="F45" s="1350" t="s">
        <v>739</v>
      </c>
      <c r="G45" s="1324"/>
      <c r="H45" s="1350" t="s">
        <v>743</v>
      </c>
      <c r="I45" s="1324"/>
      <c r="J45" s="1350" t="s">
        <v>738</v>
      </c>
      <c r="K45" s="1324"/>
      <c r="L45" s="1324"/>
      <c r="M45" s="1350"/>
      <c r="N45" s="1324"/>
      <c r="O45" s="1324"/>
      <c r="P45" s="1350"/>
      <c r="Q45" s="1324"/>
      <c r="R45" s="1350"/>
      <c r="S45" s="1324"/>
      <c r="T45" s="1349" t="s">
        <v>620</v>
      </c>
      <c r="U45" s="1324"/>
      <c r="V45" s="1324"/>
      <c r="W45" s="1324"/>
      <c r="X45" s="1324"/>
      <c r="Y45" s="1324"/>
      <c r="Z45" s="1324"/>
      <c r="AA45" s="1324"/>
      <c r="AB45" s="1350" t="s">
        <v>732</v>
      </c>
      <c r="AC45" s="1324"/>
      <c r="AD45" s="1324"/>
      <c r="AE45" s="1324"/>
      <c r="AF45" s="1324"/>
      <c r="AG45" s="1350" t="s">
        <v>733</v>
      </c>
      <c r="AH45" s="1324"/>
      <c r="AI45" s="1324"/>
      <c r="AJ45" s="1021" t="s">
        <v>417</v>
      </c>
      <c r="AK45" s="1351" t="s">
        <v>734</v>
      </c>
      <c r="AL45" s="1324"/>
      <c r="AM45" s="1324"/>
      <c r="AN45" s="1324"/>
      <c r="AO45" s="1324"/>
      <c r="AP45" s="1324"/>
      <c r="AQ45" s="1020">
        <v>21973224000</v>
      </c>
      <c r="AR45" s="1066">
        <v>0</v>
      </c>
      <c r="AS45" s="1020">
        <v>9672032</v>
      </c>
      <c r="AT45" s="1020">
        <v>0</v>
      </c>
      <c r="AU45" s="1020">
        <v>0</v>
      </c>
      <c r="AV45" s="1066">
        <v>1533435232</v>
      </c>
      <c r="AW45" s="1020">
        <v>1533435232</v>
      </c>
      <c r="AX45" s="1066">
        <v>1533435232</v>
      </c>
      <c r="AY45" s="1020">
        <v>0</v>
      </c>
      <c r="AZ45" s="1066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70">
        <v>21973224000</v>
      </c>
      <c r="BH45" s="1070">
        <v>0</v>
      </c>
      <c r="BI45" s="1070">
        <v>9672032</v>
      </c>
      <c r="BJ45" s="1070">
        <v>0</v>
      </c>
      <c r="BK45" s="1070">
        <v>0</v>
      </c>
      <c r="BL45" s="1070">
        <v>1533435232</v>
      </c>
      <c r="BM45" s="1070">
        <v>1533435232</v>
      </c>
      <c r="BN45" s="1070">
        <v>1533435232</v>
      </c>
      <c r="BO45" s="1070">
        <v>0</v>
      </c>
      <c r="BP45" s="1070">
        <v>1533435232</v>
      </c>
      <c r="BQ45" s="1070">
        <v>0</v>
      </c>
      <c r="BR45" s="1070">
        <v>1533435232</v>
      </c>
      <c r="BS45" s="1070">
        <v>0</v>
      </c>
      <c r="BT45" s="1070">
        <v>30771966</v>
      </c>
    </row>
    <row r="46" spans="1:72" ht="23.1" customHeight="1">
      <c r="A46" s="1013" t="str">
        <f t="shared" si="0"/>
        <v>A1051110</v>
      </c>
      <c r="B46" s="1358" t="s">
        <v>361</v>
      </c>
      <c r="C46" s="1324"/>
      <c r="D46" s="1358" t="s">
        <v>738</v>
      </c>
      <c r="E46" s="1324"/>
      <c r="F46" s="1358" t="s">
        <v>739</v>
      </c>
      <c r="G46" s="1324"/>
      <c r="H46" s="1358" t="s">
        <v>743</v>
      </c>
      <c r="I46" s="1324"/>
      <c r="J46" s="1358" t="s">
        <v>738</v>
      </c>
      <c r="K46" s="1324"/>
      <c r="L46" s="1324"/>
      <c r="M46" s="1358" t="s">
        <v>738</v>
      </c>
      <c r="N46" s="1324"/>
      <c r="O46" s="1324"/>
      <c r="P46" s="1358"/>
      <c r="Q46" s="1324"/>
      <c r="R46" s="1358"/>
      <c r="S46" s="1324"/>
      <c r="T46" s="1359" t="s">
        <v>376</v>
      </c>
      <c r="U46" s="1324"/>
      <c r="V46" s="1324"/>
      <c r="W46" s="1324"/>
      <c r="X46" s="1324"/>
      <c r="Y46" s="1324"/>
      <c r="Z46" s="1324"/>
      <c r="AA46" s="1324"/>
      <c r="AB46" s="1358" t="s">
        <v>732</v>
      </c>
      <c r="AC46" s="1324"/>
      <c r="AD46" s="1324"/>
      <c r="AE46" s="1324"/>
      <c r="AF46" s="1324"/>
      <c r="AG46" s="1358" t="s">
        <v>733</v>
      </c>
      <c r="AH46" s="1324"/>
      <c r="AI46" s="1324"/>
      <c r="AJ46" s="1024" t="s">
        <v>417</v>
      </c>
      <c r="AK46" s="1360" t="s">
        <v>734</v>
      </c>
      <c r="AL46" s="1324"/>
      <c r="AM46" s="1324"/>
      <c r="AN46" s="1324"/>
      <c r="AO46" s="1324"/>
      <c r="AP46" s="1324"/>
      <c r="AQ46" s="1020">
        <v>4247370203</v>
      </c>
      <c r="AR46" s="1066">
        <v>0</v>
      </c>
      <c r="AS46" s="1020">
        <v>0</v>
      </c>
      <c r="AT46" s="1020">
        <v>0</v>
      </c>
      <c r="AU46" s="1020">
        <v>0</v>
      </c>
      <c r="AV46" s="1066">
        <v>337114000</v>
      </c>
      <c r="AW46" s="1020">
        <v>337114000</v>
      </c>
      <c r="AX46" s="1066">
        <v>337114000</v>
      </c>
      <c r="AY46" s="1020">
        <v>0</v>
      </c>
      <c r="AZ46" s="1066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70">
        <v>4247370203</v>
      </c>
      <c r="BH46" s="1070">
        <v>0</v>
      </c>
      <c r="BI46" s="1070">
        <v>0</v>
      </c>
      <c r="BJ46" s="1070">
        <v>0</v>
      </c>
      <c r="BK46" s="1070">
        <v>0</v>
      </c>
      <c r="BL46" s="1070">
        <v>337114000</v>
      </c>
      <c r="BM46" s="1070">
        <v>337114000</v>
      </c>
      <c r="BN46" s="1070">
        <v>337114000</v>
      </c>
      <c r="BO46" s="1070">
        <v>0</v>
      </c>
      <c r="BP46" s="1070">
        <v>337114000</v>
      </c>
      <c r="BQ46" s="1070">
        <v>0</v>
      </c>
      <c r="BR46" s="1070">
        <v>337114000</v>
      </c>
      <c r="BS46" s="1070">
        <v>0</v>
      </c>
      <c r="BT46" s="1070">
        <v>0</v>
      </c>
    </row>
    <row r="47" spans="1:72" ht="23.1" customHeight="1">
      <c r="A47" s="1013" t="str">
        <f t="shared" si="0"/>
        <v>A1051210</v>
      </c>
      <c r="B47" s="1358" t="s">
        <v>361</v>
      </c>
      <c r="C47" s="1324"/>
      <c r="D47" s="1358" t="s">
        <v>738</v>
      </c>
      <c r="E47" s="1324"/>
      <c r="F47" s="1358" t="s">
        <v>739</v>
      </c>
      <c r="G47" s="1324"/>
      <c r="H47" s="1358" t="s">
        <v>743</v>
      </c>
      <c r="I47" s="1324"/>
      <c r="J47" s="1358" t="s">
        <v>738</v>
      </c>
      <c r="K47" s="1324"/>
      <c r="L47" s="1324"/>
      <c r="M47" s="1358" t="s">
        <v>741</v>
      </c>
      <c r="N47" s="1324"/>
      <c r="O47" s="1324"/>
      <c r="P47" s="1358"/>
      <c r="Q47" s="1324"/>
      <c r="R47" s="1358"/>
      <c r="S47" s="1324"/>
      <c r="T47" s="1359" t="s">
        <v>377</v>
      </c>
      <c r="U47" s="1324"/>
      <c r="V47" s="1324"/>
      <c r="W47" s="1324"/>
      <c r="X47" s="1324"/>
      <c r="Y47" s="1324"/>
      <c r="Z47" s="1324"/>
      <c r="AA47" s="1324"/>
      <c r="AB47" s="1358" t="s">
        <v>732</v>
      </c>
      <c r="AC47" s="1324"/>
      <c r="AD47" s="1324"/>
      <c r="AE47" s="1324"/>
      <c r="AF47" s="1324"/>
      <c r="AG47" s="1358" t="s">
        <v>733</v>
      </c>
      <c r="AH47" s="1324"/>
      <c r="AI47" s="1324"/>
      <c r="AJ47" s="1024" t="s">
        <v>417</v>
      </c>
      <c r="AK47" s="1360" t="s">
        <v>734</v>
      </c>
      <c r="AL47" s="1324"/>
      <c r="AM47" s="1324"/>
      <c r="AN47" s="1324"/>
      <c r="AO47" s="1324"/>
      <c r="AP47" s="1324"/>
      <c r="AQ47" s="1020">
        <v>3397203153</v>
      </c>
      <c r="AR47" s="1066">
        <v>0</v>
      </c>
      <c r="AS47" s="1020">
        <v>9672032</v>
      </c>
      <c r="AT47" s="1020">
        <v>0</v>
      </c>
      <c r="AU47" s="1020">
        <v>0</v>
      </c>
      <c r="AV47" s="1066">
        <v>25723560</v>
      </c>
      <c r="AW47" s="1020">
        <v>25723560</v>
      </c>
      <c r="AX47" s="1066">
        <v>25723560</v>
      </c>
      <c r="AY47" s="1020">
        <v>0</v>
      </c>
      <c r="AZ47" s="1066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70">
        <v>3397203153</v>
      </c>
      <c r="BH47" s="1070">
        <v>0</v>
      </c>
      <c r="BI47" s="1070">
        <v>9672032</v>
      </c>
      <c r="BJ47" s="1070">
        <v>0</v>
      </c>
      <c r="BK47" s="1070">
        <v>0</v>
      </c>
      <c r="BL47" s="1070">
        <v>25723560</v>
      </c>
      <c r="BM47" s="1070">
        <v>25723560</v>
      </c>
      <c r="BN47" s="1070">
        <v>25723560</v>
      </c>
      <c r="BO47" s="1070">
        <v>0</v>
      </c>
      <c r="BP47" s="1070">
        <v>25723560</v>
      </c>
      <c r="BQ47" s="1070">
        <v>0</v>
      </c>
      <c r="BR47" s="1070">
        <v>25723560</v>
      </c>
      <c r="BS47" s="1070">
        <v>0</v>
      </c>
      <c r="BT47" s="1070">
        <v>0</v>
      </c>
    </row>
    <row r="48" spans="1:72" ht="23.1" customHeight="1">
      <c r="A48" s="1013" t="str">
        <f t="shared" si="0"/>
        <v>A1051310</v>
      </c>
      <c r="B48" s="1358" t="s">
        <v>361</v>
      </c>
      <c r="C48" s="1324"/>
      <c r="D48" s="1358" t="s">
        <v>738</v>
      </c>
      <c r="E48" s="1324"/>
      <c r="F48" s="1358" t="s">
        <v>739</v>
      </c>
      <c r="G48" s="1324"/>
      <c r="H48" s="1358" t="s">
        <v>743</v>
      </c>
      <c r="I48" s="1324"/>
      <c r="J48" s="1358" t="s">
        <v>738</v>
      </c>
      <c r="K48" s="1324"/>
      <c r="L48" s="1324"/>
      <c r="M48" s="1358" t="s">
        <v>748</v>
      </c>
      <c r="N48" s="1324"/>
      <c r="O48" s="1324"/>
      <c r="P48" s="1358"/>
      <c r="Q48" s="1324"/>
      <c r="R48" s="1358"/>
      <c r="S48" s="1324"/>
      <c r="T48" s="1359" t="s">
        <v>378</v>
      </c>
      <c r="U48" s="1324"/>
      <c r="V48" s="1324"/>
      <c r="W48" s="1324"/>
      <c r="X48" s="1324"/>
      <c r="Y48" s="1324"/>
      <c r="Z48" s="1324"/>
      <c r="AA48" s="1324"/>
      <c r="AB48" s="1358" t="s">
        <v>732</v>
      </c>
      <c r="AC48" s="1324"/>
      <c r="AD48" s="1324"/>
      <c r="AE48" s="1324"/>
      <c r="AF48" s="1324"/>
      <c r="AG48" s="1358" t="s">
        <v>733</v>
      </c>
      <c r="AH48" s="1324"/>
      <c r="AI48" s="1324"/>
      <c r="AJ48" s="1024" t="s">
        <v>417</v>
      </c>
      <c r="AK48" s="1360" t="s">
        <v>734</v>
      </c>
      <c r="AL48" s="1324"/>
      <c r="AM48" s="1324"/>
      <c r="AN48" s="1324"/>
      <c r="AO48" s="1324"/>
      <c r="AP48" s="1324"/>
      <c r="AQ48" s="1020">
        <v>5118480408</v>
      </c>
      <c r="AR48" s="1066">
        <v>0</v>
      </c>
      <c r="AS48" s="1020">
        <v>0</v>
      </c>
      <c r="AT48" s="1020">
        <v>0</v>
      </c>
      <c r="AU48" s="1020">
        <v>0</v>
      </c>
      <c r="AV48" s="1066">
        <v>406507200</v>
      </c>
      <c r="AW48" s="1020">
        <v>406507200</v>
      </c>
      <c r="AX48" s="1066">
        <v>406507200</v>
      </c>
      <c r="AY48" s="1020">
        <v>0</v>
      </c>
      <c r="AZ48" s="1066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70">
        <v>5118480408</v>
      </c>
      <c r="BH48" s="1070">
        <v>0</v>
      </c>
      <c r="BI48" s="1070">
        <v>0</v>
      </c>
      <c r="BJ48" s="1070">
        <v>0</v>
      </c>
      <c r="BK48" s="1070">
        <v>0</v>
      </c>
      <c r="BL48" s="1070">
        <v>406507200</v>
      </c>
      <c r="BM48" s="1070">
        <v>406507200</v>
      </c>
      <c r="BN48" s="1070">
        <v>406507200</v>
      </c>
      <c r="BO48" s="1070">
        <v>0</v>
      </c>
      <c r="BP48" s="1070">
        <v>406507200</v>
      </c>
      <c r="BQ48" s="1070">
        <v>0</v>
      </c>
      <c r="BR48" s="1070">
        <v>406507200</v>
      </c>
      <c r="BS48" s="1070">
        <v>0</v>
      </c>
      <c r="BT48" s="1070">
        <v>1475432</v>
      </c>
    </row>
    <row r="49" spans="1:72" ht="23.1" customHeight="1">
      <c r="A49" s="1013" t="str">
        <f t="shared" si="0"/>
        <v>A1051410</v>
      </c>
      <c r="B49" s="1358" t="s">
        <v>361</v>
      </c>
      <c r="C49" s="1324"/>
      <c r="D49" s="1358" t="s">
        <v>738</v>
      </c>
      <c r="E49" s="1324"/>
      <c r="F49" s="1358" t="s">
        <v>739</v>
      </c>
      <c r="G49" s="1324"/>
      <c r="H49" s="1358" t="s">
        <v>743</v>
      </c>
      <c r="I49" s="1324"/>
      <c r="J49" s="1358" t="s">
        <v>738</v>
      </c>
      <c r="K49" s="1324"/>
      <c r="L49" s="1324"/>
      <c r="M49" s="1358" t="s">
        <v>742</v>
      </c>
      <c r="N49" s="1324"/>
      <c r="O49" s="1324"/>
      <c r="P49" s="1358"/>
      <c r="Q49" s="1324"/>
      <c r="R49" s="1358"/>
      <c r="S49" s="1324"/>
      <c r="T49" s="1359" t="s">
        <v>379</v>
      </c>
      <c r="U49" s="1324"/>
      <c r="V49" s="1324"/>
      <c r="W49" s="1324"/>
      <c r="X49" s="1324"/>
      <c r="Y49" s="1324"/>
      <c r="Z49" s="1324"/>
      <c r="AA49" s="1324"/>
      <c r="AB49" s="1358" t="s">
        <v>732</v>
      </c>
      <c r="AC49" s="1324"/>
      <c r="AD49" s="1324"/>
      <c r="AE49" s="1324"/>
      <c r="AF49" s="1324"/>
      <c r="AG49" s="1358" t="s">
        <v>733</v>
      </c>
      <c r="AH49" s="1324"/>
      <c r="AI49" s="1324"/>
      <c r="AJ49" s="1024" t="s">
        <v>417</v>
      </c>
      <c r="AK49" s="1360" t="s">
        <v>734</v>
      </c>
      <c r="AL49" s="1324"/>
      <c r="AM49" s="1324"/>
      <c r="AN49" s="1324"/>
      <c r="AO49" s="1324"/>
      <c r="AP49" s="1324"/>
      <c r="AQ49" s="1020">
        <v>8151842568</v>
      </c>
      <c r="AR49" s="1066">
        <v>0</v>
      </c>
      <c r="AS49" s="1020">
        <v>0</v>
      </c>
      <c r="AT49" s="1020">
        <v>0</v>
      </c>
      <c r="AU49" s="1020">
        <v>0</v>
      </c>
      <c r="AV49" s="1066">
        <v>673396100</v>
      </c>
      <c r="AW49" s="1020">
        <v>673396100</v>
      </c>
      <c r="AX49" s="1066">
        <v>673396100</v>
      </c>
      <c r="AY49" s="1020">
        <v>0</v>
      </c>
      <c r="AZ49" s="1066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70">
        <v>8151842568</v>
      </c>
      <c r="BH49" s="1070">
        <v>0</v>
      </c>
      <c r="BI49" s="1070">
        <v>0</v>
      </c>
      <c r="BJ49" s="1070">
        <v>0</v>
      </c>
      <c r="BK49" s="1070">
        <v>0</v>
      </c>
      <c r="BL49" s="1070">
        <v>673396100</v>
      </c>
      <c r="BM49" s="1070">
        <v>673396100</v>
      </c>
      <c r="BN49" s="1070">
        <v>673396100</v>
      </c>
      <c r="BO49" s="1070">
        <v>0</v>
      </c>
      <c r="BP49" s="1070">
        <v>673396100</v>
      </c>
      <c r="BQ49" s="1070">
        <v>0</v>
      </c>
      <c r="BR49" s="1070">
        <v>673396100</v>
      </c>
      <c r="BS49" s="1070">
        <v>0</v>
      </c>
      <c r="BT49" s="1070">
        <v>29296534</v>
      </c>
    </row>
    <row r="50" spans="1:72" ht="23.1" customHeight="1">
      <c r="A50" s="1013" t="str">
        <f t="shared" si="0"/>
        <v>A1051510</v>
      </c>
      <c r="B50" s="1358" t="s">
        <v>361</v>
      </c>
      <c r="C50" s="1324"/>
      <c r="D50" s="1358" t="s">
        <v>738</v>
      </c>
      <c r="E50" s="1324"/>
      <c r="F50" s="1358" t="s">
        <v>739</v>
      </c>
      <c r="G50" s="1324"/>
      <c r="H50" s="1358" t="s">
        <v>743</v>
      </c>
      <c r="I50" s="1324"/>
      <c r="J50" s="1358" t="s">
        <v>738</v>
      </c>
      <c r="K50" s="1324"/>
      <c r="L50" s="1324"/>
      <c r="M50" s="1358" t="s">
        <v>743</v>
      </c>
      <c r="N50" s="1324"/>
      <c r="O50" s="1324"/>
      <c r="P50" s="1358"/>
      <c r="Q50" s="1324"/>
      <c r="R50" s="1358"/>
      <c r="S50" s="1324"/>
      <c r="T50" s="1359" t="s">
        <v>380</v>
      </c>
      <c r="U50" s="1324"/>
      <c r="V50" s="1324"/>
      <c r="W50" s="1324"/>
      <c r="X50" s="1324"/>
      <c r="Y50" s="1324"/>
      <c r="Z50" s="1324"/>
      <c r="AA50" s="1324"/>
      <c r="AB50" s="1358" t="s">
        <v>732</v>
      </c>
      <c r="AC50" s="1324"/>
      <c r="AD50" s="1324"/>
      <c r="AE50" s="1324"/>
      <c r="AF50" s="1324"/>
      <c r="AG50" s="1358" t="s">
        <v>733</v>
      </c>
      <c r="AH50" s="1324"/>
      <c r="AI50" s="1324"/>
      <c r="AJ50" s="1024" t="s">
        <v>417</v>
      </c>
      <c r="AK50" s="1360" t="s">
        <v>734</v>
      </c>
      <c r="AL50" s="1324"/>
      <c r="AM50" s="1324"/>
      <c r="AN50" s="1324"/>
      <c r="AO50" s="1324"/>
      <c r="AP50" s="1324"/>
      <c r="AQ50" s="1020">
        <v>1058327668</v>
      </c>
      <c r="AR50" s="1066">
        <v>0</v>
      </c>
      <c r="AS50" s="1020">
        <v>0</v>
      </c>
      <c r="AT50" s="1020">
        <v>0</v>
      </c>
      <c r="AU50" s="1020">
        <v>0</v>
      </c>
      <c r="AV50" s="1066">
        <v>90694372</v>
      </c>
      <c r="AW50" s="1020">
        <v>90694372</v>
      </c>
      <c r="AX50" s="1066">
        <v>90694372</v>
      </c>
      <c r="AY50" s="1020">
        <v>0</v>
      </c>
      <c r="AZ50" s="1066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70">
        <v>1058327668</v>
      </c>
      <c r="BH50" s="1070">
        <v>0</v>
      </c>
      <c r="BI50" s="1070">
        <v>0</v>
      </c>
      <c r="BJ50" s="1070">
        <v>0</v>
      </c>
      <c r="BK50" s="1070">
        <v>0</v>
      </c>
      <c r="BL50" s="1070">
        <v>90694372</v>
      </c>
      <c r="BM50" s="1070">
        <v>90694372</v>
      </c>
      <c r="BN50" s="1070">
        <v>90694372</v>
      </c>
      <c r="BO50" s="1070">
        <v>0</v>
      </c>
      <c r="BP50" s="1070">
        <v>90694372</v>
      </c>
      <c r="BQ50" s="1070">
        <v>0</v>
      </c>
      <c r="BR50" s="1070">
        <v>90694372</v>
      </c>
      <c r="BS50" s="1070">
        <v>0</v>
      </c>
      <c r="BT50" s="1070">
        <v>0</v>
      </c>
    </row>
    <row r="51" spans="1:72" ht="23.1" customHeight="1">
      <c r="A51" s="1013" t="str">
        <f t="shared" si="0"/>
        <v>A105210</v>
      </c>
      <c r="B51" s="1350" t="s">
        <v>361</v>
      </c>
      <c r="C51" s="1324"/>
      <c r="D51" s="1350" t="s">
        <v>738</v>
      </c>
      <c r="E51" s="1324"/>
      <c r="F51" s="1350" t="s">
        <v>739</v>
      </c>
      <c r="G51" s="1324"/>
      <c r="H51" s="1350" t="s">
        <v>743</v>
      </c>
      <c r="I51" s="1324"/>
      <c r="J51" s="1350" t="s">
        <v>741</v>
      </c>
      <c r="K51" s="1324"/>
      <c r="L51" s="1324"/>
      <c r="M51" s="1350"/>
      <c r="N51" s="1324"/>
      <c r="O51" s="1324"/>
      <c r="P51" s="1350"/>
      <c r="Q51" s="1324"/>
      <c r="R51" s="1350"/>
      <c r="S51" s="1324"/>
      <c r="T51" s="1349" t="s">
        <v>752</v>
      </c>
      <c r="U51" s="1324"/>
      <c r="V51" s="1324"/>
      <c r="W51" s="1324"/>
      <c r="X51" s="1324"/>
      <c r="Y51" s="1324"/>
      <c r="Z51" s="1324"/>
      <c r="AA51" s="1324"/>
      <c r="AB51" s="1350" t="s">
        <v>732</v>
      </c>
      <c r="AC51" s="1324"/>
      <c r="AD51" s="1324"/>
      <c r="AE51" s="1324"/>
      <c r="AF51" s="1324"/>
      <c r="AG51" s="1350" t="s">
        <v>733</v>
      </c>
      <c r="AH51" s="1324"/>
      <c r="AI51" s="1324"/>
      <c r="AJ51" s="1021" t="s">
        <v>417</v>
      </c>
      <c r="AK51" s="1351" t="s">
        <v>734</v>
      </c>
      <c r="AL51" s="1324"/>
      <c r="AM51" s="1324"/>
      <c r="AN51" s="1324"/>
      <c r="AO51" s="1324"/>
      <c r="AP51" s="1324"/>
      <c r="AQ51" s="1020">
        <v>13499872539</v>
      </c>
      <c r="AR51" s="1066">
        <v>0</v>
      </c>
      <c r="AS51" s="1020">
        <v>0</v>
      </c>
      <c r="AT51" s="1020">
        <v>0</v>
      </c>
      <c r="AU51" s="1020">
        <v>0</v>
      </c>
      <c r="AV51" s="1066">
        <v>1087504194</v>
      </c>
      <c r="AW51" s="1020">
        <v>1087504194</v>
      </c>
      <c r="AX51" s="1066">
        <v>1087504194</v>
      </c>
      <c r="AY51" s="1020">
        <v>0</v>
      </c>
      <c r="AZ51" s="1066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70">
        <v>13499872539</v>
      </c>
      <c r="BH51" s="1070">
        <v>0</v>
      </c>
      <c r="BI51" s="1070">
        <v>0</v>
      </c>
      <c r="BJ51" s="1070">
        <v>0</v>
      </c>
      <c r="BK51" s="1070">
        <v>0</v>
      </c>
      <c r="BL51" s="1070">
        <v>1087504194</v>
      </c>
      <c r="BM51" s="1070">
        <v>1087504194</v>
      </c>
      <c r="BN51" s="1070">
        <v>1087504194</v>
      </c>
      <c r="BO51" s="1070">
        <v>0</v>
      </c>
      <c r="BP51" s="1070">
        <v>1087504194</v>
      </c>
      <c r="BQ51" s="1070">
        <v>0</v>
      </c>
      <c r="BR51" s="1070">
        <v>1087504194</v>
      </c>
      <c r="BS51" s="1070">
        <v>0</v>
      </c>
      <c r="BT51" s="1070">
        <v>1662342</v>
      </c>
    </row>
    <row r="52" spans="1:72" ht="23.1" customHeight="1">
      <c r="A52" s="1013" t="str">
        <f t="shared" si="0"/>
        <v>A1052110</v>
      </c>
      <c r="B52" s="1358" t="s">
        <v>361</v>
      </c>
      <c r="C52" s="1324"/>
      <c r="D52" s="1358" t="s">
        <v>738</v>
      </c>
      <c r="E52" s="1324"/>
      <c r="F52" s="1358" t="s">
        <v>739</v>
      </c>
      <c r="G52" s="1324"/>
      <c r="H52" s="1358" t="s">
        <v>743</v>
      </c>
      <c r="I52" s="1324"/>
      <c r="J52" s="1358" t="s">
        <v>741</v>
      </c>
      <c r="K52" s="1324"/>
      <c r="L52" s="1324"/>
      <c r="M52" s="1358" t="s">
        <v>738</v>
      </c>
      <c r="N52" s="1324"/>
      <c r="O52" s="1324"/>
      <c r="P52" s="1358"/>
      <c r="Q52" s="1324"/>
      <c r="R52" s="1358"/>
      <c r="S52" s="1324"/>
      <c r="T52" s="1359" t="s">
        <v>381</v>
      </c>
      <c r="U52" s="1324"/>
      <c r="V52" s="1324"/>
      <c r="W52" s="1324"/>
      <c r="X52" s="1324"/>
      <c r="Y52" s="1324"/>
      <c r="Z52" s="1324"/>
      <c r="AA52" s="1324"/>
      <c r="AB52" s="1358" t="s">
        <v>732</v>
      </c>
      <c r="AC52" s="1324"/>
      <c r="AD52" s="1324"/>
      <c r="AE52" s="1324"/>
      <c r="AF52" s="1324"/>
      <c r="AG52" s="1358" t="s">
        <v>733</v>
      </c>
      <c r="AH52" s="1324"/>
      <c r="AI52" s="1324"/>
      <c r="AJ52" s="1024" t="s">
        <v>417</v>
      </c>
      <c r="AK52" s="1360" t="s">
        <v>734</v>
      </c>
      <c r="AL52" s="1324"/>
      <c r="AM52" s="1324"/>
      <c r="AN52" s="1324"/>
      <c r="AO52" s="1324"/>
      <c r="AP52" s="1324"/>
      <c r="AQ52" s="1020">
        <v>148627109</v>
      </c>
      <c r="AR52" s="1066">
        <v>0</v>
      </c>
      <c r="AS52" s="1020">
        <v>0</v>
      </c>
      <c r="AT52" s="1020">
        <v>0</v>
      </c>
      <c r="AU52" s="1020">
        <v>0</v>
      </c>
      <c r="AV52" s="1066">
        <v>9133900</v>
      </c>
      <c r="AW52" s="1020">
        <v>9133900</v>
      </c>
      <c r="AX52" s="1066">
        <v>9133900</v>
      </c>
      <c r="AY52" s="1020">
        <v>0</v>
      </c>
      <c r="AZ52" s="1066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70">
        <v>148627109</v>
      </c>
      <c r="BH52" s="1070">
        <v>0</v>
      </c>
      <c r="BI52" s="1070">
        <v>0</v>
      </c>
      <c r="BJ52" s="1070">
        <v>0</v>
      </c>
      <c r="BK52" s="1070">
        <v>0</v>
      </c>
      <c r="BL52" s="1070">
        <v>9133900</v>
      </c>
      <c r="BM52" s="1070">
        <v>9133900</v>
      </c>
      <c r="BN52" s="1070">
        <v>9133900</v>
      </c>
      <c r="BO52" s="1070">
        <v>0</v>
      </c>
      <c r="BP52" s="1070">
        <v>9133900</v>
      </c>
      <c r="BQ52" s="1070">
        <v>0</v>
      </c>
      <c r="BR52" s="1070">
        <v>9133900</v>
      </c>
      <c r="BS52" s="1070">
        <v>0</v>
      </c>
      <c r="BT52" s="1070">
        <v>0</v>
      </c>
    </row>
    <row r="53" spans="1:72" ht="23.1" customHeight="1">
      <c r="A53" s="1013" t="str">
        <f t="shared" si="0"/>
        <v>A1052210</v>
      </c>
      <c r="B53" s="1358" t="s">
        <v>361</v>
      </c>
      <c r="C53" s="1324"/>
      <c r="D53" s="1358" t="s">
        <v>738</v>
      </c>
      <c r="E53" s="1324"/>
      <c r="F53" s="1358" t="s">
        <v>739</v>
      </c>
      <c r="G53" s="1324"/>
      <c r="H53" s="1358" t="s">
        <v>743</v>
      </c>
      <c r="I53" s="1324"/>
      <c r="J53" s="1358" t="s">
        <v>741</v>
      </c>
      <c r="K53" s="1324"/>
      <c r="L53" s="1324"/>
      <c r="M53" s="1358" t="s">
        <v>741</v>
      </c>
      <c r="N53" s="1324"/>
      <c r="O53" s="1324"/>
      <c r="P53" s="1358"/>
      <c r="Q53" s="1324"/>
      <c r="R53" s="1358"/>
      <c r="S53" s="1324"/>
      <c r="T53" s="1359" t="s">
        <v>382</v>
      </c>
      <c r="U53" s="1324"/>
      <c r="V53" s="1324"/>
      <c r="W53" s="1324"/>
      <c r="X53" s="1324"/>
      <c r="Y53" s="1324"/>
      <c r="Z53" s="1324"/>
      <c r="AA53" s="1324"/>
      <c r="AB53" s="1358" t="s">
        <v>732</v>
      </c>
      <c r="AC53" s="1324"/>
      <c r="AD53" s="1324"/>
      <c r="AE53" s="1324"/>
      <c r="AF53" s="1324"/>
      <c r="AG53" s="1358" t="s">
        <v>733</v>
      </c>
      <c r="AH53" s="1324"/>
      <c r="AI53" s="1324"/>
      <c r="AJ53" s="1024" t="s">
        <v>417</v>
      </c>
      <c r="AK53" s="1360" t="s">
        <v>734</v>
      </c>
      <c r="AL53" s="1324"/>
      <c r="AM53" s="1324"/>
      <c r="AN53" s="1324"/>
      <c r="AO53" s="1324"/>
      <c r="AP53" s="1324"/>
      <c r="AQ53" s="1020">
        <v>6543597377</v>
      </c>
      <c r="AR53" s="1066">
        <v>0</v>
      </c>
      <c r="AS53" s="1020">
        <v>0</v>
      </c>
      <c r="AT53" s="1020">
        <v>0</v>
      </c>
      <c r="AU53" s="1020">
        <v>0</v>
      </c>
      <c r="AV53" s="1066">
        <v>519449714</v>
      </c>
      <c r="AW53" s="1020">
        <v>519449714</v>
      </c>
      <c r="AX53" s="1066">
        <v>519449714</v>
      </c>
      <c r="AY53" s="1020">
        <v>0</v>
      </c>
      <c r="AZ53" s="1066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70">
        <v>6543597377</v>
      </c>
      <c r="BH53" s="1070">
        <v>0</v>
      </c>
      <c r="BI53" s="1070">
        <v>0</v>
      </c>
      <c r="BJ53" s="1070">
        <v>0</v>
      </c>
      <c r="BK53" s="1070">
        <v>0</v>
      </c>
      <c r="BL53" s="1070">
        <v>519449714</v>
      </c>
      <c r="BM53" s="1070">
        <v>519449714</v>
      </c>
      <c r="BN53" s="1070">
        <v>519449714</v>
      </c>
      <c r="BO53" s="1070">
        <v>0</v>
      </c>
      <c r="BP53" s="1070">
        <v>519449714</v>
      </c>
      <c r="BQ53" s="1070">
        <v>0</v>
      </c>
      <c r="BR53" s="1070">
        <v>519449714</v>
      </c>
      <c r="BS53" s="1070">
        <v>0</v>
      </c>
      <c r="BT53" s="1070">
        <v>0</v>
      </c>
    </row>
    <row r="54" spans="1:72" ht="23.1" customHeight="1">
      <c r="A54" s="1013" t="str">
        <f t="shared" si="0"/>
        <v>A1052310</v>
      </c>
      <c r="B54" s="1358" t="s">
        <v>361</v>
      </c>
      <c r="C54" s="1324"/>
      <c r="D54" s="1358" t="s">
        <v>738</v>
      </c>
      <c r="E54" s="1324"/>
      <c r="F54" s="1358" t="s">
        <v>739</v>
      </c>
      <c r="G54" s="1324"/>
      <c r="H54" s="1358" t="s">
        <v>743</v>
      </c>
      <c r="I54" s="1324"/>
      <c r="J54" s="1358" t="s">
        <v>741</v>
      </c>
      <c r="K54" s="1324"/>
      <c r="L54" s="1324"/>
      <c r="M54" s="1358" t="s">
        <v>748</v>
      </c>
      <c r="N54" s="1324"/>
      <c r="O54" s="1324"/>
      <c r="P54" s="1358"/>
      <c r="Q54" s="1324"/>
      <c r="R54" s="1358"/>
      <c r="S54" s="1324"/>
      <c r="T54" s="1359" t="s">
        <v>383</v>
      </c>
      <c r="U54" s="1324"/>
      <c r="V54" s="1324"/>
      <c r="W54" s="1324"/>
      <c r="X54" s="1324"/>
      <c r="Y54" s="1324"/>
      <c r="Z54" s="1324"/>
      <c r="AA54" s="1324"/>
      <c r="AB54" s="1358" t="s">
        <v>732</v>
      </c>
      <c r="AC54" s="1324"/>
      <c r="AD54" s="1324"/>
      <c r="AE54" s="1324"/>
      <c r="AF54" s="1324"/>
      <c r="AG54" s="1358" t="s">
        <v>733</v>
      </c>
      <c r="AH54" s="1324"/>
      <c r="AI54" s="1324"/>
      <c r="AJ54" s="1024" t="s">
        <v>417</v>
      </c>
      <c r="AK54" s="1360" t="s">
        <v>734</v>
      </c>
      <c r="AL54" s="1324"/>
      <c r="AM54" s="1324"/>
      <c r="AN54" s="1324"/>
      <c r="AO54" s="1324"/>
      <c r="AP54" s="1324"/>
      <c r="AQ54" s="1020">
        <v>6718291834</v>
      </c>
      <c r="AR54" s="1066">
        <v>0</v>
      </c>
      <c r="AS54" s="1020">
        <v>0</v>
      </c>
      <c r="AT54" s="1020">
        <v>0</v>
      </c>
      <c r="AU54" s="1020">
        <v>0</v>
      </c>
      <c r="AV54" s="1066">
        <v>552691980</v>
      </c>
      <c r="AW54" s="1020">
        <v>552691980</v>
      </c>
      <c r="AX54" s="1066">
        <v>552691980</v>
      </c>
      <c r="AY54" s="1020">
        <v>0</v>
      </c>
      <c r="AZ54" s="1066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70">
        <v>6718291834</v>
      </c>
      <c r="BH54" s="1070">
        <v>0</v>
      </c>
      <c r="BI54" s="1070">
        <v>0</v>
      </c>
      <c r="BJ54" s="1070">
        <v>0</v>
      </c>
      <c r="BK54" s="1070">
        <v>0</v>
      </c>
      <c r="BL54" s="1070">
        <v>552691980</v>
      </c>
      <c r="BM54" s="1070">
        <v>552691980</v>
      </c>
      <c r="BN54" s="1070">
        <v>552691980</v>
      </c>
      <c r="BO54" s="1070">
        <v>0</v>
      </c>
      <c r="BP54" s="1070">
        <v>552691980</v>
      </c>
      <c r="BQ54" s="1070">
        <v>0</v>
      </c>
      <c r="BR54" s="1070">
        <v>552691980</v>
      </c>
      <c r="BS54" s="1070">
        <v>0</v>
      </c>
      <c r="BT54" s="1070">
        <v>1652057</v>
      </c>
    </row>
    <row r="55" spans="1:72" ht="23.1" customHeight="1">
      <c r="A55" s="1013" t="str">
        <f t="shared" si="0"/>
        <v>A1052610</v>
      </c>
      <c r="B55" s="1358" t="s">
        <v>361</v>
      </c>
      <c r="C55" s="1324"/>
      <c r="D55" s="1358" t="s">
        <v>738</v>
      </c>
      <c r="E55" s="1324"/>
      <c r="F55" s="1358" t="s">
        <v>739</v>
      </c>
      <c r="G55" s="1324"/>
      <c r="H55" s="1358" t="s">
        <v>743</v>
      </c>
      <c r="I55" s="1324"/>
      <c r="J55" s="1358" t="s">
        <v>741</v>
      </c>
      <c r="K55" s="1324"/>
      <c r="L55" s="1324"/>
      <c r="M55" s="1358" t="s">
        <v>753</v>
      </c>
      <c r="N55" s="1324"/>
      <c r="O55" s="1324"/>
      <c r="P55" s="1358"/>
      <c r="Q55" s="1324"/>
      <c r="R55" s="1358"/>
      <c r="S55" s="1324"/>
      <c r="T55" s="1359" t="s">
        <v>384</v>
      </c>
      <c r="U55" s="1324"/>
      <c r="V55" s="1324"/>
      <c r="W55" s="1324"/>
      <c r="X55" s="1324"/>
      <c r="Y55" s="1324"/>
      <c r="Z55" s="1324"/>
      <c r="AA55" s="1324"/>
      <c r="AB55" s="1358" t="s">
        <v>732</v>
      </c>
      <c r="AC55" s="1324"/>
      <c r="AD55" s="1324"/>
      <c r="AE55" s="1324"/>
      <c r="AF55" s="1324"/>
      <c r="AG55" s="1358" t="s">
        <v>733</v>
      </c>
      <c r="AH55" s="1324"/>
      <c r="AI55" s="1324"/>
      <c r="AJ55" s="1024" t="s">
        <v>417</v>
      </c>
      <c r="AK55" s="1360" t="s">
        <v>734</v>
      </c>
      <c r="AL55" s="1324"/>
      <c r="AM55" s="1324"/>
      <c r="AN55" s="1324"/>
      <c r="AO55" s="1324"/>
      <c r="AP55" s="1324"/>
      <c r="AQ55" s="1020">
        <v>89356219</v>
      </c>
      <c r="AR55" s="1066">
        <v>0</v>
      </c>
      <c r="AS55" s="1020">
        <v>0</v>
      </c>
      <c r="AT55" s="1020">
        <v>0</v>
      </c>
      <c r="AU55" s="1020">
        <v>0</v>
      </c>
      <c r="AV55" s="1066">
        <v>6228600</v>
      </c>
      <c r="AW55" s="1020">
        <v>6228600</v>
      </c>
      <c r="AX55" s="1066">
        <v>6228600</v>
      </c>
      <c r="AY55" s="1020">
        <v>0</v>
      </c>
      <c r="AZ55" s="1066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70">
        <v>89356219</v>
      </c>
      <c r="BH55" s="1070">
        <v>0</v>
      </c>
      <c r="BI55" s="1070">
        <v>0</v>
      </c>
      <c r="BJ55" s="1070">
        <v>0</v>
      </c>
      <c r="BK55" s="1070">
        <v>0</v>
      </c>
      <c r="BL55" s="1070">
        <v>6228600</v>
      </c>
      <c r="BM55" s="1070">
        <v>6228600</v>
      </c>
      <c r="BN55" s="1070">
        <v>6228600</v>
      </c>
      <c r="BO55" s="1070">
        <v>0</v>
      </c>
      <c r="BP55" s="1070">
        <v>6228600</v>
      </c>
      <c r="BQ55" s="1070">
        <v>0</v>
      </c>
      <c r="BR55" s="1070">
        <v>6228600</v>
      </c>
      <c r="BS55" s="1070">
        <v>0</v>
      </c>
      <c r="BT55" s="1070">
        <v>10285</v>
      </c>
    </row>
    <row r="56" spans="1:72" ht="23.1" customHeight="1">
      <c r="A56" s="1013" t="str">
        <f t="shared" si="0"/>
        <v>A105610</v>
      </c>
      <c r="B56" s="1358" t="s">
        <v>361</v>
      </c>
      <c r="C56" s="1324"/>
      <c r="D56" s="1358" t="s">
        <v>738</v>
      </c>
      <c r="E56" s="1324"/>
      <c r="F56" s="1358" t="s">
        <v>739</v>
      </c>
      <c r="G56" s="1324"/>
      <c r="H56" s="1358" t="s">
        <v>743</v>
      </c>
      <c r="I56" s="1324"/>
      <c r="J56" s="1358" t="s">
        <v>753</v>
      </c>
      <c r="K56" s="1324"/>
      <c r="L56" s="1324"/>
      <c r="M56" s="1358"/>
      <c r="N56" s="1324"/>
      <c r="O56" s="1324"/>
      <c r="P56" s="1358"/>
      <c r="Q56" s="1324"/>
      <c r="R56" s="1358"/>
      <c r="S56" s="1324"/>
      <c r="T56" s="1359" t="s">
        <v>385</v>
      </c>
      <c r="U56" s="1324"/>
      <c r="V56" s="1324"/>
      <c r="W56" s="1324"/>
      <c r="X56" s="1324"/>
      <c r="Y56" s="1324"/>
      <c r="Z56" s="1324"/>
      <c r="AA56" s="1324"/>
      <c r="AB56" s="1358" t="s">
        <v>732</v>
      </c>
      <c r="AC56" s="1324"/>
      <c r="AD56" s="1324"/>
      <c r="AE56" s="1324"/>
      <c r="AF56" s="1324"/>
      <c r="AG56" s="1358" t="s">
        <v>733</v>
      </c>
      <c r="AH56" s="1324"/>
      <c r="AI56" s="1324"/>
      <c r="AJ56" s="1024" t="s">
        <v>417</v>
      </c>
      <c r="AK56" s="1360" t="s">
        <v>734</v>
      </c>
      <c r="AL56" s="1324"/>
      <c r="AM56" s="1324"/>
      <c r="AN56" s="1324"/>
      <c r="AO56" s="1324"/>
      <c r="AP56" s="1324"/>
      <c r="AQ56" s="1020">
        <v>3207076847</v>
      </c>
      <c r="AR56" s="1066">
        <v>0</v>
      </c>
      <c r="AS56" s="1020">
        <v>0</v>
      </c>
      <c r="AT56" s="1020">
        <v>0</v>
      </c>
      <c r="AU56" s="1020">
        <v>0</v>
      </c>
      <c r="AV56" s="1066">
        <v>259678000</v>
      </c>
      <c r="AW56" s="1020">
        <v>259678000</v>
      </c>
      <c r="AX56" s="1066">
        <v>259678000</v>
      </c>
      <c r="AY56" s="1020">
        <v>0</v>
      </c>
      <c r="AZ56" s="1066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70">
        <v>3207076847</v>
      </c>
      <c r="BH56" s="1070">
        <v>0</v>
      </c>
      <c r="BI56" s="1070">
        <v>0</v>
      </c>
      <c r="BJ56" s="1070">
        <v>0</v>
      </c>
      <c r="BK56" s="1070">
        <v>0</v>
      </c>
      <c r="BL56" s="1070">
        <v>259678000</v>
      </c>
      <c r="BM56" s="1070">
        <v>259678000</v>
      </c>
      <c r="BN56" s="1070">
        <v>259678000</v>
      </c>
      <c r="BO56" s="1070">
        <v>0</v>
      </c>
      <c r="BP56" s="1070">
        <v>259678000</v>
      </c>
      <c r="BQ56" s="1070">
        <v>0</v>
      </c>
      <c r="BR56" s="1070">
        <v>259678000</v>
      </c>
      <c r="BS56" s="1070">
        <v>0</v>
      </c>
      <c r="BT56" s="1070">
        <v>0</v>
      </c>
    </row>
    <row r="57" spans="1:72" ht="23.1" customHeight="1">
      <c r="A57" s="1013" t="str">
        <f t="shared" si="0"/>
        <v>A105710</v>
      </c>
      <c r="B57" s="1358" t="s">
        <v>361</v>
      </c>
      <c r="C57" s="1324"/>
      <c r="D57" s="1358" t="s">
        <v>738</v>
      </c>
      <c r="E57" s="1324"/>
      <c r="F57" s="1358" t="s">
        <v>739</v>
      </c>
      <c r="G57" s="1324"/>
      <c r="H57" s="1358" t="s">
        <v>743</v>
      </c>
      <c r="I57" s="1324"/>
      <c r="J57" s="1358" t="s">
        <v>754</v>
      </c>
      <c r="K57" s="1324"/>
      <c r="L57" s="1324"/>
      <c r="M57" s="1358"/>
      <c r="N57" s="1324"/>
      <c r="O57" s="1324"/>
      <c r="P57" s="1358"/>
      <c r="Q57" s="1324"/>
      <c r="R57" s="1358"/>
      <c r="S57" s="1324"/>
      <c r="T57" s="1359" t="s">
        <v>386</v>
      </c>
      <c r="U57" s="1324"/>
      <c r="V57" s="1324"/>
      <c r="W57" s="1324"/>
      <c r="X57" s="1324"/>
      <c r="Y57" s="1324"/>
      <c r="Z57" s="1324"/>
      <c r="AA57" s="1324"/>
      <c r="AB57" s="1358" t="s">
        <v>732</v>
      </c>
      <c r="AC57" s="1324"/>
      <c r="AD57" s="1324"/>
      <c r="AE57" s="1324"/>
      <c r="AF57" s="1324"/>
      <c r="AG57" s="1358" t="s">
        <v>733</v>
      </c>
      <c r="AH57" s="1324"/>
      <c r="AI57" s="1324"/>
      <c r="AJ57" s="1024" t="s">
        <v>417</v>
      </c>
      <c r="AK57" s="1360" t="s">
        <v>734</v>
      </c>
      <c r="AL57" s="1324"/>
      <c r="AM57" s="1324"/>
      <c r="AN57" s="1324"/>
      <c r="AO57" s="1324"/>
      <c r="AP57" s="1324"/>
      <c r="AQ57" s="1020">
        <v>534630552</v>
      </c>
      <c r="AR57" s="1066">
        <v>0</v>
      </c>
      <c r="AS57" s="1020">
        <v>0</v>
      </c>
      <c r="AT57" s="1020">
        <v>0</v>
      </c>
      <c r="AU57" s="1020">
        <v>0</v>
      </c>
      <c r="AV57" s="1066">
        <v>43275500</v>
      </c>
      <c r="AW57" s="1020">
        <v>43275500</v>
      </c>
      <c r="AX57" s="1066">
        <v>43275500</v>
      </c>
      <c r="AY57" s="1020">
        <v>0</v>
      </c>
      <c r="AZ57" s="1066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70">
        <v>534630552</v>
      </c>
      <c r="BH57" s="1070">
        <v>0</v>
      </c>
      <c r="BI57" s="1070">
        <v>0</v>
      </c>
      <c r="BJ57" s="1070">
        <v>0</v>
      </c>
      <c r="BK57" s="1070">
        <v>0</v>
      </c>
      <c r="BL57" s="1070">
        <v>43275500</v>
      </c>
      <c r="BM57" s="1070">
        <v>43275500</v>
      </c>
      <c r="BN57" s="1070">
        <v>43275500</v>
      </c>
      <c r="BO57" s="1070">
        <v>0</v>
      </c>
      <c r="BP57" s="1070">
        <v>43275500</v>
      </c>
      <c r="BQ57" s="1070">
        <v>0</v>
      </c>
      <c r="BR57" s="1070">
        <v>43275500</v>
      </c>
      <c r="BS57" s="1070">
        <v>0</v>
      </c>
      <c r="BT57" s="1070">
        <v>0</v>
      </c>
    </row>
    <row r="58" spans="1:72" ht="23.1" customHeight="1">
      <c r="A58" s="1013" t="str">
        <f t="shared" si="0"/>
        <v>A105810</v>
      </c>
      <c r="B58" s="1358" t="s">
        <v>361</v>
      </c>
      <c r="C58" s="1324"/>
      <c r="D58" s="1358" t="s">
        <v>738</v>
      </c>
      <c r="E58" s="1324"/>
      <c r="F58" s="1358" t="s">
        <v>739</v>
      </c>
      <c r="G58" s="1324"/>
      <c r="H58" s="1358" t="s">
        <v>743</v>
      </c>
      <c r="I58" s="1324"/>
      <c r="J58" s="1358" t="s">
        <v>755</v>
      </c>
      <c r="K58" s="1324"/>
      <c r="L58" s="1324"/>
      <c r="M58" s="1358"/>
      <c r="N58" s="1324"/>
      <c r="O58" s="1324"/>
      <c r="P58" s="1358"/>
      <c r="Q58" s="1324"/>
      <c r="R58" s="1358"/>
      <c r="S58" s="1324"/>
      <c r="T58" s="1359" t="s">
        <v>387</v>
      </c>
      <c r="U58" s="1324"/>
      <c r="V58" s="1324"/>
      <c r="W58" s="1324"/>
      <c r="X58" s="1324"/>
      <c r="Y58" s="1324"/>
      <c r="Z58" s="1324"/>
      <c r="AA58" s="1324"/>
      <c r="AB58" s="1358" t="s">
        <v>732</v>
      </c>
      <c r="AC58" s="1324"/>
      <c r="AD58" s="1324"/>
      <c r="AE58" s="1324"/>
      <c r="AF58" s="1324"/>
      <c r="AG58" s="1358" t="s">
        <v>733</v>
      </c>
      <c r="AH58" s="1324"/>
      <c r="AI58" s="1324"/>
      <c r="AJ58" s="1024" t="s">
        <v>417</v>
      </c>
      <c r="AK58" s="1360" t="s">
        <v>734</v>
      </c>
      <c r="AL58" s="1324"/>
      <c r="AM58" s="1324"/>
      <c r="AN58" s="1324"/>
      <c r="AO58" s="1324"/>
      <c r="AP58" s="1324"/>
      <c r="AQ58" s="1020">
        <v>534630583</v>
      </c>
      <c r="AR58" s="1066">
        <v>0</v>
      </c>
      <c r="AS58" s="1020">
        <v>0</v>
      </c>
      <c r="AT58" s="1020">
        <v>0</v>
      </c>
      <c r="AU58" s="1020">
        <v>0</v>
      </c>
      <c r="AV58" s="1066">
        <v>43275500</v>
      </c>
      <c r="AW58" s="1020">
        <v>43275500</v>
      </c>
      <c r="AX58" s="1066">
        <v>43275500</v>
      </c>
      <c r="AY58" s="1020">
        <v>0</v>
      </c>
      <c r="AZ58" s="1066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70">
        <v>534630583</v>
      </c>
      <c r="BH58" s="1070">
        <v>0</v>
      </c>
      <c r="BI58" s="1070">
        <v>0</v>
      </c>
      <c r="BJ58" s="1070">
        <v>0</v>
      </c>
      <c r="BK58" s="1070">
        <v>0</v>
      </c>
      <c r="BL58" s="1070">
        <v>43275500</v>
      </c>
      <c r="BM58" s="1070">
        <v>43275500</v>
      </c>
      <c r="BN58" s="1070">
        <v>43275500</v>
      </c>
      <c r="BO58" s="1070">
        <v>0</v>
      </c>
      <c r="BP58" s="1070">
        <v>43275500</v>
      </c>
      <c r="BQ58" s="1070">
        <v>0</v>
      </c>
      <c r="BR58" s="1070">
        <v>43275500</v>
      </c>
      <c r="BS58" s="1070">
        <v>0</v>
      </c>
      <c r="BT58" s="1070">
        <v>0</v>
      </c>
    </row>
    <row r="59" spans="1:72" ht="23.1" customHeight="1">
      <c r="A59" s="1013" t="str">
        <f t="shared" si="0"/>
        <v>A105910</v>
      </c>
      <c r="B59" s="1358" t="s">
        <v>361</v>
      </c>
      <c r="C59" s="1324"/>
      <c r="D59" s="1358" t="s">
        <v>738</v>
      </c>
      <c r="E59" s="1324"/>
      <c r="F59" s="1358" t="s">
        <v>739</v>
      </c>
      <c r="G59" s="1324"/>
      <c r="H59" s="1358" t="s">
        <v>743</v>
      </c>
      <c r="I59" s="1324"/>
      <c r="J59" s="1358" t="s">
        <v>747</v>
      </c>
      <c r="K59" s="1324"/>
      <c r="L59" s="1324"/>
      <c r="M59" s="1358"/>
      <c r="N59" s="1324"/>
      <c r="O59" s="1324"/>
      <c r="P59" s="1358"/>
      <c r="Q59" s="1324"/>
      <c r="R59" s="1358"/>
      <c r="S59" s="1324"/>
      <c r="T59" s="1359" t="s">
        <v>388</v>
      </c>
      <c r="U59" s="1324"/>
      <c r="V59" s="1324"/>
      <c r="W59" s="1324"/>
      <c r="X59" s="1324"/>
      <c r="Y59" s="1324"/>
      <c r="Z59" s="1324"/>
      <c r="AA59" s="1324"/>
      <c r="AB59" s="1358" t="s">
        <v>732</v>
      </c>
      <c r="AC59" s="1324"/>
      <c r="AD59" s="1324"/>
      <c r="AE59" s="1324"/>
      <c r="AF59" s="1324"/>
      <c r="AG59" s="1358" t="s">
        <v>733</v>
      </c>
      <c r="AH59" s="1324"/>
      <c r="AI59" s="1324"/>
      <c r="AJ59" s="1024" t="s">
        <v>417</v>
      </c>
      <c r="AK59" s="1360" t="s">
        <v>734</v>
      </c>
      <c r="AL59" s="1324"/>
      <c r="AM59" s="1324"/>
      <c r="AN59" s="1324"/>
      <c r="AO59" s="1324"/>
      <c r="AP59" s="1324"/>
      <c r="AQ59" s="1020">
        <v>1078819879</v>
      </c>
      <c r="AR59" s="1066">
        <v>0</v>
      </c>
      <c r="AS59" s="1020">
        <v>0</v>
      </c>
      <c r="AT59" s="1020">
        <v>0</v>
      </c>
      <c r="AU59" s="1020">
        <v>0</v>
      </c>
      <c r="AV59" s="1066">
        <v>86545200</v>
      </c>
      <c r="AW59" s="1020">
        <v>86545200</v>
      </c>
      <c r="AX59" s="1066">
        <v>86545200</v>
      </c>
      <c r="AY59" s="1020">
        <v>0</v>
      </c>
      <c r="AZ59" s="1066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70">
        <v>1078819879</v>
      </c>
      <c r="BH59" s="1070">
        <v>0</v>
      </c>
      <c r="BI59" s="1070">
        <v>0</v>
      </c>
      <c r="BJ59" s="1070">
        <v>0</v>
      </c>
      <c r="BK59" s="1070">
        <v>0</v>
      </c>
      <c r="BL59" s="1070">
        <v>86545200</v>
      </c>
      <c r="BM59" s="1070">
        <v>86545200</v>
      </c>
      <c r="BN59" s="1070">
        <v>86545200</v>
      </c>
      <c r="BO59" s="1070">
        <v>0</v>
      </c>
      <c r="BP59" s="1070">
        <v>86545200</v>
      </c>
      <c r="BQ59" s="1070">
        <v>0</v>
      </c>
      <c r="BR59" s="1070">
        <v>86545200</v>
      </c>
      <c r="BS59" s="1070">
        <v>0</v>
      </c>
      <c r="BT59" s="1070">
        <v>0</v>
      </c>
    </row>
    <row r="60" spans="1:72" ht="23.1" customHeight="1">
      <c r="A60" s="1013" t="str">
        <f t="shared" si="0"/>
        <v>A210</v>
      </c>
      <c r="B60" s="1350" t="s">
        <v>361</v>
      </c>
      <c r="C60" s="1324"/>
      <c r="D60" s="1350" t="s">
        <v>741</v>
      </c>
      <c r="E60" s="1324"/>
      <c r="F60" s="1350"/>
      <c r="G60" s="1324"/>
      <c r="H60" s="1350"/>
      <c r="I60" s="1324"/>
      <c r="J60" s="1350"/>
      <c r="K60" s="1324"/>
      <c r="L60" s="1324"/>
      <c r="M60" s="1350"/>
      <c r="N60" s="1324"/>
      <c r="O60" s="1324"/>
      <c r="P60" s="1350"/>
      <c r="Q60" s="1324"/>
      <c r="R60" s="1350"/>
      <c r="S60" s="1324"/>
      <c r="T60" s="1349" t="s">
        <v>59</v>
      </c>
      <c r="U60" s="1324"/>
      <c r="V60" s="1324"/>
      <c r="W60" s="1324"/>
      <c r="X60" s="1324"/>
      <c r="Y60" s="1324"/>
      <c r="Z60" s="1324"/>
      <c r="AA60" s="1324"/>
      <c r="AB60" s="1350" t="s">
        <v>732</v>
      </c>
      <c r="AC60" s="1324"/>
      <c r="AD60" s="1324"/>
      <c r="AE60" s="1324"/>
      <c r="AF60" s="1324"/>
      <c r="AG60" s="1350" t="s">
        <v>733</v>
      </c>
      <c r="AH60" s="1324"/>
      <c r="AI60" s="1324"/>
      <c r="AJ60" s="1021" t="s">
        <v>417</v>
      </c>
      <c r="AK60" s="1351" t="s">
        <v>734</v>
      </c>
      <c r="AL60" s="1324"/>
      <c r="AM60" s="1324"/>
      <c r="AN60" s="1324"/>
      <c r="AO60" s="1324"/>
      <c r="AP60" s="1324"/>
      <c r="AQ60" s="1020">
        <v>15227793192</v>
      </c>
      <c r="AR60" s="1066">
        <v>651819471.39999998</v>
      </c>
      <c r="AS60" s="1020">
        <v>249128536.52000001</v>
      </c>
      <c r="AT60" s="1020">
        <v>40295692</v>
      </c>
      <c r="AU60" s="1020">
        <v>0</v>
      </c>
      <c r="AV60" s="1066">
        <v>619885995.54999995</v>
      </c>
      <c r="AW60" s="1020">
        <v>31933475.850000001</v>
      </c>
      <c r="AX60" s="1066">
        <v>999010507</v>
      </c>
      <c r="AY60" s="1020">
        <v>379124511.44999999</v>
      </c>
      <c r="AZ60" s="1066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70">
        <v>15227793192</v>
      </c>
      <c r="BH60" s="1070">
        <v>651819471.39999998</v>
      </c>
      <c r="BI60" s="1070">
        <v>249128536.52000001</v>
      </c>
      <c r="BJ60" s="1070">
        <v>40295692</v>
      </c>
      <c r="BK60" s="1070">
        <v>0</v>
      </c>
      <c r="BL60" s="1070">
        <v>619885995.54999995</v>
      </c>
      <c r="BM60" s="1070">
        <v>31933475.850000001</v>
      </c>
      <c r="BN60" s="1070">
        <v>999010507</v>
      </c>
      <c r="BO60" s="1070">
        <v>379124511.44999999</v>
      </c>
      <c r="BP60" s="1070">
        <v>968614572</v>
      </c>
      <c r="BQ60" s="1070">
        <v>30395935</v>
      </c>
      <c r="BR60" s="1070">
        <v>962091797</v>
      </c>
      <c r="BS60" s="1070">
        <v>6522775</v>
      </c>
      <c r="BT60" s="1070">
        <v>8500</v>
      </c>
    </row>
    <row r="61" spans="1:72" ht="23.1" customHeight="1">
      <c r="A61" s="1013" t="str">
        <f t="shared" si="0"/>
        <v>A2010</v>
      </c>
      <c r="B61" s="1350" t="s">
        <v>361</v>
      </c>
      <c r="C61" s="1324"/>
      <c r="D61" s="1350" t="s">
        <v>741</v>
      </c>
      <c r="E61" s="1324"/>
      <c r="F61" s="1350" t="s">
        <v>739</v>
      </c>
      <c r="G61" s="1324"/>
      <c r="H61" s="1350"/>
      <c r="I61" s="1324"/>
      <c r="J61" s="1350"/>
      <c r="K61" s="1324"/>
      <c r="L61" s="1324"/>
      <c r="M61" s="1350"/>
      <c r="N61" s="1324"/>
      <c r="O61" s="1324"/>
      <c r="P61" s="1350"/>
      <c r="Q61" s="1324"/>
      <c r="R61" s="1350"/>
      <c r="S61" s="1324"/>
      <c r="T61" s="1349" t="s">
        <v>59</v>
      </c>
      <c r="U61" s="1324"/>
      <c r="V61" s="1324"/>
      <c r="W61" s="1324"/>
      <c r="X61" s="1324"/>
      <c r="Y61" s="1324"/>
      <c r="Z61" s="1324"/>
      <c r="AA61" s="1324"/>
      <c r="AB61" s="1350" t="s">
        <v>732</v>
      </c>
      <c r="AC61" s="1324"/>
      <c r="AD61" s="1324"/>
      <c r="AE61" s="1324"/>
      <c r="AF61" s="1324"/>
      <c r="AG61" s="1350" t="s">
        <v>733</v>
      </c>
      <c r="AH61" s="1324"/>
      <c r="AI61" s="1324"/>
      <c r="AJ61" s="1021" t="s">
        <v>417</v>
      </c>
      <c r="AK61" s="1351" t="s">
        <v>734</v>
      </c>
      <c r="AL61" s="1324"/>
      <c r="AM61" s="1324"/>
      <c r="AN61" s="1324"/>
      <c r="AO61" s="1324"/>
      <c r="AP61" s="1324"/>
      <c r="AQ61" s="1020">
        <v>15227793192</v>
      </c>
      <c r="AR61" s="1066">
        <v>651819471.39999998</v>
      </c>
      <c r="AS61" s="1020">
        <v>249128536.52000001</v>
      </c>
      <c r="AT61" s="1020">
        <v>40295692</v>
      </c>
      <c r="AU61" s="1020">
        <v>0</v>
      </c>
      <c r="AV61" s="1066">
        <v>619885995.54999995</v>
      </c>
      <c r="AW61" s="1020">
        <v>31933475.850000001</v>
      </c>
      <c r="AX61" s="1066">
        <v>999010507</v>
      </c>
      <c r="AY61" s="1020">
        <v>379124511.44999999</v>
      </c>
      <c r="AZ61" s="1066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70">
        <v>15227793192</v>
      </c>
      <c r="BH61" s="1070">
        <v>651819471.39999998</v>
      </c>
      <c r="BI61" s="1070">
        <v>249128536.52000001</v>
      </c>
      <c r="BJ61" s="1070">
        <v>40295692</v>
      </c>
      <c r="BK61" s="1070">
        <v>0</v>
      </c>
      <c r="BL61" s="1070">
        <v>619885995.54999995</v>
      </c>
      <c r="BM61" s="1070">
        <v>31933475.850000001</v>
      </c>
      <c r="BN61" s="1070">
        <v>999010507</v>
      </c>
      <c r="BO61" s="1070">
        <v>379124511.44999999</v>
      </c>
      <c r="BP61" s="1070">
        <v>968614572</v>
      </c>
      <c r="BQ61" s="1070">
        <v>30395935</v>
      </c>
      <c r="BR61" s="1070">
        <v>962091797</v>
      </c>
      <c r="BS61" s="1070">
        <v>6522775</v>
      </c>
      <c r="BT61" s="1070">
        <v>8500</v>
      </c>
    </row>
    <row r="62" spans="1:72" ht="23.1" customHeight="1">
      <c r="A62" s="1013" t="str">
        <f t="shared" si="0"/>
        <v>A20310</v>
      </c>
      <c r="B62" s="1358" t="s">
        <v>361</v>
      </c>
      <c r="C62" s="1324"/>
      <c r="D62" s="1358" t="s">
        <v>741</v>
      </c>
      <c r="E62" s="1324"/>
      <c r="F62" s="1358" t="s">
        <v>739</v>
      </c>
      <c r="G62" s="1324"/>
      <c r="H62" s="1358" t="s">
        <v>748</v>
      </c>
      <c r="I62" s="1324"/>
      <c r="J62" s="1358"/>
      <c r="K62" s="1324"/>
      <c r="L62" s="1324"/>
      <c r="M62" s="1358"/>
      <c r="N62" s="1324"/>
      <c r="O62" s="1324"/>
      <c r="P62" s="1358"/>
      <c r="Q62" s="1324"/>
      <c r="R62" s="1358"/>
      <c r="S62" s="1324"/>
      <c r="T62" s="1359" t="s">
        <v>625</v>
      </c>
      <c r="U62" s="1324"/>
      <c r="V62" s="1324"/>
      <c r="W62" s="1324"/>
      <c r="X62" s="1324"/>
      <c r="Y62" s="1324"/>
      <c r="Z62" s="1324"/>
      <c r="AA62" s="1324"/>
      <c r="AB62" s="1358" t="s">
        <v>732</v>
      </c>
      <c r="AC62" s="1324"/>
      <c r="AD62" s="1324"/>
      <c r="AE62" s="1324"/>
      <c r="AF62" s="1324"/>
      <c r="AG62" s="1358" t="s">
        <v>733</v>
      </c>
      <c r="AH62" s="1324"/>
      <c r="AI62" s="1324"/>
      <c r="AJ62" s="1024" t="s">
        <v>417</v>
      </c>
      <c r="AK62" s="1360" t="s">
        <v>734</v>
      </c>
      <c r="AL62" s="1324"/>
      <c r="AM62" s="1324"/>
      <c r="AN62" s="1324"/>
      <c r="AO62" s="1324"/>
      <c r="AP62" s="1324"/>
      <c r="AQ62" s="1020">
        <v>334000000</v>
      </c>
      <c r="AR62" s="1066">
        <v>0</v>
      </c>
      <c r="AS62" s="1020">
        <v>14075821</v>
      </c>
      <c r="AT62" s="1020">
        <v>0</v>
      </c>
      <c r="AU62" s="1020">
        <v>0</v>
      </c>
      <c r="AV62" s="1066">
        <v>0</v>
      </c>
      <c r="AW62" s="1020">
        <v>0</v>
      </c>
      <c r="AX62" s="1066">
        <v>0</v>
      </c>
      <c r="AY62" s="1020">
        <v>0</v>
      </c>
      <c r="AZ62" s="1066">
        <v>0</v>
      </c>
      <c r="BA62" s="1020">
        <v>0</v>
      </c>
      <c r="BB62" s="1020">
        <v>0</v>
      </c>
      <c r="BC62" s="1020">
        <v>0</v>
      </c>
      <c r="BD62" s="1020">
        <v>0</v>
      </c>
      <c r="BG62" s="1070">
        <v>334000000</v>
      </c>
      <c r="BH62" s="1070">
        <v>0</v>
      </c>
      <c r="BI62" s="1070">
        <v>14075821</v>
      </c>
      <c r="BJ62" s="1070">
        <v>0</v>
      </c>
      <c r="BK62" s="1070">
        <v>0</v>
      </c>
      <c r="BL62" s="1070">
        <v>0</v>
      </c>
      <c r="BM62" s="1070">
        <v>0</v>
      </c>
      <c r="BN62" s="1070">
        <v>0</v>
      </c>
      <c r="BO62" s="1070">
        <v>0</v>
      </c>
      <c r="BP62" s="1070">
        <v>0</v>
      </c>
      <c r="BQ62" s="1070">
        <v>0</v>
      </c>
      <c r="BR62" s="1070">
        <v>0</v>
      </c>
      <c r="BS62" s="1070">
        <v>0</v>
      </c>
      <c r="BT62" s="1070">
        <v>0</v>
      </c>
    </row>
    <row r="63" spans="1:72" ht="23.1" customHeight="1">
      <c r="A63" s="1013" t="str">
        <f t="shared" si="0"/>
        <v>A2035010</v>
      </c>
      <c r="B63" s="1350" t="s">
        <v>361</v>
      </c>
      <c r="C63" s="1324"/>
      <c r="D63" s="1350" t="s">
        <v>741</v>
      </c>
      <c r="E63" s="1324"/>
      <c r="F63" s="1350" t="s">
        <v>739</v>
      </c>
      <c r="G63" s="1324"/>
      <c r="H63" s="1350" t="s">
        <v>748</v>
      </c>
      <c r="I63" s="1324"/>
      <c r="J63" s="1350" t="s">
        <v>756</v>
      </c>
      <c r="K63" s="1324"/>
      <c r="L63" s="1324"/>
      <c r="M63" s="1350"/>
      <c r="N63" s="1324"/>
      <c r="O63" s="1324"/>
      <c r="P63" s="1350"/>
      <c r="Q63" s="1324"/>
      <c r="R63" s="1350"/>
      <c r="S63" s="1324"/>
      <c r="T63" s="1349" t="s">
        <v>632</v>
      </c>
      <c r="U63" s="1324"/>
      <c r="V63" s="1324"/>
      <c r="W63" s="1324"/>
      <c r="X63" s="1324"/>
      <c r="Y63" s="1324"/>
      <c r="Z63" s="1324"/>
      <c r="AA63" s="1324"/>
      <c r="AB63" s="1350" t="s">
        <v>732</v>
      </c>
      <c r="AC63" s="1324"/>
      <c r="AD63" s="1324"/>
      <c r="AE63" s="1324"/>
      <c r="AF63" s="1324"/>
      <c r="AG63" s="1350" t="s">
        <v>733</v>
      </c>
      <c r="AH63" s="1324"/>
      <c r="AI63" s="1324"/>
      <c r="AJ63" s="1021" t="s">
        <v>417</v>
      </c>
      <c r="AK63" s="1351" t="s">
        <v>734</v>
      </c>
      <c r="AL63" s="1324"/>
      <c r="AM63" s="1324"/>
      <c r="AN63" s="1324"/>
      <c r="AO63" s="1324"/>
      <c r="AP63" s="1324"/>
      <c r="AQ63" s="1020">
        <v>334000000</v>
      </c>
      <c r="AR63" s="1066">
        <v>0</v>
      </c>
      <c r="AS63" s="1020">
        <v>14075821</v>
      </c>
      <c r="AT63" s="1020">
        <v>0</v>
      </c>
      <c r="AU63" s="1020">
        <v>0</v>
      </c>
      <c r="AV63" s="1066">
        <v>0</v>
      </c>
      <c r="AW63" s="1020">
        <v>0</v>
      </c>
      <c r="AX63" s="1066">
        <v>0</v>
      </c>
      <c r="AY63" s="1020">
        <v>0</v>
      </c>
      <c r="AZ63" s="1066">
        <v>0</v>
      </c>
      <c r="BA63" s="1020">
        <v>0</v>
      </c>
      <c r="BB63" s="1020">
        <v>0</v>
      </c>
      <c r="BC63" s="1020">
        <v>0</v>
      </c>
      <c r="BD63" s="1020">
        <v>0</v>
      </c>
      <c r="BG63" s="1070">
        <v>334000000</v>
      </c>
      <c r="BH63" s="1070">
        <v>0</v>
      </c>
      <c r="BI63" s="1070">
        <v>14075821</v>
      </c>
      <c r="BJ63" s="1070">
        <v>0</v>
      </c>
      <c r="BK63" s="1070">
        <v>0</v>
      </c>
      <c r="BL63" s="1070">
        <v>0</v>
      </c>
      <c r="BM63" s="1070">
        <v>0</v>
      </c>
      <c r="BN63" s="1070">
        <v>0</v>
      </c>
      <c r="BO63" s="1070">
        <v>0</v>
      </c>
      <c r="BP63" s="1070">
        <v>0</v>
      </c>
      <c r="BQ63" s="1070">
        <v>0</v>
      </c>
      <c r="BR63" s="1070">
        <v>0</v>
      </c>
      <c r="BS63" s="1070">
        <v>0</v>
      </c>
      <c r="BT63" s="1070">
        <v>0</v>
      </c>
    </row>
    <row r="64" spans="1:72" ht="23.1" customHeight="1">
      <c r="A64" s="1013" t="str">
        <f t="shared" si="0"/>
        <v>A20350210</v>
      </c>
      <c r="B64" s="1358" t="s">
        <v>361</v>
      </c>
      <c r="C64" s="1324"/>
      <c r="D64" s="1358" t="s">
        <v>741</v>
      </c>
      <c r="E64" s="1324"/>
      <c r="F64" s="1358" t="s">
        <v>739</v>
      </c>
      <c r="G64" s="1324"/>
      <c r="H64" s="1358" t="s">
        <v>748</v>
      </c>
      <c r="I64" s="1324"/>
      <c r="J64" s="1358" t="s">
        <v>756</v>
      </c>
      <c r="K64" s="1324"/>
      <c r="L64" s="1324"/>
      <c r="M64" s="1358" t="s">
        <v>741</v>
      </c>
      <c r="N64" s="1324"/>
      <c r="O64" s="1324"/>
      <c r="P64" s="1358"/>
      <c r="Q64" s="1324"/>
      <c r="R64" s="1358"/>
      <c r="S64" s="1324"/>
      <c r="T64" s="1359" t="s">
        <v>389</v>
      </c>
      <c r="U64" s="1324"/>
      <c r="V64" s="1324"/>
      <c r="W64" s="1324"/>
      <c r="X64" s="1324"/>
      <c r="Y64" s="1324"/>
      <c r="Z64" s="1324"/>
      <c r="AA64" s="1324"/>
      <c r="AB64" s="1358" t="s">
        <v>732</v>
      </c>
      <c r="AC64" s="1324"/>
      <c r="AD64" s="1324"/>
      <c r="AE64" s="1324"/>
      <c r="AF64" s="1324"/>
      <c r="AG64" s="1358" t="s">
        <v>733</v>
      </c>
      <c r="AH64" s="1324"/>
      <c r="AI64" s="1324"/>
      <c r="AJ64" s="1024" t="s">
        <v>417</v>
      </c>
      <c r="AK64" s="1360" t="s">
        <v>734</v>
      </c>
      <c r="AL64" s="1324"/>
      <c r="AM64" s="1324"/>
      <c r="AN64" s="1324"/>
      <c r="AO64" s="1324"/>
      <c r="AP64" s="1324"/>
      <c r="AQ64" s="1020">
        <v>6375300</v>
      </c>
      <c r="AR64" s="1066">
        <v>0</v>
      </c>
      <c r="AS64" s="1020">
        <v>0</v>
      </c>
      <c r="AT64" s="1020">
        <v>0</v>
      </c>
      <c r="AU64" s="1020">
        <v>0</v>
      </c>
      <c r="AV64" s="1066">
        <v>0</v>
      </c>
      <c r="AW64" s="1020">
        <v>0</v>
      </c>
      <c r="AX64" s="1066">
        <v>0</v>
      </c>
      <c r="AY64" s="1020">
        <v>0</v>
      </c>
      <c r="AZ64" s="1066">
        <v>0</v>
      </c>
      <c r="BA64" s="1020">
        <v>0</v>
      </c>
      <c r="BB64" s="1020">
        <v>0</v>
      </c>
      <c r="BC64" s="1020">
        <v>0</v>
      </c>
      <c r="BD64" s="1020">
        <v>0</v>
      </c>
      <c r="BG64" s="1070">
        <v>6375300</v>
      </c>
      <c r="BH64" s="1070">
        <v>0</v>
      </c>
      <c r="BI64" s="1070">
        <v>0</v>
      </c>
      <c r="BJ64" s="1070">
        <v>0</v>
      </c>
      <c r="BK64" s="1070">
        <v>0</v>
      </c>
      <c r="BL64" s="1070">
        <v>0</v>
      </c>
      <c r="BM64" s="1070">
        <v>0</v>
      </c>
      <c r="BN64" s="1070">
        <v>0</v>
      </c>
      <c r="BO64" s="1070">
        <v>0</v>
      </c>
      <c r="BP64" s="1070">
        <v>0</v>
      </c>
      <c r="BQ64" s="1070">
        <v>0</v>
      </c>
      <c r="BR64" s="1070">
        <v>0</v>
      </c>
      <c r="BS64" s="1070">
        <v>0</v>
      </c>
      <c r="BT64" s="1070">
        <v>0</v>
      </c>
    </row>
    <row r="65" spans="1:72" ht="23.1" customHeight="1">
      <c r="A65" s="1013" t="str">
        <f t="shared" si="0"/>
        <v>A20350310</v>
      </c>
      <c r="B65" s="1358" t="s">
        <v>361</v>
      </c>
      <c r="C65" s="1324"/>
      <c r="D65" s="1358" t="s">
        <v>741</v>
      </c>
      <c r="E65" s="1324"/>
      <c r="F65" s="1358" t="s">
        <v>739</v>
      </c>
      <c r="G65" s="1324"/>
      <c r="H65" s="1358" t="s">
        <v>748</v>
      </c>
      <c r="I65" s="1324"/>
      <c r="J65" s="1358" t="s">
        <v>756</v>
      </c>
      <c r="K65" s="1324"/>
      <c r="L65" s="1324"/>
      <c r="M65" s="1358" t="s">
        <v>748</v>
      </c>
      <c r="N65" s="1324"/>
      <c r="O65" s="1324"/>
      <c r="P65" s="1358"/>
      <c r="Q65" s="1324"/>
      <c r="R65" s="1358"/>
      <c r="S65" s="1324"/>
      <c r="T65" s="1359" t="s">
        <v>390</v>
      </c>
      <c r="U65" s="1324"/>
      <c r="V65" s="1324"/>
      <c r="W65" s="1324"/>
      <c r="X65" s="1324"/>
      <c r="Y65" s="1324"/>
      <c r="Z65" s="1324"/>
      <c r="AA65" s="1324"/>
      <c r="AB65" s="1358" t="s">
        <v>732</v>
      </c>
      <c r="AC65" s="1324"/>
      <c r="AD65" s="1324"/>
      <c r="AE65" s="1324"/>
      <c r="AF65" s="1324"/>
      <c r="AG65" s="1358" t="s">
        <v>733</v>
      </c>
      <c r="AH65" s="1324"/>
      <c r="AI65" s="1324"/>
      <c r="AJ65" s="1024" t="s">
        <v>417</v>
      </c>
      <c r="AK65" s="1360" t="s">
        <v>734</v>
      </c>
      <c r="AL65" s="1324"/>
      <c r="AM65" s="1324"/>
      <c r="AN65" s="1324"/>
      <c r="AO65" s="1324"/>
      <c r="AP65" s="1324"/>
      <c r="AQ65" s="1020">
        <v>326124700</v>
      </c>
      <c r="AR65" s="1066">
        <v>0</v>
      </c>
      <c r="AS65" s="1020">
        <v>13441741</v>
      </c>
      <c r="AT65" s="1020">
        <v>0</v>
      </c>
      <c r="AU65" s="1020">
        <v>0</v>
      </c>
      <c r="AV65" s="1066">
        <v>0</v>
      </c>
      <c r="AW65" s="1020">
        <v>0</v>
      </c>
      <c r="AX65" s="1066">
        <v>0</v>
      </c>
      <c r="AY65" s="1020">
        <v>0</v>
      </c>
      <c r="AZ65" s="1066">
        <v>0</v>
      </c>
      <c r="BA65" s="1020">
        <v>0</v>
      </c>
      <c r="BB65" s="1020">
        <v>0</v>
      </c>
      <c r="BC65" s="1020">
        <v>0</v>
      </c>
      <c r="BD65" s="1020">
        <v>0</v>
      </c>
      <c r="BG65" s="1070">
        <v>326124700</v>
      </c>
      <c r="BH65" s="1070">
        <v>0</v>
      </c>
      <c r="BI65" s="1070">
        <v>13441741</v>
      </c>
      <c r="BJ65" s="1070">
        <v>0</v>
      </c>
      <c r="BK65" s="1070">
        <v>0</v>
      </c>
      <c r="BL65" s="1070">
        <v>0</v>
      </c>
      <c r="BM65" s="1070">
        <v>0</v>
      </c>
      <c r="BN65" s="1070">
        <v>0</v>
      </c>
      <c r="BO65" s="1070">
        <v>0</v>
      </c>
      <c r="BP65" s="1070">
        <v>0</v>
      </c>
      <c r="BQ65" s="1070">
        <v>0</v>
      </c>
      <c r="BR65" s="1070">
        <v>0</v>
      </c>
      <c r="BS65" s="1070">
        <v>0</v>
      </c>
      <c r="BT65" s="1070">
        <v>0</v>
      </c>
    </row>
    <row r="66" spans="1:72" ht="23.1" customHeight="1">
      <c r="A66" s="1013" t="str">
        <f t="shared" si="0"/>
        <v>A203501610</v>
      </c>
      <c r="B66" s="1358" t="s">
        <v>361</v>
      </c>
      <c r="C66" s="1324"/>
      <c r="D66" s="1358" t="s">
        <v>741</v>
      </c>
      <c r="E66" s="1324"/>
      <c r="F66" s="1358" t="s">
        <v>739</v>
      </c>
      <c r="G66" s="1324"/>
      <c r="H66" s="1358" t="s">
        <v>748</v>
      </c>
      <c r="I66" s="1324"/>
      <c r="J66" s="1358" t="s">
        <v>756</v>
      </c>
      <c r="K66" s="1324"/>
      <c r="L66" s="1324"/>
      <c r="M66" s="1358" t="s">
        <v>370</v>
      </c>
      <c r="N66" s="1324"/>
      <c r="O66" s="1324"/>
      <c r="P66" s="1358"/>
      <c r="Q66" s="1324"/>
      <c r="R66" s="1358"/>
      <c r="S66" s="1324"/>
      <c r="T66" s="1359" t="s">
        <v>391</v>
      </c>
      <c r="U66" s="1324"/>
      <c r="V66" s="1324"/>
      <c r="W66" s="1324"/>
      <c r="X66" s="1324"/>
      <c r="Y66" s="1324"/>
      <c r="Z66" s="1324"/>
      <c r="AA66" s="1324"/>
      <c r="AB66" s="1358" t="s">
        <v>732</v>
      </c>
      <c r="AC66" s="1324"/>
      <c r="AD66" s="1324"/>
      <c r="AE66" s="1324"/>
      <c r="AF66" s="1324"/>
      <c r="AG66" s="1358" t="s">
        <v>733</v>
      </c>
      <c r="AH66" s="1324"/>
      <c r="AI66" s="1324"/>
      <c r="AJ66" s="1024" t="s">
        <v>417</v>
      </c>
      <c r="AK66" s="1360" t="s">
        <v>734</v>
      </c>
      <c r="AL66" s="1324"/>
      <c r="AM66" s="1324"/>
      <c r="AN66" s="1324"/>
      <c r="AO66" s="1324"/>
      <c r="AP66" s="1324"/>
      <c r="AQ66" s="1020">
        <v>0</v>
      </c>
      <c r="AR66" s="1066">
        <v>0</v>
      </c>
      <c r="AS66" s="1020">
        <v>0</v>
      </c>
      <c r="AT66" s="1020">
        <v>0</v>
      </c>
      <c r="AU66" s="1020">
        <v>0</v>
      </c>
      <c r="AV66" s="1066">
        <v>0</v>
      </c>
      <c r="AW66" s="1020">
        <v>0</v>
      </c>
      <c r="AX66" s="1066">
        <v>0</v>
      </c>
      <c r="AY66" s="1020">
        <v>0</v>
      </c>
      <c r="AZ66" s="1066">
        <v>0</v>
      </c>
      <c r="BA66" s="1020">
        <v>0</v>
      </c>
      <c r="BB66" s="1020">
        <v>0</v>
      </c>
      <c r="BC66" s="1020">
        <v>0</v>
      </c>
      <c r="BD66" s="1020">
        <v>0</v>
      </c>
      <c r="BG66" s="1070">
        <v>0</v>
      </c>
      <c r="BH66" s="1070">
        <v>0</v>
      </c>
      <c r="BI66" s="1070">
        <v>0</v>
      </c>
      <c r="BJ66" s="1070">
        <v>0</v>
      </c>
      <c r="BK66" s="1070">
        <v>0</v>
      </c>
      <c r="BL66" s="1070">
        <v>0</v>
      </c>
      <c r="BM66" s="1070">
        <v>0</v>
      </c>
      <c r="BN66" s="1070">
        <v>0</v>
      </c>
      <c r="BO66" s="1070">
        <v>0</v>
      </c>
      <c r="BP66" s="1070">
        <v>0</v>
      </c>
      <c r="BQ66" s="1070">
        <v>0</v>
      </c>
      <c r="BR66" s="1070">
        <v>0</v>
      </c>
      <c r="BS66" s="1070">
        <v>0</v>
      </c>
      <c r="BT66" s="1070">
        <v>0</v>
      </c>
    </row>
    <row r="67" spans="1:72" ht="23.1" customHeight="1">
      <c r="A67" s="1013" t="str">
        <f t="shared" si="0"/>
        <v>A203509010</v>
      </c>
      <c r="B67" s="1358" t="s">
        <v>361</v>
      </c>
      <c r="C67" s="1324"/>
      <c r="D67" s="1358" t="s">
        <v>741</v>
      </c>
      <c r="E67" s="1324"/>
      <c r="F67" s="1358" t="s">
        <v>739</v>
      </c>
      <c r="G67" s="1324"/>
      <c r="H67" s="1358" t="s">
        <v>748</v>
      </c>
      <c r="I67" s="1324"/>
      <c r="J67" s="1358" t="s">
        <v>756</v>
      </c>
      <c r="K67" s="1324"/>
      <c r="L67" s="1324"/>
      <c r="M67" s="1358" t="s">
        <v>757</v>
      </c>
      <c r="N67" s="1324"/>
      <c r="O67" s="1324"/>
      <c r="P67" s="1358"/>
      <c r="Q67" s="1324"/>
      <c r="R67" s="1358"/>
      <c r="S67" s="1324"/>
      <c r="T67" s="1359" t="s">
        <v>392</v>
      </c>
      <c r="U67" s="1324"/>
      <c r="V67" s="1324"/>
      <c r="W67" s="1324"/>
      <c r="X67" s="1324"/>
      <c r="Y67" s="1324"/>
      <c r="Z67" s="1324"/>
      <c r="AA67" s="1324"/>
      <c r="AB67" s="1358" t="s">
        <v>732</v>
      </c>
      <c r="AC67" s="1324"/>
      <c r="AD67" s="1324"/>
      <c r="AE67" s="1324"/>
      <c r="AF67" s="1324"/>
      <c r="AG67" s="1358" t="s">
        <v>733</v>
      </c>
      <c r="AH67" s="1324"/>
      <c r="AI67" s="1324"/>
      <c r="AJ67" s="1024" t="s">
        <v>417</v>
      </c>
      <c r="AK67" s="1360" t="s">
        <v>734</v>
      </c>
      <c r="AL67" s="1324"/>
      <c r="AM67" s="1324"/>
      <c r="AN67" s="1324"/>
      <c r="AO67" s="1324"/>
      <c r="AP67" s="1324"/>
      <c r="AQ67" s="1020">
        <v>1500000</v>
      </c>
      <c r="AR67" s="1066">
        <v>0</v>
      </c>
      <c r="AS67" s="1020">
        <v>634080</v>
      </c>
      <c r="AT67" s="1020">
        <v>0</v>
      </c>
      <c r="AU67" s="1020">
        <v>0</v>
      </c>
      <c r="AV67" s="1066">
        <v>0</v>
      </c>
      <c r="AW67" s="1020">
        <v>0</v>
      </c>
      <c r="AX67" s="1066">
        <v>0</v>
      </c>
      <c r="AY67" s="1020">
        <v>0</v>
      </c>
      <c r="AZ67" s="1066">
        <v>0</v>
      </c>
      <c r="BA67" s="1020">
        <v>0</v>
      </c>
      <c r="BB67" s="1020">
        <v>0</v>
      </c>
      <c r="BC67" s="1020">
        <v>0</v>
      </c>
      <c r="BD67" s="1020">
        <v>0</v>
      </c>
      <c r="BG67" s="1070">
        <v>1500000</v>
      </c>
      <c r="BH67" s="1070">
        <v>0</v>
      </c>
      <c r="BI67" s="1070">
        <v>634080</v>
      </c>
      <c r="BJ67" s="1070">
        <v>0</v>
      </c>
      <c r="BK67" s="1070">
        <v>0</v>
      </c>
      <c r="BL67" s="1070">
        <v>0</v>
      </c>
      <c r="BM67" s="1070">
        <v>0</v>
      </c>
      <c r="BN67" s="1070">
        <v>0</v>
      </c>
      <c r="BO67" s="1070">
        <v>0</v>
      </c>
      <c r="BP67" s="1070">
        <v>0</v>
      </c>
      <c r="BQ67" s="1070">
        <v>0</v>
      </c>
      <c r="BR67" s="1070">
        <v>0</v>
      </c>
      <c r="BS67" s="1070">
        <v>0</v>
      </c>
      <c r="BT67" s="1070">
        <v>0</v>
      </c>
    </row>
    <row r="68" spans="1:72" ht="23.1" customHeight="1">
      <c r="A68" s="1013" t="str">
        <f t="shared" si="0"/>
        <v>A2035110</v>
      </c>
      <c r="B68" s="1350" t="s">
        <v>361</v>
      </c>
      <c r="C68" s="1324"/>
      <c r="D68" s="1350" t="s">
        <v>741</v>
      </c>
      <c r="E68" s="1324"/>
      <c r="F68" s="1350" t="s">
        <v>739</v>
      </c>
      <c r="G68" s="1324"/>
      <c r="H68" s="1350" t="s">
        <v>748</v>
      </c>
      <c r="I68" s="1324"/>
      <c r="J68" s="1350" t="s">
        <v>758</v>
      </c>
      <c r="K68" s="1324"/>
      <c r="L68" s="1324"/>
      <c r="M68" s="1350"/>
      <c r="N68" s="1324"/>
      <c r="O68" s="1324"/>
      <c r="P68" s="1350"/>
      <c r="Q68" s="1324"/>
      <c r="R68" s="1350"/>
      <c r="S68" s="1324"/>
      <c r="T68" s="1349" t="s">
        <v>628</v>
      </c>
      <c r="U68" s="1324"/>
      <c r="V68" s="1324"/>
      <c r="W68" s="1324"/>
      <c r="X68" s="1324"/>
      <c r="Y68" s="1324"/>
      <c r="Z68" s="1324"/>
      <c r="AA68" s="1324"/>
      <c r="AB68" s="1350" t="s">
        <v>732</v>
      </c>
      <c r="AC68" s="1324"/>
      <c r="AD68" s="1324"/>
      <c r="AE68" s="1324"/>
      <c r="AF68" s="1324"/>
      <c r="AG68" s="1350" t="s">
        <v>733</v>
      </c>
      <c r="AH68" s="1324"/>
      <c r="AI68" s="1324"/>
      <c r="AJ68" s="1021" t="s">
        <v>417</v>
      </c>
      <c r="AK68" s="1351" t="s">
        <v>734</v>
      </c>
      <c r="AL68" s="1324"/>
      <c r="AM68" s="1324"/>
      <c r="AN68" s="1324"/>
      <c r="AO68" s="1324"/>
      <c r="AP68" s="1324"/>
      <c r="AQ68" s="1020">
        <v>0</v>
      </c>
      <c r="AR68" s="1066">
        <v>0</v>
      </c>
      <c r="AS68" s="1020">
        <v>0</v>
      </c>
      <c r="AT68" s="1020">
        <v>0</v>
      </c>
      <c r="AU68" s="1020">
        <v>0</v>
      </c>
      <c r="AV68" s="1066">
        <v>0</v>
      </c>
      <c r="AW68" s="1020">
        <v>0</v>
      </c>
      <c r="AX68" s="1066">
        <v>0</v>
      </c>
      <c r="AY68" s="1020">
        <v>0</v>
      </c>
      <c r="AZ68" s="1066">
        <v>0</v>
      </c>
      <c r="BA68" s="1020">
        <v>0</v>
      </c>
      <c r="BB68" s="1020">
        <v>0</v>
      </c>
      <c r="BC68" s="1020">
        <v>0</v>
      </c>
      <c r="BD68" s="1020">
        <v>0</v>
      </c>
      <c r="BG68" s="1070">
        <v>0</v>
      </c>
      <c r="BH68" s="1070">
        <v>0</v>
      </c>
      <c r="BI68" s="1070">
        <v>0</v>
      </c>
      <c r="BJ68" s="1070">
        <v>0</v>
      </c>
      <c r="BK68" s="1070">
        <v>0</v>
      </c>
      <c r="BL68" s="1070">
        <v>0</v>
      </c>
      <c r="BM68" s="1070">
        <v>0</v>
      </c>
      <c r="BN68" s="1070">
        <v>0</v>
      </c>
      <c r="BO68" s="1070">
        <v>0</v>
      </c>
      <c r="BP68" s="1070">
        <v>0</v>
      </c>
      <c r="BQ68" s="1070">
        <v>0</v>
      </c>
      <c r="BR68" s="1070">
        <v>0</v>
      </c>
      <c r="BS68" s="1070">
        <v>0</v>
      </c>
      <c r="BT68" s="1070">
        <v>0</v>
      </c>
    </row>
    <row r="69" spans="1:72" ht="23.1" customHeight="1">
      <c r="A69" s="1013" t="str">
        <f t="shared" si="0"/>
        <v>A20351110</v>
      </c>
      <c r="B69" s="1358" t="s">
        <v>361</v>
      </c>
      <c r="C69" s="1324"/>
      <c r="D69" s="1358" t="s">
        <v>741</v>
      </c>
      <c r="E69" s="1324"/>
      <c r="F69" s="1358" t="s">
        <v>739</v>
      </c>
      <c r="G69" s="1324"/>
      <c r="H69" s="1358" t="s">
        <v>748</v>
      </c>
      <c r="I69" s="1324"/>
      <c r="J69" s="1358" t="s">
        <v>758</v>
      </c>
      <c r="K69" s="1324"/>
      <c r="L69" s="1324"/>
      <c r="M69" s="1358" t="s">
        <v>738</v>
      </c>
      <c r="N69" s="1324"/>
      <c r="O69" s="1324"/>
      <c r="P69" s="1358"/>
      <c r="Q69" s="1324"/>
      <c r="R69" s="1358"/>
      <c r="S69" s="1324"/>
      <c r="T69" s="1359" t="s">
        <v>393</v>
      </c>
      <c r="U69" s="1324"/>
      <c r="V69" s="1324"/>
      <c r="W69" s="1324"/>
      <c r="X69" s="1324"/>
      <c r="Y69" s="1324"/>
      <c r="Z69" s="1324"/>
      <c r="AA69" s="1324"/>
      <c r="AB69" s="1358" t="s">
        <v>732</v>
      </c>
      <c r="AC69" s="1324"/>
      <c r="AD69" s="1324"/>
      <c r="AE69" s="1324"/>
      <c r="AF69" s="1324"/>
      <c r="AG69" s="1358" t="s">
        <v>733</v>
      </c>
      <c r="AH69" s="1324"/>
      <c r="AI69" s="1324"/>
      <c r="AJ69" s="1024" t="s">
        <v>417</v>
      </c>
      <c r="AK69" s="1360" t="s">
        <v>734</v>
      </c>
      <c r="AL69" s="1324"/>
      <c r="AM69" s="1324"/>
      <c r="AN69" s="1324"/>
      <c r="AO69" s="1324"/>
      <c r="AP69" s="1324"/>
      <c r="AQ69" s="1020">
        <v>0</v>
      </c>
      <c r="AR69" s="1066">
        <v>0</v>
      </c>
      <c r="AS69" s="1020">
        <v>0</v>
      </c>
      <c r="AT69" s="1020">
        <v>0</v>
      </c>
      <c r="AU69" s="1020">
        <v>0</v>
      </c>
      <c r="AV69" s="1066">
        <v>0</v>
      </c>
      <c r="AW69" s="1020">
        <v>0</v>
      </c>
      <c r="AX69" s="1066">
        <v>0</v>
      </c>
      <c r="AY69" s="1020">
        <v>0</v>
      </c>
      <c r="AZ69" s="1066">
        <v>0</v>
      </c>
      <c r="BA69" s="1020">
        <v>0</v>
      </c>
      <c r="BB69" s="1020">
        <v>0</v>
      </c>
      <c r="BC69" s="1020">
        <v>0</v>
      </c>
      <c r="BD69" s="1020">
        <v>0</v>
      </c>
      <c r="BG69" s="1070">
        <v>0</v>
      </c>
      <c r="BH69" s="1070">
        <v>0</v>
      </c>
      <c r="BI69" s="1070">
        <v>0</v>
      </c>
      <c r="BJ69" s="1070">
        <v>0</v>
      </c>
      <c r="BK69" s="1070">
        <v>0</v>
      </c>
      <c r="BL69" s="1070">
        <v>0</v>
      </c>
      <c r="BM69" s="1070">
        <v>0</v>
      </c>
      <c r="BN69" s="1070">
        <v>0</v>
      </c>
      <c r="BO69" s="1070">
        <v>0</v>
      </c>
      <c r="BP69" s="1070">
        <v>0</v>
      </c>
      <c r="BQ69" s="1070">
        <v>0</v>
      </c>
      <c r="BR69" s="1070">
        <v>0</v>
      </c>
      <c r="BS69" s="1070">
        <v>0</v>
      </c>
      <c r="BT69" s="1070">
        <v>0</v>
      </c>
    </row>
    <row r="70" spans="1:72" ht="23.1" customHeight="1">
      <c r="A70" s="1013" t="str">
        <f t="shared" si="0"/>
        <v>A20351210</v>
      </c>
      <c r="B70" s="1358" t="s">
        <v>361</v>
      </c>
      <c r="C70" s="1324"/>
      <c r="D70" s="1358" t="s">
        <v>741</v>
      </c>
      <c r="E70" s="1324"/>
      <c r="F70" s="1358" t="s">
        <v>739</v>
      </c>
      <c r="G70" s="1324"/>
      <c r="H70" s="1358" t="s">
        <v>748</v>
      </c>
      <c r="I70" s="1324"/>
      <c r="J70" s="1358" t="s">
        <v>758</v>
      </c>
      <c r="K70" s="1324"/>
      <c r="L70" s="1324"/>
      <c r="M70" s="1358" t="s">
        <v>741</v>
      </c>
      <c r="N70" s="1324"/>
      <c r="O70" s="1324"/>
      <c r="P70" s="1358"/>
      <c r="Q70" s="1324"/>
      <c r="R70" s="1358"/>
      <c r="S70" s="1324"/>
      <c r="T70" s="1359" t="s">
        <v>394</v>
      </c>
      <c r="U70" s="1324"/>
      <c r="V70" s="1324"/>
      <c r="W70" s="1324"/>
      <c r="X70" s="1324"/>
      <c r="Y70" s="1324"/>
      <c r="Z70" s="1324"/>
      <c r="AA70" s="1324"/>
      <c r="AB70" s="1358" t="s">
        <v>732</v>
      </c>
      <c r="AC70" s="1324"/>
      <c r="AD70" s="1324"/>
      <c r="AE70" s="1324"/>
      <c r="AF70" s="1324"/>
      <c r="AG70" s="1358" t="s">
        <v>733</v>
      </c>
      <c r="AH70" s="1324"/>
      <c r="AI70" s="1324"/>
      <c r="AJ70" s="1024" t="s">
        <v>417</v>
      </c>
      <c r="AK70" s="1360" t="s">
        <v>734</v>
      </c>
      <c r="AL70" s="1324"/>
      <c r="AM70" s="1324"/>
      <c r="AN70" s="1324"/>
      <c r="AO70" s="1324"/>
      <c r="AP70" s="1324"/>
      <c r="AQ70" s="1020">
        <v>0</v>
      </c>
      <c r="AR70" s="1066">
        <v>0</v>
      </c>
      <c r="AS70" s="1020">
        <v>0</v>
      </c>
      <c r="AT70" s="1020">
        <v>0</v>
      </c>
      <c r="AU70" s="1020">
        <v>0</v>
      </c>
      <c r="AV70" s="1066">
        <v>0</v>
      </c>
      <c r="AW70" s="1020">
        <v>0</v>
      </c>
      <c r="AX70" s="1066">
        <v>0</v>
      </c>
      <c r="AY70" s="1020">
        <v>0</v>
      </c>
      <c r="AZ70" s="1066">
        <v>0</v>
      </c>
      <c r="BA70" s="1020">
        <v>0</v>
      </c>
      <c r="BB70" s="1020">
        <v>0</v>
      </c>
      <c r="BC70" s="1020">
        <v>0</v>
      </c>
      <c r="BD70" s="1020">
        <v>0</v>
      </c>
      <c r="BG70" s="1070">
        <v>0</v>
      </c>
      <c r="BH70" s="1070">
        <v>0</v>
      </c>
      <c r="BI70" s="1070">
        <v>0</v>
      </c>
      <c r="BJ70" s="1070">
        <v>0</v>
      </c>
      <c r="BK70" s="1070">
        <v>0</v>
      </c>
      <c r="BL70" s="1070">
        <v>0</v>
      </c>
      <c r="BM70" s="1070">
        <v>0</v>
      </c>
      <c r="BN70" s="1070">
        <v>0</v>
      </c>
      <c r="BO70" s="1070">
        <v>0</v>
      </c>
      <c r="BP70" s="1070">
        <v>0</v>
      </c>
      <c r="BQ70" s="1070">
        <v>0</v>
      </c>
      <c r="BR70" s="1070">
        <v>0</v>
      </c>
      <c r="BS70" s="1070">
        <v>0</v>
      </c>
      <c r="BT70" s="1070">
        <v>0</v>
      </c>
    </row>
    <row r="71" spans="1:72" ht="23.1" customHeight="1">
      <c r="A71" s="1013" t="str">
        <f t="shared" si="0"/>
        <v>A20410</v>
      </c>
      <c r="B71" s="1358" t="s">
        <v>361</v>
      </c>
      <c r="C71" s="1324"/>
      <c r="D71" s="1358" t="s">
        <v>741</v>
      </c>
      <c r="E71" s="1324"/>
      <c r="F71" s="1358" t="s">
        <v>739</v>
      </c>
      <c r="G71" s="1324"/>
      <c r="H71" s="1358" t="s">
        <v>742</v>
      </c>
      <c r="I71" s="1324"/>
      <c r="J71" s="1358"/>
      <c r="K71" s="1324"/>
      <c r="L71" s="1324"/>
      <c r="M71" s="1358"/>
      <c r="N71" s="1324"/>
      <c r="O71" s="1324"/>
      <c r="P71" s="1358"/>
      <c r="Q71" s="1324"/>
      <c r="R71" s="1358"/>
      <c r="S71" s="1324"/>
      <c r="T71" s="1359" t="s">
        <v>630</v>
      </c>
      <c r="U71" s="1324"/>
      <c r="V71" s="1324"/>
      <c r="W71" s="1324"/>
      <c r="X71" s="1324"/>
      <c r="Y71" s="1324"/>
      <c r="Z71" s="1324"/>
      <c r="AA71" s="1324"/>
      <c r="AB71" s="1358" t="s">
        <v>732</v>
      </c>
      <c r="AC71" s="1324"/>
      <c r="AD71" s="1324"/>
      <c r="AE71" s="1324"/>
      <c r="AF71" s="1324"/>
      <c r="AG71" s="1358" t="s">
        <v>733</v>
      </c>
      <c r="AH71" s="1324"/>
      <c r="AI71" s="1324"/>
      <c r="AJ71" s="1024" t="s">
        <v>417</v>
      </c>
      <c r="AK71" s="1360" t="s">
        <v>734</v>
      </c>
      <c r="AL71" s="1324"/>
      <c r="AM71" s="1324"/>
      <c r="AN71" s="1324"/>
      <c r="AO71" s="1324"/>
      <c r="AP71" s="1324"/>
      <c r="AQ71" s="1020">
        <v>14893793192</v>
      </c>
      <c r="AR71" s="1066">
        <v>651819471.39999998</v>
      </c>
      <c r="AS71" s="1020">
        <v>235052715.52000001</v>
      </c>
      <c r="AT71" s="1020">
        <v>40295692</v>
      </c>
      <c r="AU71" s="1020">
        <v>0</v>
      </c>
      <c r="AV71" s="1066">
        <v>619885995.54999995</v>
      </c>
      <c r="AW71" s="1020">
        <v>31933475.850000001</v>
      </c>
      <c r="AX71" s="1066">
        <v>999010507</v>
      </c>
      <c r="AY71" s="1020">
        <v>379124511.44999999</v>
      </c>
      <c r="AZ71" s="1066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70">
        <v>14893793192</v>
      </c>
      <c r="BH71" s="1070">
        <v>651819471.39999998</v>
      </c>
      <c r="BI71" s="1070">
        <v>235052715.52000001</v>
      </c>
      <c r="BJ71" s="1070">
        <v>40295692</v>
      </c>
      <c r="BK71" s="1070">
        <v>0</v>
      </c>
      <c r="BL71" s="1070">
        <v>619885995.54999995</v>
      </c>
      <c r="BM71" s="1070">
        <v>31933475.850000001</v>
      </c>
      <c r="BN71" s="1070">
        <v>999010507</v>
      </c>
      <c r="BO71" s="1070">
        <v>379124511.44999999</v>
      </c>
      <c r="BP71" s="1070">
        <v>968614572</v>
      </c>
      <c r="BQ71" s="1070">
        <v>30395935</v>
      </c>
      <c r="BR71" s="1070">
        <v>962091797</v>
      </c>
      <c r="BS71" s="1070">
        <v>6522775</v>
      </c>
      <c r="BT71" s="1070">
        <v>8500</v>
      </c>
    </row>
    <row r="72" spans="1:72" ht="23.1" customHeight="1">
      <c r="A72" s="1013" t="str">
        <f t="shared" si="0"/>
        <v>A204110</v>
      </c>
      <c r="B72" s="1350" t="s">
        <v>361</v>
      </c>
      <c r="C72" s="1324"/>
      <c r="D72" s="1350" t="s">
        <v>741</v>
      </c>
      <c r="E72" s="1324"/>
      <c r="F72" s="1350" t="s">
        <v>739</v>
      </c>
      <c r="G72" s="1324"/>
      <c r="H72" s="1350" t="s">
        <v>742</v>
      </c>
      <c r="I72" s="1324"/>
      <c r="J72" s="1350" t="s">
        <v>738</v>
      </c>
      <c r="K72" s="1324"/>
      <c r="L72" s="1324"/>
      <c r="M72" s="1350"/>
      <c r="N72" s="1324"/>
      <c r="O72" s="1324"/>
      <c r="P72" s="1350"/>
      <c r="Q72" s="1324"/>
      <c r="R72" s="1350"/>
      <c r="S72" s="1324"/>
      <c r="T72" s="1349" t="s">
        <v>633</v>
      </c>
      <c r="U72" s="1324"/>
      <c r="V72" s="1324"/>
      <c r="W72" s="1324"/>
      <c r="X72" s="1324"/>
      <c r="Y72" s="1324"/>
      <c r="Z72" s="1324"/>
      <c r="AA72" s="1324"/>
      <c r="AB72" s="1350" t="s">
        <v>732</v>
      </c>
      <c r="AC72" s="1324"/>
      <c r="AD72" s="1324"/>
      <c r="AE72" s="1324"/>
      <c r="AF72" s="1324"/>
      <c r="AG72" s="1350" t="s">
        <v>733</v>
      </c>
      <c r="AH72" s="1324"/>
      <c r="AI72" s="1324"/>
      <c r="AJ72" s="1021" t="s">
        <v>417</v>
      </c>
      <c r="AK72" s="1351" t="s">
        <v>734</v>
      </c>
      <c r="AL72" s="1324"/>
      <c r="AM72" s="1324"/>
      <c r="AN72" s="1324"/>
      <c r="AO72" s="1324"/>
      <c r="AP72" s="1324"/>
      <c r="AQ72" s="1020">
        <v>1214345111</v>
      </c>
      <c r="AR72" s="1066">
        <v>397700698.39999998</v>
      </c>
      <c r="AS72" s="1020">
        <v>32808063.600000001</v>
      </c>
      <c r="AT72" s="1020">
        <v>0</v>
      </c>
      <c r="AU72" s="1020">
        <v>0</v>
      </c>
      <c r="AV72" s="1066">
        <v>0</v>
      </c>
      <c r="AW72" s="1020">
        <v>397700698.39999998</v>
      </c>
      <c r="AX72" s="1066">
        <v>0</v>
      </c>
      <c r="AY72" s="1020">
        <v>0</v>
      </c>
      <c r="AZ72" s="1066">
        <v>0</v>
      </c>
      <c r="BA72" s="1020">
        <v>0</v>
      </c>
      <c r="BB72" s="1020">
        <v>0</v>
      </c>
      <c r="BC72" s="1020">
        <v>0</v>
      </c>
      <c r="BD72" s="1020">
        <v>0</v>
      </c>
      <c r="BG72" s="1070">
        <v>1214345111</v>
      </c>
      <c r="BH72" s="1070">
        <v>397700698.39999998</v>
      </c>
      <c r="BI72" s="1070">
        <v>32808063.600000001</v>
      </c>
      <c r="BJ72" s="1070">
        <v>0</v>
      </c>
      <c r="BK72" s="1070">
        <v>0</v>
      </c>
      <c r="BL72" s="1070">
        <v>0</v>
      </c>
      <c r="BM72" s="1070">
        <v>397700698.39999998</v>
      </c>
      <c r="BN72" s="1070">
        <v>0</v>
      </c>
      <c r="BO72" s="1070">
        <v>0</v>
      </c>
      <c r="BP72" s="1070">
        <v>0</v>
      </c>
      <c r="BQ72" s="1070">
        <v>0</v>
      </c>
      <c r="BR72" s="1070">
        <v>0</v>
      </c>
      <c r="BS72" s="1070">
        <v>0</v>
      </c>
      <c r="BT72" s="1070">
        <v>0</v>
      </c>
    </row>
    <row r="73" spans="1:72" ht="23.1" customHeight="1">
      <c r="A73" s="1013" t="str">
        <f t="shared" si="0"/>
        <v>A2041310</v>
      </c>
      <c r="B73" s="1358" t="s">
        <v>361</v>
      </c>
      <c r="C73" s="1324"/>
      <c r="D73" s="1358" t="s">
        <v>741</v>
      </c>
      <c r="E73" s="1324"/>
      <c r="F73" s="1358" t="s">
        <v>739</v>
      </c>
      <c r="G73" s="1324"/>
      <c r="H73" s="1358" t="s">
        <v>742</v>
      </c>
      <c r="I73" s="1324"/>
      <c r="J73" s="1358" t="s">
        <v>738</v>
      </c>
      <c r="K73" s="1324"/>
      <c r="L73" s="1324"/>
      <c r="M73" s="1358" t="s">
        <v>748</v>
      </c>
      <c r="N73" s="1324"/>
      <c r="O73" s="1324"/>
      <c r="P73" s="1358"/>
      <c r="Q73" s="1324"/>
      <c r="R73" s="1358"/>
      <c r="S73" s="1324"/>
      <c r="T73" s="1359" t="s">
        <v>575</v>
      </c>
      <c r="U73" s="1324"/>
      <c r="V73" s="1324"/>
      <c r="W73" s="1324"/>
      <c r="X73" s="1324"/>
      <c r="Y73" s="1324"/>
      <c r="Z73" s="1324"/>
      <c r="AA73" s="1324"/>
      <c r="AB73" s="1358" t="s">
        <v>732</v>
      </c>
      <c r="AC73" s="1324"/>
      <c r="AD73" s="1324"/>
      <c r="AE73" s="1324"/>
      <c r="AF73" s="1324"/>
      <c r="AG73" s="1358" t="s">
        <v>733</v>
      </c>
      <c r="AH73" s="1324"/>
      <c r="AI73" s="1324"/>
      <c r="AJ73" s="1024" t="s">
        <v>417</v>
      </c>
      <c r="AK73" s="1360" t="s">
        <v>734</v>
      </c>
      <c r="AL73" s="1324"/>
      <c r="AM73" s="1324"/>
      <c r="AN73" s="1324"/>
      <c r="AO73" s="1324"/>
      <c r="AP73" s="1324"/>
      <c r="AQ73" s="1020">
        <v>30000000</v>
      </c>
      <c r="AR73" s="1066">
        <v>0</v>
      </c>
      <c r="AS73" s="1020">
        <v>29379150</v>
      </c>
      <c r="AT73" s="1020">
        <v>0</v>
      </c>
      <c r="AU73" s="1020">
        <v>0</v>
      </c>
      <c r="AV73" s="1066">
        <v>0</v>
      </c>
      <c r="AW73" s="1020">
        <v>0</v>
      </c>
      <c r="AX73" s="1066">
        <v>0</v>
      </c>
      <c r="AY73" s="1020">
        <v>0</v>
      </c>
      <c r="AZ73" s="1066">
        <v>0</v>
      </c>
      <c r="BA73" s="1020">
        <v>0</v>
      </c>
      <c r="BB73" s="1020">
        <v>0</v>
      </c>
      <c r="BC73" s="1020">
        <v>0</v>
      </c>
      <c r="BD73" s="1020">
        <v>0</v>
      </c>
      <c r="BG73" s="1070">
        <v>30000000</v>
      </c>
      <c r="BH73" s="1070">
        <v>0</v>
      </c>
      <c r="BI73" s="1070">
        <v>29379150</v>
      </c>
      <c r="BJ73" s="1070">
        <v>0</v>
      </c>
      <c r="BK73" s="1070">
        <v>0</v>
      </c>
      <c r="BL73" s="1070">
        <v>0</v>
      </c>
      <c r="BM73" s="1070">
        <v>0</v>
      </c>
      <c r="BN73" s="1070">
        <v>0</v>
      </c>
      <c r="BO73" s="1070">
        <v>0</v>
      </c>
      <c r="BP73" s="1070">
        <v>0</v>
      </c>
      <c r="BQ73" s="1070">
        <v>0</v>
      </c>
      <c r="BR73" s="1070">
        <v>0</v>
      </c>
      <c r="BS73" s="1070">
        <v>0</v>
      </c>
      <c r="BT73" s="1070">
        <v>0</v>
      </c>
    </row>
    <row r="74" spans="1:72" ht="23.1" customHeight="1">
      <c r="A74" s="1013" t="str">
        <f t="shared" si="0"/>
        <v>A2041410</v>
      </c>
      <c r="B74" s="1358" t="s">
        <v>361</v>
      </c>
      <c r="C74" s="1324"/>
      <c r="D74" s="1358" t="s">
        <v>741</v>
      </c>
      <c r="E74" s="1324"/>
      <c r="F74" s="1358" t="s">
        <v>739</v>
      </c>
      <c r="G74" s="1324"/>
      <c r="H74" s="1358" t="s">
        <v>742</v>
      </c>
      <c r="I74" s="1324"/>
      <c r="J74" s="1358" t="s">
        <v>738</v>
      </c>
      <c r="K74" s="1324"/>
      <c r="L74" s="1324"/>
      <c r="M74" s="1358" t="s">
        <v>742</v>
      </c>
      <c r="N74" s="1324"/>
      <c r="O74" s="1324"/>
      <c r="P74" s="1358"/>
      <c r="Q74" s="1324"/>
      <c r="R74" s="1358"/>
      <c r="S74" s="1324"/>
      <c r="T74" s="1359" t="s">
        <v>395</v>
      </c>
      <c r="U74" s="1324"/>
      <c r="V74" s="1324"/>
      <c r="W74" s="1324"/>
      <c r="X74" s="1324"/>
      <c r="Y74" s="1324"/>
      <c r="Z74" s="1324"/>
      <c r="AA74" s="1324"/>
      <c r="AB74" s="1358" t="s">
        <v>732</v>
      </c>
      <c r="AC74" s="1324"/>
      <c r="AD74" s="1324"/>
      <c r="AE74" s="1324"/>
      <c r="AF74" s="1324"/>
      <c r="AG74" s="1358" t="s">
        <v>733</v>
      </c>
      <c r="AH74" s="1324"/>
      <c r="AI74" s="1324"/>
      <c r="AJ74" s="1024" t="s">
        <v>417</v>
      </c>
      <c r="AK74" s="1360" t="s">
        <v>734</v>
      </c>
      <c r="AL74" s="1324"/>
      <c r="AM74" s="1324"/>
      <c r="AN74" s="1324"/>
      <c r="AO74" s="1324"/>
      <c r="AP74" s="1324"/>
      <c r="AQ74" s="1020">
        <v>1500000</v>
      </c>
      <c r="AR74" s="1066">
        <v>0</v>
      </c>
      <c r="AS74" s="1020">
        <v>1000000</v>
      </c>
      <c r="AT74" s="1020">
        <v>0</v>
      </c>
      <c r="AU74" s="1020">
        <v>0</v>
      </c>
      <c r="AV74" s="1066">
        <v>0</v>
      </c>
      <c r="AW74" s="1020">
        <v>0</v>
      </c>
      <c r="AX74" s="1066">
        <v>0</v>
      </c>
      <c r="AY74" s="1020">
        <v>0</v>
      </c>
      <c r="AZ74" s="1066">
        <v>0</v>
      </c>
      <c r="BA74" s="1020">
        <v>0</v>
      </c>
      <c r="BB74" s="1020">
        <v>0</v>
      </c>
      <c r="BC74" s="1020">
        <v>0</v>
      </c>
      <c r="BD74" s="1020">
        <v>0</v>
      </c>
      <c r="BG74" s="1070">
        <v>1500000</v>
      </c>
      <c r="BH74" s="1070">
        <v>0</v>
      </c>
      <c r="BI74" s="1070">
        <v>1000000</v>
      </c>
      <c r="BJ74" s="1070">
        <v>0</v>
      </c>
      <c r="BK74" s="1070">
        <v>0</v>
      </c>
      <c r="BL74" s="1070">
        <v>0</v>
      </c>
      <c r="BM74" s="1070">
        <v>0</v>
      </c>
      <c r="BN74" s="1070">
        <v>0</v>
      </c>
      <c r="BO74" s="1070">
        <v>0</v>
      </c>
      <c r="BP74" s="1070">
        <v>0</v>
      </c>
      <c r="BQ74" s="1070">
        <v>0</v>
      </c>
      <c r="BR74" s="1070">
        <v>0</v>
      </c>
      <c r="BS74" s="1070">
        <v>0</v>
      </c>
      <c r="BT74" s="1070">
        <v>0</v>
      </c>
    </row>
    <row r="75" spans="1:72" ht="23.1" customHeight="1">
      <c r="A75" s="1013" t="str">
        <f t="shared" si="0"/>
        <v>A2041610</v>
      </c>
      <c r="B75" s="1358" t="s">
        <v>361</v>
      </c>
      <c r="C75" s="1324"/>
      <c r="D75" s="1358" t="s">
        <v>741</v>
      </c>
      <c r="E75" s="1324"/>
      <c r="F75" s="1358" t="s">
        <v>739</v>
      </c>
      <c r="G75" s="1324"/>
      <c r="H75" s="1358" t="s">
        <v>742</v>
      </c>
      <c r="I75" s="1324"/>
      <c r="J75" s="1358" t="s">
        <v>738</v>
      </c>
      <c r="K75" s="1324"/>
      <c r="L75" s="1324"/>
      <c r="M75" s="1358" t="s">
        <v>753</v>
      </c>
      <c r="N75" s="1324"/>
      <c r="O75" s="1324"/>
      <c r="P75" s="1358"/>
      <c r="Q75" s="1324"/>
      <c r="R75" s="1358"/>
      <c r="S75" s="1324"/>
      <c r="T75" s="1359" t="s">
        <v>396</v>
      </c>
      <c r="U75" s="1324"/>
      <c r="V75" s="1324"/>
      <c r="W75" s="1324"/>
      <c r="X75" s="1324"/>
      <c r="Y75" s="1324"/>
      <c r="Z75" s="1324"/>
      <c r="AA75" s="1324"/>
      <c r="AB75" s="1358" t="s">
        <v>732</v>
      </c>
      <c r="AC75" s="1324"/>
      <c r="AD75" s="1324"/>
      <c r="AE75" s="1324"/>
      <c r="AF75" s="1324"/>
      <c r="AG75" s="1358" t="s">
        <v>733</v>
      </c>
      <c r="AH75" s="1324"/>
      <c r="AI75" s="1324"/>
      <c r="AJ75" s="1024" t="s">
        <v>417</v>
      </c>
      <c r="AK75" s="1360" t="s">
        <v>734</v>
      </c>
      <c r="AL75" s="1324"/>
      <c r="AM75" s="1324"/>
      <c r="AN75" s="1324"/>
      <c r="AO75" s="1324"/>
      <c r="AP75" s="1324"/>
      <c r="AQ75" s="1020">
        <v>407625668</v>
      </c>
      <c r="AR75" s="1066">
        <v>0</v>
      </c>
      <c r="AS75" s="1020">
        <v>617134</v>
      </c>
      <c r="AT75" s="1020">
        <v>0</v>
      </c>
      <c r="AU75" s="1020">
        <v>0</v>
      </c>
      <c r="AV75" s="1066">
        <v>0</v>
      </c>
      <c r="AW75" s="1020">
        <v>0</v>
      </c>
      <c r="AX75" s="1066">
        <v>0</v>
      </c>
      <c r="AY75" s="1020">
        <v>0</v>
      </c>
      <c r="AZ75" s="1066">
        <v>0</v>
      </c>
      <c r="BA75" s="1020">
        <v>0</v>
      </c>
      <c r="BB75" s="1020">
        <v>0</v>
      </c>
      <c r="BC75" s="1020">
        <v>0</v>
      </c>
      <c r="BD75" s="1020">
        <v>0</v>
      </c>
      <c r="BG75" s="1070">
        <v>407625668</v>
      </c>
      <c r="BH75" s="1070">
        <v>0</v>
      </c>
      <c r="BI75" s="1070">
        <v>617134</v>
      </c>
      <c r="BJ75" s="1070">
        <v>0</v>
      </c>
      <c r="BK75" s="1070">
        <v>0</v>
      </c>
      <c r="BL75" s="1070">
        <v>0</v>
      </c>
      <c r="BM75" s="1070">
        <v>0</v>
      </c>
      <c r="BN75" s="1070">
        <v>0</v>
      </c>
      <c r="BO75" s="1070">
        <v>0</v>
      </c>
      <c r="BP75" s="1070">
        <v>0</v>
      </c>
      <c r="BQ75" s="1070">
        <v>0</v>
      </c>
      <c r="BR75" s="1070">
        <v>0</v>
      </c>
      <c r="BS75" s="1070">
        <v>0</v>
      </c>
      <c r="BT75" s="1070">
        <v>0</v>
      </c>
    </row>
    <row r="76" spans="1:72" ht="23.1" customHeight="1">
      <c r="A76" s="1013" t="str">
        <f t="shared" si="0"/>
        <v>A2041810</v>
      </c>
      <c r="B76" s="1358" t="s">
        <v>361</v>
      </c>
      <c r="C76" s="1324"/>
      <c r="D76" s="1358" t="s">
        <v>741</v>
      </c>
      <c r="E76" s="1324"/>
      <c r="F76" s="1358" t="s">
        <v>739</v>
      </c>
      <c r="G76" s="1324"/>
      <c r="H76" s="1358" t="s">
        <v>742</v>
      </c>
      <c r="I76" s="1324"/>
      <c r="J76" s="1358" t="s">
        <v>738</v>
      </c>
      <c r="K76" s="1324"/>
      <c r="L76" s="1324"/>
      <c r="M76" s="1358" t="s">
        <v>755</v>
      </c>
      <c r="N76" s="1324"/>
      <c r="O76" s="1324"/>
      <c r="P76" s="1358"/>
      <c r="Q76" s="1324"/>
      <c r="R76" s="1358"/>
      <c r="S76" s="1324"/>
      <c r="T76" s="1359" t="s">
        <v>397</v>
      </c>
      <c r="U76" s="1324"/>
      <c r="V76" s="1324"/>
      <c r="W76" s="1324"/>
      <c r="X76" s="1324"/>
      <c r="Y76" s="1324"/>
      <c r="Z76" s="1324"/>
      <c r="AA76" s="1324"/>
      <c r="AB76" s="1358" t="s">
        <v>732</v>
      </c>
      <c r="AC76" s="1324"/>
      <c r="AD76" s="1324"/>
      <c r="AE76" s="1324"/>
      <c r="AF76" s="1324"/>
      <c r="AG76" s="1358" t="s">
        <v>733</v>
      </c>
      <c r="AH76" s="1324"/>
      <c r="AI76" s="1324"/>
      <c r="AJ76" s="1024" t="s">
        <v>417</v>
      </c>
      <c r="AK76" s="1360" t="s">
        <v>734</v>
      </c>
      <c r="AL76" s="1324"/>
      <c r="AM76" s="1324"/>
      <c r="AN76" s="1324"/>
      <c r="AO76" s="1324"/>
      <c r="AP76" s="1324"/>
      <c r="AQ76" s="1020">
        <v>511719443</v>
      </c>
      <c r="AR76" s="1066">
        <v>397700698.39999998</v>
      </c>
      <c r="AS76" s="1020">
        <v>0.6</v>
      </c>
      <c r="AT76" s="1020">
        <v>0</v>
      </c>
      <c r="AU76" s="1020">
        <v>0</v>
      </c>
      <c r="AV76" s="1066">
        <v>0</v>
      </c>
      <c r="AW76" s="1020">
        <v>397700698.39999998</v>
      </c>
      <c r="AX76" s="1066">
        <v>0</v>
      </c>
      <c r="AY76" s="1020">
        <v>0</v>
      </c>
      <c r="AZ76" s="1066">
        <v>0</v>
      </c>
      <c r="BA76" s="1020">
        <v>0</v>
      </c>
      <c r="BB76" s="1020">
        <v>0</v>
      </c>
      <c r="BC76" s="1020">
        <v>0</v>
      </c>
      <c r="BD76" s="1020">
        <v>0</v>
      </c>
      <c r="BG76" s="1070">
        <v>511719443</v>
      </c>
      <c r="BH76" s="1070">
        <v>397700698.39999998</v>
      </c>
      <c r="BI76" s="1070">
        <v>0.6</v>
      </c>
      <c r="BJ76" s="1070">
        <v>0</v>
      </c>
      <c r="BK76" s="1070">
        <v>0</v>
      </c>
      <c r="BL76" s="1070">
        <v>0</v>
      </c>
      <c r="BM76" s="1070">
        <v>397700698.39999998</v>
      </c>
      <c r="BN76" s="1070">
        <v>0</v>
      </c>
      <c r="BO76" s="1070">
        <v>0</v>
      </c>
      <c r="BP76" s="1070">
        <v>0</v>
      </c>
      <c r="BQ76" s="1070">
        <v>0</v>
      </c>
      <c r="BR76" s="1070">
        <v>0</v>
      </c>
      <c r="BS76" s="1070">
        <v>0</v>
      </c>
      <c r="BT76" s="1070">
        <v>0</v>
      </c>
    </row>
    <row r="77" spans="1:72" ht="23.1" customHeight="1">
      <c r="A77" s="1013" t="str">
        <f t="shared" si="0"/>
        <v>A2041910</v>
      </c>
      <c r="B77" s="1358" t="s">
        <v>361</v>
      </c>
      <c r="C77" s="1324"/>
      <c r="D77" s="1358" t="s">
        <v>741</v>
      </c>
      <c r="E77" s="1324"/>
      <c r="F77" s="1358" t="s">
        <v>739</v>
      </c>
      <c r="G77" s="1324"/>
      <c r="H77" s="1358" t="s">
        <v>742</v>
      </c>
      <c r="I77" s="1324"/>
      <c r="J77" s="1358" t="s">
        <v>738</v>
      </c>
      <c r="K77" s="1324"/>
      <c r="L77" s="1324"/>
      <c r="M77" s="1358" t="s">
        <v>747</v>
      </c>
      <c r="N77" s="1324"/>
      <c r="O77" s="1324"/>
      <c r="P77" s="1358"/>
      <c r="Q77" s="1324"/>
      <c r="R77" s="1358"/>
      <c r="S77" s="1324"/>
      <c r="T77" s="1359" t="s">
        <v>398</v>
      </c>
      <c r="U77" s="1324"/>
      <c r="V77" s="1324"/>
      <c r="W77" s="1324"/>
      <c r="X77" s="1324"/>
      <c r="Y77" s="1324"/>
      <c r="Z77" s="1324"/>
      <c r="AA77" s="1324"/>
      <c r="AB77" s="1358" t="s">
        <v>732</v>
      </c>
      <c r="AC77" s="1324"/>
      <c r="AD77" s="1324"/>
      <c r="AE77" s="1324"/>
      <c r="AF77" s="1324"/>
      <c r="AG77" s="1358" t="s">
        <v>733</v>
      </c>
      <c r="AH77" s="1324"/>
      <c r="AI77" s="1324"/>
      <c r="AJ77" s="1024" t="s">
        <v>417</v>
      </c>
      <c r="AK77" s="1360" t="s">
        <v>734</v>
      </c>
      <c r="AL77" s="1324"/>
      <c r="AM77" s="1324"/>
      <c r="AN77" s="1324"/>
      <c r="AO77" s="1324"/>
      <c r="AP77" s="1324"/>
      <c r="AQ77" s="1020">
        <v>1000000</v>
      </c>
      <c r="AR77" s="1066">
        <v>0</v>
      </c>
      <c r="AS77" s="1020">
        <v>500000</v>
      </c>
      <c r="AT77" s="1020">
        <v>0</v>
      </c>
      <c r="AU77" s="1020">
        <v>0</v>
      </c>
      <c r="AV77" s="1066">
        <v>0</v>
      </c>
      <c r="AW77" s="1020">
        <v>0</v>
      </c>
      <c r="AX77" s="1066">
        <v>0</v>
      </c>
      <c r="AY77" s="1020">
        <v>0</v>
      </c>
      <c r="AZ77" s="1066">
        <v>0</v>
      </c>
      <c r="BA77" s="1020">
        <v>0</v>
      </c>
      <c r="BB77" s="1020">
        <v>0</v>
      </c>
      <c r="BC77" s="1020">
        <v>0</v>
      </c>
      <c r="BD77" s="1020">
        <v>0</v>
      </c>
      <c r="BG77" s="1070">
        <v>1000000</v>
      </c>
      <c r="BH77" s="1070">
        <v>0</v>
      </c>
      <c r="BI77" s="1070">
        <v>500000</v>
      </c>
      <c r="BJ77" s="1070">
        <v>0</v>
      </c>
      <c r="BK77" s="1070">
        <v>0</v>
      </c>
      <c r="BL77" s="1070">
        <v>0</v>
      </c>
      <c r="BM77" s="1070">
        <v>0</v>
      </c>
      <c r="BN77" s="1070">
        <v>0</v>
      </c>
      <c r="BO77" s="1070">
        <v>0</v>
      </c>
      <c r="BP77" s="1070">
        <v>0</v>
      </c>
      <c r="BQ77" s="1070">
        <v>0</v>
      </c>
      <c r="BR77" s="1070">
        <v>0</v>
      </c>
      <c r="BS77" s="1070">
        <v>0</v>
      </c>
      <c r="BT77" s="1070">
        <v>0</v>
      </c>
    </row>
    <row r="78" spans="1:72" ht="23.1" customHeight="1">
      <c r="A78" s="1013" t="str">
        <f t="shared" si="0"/>
        <v>A20411610</v>
      </c>
      <c r="B78" s="1358" t="s">
        <v>361</v>
      </c>
      <c r="C78" s="1324"/>
      <c r="D78" s="1358" t="s">
        <v>741</v>
      </c>
      <c r="E78" s="1324"/>
      <c r="F78" s="1358" t="s">
        <v>739</v>
      </c>
      <c r="G78" s="1324"/>
      <c r="H78" s="1358" t="s">
        <v>742</v>
      </c>
      <c r="I78" s="1324"/>
      <c r="J78" s="1358" t="s">
        <v>738</v>
      </c>
      <c r="K78" s="1324"/>
      <c r="L78" s="1324"/>
      <c r="M78" s="1358" t="s">
        <v>370</v>
      </c>
      <c r="N78" s="1324"/>
      <c r="O78" s="1324"/>
      <c r="P78" s="1358"/>
      <c r="Q78" s="1324"/>
      <c r="R78" s="1358"/>
      <c r="S78" s="1324"/>
      <c r="T78" s="1359" t="s">
        <v>399</v>
      </c>
      <c r="U78" s="1324"/>
      <c r="V78" s="1324"/>
      <c r="W78" s="1324"/>
      <c r="X78" s="1324"/>
      <c r="Y78" s="1324"/>
      <c r="Z78" s="1324"/>
      <c r="AA78" s="1324"/>
      <c r="AB78" s="1358" t="s">
        <v>732</v>
      </c>
      <c r="AC78" s="1324"/>
      <c r="AD78" s="1324"/>
      <c r="AE78" s="1324"/>
      <c r="AF78" s="1324"/>
      <c r="AG78" s="1358" t="s">
        <v>733</v>
      </c>
      <c r="AH78" s="1324"/>
      <c r="AI78" s="1324"/>
      <c r="AJ78" s="1024" t="s">
        <v>417</v>
      </c>
      <c r="AK78" s="1360" t="s">
        <v>734</v>
      </c>
      <c r="AL78" s="1324"/>
      <c r="AM78" s="1324"/>
      <c r="AN78" s="1324"/>
      <c r="AO78" s="1324"/>
      <c r="AP78" s="1324"/>
      <c r="AQ78" s="1020">
        <v>0</v>
      </c>
      <c r="AR78" s="1066">
        <v>0</v>
      </c>
      <c r="AS78" s="1020">
        <v>0</v>
      </c>
      <c r="AT78" s="1020">
        <v>0</v>
      </c>
      <c r="AU78" s="1020">
        <v>0</v>
      </c>
      <c r="AV78" s="1066">
        <v>0</v>
      </c>
      <c r="AW78" s="1020">
        <v>0</v>
      </c>
      <c r="AX78" s="1066">
        <v>0</v>
      </c>
      <c r="AY78" s="1020">
        <v>0</v>
      </c>
      <c r="AZ78" s="1066">
        <v>0</v>
      </c>
      <c r="BA78" s="1020">
        <v>0</v>
      </c>
      <c r="BB78" s="1020">
        <v>0</v>
      </c>
      <c r="BC78" s="1020">
        <v>0</v>
      </c>
      <c r="BD78" s="1020">
        <v>0</v>
      </c>
      <c r="BG78" s="1070">
        <v>0</v>
      </c>
      <c r="BH78" s="1070">
        <v>0</v>
      </c>
      <c r="BI78" s="1070">
        <v>0</v>
      </c>
      <c r="BJ78" s="1070">
        <v>0</v>
      </c>
      <c r="BK78" s="1070">
        <v>0</v>
      </c>
      <c r="BL78" s="1070">
        <v>0</v>
      </c>
      <c r="BM78" s="1070">
        <v>0</v>
      </c>
      <c r="BN78" s="1070">
        <v>0</v>
      </c>
      <c r="BO78" s="1070">
        <v>0</v>
      </c>
      <c r="BP78" s="1070">
        <v>0</v>
      </c>
      <c r="BQ78" s="1070">
        <v>0</v>
      </c>
      <c r="BR78" s="1070">
        <v>0</v>
      </c>
      <c r="BS78" s="1070">
        <v>0</v>
      </c>
      <c r="BT78" s="1070">
        <v>0</v>
      </c>
    </row>
    <row r="79" spans="1:72" ht="23.1" customHeight="1">
      <c r="A79" s="1013" t="str">
        <f t="shared" si="0"/>
        <v>A20412510</v>
      </c>
      <c r="B79" s="1358" t="s">
        <v>361</v>
      </c>
      <c r="C79" s="1324"/>
      <c r="D79" s="1358" t="s">
        <v>741</v>
      </c>
      <c r="E79" s="1324"/>
      <c r="F79" s="1358" t="s">
        <v>739</v>
      </c>
      <c r="G79" s="1324"/>
      <c r="H79" s="1358" t="s">
        <v>742</v>
      </c>
      <c r="I79" s="1324"/>
      <c r="J79" s="1358" t="s">
        <v>738</v>
      </c>
      <c r="K79" s="1324"/>
      <c r="L79" s="1324"/>
      <c r="M79" s="1358" t="s">
        <v>759</v>
      </c>
      <c r="N79" s="1324"/>
      <c r="O79" s="1324"/>
      <c r="P79" s="1358"/>
      <c r="Q79" s="1324"/>
      <c r="R79" s="1358"/>
      <c r="S79" s="1324"/>
      <c r="T79" s="1359" t="s">
        <v>400</v>
      </c>
      <c r="U79" s="1324"/>
      <c r="V79" s="1324"/>
      <c r="W79" s="1324"/>
      <c r="X79" s="1324"/>
      <c r="Y79" s="1324"/>
      <c r="Z79" s="1324"/>
      <c r="AA79" s="1324"/>
      <c r="AB79" s="1358" t="s">
        <v>732</v>
      </c>
      <c r="AC79" s="1324"/>
      <c r="AD79" s="1324"/>
      <c r="AE79" s="1324"/>
      <c r="AF79" s="1324"/>
      <c r="AG79" s="1358" t="s">
        <v>733</v>
      </c>
      <c r="AH79" s="1324"/>
      <c r="AI79" s="1324"/>
      <c r="AJ79" s="1024" t="s">
        <v>417</v>
      </c>
      <c r="AK79" s="1360" t="s">
        <v>734</v>
      </c>
      <c r="AL79" s="1324"/>
      <c r="AM79" s="1324"/>
      <c r="AN79" s="1324"/>
      <c r="AO79" s="1324"/>
      <c r="AP79" s="1324"/>
      <c r="AQ79" s="1020">
        <v>262500000</v>
      </c>
      <c r="AR79" s="1066">
        <v>0</v>
      </c>
      <c r="AS79" s="1020">
        <v>1311779</v>
      </c>
      <c r="AT79" s="1020">
        <v>0</v>
      </c>
      <c r="AU79" s="1020">
        <v>0</v>
      </c>
      <c r="AV79" s="1066">
        <v>0</v>
      </c>
      <c r="AW79" s="1020">
        <v>0</v>
      </c>
      <c r="AX79" s="1066">
        <v>0</v>
      </c>
      <c r="AY79" s="1020">
        <v>0</v>
      </c>
      <c r="AZ79" s="1066">
        <v>0</v>
      </c>
      <c r="BA79" s="1020">
        <v>0</v>
      </c>
      <c r="BB79" s="1020">
        <v>0</v>
      </c>
      <c r="BC79" s="1020">
        <v>0</v>
      </c>
      <c r="BD79" s="1020">
        <v>0</v>
      </c>
      <c r="BG79" s="1070">
        <v>262500000</v>
      </c>
      <c r="BH79" s="1070">
        <v>0</v>
      </c>
      <c r="BI79" s="1070">
        <v>1311779</v>
      </c>
      <c r="BJ79" s="1070">
        <v>0</v>
      </c>
      <c r="BK79" s="1070">
        <v>0</v>
      </c>
      <c r="BL79" s="1070">
        <v>0</v>
      </c>
      <c r="BM79" s="1070">
        <v>0</v>
      </c>
      <c r="BN79" s="1070">
        <v>0</v>
      </c>
      <c r="BO79" s="1070">
        <v>0</v>
      </c>
      <c r="BP79" s="1070">
        <v>0</v>
      </c>
      <c r="BQ79" s="1070">
        <v>0</v>
      </c>
      <c r="BR79" s="1070">
        <v>0</v>
      </c>
      <c r="BS79" s="1070">
        <v>0</v>
      </c>
      <c r="BT79" s="1070">
        <v>0</v>
      </c>
    </row>
    <row r="80" spans="1:72" ht="23.1" customHeight="1">
      <c r="A80" s="1013" t="str">
        <f t="shared" si="0"/>
        <v>A204210</v>
      </c>
      <c r="B80" s="1350" t="s">
        <v>361</v>
      </c>
      <c r="C80" s="1324"/>
      <c r="D80" s="1350" t="s">
        <v>741</v>
      </c>
      <c r="E80" s="1324"/>
      <c r="F80" s="1350" t="s">
        <v>739</v>
      </c>
      <c r="G80" s="1324"/>
      <c r="H80" s="1350" t="s">
        <v>742</v>
      </c>
      <c r="I80" s="1324"/>
      <c r="J80" s="1350" t="s">
        <v>741</v>
      </c>
      <c r="K80" s="1324"/>
      <c r="L80" s="1324"/>
      <c r="M80" s="1350"/>
      <c r="N80" s="1324"/>
      <c r="O80" s="1324"/>
      <c r="P80" s="1350"/>
      <c r="Q80" s="1324"/>
      <c r="R80" s="1350"/>
      <c r="S80" s="1324"/>
      <c r="T80" s="1349" t="s">
        <v>635</v>
      </c>
      <c r="U80" s="1324"/>
      <c r="V80" s="1324"/>
      <c r="W80" s="1324"/>
      <c r="X80" s="1324"/>
      <c r="Y80" s="1324"/>
      <c r="Z80" s="1324"/>
      <c r="AA80" s="1324"/>
      <c r="AB80" s="1350" t="s">
        <v>732</v>
      </c>
      <c r="AC80" s="1324"/>
      <c r="AD80" s="1324"/>
      <c r="AE80" s="1324"/>
      <c r="AF80" s="1324"/>
      <c r="AG80" s="1350" t="s">
        <v>733</v>
      </c>
      <c r="AH80" s="1324"/>
      <c r="AI80" s="1324"/>
      <c r="AJ80" s="1021" t="s">
        <v>417</v>
      </c>
      <c r="AK80" s="1351" t="s">
        <v>734</v>
      </c>
      <c r="AL80" s="1324"/>
      <c r="AM80" s="1324"/>
      <c r="AN80" s="1324"/>
      <c r="AO80" s="1324"/>
      <c r="AP80" s="1324"/>
      <c r="AQ80" s="1020">
        <v>40937304</v>
      </c>
      <c r="AR80" s="1066">
        <v>25526867</v>
      </c>
      <c r="AS80" s="1020">
        <v>7116393</v>
      </c>
      <c r="AT80" s="1020">
        <v>0</v>
      </c>
      <c r="AU80" s="1020">
        <v>0</v>
      </c>
      <c r="AV80" s="1066">
        <v>0</v>
      </c>
      <c r="AW80" s="1020">
        <v>25526867</v>
      </c>
      <c r="AX80" s="1066">
        <v>0</v>
      </c>
      <c r="AY80" s="1020">
        <v>0</v>
      </c>
      <c r="AZ80" s="1066">
        <v>0</v>
      </c>
      <c r="BA80" s="1020">
        <v>0</v>
      </c>
      <c r="BB80" s="1020">
        <v>0</v>
      </c>
      <c r="BC80" s="1020">
        <v>0</v>
      </c>
      <c r="BD80" s="1020">
        <v>0</v>
      </c>
      <c r="BG80" s="1070">
        <v>40937304</v>
      </c>
      <c r="BH80" s="1070">
        <v>25526867</v>
      </c>
      <c r="BI80" s="1070">
        <v>7116393</v>
      </c>
      <c r="BJ80" s="1070">
        <v>0</v>
      </c>
      <c r="BK80" s="1070">
        <v>0</v>
      </c>
      <c r="BL80" s="1070">
        <v>0</v>
      </c>
      <c r="BM80" s="1070">
        <v>25526867</v>
      </c>
      <c r="BN80" s="1070">
        <v>0</v>
      </c>
      <c r="BO80" s="1070">
        <v>0</v>
      </c>
      <c r="BP80" s="1070">
        <v>0</v>
      </c>
      <c r="BQ80" s="1070">
        <v>0</v>
      </c>
      <c r="BR80" s="1070">
        <v>0</v>
      </c>
      <c r="BS80" s="1070">
        <v>0</v>
      </c>
      <c r="BT80" s="1070">
        <v>0</v>
      </c>
    </row>
    <row r="81" spans="1:72" ht="23.1" customHeight="1">
      <c r="A81" s="1013" t="str">
        <f t="shared" si="0"/>
        <v>A2042110</v>
      </c>
      <c r="B81" s="1358" t="s">
        <v>361</v>
      </c>
      <c r="C81" s="1324"/>
      <c r="D81" s="1358" t="s">
        <v>741</v>
      </c>
      <c r="E81" s="1324"/>
      <c r="F81" s="1358" t="s">
        <v>739</v>
      </c>
      <c r="G81" s="1324"/>
      <c r="H81" s="1358" t="s">
        <v>742</v>
      </c>
      <c r="I81" s="1324"/>
      <c r="J81" s="1358" t="s">
        <v>741</v>
      </c>
      <c r="K81" s="1324"/>
      <c r="L81" s="1324"/>
      <c r="M81" s="1358" t="s">
        <v>738</v>
      </c>
      <c r="N81" s="1324"/>
      <c r="O81" s="1324"/>
      <c r="P81" s="1358"/>
      <c r="Q81" s="1324"/>
      <c r="R81" s="1358"/>
      <c r="S81" s="1324"/>
      <c r="T81" s="1359" t="s">
        <v>401</v>
      </c>
      <c r="U81" s="1324"/>
      <c r="V81" s="1324"/>
      <c r="W81" s="1324"/>
      <c r="X81" s="1324"/>
      <c r="Y81" s="1324"/>
      <c r="Z81" s="1324"/>
      <c r="AA81" s="1324"/>
      <c r="AB81" s="1358" t="s">
        <v>732</v>
      </c>
      <c r="AC81" s="1324"/>
      <c r="AD81" s="1324"/>
      <c r="AE81" s="1324"/>
      <c r="AF81" s="1324"/>
      <c r="AG81" s="1358" t="s">
        <v>733</v>
      </c>
      <c r="AH81" s="1324"/>
      <c r="AI81" s="1324"/>
      <c r="AJ81" s="1024" t="s">
        <v>417</v>
      </c>
      <c r="AK81" s="1360" t="s">
        <v>734</v>
      </c>
      <c r="AL81" s="1324"/>
      <c r="AM81" s="1324"/>
      <c r="AN81" s="1324"/>
      <c r="AO81" s="1324"/>
      <c r="AP81" s="1324"/>
      <c r="AQ81" s="1020">
        <v>11780557</v>
      </c>
      <c r="AR81" s="1066">
        <v>0</v>
      </c>
      <c r="AS81" s="1020">
        <v>5116393</v>
      </c>
      <c r="AT81" s="1020">
        <v>0</v>
      </c>
      <c r="AU81" s="1020">
        <v>0</v>
      </c>
      <c r="AV81" s="1066">
        <v>0</v>
      </c>
      <c r="AW81" s="1020">
        <v>0</v>
      </c>
      <c r="AX81" s="1066">
        <v>0</v>
      </c>
      <c r="AY81" s="1020">
        <v>0</v>
      </c>
      <c r="AZ81" s="1066">
        <v>0</v>
      </c>
      <c r="BA81" s="1020">
        <v>0</v>
      </c>
      <c r="BB81" s="1020">
        <v>0</v>
      </c>
      <c r="BC81" s="1020">
        <v>0</v>
      </c>
      <c r="BD81" s="1020">
        <v>0</v>
      </c>
      <c r="BG81" s="1070">
        <v>11780557</v>
      </c>
      <c r="BH81" s="1070">
        <v>0</v>
      </c>
      <c r="BI81" s="1070">
        <v>5116393</v>
      </c>
      <c r="BJ81" s="1070">
        <v>0</v>
      </c>
      <c r="BK81" s="1070">
        <v>0</v>
      </c>
      <c r="BL81" s="1070">
        <v>0</v>
      </c>
      <c r="BM81" s="1070">
        <v>0</v>
      </c>
      <c r="BN81" s="1070">
        <v>0</v>
      </c>
      <c r="BO81" s="1070">
        <v>0</v>
      </c>
      <c r="BP81" s="1070">
        <v>0</v>
      </c>
      <c r="BQ81" s="1070">
        <v>0</v>
      </c>
      <c r="BR81" s="1070">
        <v>0</v>
      </c>
      <c r="BS81" s="1070">
        <v>0</v>
      </c>
      <c r="BT81" s="1070">
        <v>0</v>
      </c>
    </row>
    <row r="82" spans="1:72" ht="23.1" customHeight="1">
      <c r="A82" s="1013" t="str">
        <f t="shared" si="0"/>
        <v>A2042210</v>
      </c>
      <c r="B82" s="1358" t="s">
        <v>361</v>
      </c>
      <c r="C82" s="1324"/>
      <c r="D82" s="1358" t="s">
        <v>741</v>
      </c>
      <c r="E82" s="1324"/>
      <c r="F82" s="1358" t="s">
        <v>739</v>
      </c>
      <c r="G82" s="1324"/>
      <c r="H82" s="1358" t="s">
        <v>742</v>
      </c>
      <c r="I82" s="1324"/>
      <c r="J82" s="1358" t="s">
        <v>741</v>
      </c>
      <c r="K82" s="1324"/>
      <c r="L82" s="1324"/>
      <c r="M82" s="1358" t="s">
        <v>741</v>
      </c>
      <c r="N82" s="1324"/>
      <c r="O82" s="1324"/>
      <c r="P82" s="1358"/>
      <c r="Q82" s="1324"/>
      <c r="R82" s="1358"/>
      <c r="S82" s="1324"/>
      <c r="T82" s="1359" t="s">
        <v>402</v>
      </c>
      <c r="U82" s="1324"/>
      <c r="V82" s="1324"/>
      <c r="W82" s="1324"/>
      <c r="X82" s="1324"/>
      <c r="Y82" s="1324"/>
      <c r="Z82" s="1324"/>
      <c r="AA82" s="1324"/>
      <c r="AB82" s="1358" t="s">
        <v>732</v>
      </c>
      <c r="AC82" s="1324"/>
      <c r="AD82" s="1324"/>
      <c r="AE82" s="1324"/>
      <c r="AF82" s="1324"/>
      <c r="AG82" s="1358" t="s">
        <v>733</v>
      </c>
      <c r="AH82" s="1324"/>
      <c r="AI82" s="1324"/>
      <c r="AJ82" s="1024" t="s">
        <v>417</v>
      </c>
      <c r="AK82" s="1360" t="s">
        <v>734</v>
      </c>
      <c r="AL82" s="1324"/>
      <c r="AM82" s="1324"/>
      <c r="AN82" s="1324"/>
      <c r="AO82" s="1324"/>
      <c r="AP82" s="1324"/>
      <c r="AQ82" s="1020">
        <v>29156747</v>
      </c>
      <c r="AR82" s="1066">
        <v>25526867</v>
      </c>
      <c r="AS82" s="1020">
        <v>2000000</v>
      </c>
      <c r="AT82" s="1020">
        <v>0</v>
      </c>
      <c r="AU82" s="1020">
        <v>0</v>
      </c>
      <c r="AV82" s="1066">
        <v>0</v>
      </c>
      <c r="AW82" s="1020">
        <v>25526867</v>
      </c>
      <c r="AX82" s="1066">
        <v>0</v>
      </c>
      <c r="AY82" s="1020">
        <v>0</v>
      </c>
      <c r="AZ82" s="1066">
        <v>0</v>
      </c>
      <c r="BA82" s="1020">
        <v>0</v>
      </c>
      <c r="BB82" s="1020">
        <v>0</v>
      </c>
      <c r="BC82" s="1020">
        <v>0</v>
      </c>
      <c r="BD82" s="1020">
        <v>0</v>
      </c>
      <c r="BG82" s="1070">
        <v>29156747</v>
      </c>
      <c r="BH82" s="1070">
        <v>25526867</v>
      </c>
      <c r="BI82" s="1070">
        <v>2000000</v>
      </c>
      <c r="BJ82" s="1070">
        <v>0</v>
      </c>
      <c r="BK82" s="1070">
        <v>0</v>
      </c>
      <c r="BL82" s="1070">
        <v>0</v>
      </c>
      <c r="BM82" s="1070">
        <v>25526867</v>
      </c>
      <c r="BN82" s="1070">
        <v>0</v>
      </c>
      <c r="BO82" s="1070">
        <v>0</v>
      </c>
      <c r="BP82" s="1070">
        <v>0</v>
      </c>
      <c r="BQ82" s="1070">
        <v>0</v>
      </c>
      <c r="BR82" s="1070">
        <v>0</v>
      </c>
      <c r="BS82" s="1070">
        <v>0</v>
      </c>
      <c r="BT82" s="1070">
        <v>0</v>
      </c>
    </row>
    <row r="83" spans="1:72" ht="23.1" customHeight="1">
      <c r="A83" s="1013" t="str">
        <f t="shared" si="0"/>
        <v>A204410</v>
      </c>
      <c r="B83" s="1350" t="s">
        <v>361</v>
      </c>
      <c r="C83" s="1324"/>
      <c r="D83" s="1350" t="s">
        <v>741</v>
      </c>
      <c r="E83" s="1324"/>
      <c r="F83" s="1350" t="s">
        <v>739</v>
      </c>
      <c r="G83" s="1324"/>
      <c r="H83" s="1350" t="s">
        <v>742</v>
      </c>
      <c r="I83" s="1324"/>
      <c r="J83" s="1350" t="s">
        <v>742</v>
      </c>
      <c r="K83" s="1324"/>
      <c r="L83" s="1324"/>
      <c r="M83" s="1350"/>
      <c r="N83" s="1324"/>
      <c r="O83" s="1324"/>
      <c r="P83" s="1350"/>
      <c r="Q83" s="1324"/>
      <c r="R83" s="1350"/>
      <c r="S83" s="1324"/>
      <c r="T83" s="1349" t="s">
        <v>637</v>
      </c>
      <c r="U83" s="1324"/>
      <c r="V83" s="1324"/>
      <c r="W83" s="1324"/>
      <c r="X83" s="1324"/>
      <c r="Y83" s="1324"/>
      <c r="Z83" s="1324"/>
      <c r="AA83" s="1324"/>
      <c r="AB83" s="1350" t="s">
        <v>732</v>
      </c>
      <c r="AC83" s="1324"/>
      <c r="AD83" s="1324"/>
      <c r="AE83" s="1324"/>
      <c r="AF83" s="1324"/>
      <c r="AG83" s="1350" t="s">
        <v>733</v>
      </c>
      <c r="AH83" s="1324"/>
      <c r="AI83" s="1324"/>
      <c r="AJ83" s="1021" t="s">
        <v>417</v>
      </c>
      <c r="AK83" s="1351" t="s">
        <v>734</v>
      </c>
      <c r="AL83" s="1324"/>
      <c r="AM83" s="1324"/>
      <c r="AN83" s="1324"/>
      <c r="AO83" s="1324"/>
      <c r="AP83" s="1324"/>
      <c r="AQ83" s="1020">
        <v>1119609341</v>
      </c>
      <c r="AR83" s="1066">
        <v>6126180</v>
      </c>
      <c r="AS83" s="1020">
        <v>10400856</v>
      </c>
      <c r="AT83" s="1020">
        <v>0</v>
      </c>
      <c r="AU83" s="1020">
        <v>0</v>
      </c>
      <c r="AV83" s="1066">
        <v>27488000</v>
      </c>
      <c r="AW83" s="1020">
        <v>21361820</v>
      </c>
      <c r="AX83" s="1066">
        <v>39870347</v>
      </c>
      <c r="AY83" s="1020">
        <v>12382347</v>
      </c>
      <c r="AZ83" s="1066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70">
        <v>1119609341</v>
      </c>
      <c r="BH83" s="1070">
        <v>6126180</v>
      </c>
      <c r="BI83" s="1070">
        <v>10400856</v>
      </c>
      <c r="BJ83" s="1070">
        <v>0</v>
      </c>
      <c r="BK83" s="1070">
        <v>0</v>
      </c>
      <c r="BL83" s="1070">
        <v>27488000</v>
      </c>
      <c r="BM83" s="1070">
        <v>21361820</v>
      </c>
      <c r="BN83" s="1070">
        <v>39870347</v>
      </c>
      <c r="BO83" s="1070">
        <v>12382347</v>
      </c>
      <c r="BP83" s="1070">
        <v>39870347</v>
      </c>
      <c r="BQ83" s="1070">
        <v>0</v>
      </c>
      <c r="BR83" s="1070">
        <v>39870347</v>
      </c>
      <c r="BS83" s="1070">
        <v>0</v>
      </c>
      <c r="BT83" s="1070">
        <v>0</v>
      </c>
    </row>
    <row r="84" spans="1:72" ht="23.1" customHeight="1">
      <c r="A84" s="1013" t="str">
        <f t="shared" si="0"/>
        <v>A2044110</v>
      </c>
      <c r="B84" s="1358" t="s">
        <v>361</v>
      </c>
      <c r="C84" s="1324"/>
      <c r="D84" s="1358" t="s">
        <v>741</v>
      </c>
      <c r="E84" s="1324"/>
      <c r="F84" s="1358" t="s">
        <v>739</v>
      </c>
      <c r="G84" s="1324"/>
      <c r="H84" s="1358" t="s">
        <v>742</v>
      </c>
      <c r="I84" s="1324"/>
      <c r="J84" s="1358" t="s">
        <v>742</v>
      </c>
      <c r="K84" s="1324"/>
      <c r="L84" s="1324"/>
      <c r="M84" s="1358" t="s">
        <v>738</v>
      </c>
      <c r="N84" s="1324"/>
      <c r="O84" s="1324"/>
      <c r="P84" s="1358"/>
      <c r="Q84" s="1324"/>
      <c r="R84" s="1358"/>
      <c r="S84" s="1324"/>
      <c r="T84" s="1359" t="s">
        <v>403</v>
      </c>
      <c r="U84" s="1324"/>
      <c r="V84" s="1324"/>
      <c r="W84" s="1324"/>
      <c r="X84" s="1324"/>
      <c r="Y84" s="1324"/>
      <c r="Z84" s="1324"/>
      <c r="AA84" s="1324"/>
      <c r="AB84" s="1358" t="s">
        <v>732</v>
      </c>
      <c r="AC84" s="1324"/>
      <c r="AD84" s="1324"/>
      <c r="AE84" s="1324"/>
      <c r="AF84" s="1324"/>
      <c r="AG84" s="1358" t="s">
        <v>733</v>
      </c>
      <c r="AH84" s="1324"/>
      <c r="AI84" s="1324"/>
      <c r="AJ84" s="1024" t="s">
        <v>417</v>
      </c>
      <c r="AK84" s="1360" t="s">
        <v>734</v>
      </c>
      <c r="AL84" s="1324"/>
      <c r="AM84" s="1324"/>
      <c r="AN84" s="1324"/>
      <c r="AO84" s="1324"/>
      <c r="AP84" s="1324"/>
      <c r="AQ84" s="1020">
        <v>400000000</v>
      </c>
      <c r="AR84" s="1066">
        <v>0</v>
      </c>
      <c r="AS84" s="1020">
        <v>1000000</v>
      </c>
      <c r="AT84" s="1020">
        <v>0</v>
      </c>
      <c r="AU84" s="1020">
        <v>0</v>
      </c>
      <c r="AV84" s="1066">
        <v>17500000</v>
      </c>
      <c r="AW84" s="1020">
        <v>17500000</v>
      </c>
      <c r="AX84" s="1066">
        <v>35981893</v>
      </c>
      <c r="AY84" s="1020">
        <v>18481893</v>
      </c>
      <c r="AZ84" s="1066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70">
        <v>400000000</v>
      </c>
      <c r="BH84" s="1070">
        <v>0</v>
      </c>
      <c r="BI84" s="1070">
        <v>1000000</v>
      </c>
      <c r="BJ84" s="1070">
        <v>0</v>
      </c>
      <c r="BK84" s="1070">
        <v>0</v>
      </c>
      <c r="BL84" s="1070">
        <v>17500000</v>
      </c>
      <c r="BM84" s="1070">
        <v>17500000</v>
      </c>
      <c r="BN84" s="1070">
        <v>35981893</v>
      </c>
      <c r="BO84" s="1070">
        <v>18481893</v>
      </c>
      <c r="BP84" s="1070">
        <v>35981893</v>
      </c>
      <c r="BQ84" s="1070">
        <v>0</v>
      </c>
      <c r="BR84" s="1070">
        <v>35981893</v>
      </c>
      <c r="BS84" s="1070">
        <v>0</v>
      </c>
      <c r="BT84" s="1070">
        <v>0</v>
      </c>
    </row>
    <row r="85" spans="1:72" ht="23.1" customHeight="1">
      <c r="A85" s="1013" t="str">
        <f t="shared" si="0"/>
        <v>A2044610</v>
      </c>
      <c r="B85" s="1358" t="s">
        <v>361</v>
      </c>
      <c r="C85" s="1324"/>
      <c r="D85" s="1358" t="s">
        <v>741</v>
      </c>
      <c r="E85" s="1324"/>
      <c r="F85" s="1358" t="s">
        <v>739</v>
      </c>
      <c r="G85" s="1324"/>
      <c r="H85" s="1358" t="s">
        <v>742</v>
      </c>
      <c r="I85" s="1324"/>
      <c r="J85" s="1358" t="s">
        <v>742</v>
      </c>
      <c r="K85" s="1324"/>
      <c r="L85" s="1324"/>
      <c r="M85" s="1358" t="s">
        <v>753</v>
      </c>
      <c r="N85" s="1324"/>
      <c r="O85" s="1324"/>
      <c r="P85" s="1358"/>
      <c r="Q85" s="1324"/>
      <c r="R85" s="1358"/>
      <c r="S85" s="1324"/>
      <c r="T85" s="1359" t="s">
        <v>404</v>
      </c>
      <c r="U85" s="1324"/>
      <c r="V85" s="1324"/>
      <c r="W85" s="1324"/>
      <c r="X85" s="1324"/>
      <c r="Y85" s="1324"/>
      <c r="Z85" s="1324"/>
      <c r="AA85" s="1324"/>
      <c r="AB85" s="1358" t="s">
        <v>732</v>
      </c>
      <c r="AC85" s="1324"/>
      <c r="AD85" s="1324"/>
      <c r="AE85" s="1324"/>
      <c r="AF85" s="1324"/>
      <c r="AG85" s="1358" t="s">
        <v>733</v>
      </c>
      <c r="AH85" s="1324"/>
      <c r="AI85" s="1324"/>
      <c r="AJ85" s="1024" t="s">
        <v>417</v>
      </c>
      <c r="AK85" s="1360" t="s">
        <v>734</v>
      </c>
      <c r="AL85" s="1324"/>
      <c r="AM85" s="1324"/>
      <c r="AN85" s="1324"/>
      <c r="AO85" s="1324"/>
      <c r="AP85" s="1324"/>
      <c r="AQ85" s="1020">
        <v>10000000</v>
      </c>
      <c r="AR85" s="1066">
        <v>0</v>
      </c>
      <c r="AS85" s="1020">
        <v>0</v>
      </c>
      <c r="AT85" s="1020">
        <v>0</v>
      </c>
      <c r="AU85" s="1020">
        <v>0</v>
      </c>
      <c r="AV85" s="1066">
        <v>9483000</v>
      </c>
      <c r="AW85" s="1020">
        <v>9483000</v>
      </c>
      <c r="AX85" s="1066">
        <v>0</v>
      </c>
      <c r="AY85" s="1020">
        <v>9483000</v>
      </c>
      <c r="AZ85" s="1066">
        <v>0</v>
      </c>
      <c r="BA85" s="1020">
        <v>0</v>
      </c>
      <c r="BB85" s="1020">
        <v>0</v>
      </c>
      <c r="BC85" s="1020">
        <v>0</v>
      </c>
      <c r="BD85" s="1020">
        <v>0</v>
      </c>
      <c r="BG85" s="1070">
        <v>10000000</v>
      </c>
      <c r="BH85" s="1070">
        <v>0</v>
      </c>
      <c r="BI85" s="1070">
        <v>0</v>
      </c>
      <c r="BJ85" s="1070">
        <v>0</v>
      </c>
      <c r="BK85" s="1070">
        <v>0</v>
      </c>
      <c r="BL85" s="1070">
        <v>9483000</v>
      </c>
      <c r="BM85" s="1070">
        <v>9483000</v>
      </c>
      <c r="BN85" s="1070">
        <v>0</v>
      </c>
      <c r="BO85" s="1070">
        <v>9483000</v>
      </c>
      <c r="BP85" s="1070">
        <v>0</v>
      </c>
      <c r="BQ85" s="1070">
        <v>0</v>
      </c>
      <c r="BR85" s="1070">
        <v>0</v>
      </c>
      <c r="BS85" s="1070">
        <v>0</v>
      </c>
      <c r="BT85" s="1070">
        <v>0</v>
      </c>
    </row>
    <row r="86" spans="1:72" ht="23.1" customHeight="1">
      <c r="A86" s="1013" t="str">
        <f t="shared" si="0"/>
        <v>A2044910</v>
      </c>
      <c r="B86" s="1358" t="s">
        <v>361</v>
      </c>
      <c r="C86" s="1324"/>
      <c r="D86" s="1358" t="s">
        <v>741</v>
      </c>
      <c r="E86" s="1324"/>
      <c r="F86" s="1358" t="s">
        <v>739</v>
      </c>
      <c r="G86" s="1324"/>
      <c r="H86" s="1358" t="s">
        <v>742</v>
      </c>
      <c r="I86" s="1324"/>
      <c r="J86" s="1358" t="s">
        <v>742</v>
      </c>
      <c r="K86" s="1324"/>
      <c r="L86" s="1324"/>
      <c r="M86" s="1358" t="s">
        <v>747</v>
      </c>
      <c r="N86" s="1324"/>
      <c r="O86" s="1324"/>
      <c r="P86" s="1358"/>
      <c r="Q86" s="1324"/>
      <c r="R86" s="1358"/>
      <c r="S86" s="1324"/>
      <c r="T86" s="1359" t="s">
        <v>405</v>
      </c>
      <c r="U86" s="1324"/>
      <c r="V86" s="1324"/>
      <c r="W86" s="1324"/>
      <c r="X86" s="1324"/>
      <c r="Y86" s="1324"/>
      <c r="Z86" s="1324"/>
      <c r="AA86" s="1324"/>
      <c r="AB86" s="1358" t="s">
        <v>732</v>
      </c>
      <c r="AC86" s="1324"/>
      <c r="AD86" s="1324"/>
      <c r="AE86" s="1324"/>
      <c r="AF86" s="1324"/>
      <c r="AG86" s="1358" t="s">
        <v>733</v>
      </c>
      <c r="AH86" s="1324"/>
      <c r="AI86" s="1324"/>
      <c r="AJ86" s="1024" t="s">
        <v>417</v>
      </c>
      <c r="AK86" s="1360" t="s">
        <v>734</v>
      </c>
      <c r="AL86" s="1324"/>
      <c r="AM86" s="1324"/>
      <c r="AN86" s="1324"/>
      <c r="AO86" s="1324"/>
      <c r="AP86" s="1324"/>
      <c r="AQ86" s="1020">
        <v>30000000</v>
      </c>
      <c r="AR86" s="1066">
        <v>0</v>
      </c>
      <c r="AS86" s="1020">
        <v>2957608</v>
      </c>
      <c r="AT86" s="1020">
        <v>0</v>
      </c>
      <c r="AU86" s="1020">
        <v>0</v>
      </c>
      <c r="AV86" s="1066">
        <v>0</v>
      </c>
      <c r="AW86" s="1020">
        <v>0</v>
      </c>
      <c r="AX86" s="1066">
        <v>0</v>
      </c>
      <c r="AY86" s="1020">
        <v>0</v>
      </c>
      <c r="AZ86" s="1066">
        <v>0</v>
      </c>
      <c r="BA86" s="1020">
        <v>0</v>
      </c>
      <c r="BB86" s="1020">
        <v>0</v>
      </c>
      <c r="BC86" s="1020">
        <v>0</v>
      </c>
      <c r="BD86" s="1020">
        <v>0</v>
      </c>
      <c r="BG86" s="1070">
        <v>30000000</v>
      </c>
      <c r="BH86" s="1070">
        <v>0</v>
      </c>
      <c r="BI86" s="1070">
        <v>2957608</v>
      </c>
      <c r="BJ86" s="1070">
        <v>0</v>
      </c>
      <c r="BK86" s="1070">
        <v>0</v>
      </c>
      <c r="BL86" s="1070">
        <v>0</v>
      </c>
      <c r="BM86" s="1070">
        <v>0</v>
      </c>
      <c r="BN86" s="1070">
        <v>0</v>
      </c>
      <c r="BO86" s="1070">
        <v>0</v>
      </c>
      <c r="BP86" s="1070">
        <v>0</v>
      </c>
      <c r="BQ86" s="1070">
        <v>0</v>
      </c>
      <c r="BR86" s="1070">
        <v>0</v>
      </c>
      <c r="BS86" s="1070">
        <v>0</v>
      </c>
      <c r="BT86" s="1070">
        <v>0</v>
      </c>
    </row>
    <row r="87" spans="1:72" ht="23.1" customHeight="1">
      <c r="A87" s="1013" t="str">
        <f t="shared" si="0"/>
        <v>A20441510</v>
      </c>
      <c r="B87" s="1358" t="s">
        <v>361</v>
      </c>
      <c r="C87" s="1324"/>
      <c r="D87" s="1358" t="s">
        <v>741</v>
      </c>
      <c r="E87" s="1324"/>
      <c r="F87" s="1358" t="s">
        <v>739</v>
      </c>
      <c r="G87" s="1324"/>
      <c r="H87" s="1358" t="s">
        <v>742</v>
      </c>
      <c r="I87" s="1324"/>
      <c r="J87" s="1358" t="s">
        <v>742</v>
      </c>
      <c r="K87" s="1324"/>
      <c r="L87" s="1324"/>
      <c r="M87" s="1358" t="s">
        <v>745</v>
      </c>
      <c r="N87" s="1324"/>
      <c r="O87" s="1324"/>
      <c r="P87" s="1358"/>
      <c r="Q87" s="1324"/>
      <c r="R87" s="1358"/>
      <c r="S87" s="1324"/>
      <c r="T87" s="1359" t="s">
        <v>406</v>
      </c>
      <c r="U87" s="1324"/>
      <c r="V87" s="1324"/>
      <c r="W87" s="1324"/>
      <c r="X87" s="1324"/>
      <c r="Y87" s="1324"/>
      <c r="Z87" s="1324"/>
      <c r="AA87" s="1324"/>
      <c r="AB87" s="1358" t="s">
        <v>732</v>
      </c>
      <c r="AC87" s="1324"/>
      <c r="AD87" s="1324"/>
      <c r="AE87" s="1324"/>
      <c r="AF87" s="1324"/>
      <c r="AG87" s="1358" t="s">
        <v>733</v>
      </c>
      <c r="AH87" s="1324"/>
      <c r="AI87" s="1324"/>
      <c r="AJ87" s="1024" t="s">
        <v>417</v>
      </c>
      <c r="AK87" s="1360" t="s">
        <v>734</v>
      </c>
      <c r="AL87" s="1324"/>
      <c r="AM87" s="1324"/>
      <c r="AN87" s="1324"/>
      <c r="AO87" s="1324"/>
      <c r="AP87" s="1324"/>
      <c r="AQ87" s="1020">
        <v>551000000</v>
      </c>
      <c r="AR87" s="1066">
        <v>320000</v>
      </c>
      <c r="AS87" s="1020">
        <v>1361534</v>
      </c>
      <c r="AT87" s="1020">
        <v>0</v>
      </c>
      <c r="AU87" s="1020">
        <v>0</v>
      </c>
      <c r="AV87" s="1066">
        <v>320000</v>
      </c>
      <c r="AW87" s="1020">
        <v>0</v>
      </c>
      <c r="AX87" s="1066">
        <v>320000</v>
      </c>
      <c r="AY87" s="1020">
        <v>0</v>
      </c>
      <c r="AZ87" s="1066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70">
        <v>551000000</v>
      </c>
      <c r="BH87" s="1070">
        <v>320000</v>
      </c>
      <c r="BI87" s="1070">
        <v>1361534</v>
      </c>
      <c r="BJ87" s="1070">
        <v>0</v>
      </c>
      <c r="BK87" s="1070">
        <v>0</v>
      </c>
      <c r="BL87" s="1070">
        <v>320000</v>
      </c>
      <c r="BM87" s="1070">
        <v>0</v>
      </c>
      <c r="BN87" s="1070">
        <v>320000</v>
      </c>
      <c r="BO87" s="1070">
        <v>0</v>
      </c>
      <c r="BP87" s="1070">
        <v>320000</v>
      </c>
      <c r="BQ87" s="1070">
        <v>0</v>
      </c>
      <c r="BR87" s="1070">
        <v>320000</v>
      </c>
      <c r="BS87" s="1070">
        <v>0</v>
      </c>
      <c r="BT87" s="1070">
        <v>0</v>
      </c>
    </row>
    <row r="88" spans="1:72" ht="23.1" customHeight="1">
      <c r="A88" s="1013" t="str">
        <f t="shared" si="0"/>
        <v>A20441710</v>
      </c>
      <c r="B88" s="1358" t="s">
        <v>361</v>
      </c>
      <c r="C88" s="1324"/>
      <c r="D88" s="1358" t="s">
        <v>741</v>
      </c>
      <c r="E88" s="1324"/>
      <c r="F88" s="1358" t="s">
        <v>739</v>
      </c>
      <c r="G88" s="1324"/>
      <c r="H88" s="1358" t="s">
        <v>742</v>
      </c>
      <c r="I88" s="1324"/>
      <c r="J88" s="1358" t="s">
        <v>742</v>
      </c>
      <c r="K88" s="1324"/>
      <c r="L88" s="1324"/>
      <c r="M88" s="1358" t="s">
        <v>760</v>
      </c>
      <c r="N88" s="1324"/>
      <c r="O88" s="1324"/>
      <c r="P88" s="1358"/>
      <c r="Q88" s="1324"/>
      <c r="R88" s="1358"/>
      <c r="S88" s="1324"/>
      <c r="T88" s="1359" t="s">
        <v>407</v>
      </c>
      <c r="U88" s="1324"/>
      <c r="V88" s="1324"/>
      <c r="W88" s="1324"/>
      <c r="X88" s="1324"/>
      <c r="Y88" s="1324"/>
      <c r="Z88" s="1324"/>
      <c r="AA88" s="1324"/>
      <c r="AB88" s="1358" t="s">
        <v>732</v>
      </c>
      <c r="AC88" s="1324"/>
      <c r="AD88" s="1324"/>
      <c r="AE88" s="1324"/>
      <c r="AF88" s="1324"/>
      <c r="AG88" s="1358" t="s">
        <v>733</v>
      </c>
      <c r="AH88" s="1324"/>
      <c r="AI88" s="1324"/>
      <c r="AJ88" s="1024" t="s">
        <v>417</v>
      </c>
      <c r="AK88" s="1360" t="s">
        <v>734</v>
      </c>
      <c r="AL88" s="1324"/>
      <c r="AM88" s="1324"/>
      <c r="AN88" s="1324"/>
      <c r="AO88" s="1324"/>
      <c r="AP88" s="1324"/>
      <c r="AQ88" s="1020">
        <v>44500000</v>
      </c>
      <c r="AR88" s="1066">
        <v>0</v>
      </c>
      <c r="AS88" s="1020">
        <v>1293342</v>
      </c>
      <c r="AT88" s="1020">
        <v>0</v>
      </c>
      <c r="AU88" s="1020">
        <v>0</v>
      </c>
      <c r="AV88" s="1066">
        <v>0</v>
      </c>
      <c r="AW88" s="1020">
        <v>0</v>
      </c>
      <c r="AX88" s="1066">
        <v>891006</v>
      </c>
      <c r="AY88" s="1020">
        <v>891006</v>
      </c>
      <c r="AZ88" s="1066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70">
        <v>44500000</v>
      </c>
      <c r="BH88" s="1070">
        <v>0</v>
      </c>
      <c r="BI88" s="1070">
        <v>1293342</v>
      </c>
      <c r="BJ88" s="1070">
        <v>0</v>
      </c>
      <c r="BK88" s="1070">
        <v>0</v>
      </c>
      <c r="BL88" s="1070">
        <v>0</v>
      </c>
      <c r="BM88" s="1070">
        <v>0</v>
      </c>
      <c r="BN88" s="1070">
        <v>891006</v>
      </c>
      <c r="BO88" s="1070">
        <v>891006</v>
      </c>
      <c r="BP88" s="1070">
        <v>891006</v>
      </c>
      <c r="BQ88" s="1070">
        <v>0</v>
      </c>
      <c r="BR88" s="1070">
        <v>891006</v>
      </c>
      <c r="BS88" s="1070">
        <v>0</v>
      </c>
      <c r="BT88" s="1070">
        <v>0</v>
      </c>
    </row>
    <row r="89" spans="1:72" ht="23.1" customHeight="1">
      <c r="A89" s="1013" t="str">
        <f t="shared" si="0"/>
        <v>A20441810</v>
      </c>
      <c r="B89" s="1358" t="s">
        <v>361</v>
      </c>
      <c r="C89" s="1324"/>
      <c r="D89" s="1358" t="s">
        <v>741</v>
      </c>
      <c r="E89" s="1324"/>
      <c r="F89" s="1358" t="s">
        <v>739</v>
      </c>
      <c r="G89" s="1324"/>
      <c r="H89" s="1358" t="s">
        <v>742</v>
      </c>
      <c r="I89" s="1324"/>
      <c r="J89" s="1358" t="s">
        <v>742</v>
      </c>
      <c r="K89" s="1324"/>
      <c r="L89" s="1324"/>
      <c r="M89" s="1358" t="s">
        <v>761</v>
      </c>
      <c r="N89" s="1324"/>
      <c r="O89" s="1324"/>
      <c r="P89" s="1358"/>
      <c r="Q89" s="1324"/>
      <c r="R89" s="1358"/>
      <c r="S89" s="1324"/>
      <c r="T89" s="1359" t="s">
        <v>408</v>
      </c>
      <c r="U89" s="1324"/>
      <c r="V89" s="1324"/>
      <c r="W89" s="1324"/>
      <c r="X89" s="1324"/>
      <c r="Y89" s="1324"/>
      <c r="Z89" s="1324"/>
      <c r="AA89" s="1324"/>
      <c r="AB89" s="1358" t="s">
        <v>732</v>
      </c>
      <c r="AC89" s="1324"/>
      <c r="AD89" s="1324"/>
      <c r="AE89" s="1324"/>
      <c r="AF89" s="1324"/>
      <c r="AG89" s="1358" t="s">
        <v>733</v>
      </c>
      <c r="AH89" s="1324"/>
      <c r="AI89" s="1324"/>
      <c r="AJ89" s="1024" t="s">
        <v>417</v>
      </c>
      <c r="AK89" s="1360" t="s">
        <v>734</v>
      </c>
      <c r="AL89" s="1324"/>
      <c r="AM89" s="1324"/>
      <c r="AN89" s="1324"/>
      <c r="AO89" s="1324"/>
      <c r="AP89" s="1324"/>
      <c r="AQ89" s="1020">
        <v>46000000</v>
      </c>
      <c r="AR89" s="1066">
        <v>0</v>
      </c>
      <c r="AS89" s="1020">
        <v>698521</v>
      </c>
      <c r="AT89" s="1020">
        <v>0</v>
      </c>
      <c r="AU89" s="1020">
        <v>0</v>
      </c>
      <c r="AV89" s="1066">
        <v>0</v>
      </c>
      <c r="AW89" s="1020">
        <v>0</v>
      </c>
      <c r="AX89" s="1066">
        <v>0</v>
      </c>
      <c r="AY89" s="1020">
        <v>0</v>
      </c>
      <c r="AZ89" s="1066">
        <v>0</v>
      </c>
      <c r="BA89" s="1020">
        <v>0</v>
      </c>
      <c r="BB89" s="1020">
        <v>0</v>
      </c>
      <c r="BC89" s="1020">
        <v>0</v>
      </c>
      <c r="BD89" s="1020">
        <v>0</v>
      </c>
      <c r="BG89" s="1070">
        <v>46000000</v>
      </c>
      <c r="BH89" s="1070">
        <v>0</v>
      </c>
      <c r="BI89" s="1070">
        <v>698521</v>
      </c>
      <c r="BJ89" s="1070">
        <v>0</v>
      </c>
      <c r="BK89" s="1070">
        <v>0</v>
      </c>
      <c r="BL89" s="1070">
        <v>0</v>
      </c>
      <c r="BM89" s="1070">
        <v>0</v>
      </c>
      <c r="BN89" s="1070">
        <v>0</v>
      </c>
      <c r="BO89" s="1070">
        <v>0</v>
      </c>
      <c r="BP89" s="1070">
        <v>0</v>
      </c>
      <c r="BQ89" s="1070">
        <v>0</v>
      </c>
      <c r="BR89" s="1070">
        <v>0</v>
      </c>
      <c r="BS89" s="1070">
        <v>0</v>
      </c>
      <c r="BT89" s="1070">
        <v>0</v>
      </c>
    </row>
    <row r="90" spans="1:72" ht="23.1" customHeight="1">
      <c r="A90" s="1013" t="str">
        <f t="shared" si="0"/>
        <v>A20442010</v>
      </c>
      <c r="B90" s="1358" t="s">
        <v>361</v>
      </c>
      <c r="C90" s="1324"/>
      <c r="D90" s="1358" t="s">
        <v>741</v>
      </c>
      <c r="E90" s="1324"/>
      <c r="F90" s="1358" t="s">
        <v>739</v>
      </c>
      <c r="G90" s="1324"/>
      <c r="H90" s="1358" t="s">
        <v>742</v>
      </c>
      <c r="I90" s="1324"/>
      <c r="J90" s="1358" t="s">
        <v>742</v>
      </c>
      <c r="K90" s="1324"/>
      <c r="L90" s="1324"/>
      <c r="M90" s="1358" t="s">
        <v>762</v>
      </c>
      <c r="N90" s="1324"/>
      <c r="O90" s="1324"/>
      <c r="P90" s="1358"/>
      <c r="Q90" s="1324"/>
      <c r="R90" s="1358"/>
      <c r="S90" s="1324"/>
      <c r="T90" s="1359" t="s">
        <v>409</v>
      </c>
      <c r="U90" s="1324"/>
      <c r="V90" s="1324"/>
      <c r="W90" s="1324"/>
      <c r="X90" s="1324"/>
      <c r="Y90" s="1324"/>
      <c r="Z90" s="1324"/>
      <c r="AA90" s="1324"/>
      <c r="AB90" s="1358" t="s">
        <v>732</v>
      </c>
      <c r="AC90" s="1324"/>
      <c r="AD90" s="1324"/>
      <c r="AE90" s="1324"/>
      <c r="AF90" s="1324"/>
      <c r="AG90" s="1358" t="s">
        <v>733</v>
      </c>
      <c r="AH90" s="1324"/>
      <c r="AI90" s="1324"/>
      <c r="AJ90" s="1024" t="s">
        <v>417</v>
      </c>
      <c r="AK90" s="1360" t="s">
        <v>734</v>
      </c>
      <c r="AL90" s="1324"/>
      <c r="AM90" s="1324"/>
      <c r="AN90" s="1324"/>
      <c r="AO90" s="1324"/>
      <c r="AP90" s="1324"/>
      <c r="AQ90" s="1020">
        <v>7000000</v>
      </c>
      <c r="AR90" s="1066">
        <v>185000</v>
      </c>
      <c r="AS90" s="1020">
        <v>1959924</v>
      </c>
      <c r="AT90" s="1020">
        <v>0</v>
      </c>
      <c r="AU90" s="1020">
        <v>0</v>
      </c>
      <c r="AV90" s="1066">
        <v>185000</v>
      </c>
      <c r="AW90" s="1020">
        <v>0</v>
      </c>
      <c r="AX90" s="1066">
        <v>185000</v>
      </c>
      <c r="AY90" s="1020">
        <v>0</v>
      </c>
      <c r="AZ90" s="1066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70">
        <v>7000000</v>
      </c>
      <c r="BH90" s="1070">
        <v>185000</v>
      </c>
      <c r="BI90" s="1070">
        <v>1959924</v>
      </c>
      <c r="BJ90" s="1070">
        <v>0</v>
      </c>
      <c r="BK90" s="1070">
        <v>0</v>
      </c>
      <c r="BL90" s="1070">
        <v>185000</v>
      </c>
      <c r="BM90" s="1070">
        <v>0</v>
      </c>
      <c r="BN90" s="1070">
        <v>185000</v>
      </c>
      <c r="BO90" s="1070">
        <v>0</v>
      </c>
      <c r="BP90" s="1070">
        <v>185000</v>
      </c>
      <c r="BQ90" s="1070">
        <v>0</v>
      </c>
      <c r="BR90" s="1070">
        <v>185000</v>
      </c>
      <c r="BS90" s="1070">
        <v>0</v>
      </c>
      <c r="BT90" s="1070">
        <v>0</v>
      </c>
    </row>
    <row r="91" spans="1:72" ht="23.1" customHeight="1">
      <c r="A91" s="1013" t="str">
        <f t="shared" ref="A91:A154" si="1">+B91&amp;D91&amp;F91&amp;H91&amp;J91&amp;M91&amp;AJ91</f>
        <v>A20442110</v>
      </c>
      <c r="B91" s="1358" t="s">
        <v>361</v>
      </c>
      <c r="C91" s="1324"/>
      <c r="D91" s="1358" t="s">
        <v>741</v>
      </c>
      <c r="E91" s="1324"/>
      <c r="F91" s="1358" t="s">
        <v>739</v>
      </c>
      <c r="G91" s="1324"/>
      <c r="H91" s="1358" t="s">
        <v>742</v>
      </c>
      <c r="I91" s="1324"/>
      <c r="J91" s="1358" t="s">
        <v>742</v>
      </c>
      <c r="K91" s="1324"/>
      <c r="L91" s="1324"/>
      <c r="M91" s="1358" t="s">
        <v>763</v>
      </c>
      <c r="N91" s="1324"/>
      <c r="O91" s="1324"/>
      <c r="P91" s="1358"/>
      <c r="Q91" s="1324"/>
      <c r="R91" s="1358"/>
      <c r="S91" s="1324"/>
      <c r="T91" s="1359" t="s">
        <v>410</v>
      </c>
      <c r="U91" s="1324"/>
      <c r="V91" s="1324"/>
      <c r="W91" s="1324"/>
      <c r="X91" s="1324"/>
      <c r="Y91" s="1324"/>
      <c r="Z91" s="1324"/>
      <c r="AA91" s="1324"/>
      <c r="AB91" s="1358" t="s">
        <v>732</v>
      </c>
      <c r="AC91" s="1324"/>
      <c r="AD91" s="1324"/>
      <c r="AE91" s="1324"/>
      <c r="AF91" s="1324"/>
      <c r="AG91" s="1358" t="s">
        <v>733</v>
      </c>
      <c r="AH91" s="1324"/>
      <c r="AI91" s="1324"/>
      <c r="AJ91" s="1024" t="s">
        <v>417</v>
      </c>
      <c r="AK91" s="1360" t="s">
        <v>734</v>
      </c>
      <c r="AL91" s="1324"/>
      <c r="AM91" s="1324"/>
      <c r="AN91" s="1324"/>
      <c r="AO91" s="1324"/>
      <c r="AP91" s="1324"/>
      <c r="AQ91" s="1020">
        <v>1000000</v>
      </c>
      <c r="AR91" s="1066">
        <v>0</v>
      </c>
      <c r="AS91" s="1020">
        <v>700000</v>
      </c>
      <c r="AT91" s="1020">
        <v>0</v>
      </c>
      <c r="AU91" s="1020">
        <v>0</v>
      </c>
      <c r="AV91" s="1066">
        <v>0</v>
      </c>
      <c r="AW91" s="1020">
        <v>0</v>
      </c>
      <c r="AX91" s="1066">
        <v>0</v>
      </c>
      <c r="AY91" s="1020">
        <v>0</v>
      </c>
      <c r="AZ91" s="1066">
        <v>0</v>
      </c>
      <c r="BA91" s="1020">
        <v>0</v>
      </c>
      <c r="BB91" s="1020">
        <v>0</v>
      </c>
      <c r="BC91" s="1020">
        <v>0</v>
      </c>
      <c r="BD91" s="1020">
        <v>0</v>
      </c>
      <c r="BG91" s="1070">
        <v>1000000</v>
      </c>
      <c r="BH91" s="1070">
        <v>0</v>
      </c>
      <c r="BI91" s="1070">
        <v>700000</v>
      </c>
      <c r="BJ91" s="1070">
        <v>0</v>
      </c>
      <c r="BK91" s="1070">
        <v>0</v>
      </c>
      <c r="BL91" s="1070">
        <v>0</v>
      </c>
      <c r="BM91" s="1070">
        <v>0</v>
      </c>
      <c r="BN91" s="1070">
        <v>0</v>
      </c>
      <c r="BO91" s="1070">
        <v>0</v>
      </c>
      <c r="BP91" s="1070">
        <v>0</v>
      </c>
      <c r="BQ91" s="1070">
        <v>0</v>
      </c>
      <c r="BR91" s="1070">
        <v>0</v>
      </c>
      <c r="BS91" s="1070">
        <v>0</v>
      </c>
      <c r="BT91" s="1070">
        <v>0</v>
      </c>
    </row>
    <row r="92" spans="1:72" ht="23.1" customHeight="1">
      <c r="A92" s="1013" t="str">
        <f t="shared" si="1"/>
        <v>A20442310</v>
      </c>
      <c r="B92" s="1358" t="s">
        <v>361</v>
      </c>
      <c r="C92" s="1324"/>
      <c r="D92" s="1358" t="s">
        <v>741</v>
      </c>
      <c r="E92" s="1324"/>
      <c r="F92" s="1358" t="s">
        <v>739</v>
      </c>
      <c r="G92" s="1324"/>
      <c r="H92" s="1358" t="s">
        <v>742</v>
      </c>
      <c r="I92" s="1324"/>
      <c r="J92" s="1358" t="s">
        <v>742</v>
      </c>
      <c r="K92" s="1324"/>
      <c r="L92" s="1324"/>
      <c r="M92" s="1358" t="s">
        <v>764</v>
      </c>
      <c r="N92" s="1324"/>
      <c r="O92" s="1324"/>
      <c r="P92" s="1358"/>
      <c r="Q92" s="1324"/>
      <c r="R92" s="1358"/>
      <c r="S92" s="1324"/>
      <c r="T92" s="1359" t="s">
        <v>411</v>
      </c>
      <c r="U92" s="1324"/>
      <c r="V92" s="1324"/>
      <c r="W92" s="1324"/>
      <c r="X92" s="1324"/>
      <c r="Y92" s="1324"/>
      <c r="Z92" s="1324"/>
      <c r="AA92" s="1324"/>
      <c r="AB92" s="1358" t="s">
        <v>732</v>
      </c>
      <c r="AC92" s="1324"/>
      <c r="AD92" s="1324"/>
      <c r="AE92" s="1324"/>
      <c r="AF92" s="1324"/>
      <c r="AG92" s="1358" t="s">
        <v>733</v>
      </c>
      <c r="AH92" s="1324"/>
      <c r="AI92" s="1324"/>
      <c r="AJ92" s="1024" t="s">
        <v>417</v>
      </c>
      <c r="AK92" s="1360" t="s">
        <v>734</v>
      </c>
      <c r="AL92" s="1324"/>
      <c r="AM92" s="1324"/>
      <c r="AN92" s="1324"/>
      <c r="AO92" s="1324"/>
      <c r="AP92" s="1324"/>
      <c r="AQ92" s="1020">
        <v>30109341</v>
      </c>
      <c r="AR92" s="1066">
        <v>5621180</v>
      </c>
      <c r="AS92" s="1020">
        <v>429927</v>
      </c>
      <c r="AT92" s="1020">
        <v>0</v>
      </c>
      <c r="AU92" s="1020">
        <v>0</v>
      </c>
      <c r="AV92" s="1066">
        <v>0</v>
      </c>
      <c r="AW92" s="1020">
        <v>5621180</v>
      </c>
      <c r="AX92" s="1066">
        <v>2492448</v>
      </c>
      <c r="AY92" s="1020">
        <v>2492448</v>
      </c>
      <c r="AZ92" s="1066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70">
        <v>30109341</v>
      </c>
      <c r="BH92" s="1070">
        <v>5621180</v>
      </c>
      <c r="BI92" s="1070">
        <v>429927</v>
      </c>
      <c r="BJ92" s="1070">
        <v>0</v>
      </c>
      <c r="BK92" s="1070">
        <v>0</v>
      </c>
      <c r="BL92" s="1070">
        <v>0</v>
      </c>
      <c r="BM92" s="1070">
        <v>5621180</v>
      </c>
      <c r="BN92" s="1070">
        <v>2492448</v>
      </c>
      <c r="BO92" s="1070">
        <v>2492448</v>
      </c>
      <c r="BP92" s="1070">
        <v>2492448</v>
      </c>
      <c r="BQ92" s="1070">
        <v>0</v>
      </c>
      <c r="BR92" s="1070">
        <v>2492448</v>
      </c>
      <c r="BS92" s="1070">
        <v>0</v>
      </c>
      <c r="BT92" s="1070">
        <v>0</v>
      </c>
    </row>
    <row r="93" spans="1:72" ht="23.1" customHeight="1">
      <c r="A93" s="1013" t="str">
        <f t="shared" si="1"/>
        <v>A204510</v>
      </c>
      <c r="B93" s="1350" t="s">
        <v>361</v>
      </c>
      <c r="C93" s="1324"/>
      <c r="D93" s="1350" t="s">
        <v>741</v>
      </c>
      <c r="E93" s="1324"/>
      <c r="F93" s="1350" t="s">
        <v>739</v>
      </c>
      <c r="G93" s="1324"/>
      <c r="H93" s="1350" t="s">
        <v>742</v>
      </c>
      <c r="I93" s="1324"/>
      <c r="J93" s="1350" t="s">
        <v>743</v>
      </c>
      <c r="K93" s="1324"/>
      <c r="L93" s="1324"/>
      <c r="M93" s="1350"/>
      <c r="N93" s="1324"/>
      <c r="O93" s="1324"/>
      <c r="P93" s="1350"/>
      <c r="Q93" s="1324"/>
      <c r="R93" s="1350"/>
      <c r="S93" s="1324"/>
      <c r="T93" s="1349" t="s">
        <v>640</v>
      </c>
      <c r="U93" s="1324"/>
      <c r="V93" s="1324"/>
      <c r="W93" s="1324"/>
      <c r="X93" s="1324"/>
      <c r="Y93" s="1324"/>
      <c r="Z93" s="1324"/>
      <c r="AA93" s="1324"/>
      <c r="AB93" s="1350" t="s">
        <v>732</v>
      </c>
      <c r="AC93" s="1324"/>
      <c r="AD93" s="1324"/>
      <c r="AE93" s="1324"/>
      <c r="AF93" s="1324"/>
      <c r="AG93" s="1350" t="s">
        <v>733</v>
      </c>
      <c r="AH93" s="1324"/>
      <c r="AI93" s="1324"/>
      <c r="AJ93" s="1021" t="s">
        <v>417</v>
      </c>
      <c r="AK93" s="1351" t="s">
        <v>734</v>
      </c>
      <c r="AL93" s="1324"/>
      <c r="AM93" s="1324"/>
      <c r="AN93" s="1324"/>
      <c r="AO93" s="1324"/>
      <c r="AP93" s="1324"/>
      <c r="AQ93" s="1020">
        <v>5804683387.96</v>
      </c>
      <c r="AR93" s="1066">
        <v>62123189</v>
      </c>
      <c r="AS93" s="1020">
        <v>42943618.880000003</v>
      </c>
      <c r="AT93" s="1020">
        <v>0</v>
      </c>
      <c r="AU93" s="1020">
        <v>0</v>
      </c>
      <c r="AV93" s="1066">
        <v>272654886.55000001</v>
      </c>
      <c r="AW93" s="1020">
        <v>210531697.55000001</v>
      </c>
      <c r="AX93" s="1066">
        <v>569217326</v>
      </c>
      <c r="AY93" s="1020">
        <v>296562439.44999999</v>
      </c>
      <c r="AZ93" s="1066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70">
        <v>5804683387.96</v>
      </c>
      <c r="BH93" s="1070">
        <v>62123189</v>
      </c>
      <c r="BI93" s="1070">
        <v>42943618.880000003</v>
      </c>
      <c r="BJ93" s="1070">
        <v>0</v>
      </c>
      <c r="BK93" s="1070">
        <v>0</v>
      </c>
      <c r="BL93" s="1070">
        <v>272654886.55000001</v>
      </c>
      <c r="BM93" s="1070">
        <v>210531697.55000001</v>
      </c>
      <c r="BN93" s="1070">
        <v>569217326</v>
      </c>
      <c r="BO93" s="1070">
        <v>296562439.44999999</v>
      </c>
      <c r="BP93" s="1070">
        <v>571982428</v>
      </c>
      <c r="BQ93" s="1070">
        <v>2765102</v>
      </c>
      <c r="BR93" s="1070">
        <v>571982428</v>
      </c>
      <c r="BS93" s="1070">
        <v>0</v>
      </c>
      <c r="BT93" s="1070">
        <v>0</v>
      </c>
    </row>
    <row r="94" spans="1:72" ht="23.1" customHeight="1">
      <c r="A94" s="1013" t="str">
        <f t="shared" si="1"/>
        <v>A2045110</v>
      </c>
      <c r="B94" s="1358" t="s">
        <v>361</v>
      </c>
      <c r="C94" s="1324"/>
      <c r="D94" s="1358" t="s">
        <v>741</v>
      </c>
      <c r="E94" s="1324"/>
      <c r="F94" s="1358" t="s">
        <v>739</v>
      </c>
      <c r="G94" s="1324"/>
      <c r="H94" s="1358" t="s">
        <v>742</v>
      </c>
      <c r="I94" s="1324"/>
      <c r="J94" s="1358" t="s">
        <v>743</v>
      </c>
      <c r="K94" s="1324"/>
      <c r="L94" s="1324"/>
      <c r="M94" s="1358" t="s">
        <v>738</v>
      </c>
      <c r="N94" s="1324"/>
      <c r="O94" s="1324"/>
      <c r="P94" s="1358"/>
      <c r="Q94" s="1324"/>
      <c r="R94" s="1358"/>
      <c r="S94" s="1324"/>
      <c r="T94" s="1359" t="s">
        <v>412</v>
      </c>
      <c r="U94" s="1324"/>
      <c r="V94" s="1324"/>
      <c r="W94" s="1324"/>
      <c r="X94" s="1324"/>
      <c r="Y94" s="1324"/>
      <c r="Z94" s="1324"/>
      <c r="AA94" s="1324"/>
      <c r="AB94" s="1358" t="s">
        <v>732</v>
      </c>
      <c r="AC94" s="1324"/>
      <c r="AD94" s="1324"/>
      <c r="AE94" s="1324"/>
      <c r="AF94" s="1324"/>
      <c r="AG94" s="1358" t="s">
        <v>733</v>
      </c>
      <c r="AH94" s="1324"/>
      <c r="AI94" s="1324"/>
      <c r="AJ94" s="1024" t="s">
        <v>417</v>
      </c>
      <c r="AK94" s="1360" t="s">
        <v>734</v>
      </c>
      <c r="AL94" s="1324"/>
      <c r="AM94" s="1324"/>
      <c r="AN94" s="1324"/>
      <c r="AO94" s="1324"/>
      <c r="AP94" s="1324"/>
      <c r="AQ94" s="1020">
        <v>1311685086</v>
      </c>
      <c r="AR94" s="1066">
        <v>59423189</v>
      </c>
      <c r="AS94" s="1020">
        <v>31270846.879999999</v>
      </c>
      <c r="AT94" s="1020">
        <v>0</v>
      </c>
      <c r="AU94" s="1020">
        <v>0</v>
      </c>
      <c r="AV94" s="1066">
        <v>0</v>
      </c>
      <c r="AW94" s="1020">
        <v>59423189</v>
      </c>
      <c r="AX94" s="1066">
        <v>25864664</v>
      </c>
      <c r="AY94" s="1020">
        <v>25864664</v>
      </c>
      <c r="AZ94" s="1066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70">
        <v>1311685086</v>
      </c>
      <c r="BH94" s="1070">
        <v>59423189</v>
      </c>
      <c r="BI94" s="1070">
        <v>31270846.879999999</v>
      </c>
      <c r="BJ94" s="1070">
        <v>0</v>
      </c>
      <c r="BK94" s="1070">
        <v>0</v>
      </c>
      <c r="BL94" s="1070">
        <v>0</v>
      </c>
      <c r="BM94" s="1070">
        <v>59423189</v>
      </c>
      <c r="BN94" s="1070">
        <v>25864664</v>
      </c>
      <c r="BO94" s="1070">
        <v>25864664</v>
      </c>
      <c r="BP94" s="1070">
        <v>25864664</v>
      </c>
      <c r="BQ94" s="1070">
        <v>0</v>
      </c>
      <c r="BR94" s="1070">
        <v>25864664</v>
      </c>
      <c r="BS94" s="1070">
        <v>0</v>
      </c>
      <c r="BT94" s="1070">
        <v>0</v>
      </c>
    </row>
    <row r="95" spans="1:72" ht="23.1" customHeight="1">
      <c r="A95" s="1013" t="str">
        <f t="shared" si="1"/>
        <v>A2045210</v>
      </c>
      <c r="B95" s="1358" t="s">
        <v>361</v>
      </c>
      <c r="C95" s="1324"/>
      <c r="D95" s="1358" t="s">
        <v>741</v>
      </c>
      <c r="E95" s="1324"/>
      <c r="F95" s="1358" t="s">
        <v>739</v>
      </c>
      <c r="G95" s="1324"/>
      <c r="H95" s="1358" t="s">
        <v>742</v>
      </c>
      <c r="I95" s="1324"/>
      <c r="J95" s="1358" t="s">
        <v>743</v>
      </c>
      <c r="K95" s="1324"/>
      <c r="L95" s="1324"/>
      <c r="M95" s="1358" t="s">
        <v>741</v>
      </c>
      <c r="N95" s="1324"/>
      <c r="O95" s="1324"/>
      <c r="P95" s="1358"/>
      <c r="Q95" s="1324"/>
      <c r="R95" s="1358"/>
      <c r="S95" s="1324"/>
      <c r="T95" s="1359" t="s">
        <v>413</v>
      </c>
      <c r="U95" s="1324"/>
      <c r="V95" s="1324"/>
      <c r="W95" s="1324"/>
      <c r="X95" s="1324"/>
      <c r="Y95" s="1324"/>
      <c r="Z95" s="1324"/>
      <c r="AA95" s="1324"/>
      <c r="AB95" s="1358" t="s">
        <v>732</v>
      </c>
      <c r="AC95" s="1324"/>
      <c r="AD95" s="1324"/>
      <c r="AE95" s="1324"/>
      <c r="AF95" s="1324"/>
      <c r="AG95" s="1358" t="s">
        <v>733</v>
      </c>
      <c r="AH95" s="1324"/>
      <c r="AI95" s="1324"/>
      <c r="AJ95" s="1024" t="s">
        <v>417</v>
      </c>
      <c r="AK95" s="1360" t="s">
        <v>734</v>
      </c>
      <c r="AL95" s="1324"/>
      <c r="AM95" s="1324"/>
      <c r="AN95" s="1324"/>
      <c r="AO95" s="1324"/>
      <c r="AP95" s="1324"/>
      <c r="AQ95" s="1020">
        <v>80232301</v>
      </c>
      <c r="AR95" s="1066">
        <v>0</v>
      </c>
      <c r="AS95" s="1020">
        <v>207758</v>
      </c>
      <c r="AT95" s="1020">
        <v>0</v>
      </c>
      <c r="AU95" s="1020">
        <v>0</v>
      </c>
      <c r="AV95" s="1066">
        <v>3235160</v>
      </c>
      <c r="AW95" s="1020">
        <v>3235160</v>
      </c>
      <c r="AX95" s="1066">
        <v>5935200</v>
      </c>
      <c r="AY95" s="1020">
        <v>2700040</v>
      </c>
      <c r="AZ95" s="1066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70">
        <v>80232301</v>
      </c>
      <c r="BH95" s="1070">
        <v>0</v>
      </c>
      <c r="BI95" s="1070">
        <v>207758</v>
      </c>
      <c r="BJ95" s="1070">
        <v>0</v>
      </c>
      <c r="BK95" s="1070">
        <v>0</v>
      </c>
      <c r="BL95" s="1070">
        <v>3235160</v>
      </c>
      <c r="BM95" s="1070">
        <v>3235160</v>
      </c>
      <c r="BN95" s="1070">
        <v>5935200</v>
      </c>
      <c r="BO95" s="1070">
        <v>2700040</v>
      </c>
      <c r="BP95" s="1070">
        <v>6654400</v>
      </c>
      <c r="BQ95" s="1070">
        <v>719200</v>
      </c>
      <c r="BR95" s="1070">
        <v>6654400</v>
      </c>
      <c r="BS95" s="1070">
        <v>0</v>
      </c>
      <c r="BT95" s="1070">
        <v>0</v>
      </c>
    </row>
    <row r="96" spans="1:72" ht="23.1" customHeight="1">
      <c r="A96" s="1013" t="str">
        <f t="shared" si="1"/>
        <v>A2045510</v>
      </c>
      <c r="B96" s="1358" t="s">
        <v>361</v>
      </c>
      <c r="C96" s="1324"/>
      <c r="D96" s="1358" t="s">
        <v>741</v>
      </c>
      <c r="E96" s="1324"/>
      <c r="F96" s="1358" t="s">
        <v>739</v>
      </c>
      <c r="G96" s="1324"/>
      <c r="H96" s="1358" t="s">
        <v>742</v>
      </c>
      <c r="I96" s="1324"/>
      <c r="J96" s="1358" t="s">
        <v>743</v>
      </c>
      <c r="K96" s="1324"/>
      <c r="L96" s="1324"/>
      <c r="M96" s="1358" t="s">
        <v>743</v>
      </c>
      <c r="N96" s="1324"/>
      <c r="O96" s="1324"/>
      <c r="P96" s="1358"/>
      <c r="Q96" s="1324"/>
      <c r="R96" s="1358"/>
      <c r="S96" s="1324"/>
      <c r="T96" s="1359" t="s">
        <v>414</v>
      </c>
      <c r="U96" s="1324"/>
      <c r="V96" s="1324"/>
      <c r="W96" s="1324"/>
      <c r="X96" s="1324"/>
      <c r="Y96" s="1324"/>
      <c r="Z96" s="1324"/>
      <c r="AA96" s="1324"/>
      <c r="AB96" s="1358" t="s">
        <v>732</v>
      </c>
      <c r="AC96" s="1324"/>
      <c r="AD96" s="1324"/>
      <c r="AE96" s="1324"/>
      <c r="AF96" s="1324"/>
      <c r="AG96" s="1358" t="s">
        <v>733</v>
      </c>
      <c r="AH96" s="1324"/>
      <c r="AI96" s="1324"/>
      <c r="AJ96" s="1024" t="s">
        <v>417</v>
      </c>
      <c r="AK96" s="1360" t="s">
        <v>734</v>
      </c>
      <c r="AL96" s="1324"/>
      <c r="AM96" s="1324"/>
      <c r="AN96" s="1324"/>
      <c r="AO96" s="1324"/>
      <c r="AP96" s="1324"/>
      <c r="AQ96" s="1020">
        <v>162376243</v>
      </c>
      <c r="AR96" s="1066">
        <v>0</v>
      </c>
      <c r="AS96" s="1020">
        <v>0</v>
      </c>
      <c r="AT96" s="1020">
        <v>0</v>
      </c>
      <c r="AU96" s="1020">
        <v>0</v>
      </c>
      <c r="AV96" s="1066">
        <v>0</v>
      </c>
      <c r="AW96" s="1020">
        <v>0</v>
      </c>
      <c r="AX96" s="1066">
        <v>0</v>
      </c>
      <c r="AY96" s="1020">
        <v>0</v>
      </c>
      <c r="AZ96" s="1066">
        <v>0</v>
      </c>
      <c r="BA96" s="1020">
        <v>0</v>
      </c>
      <c r="BB96" s="1020">
        <v>0</v>
      </c>
      <c r="BC96" s="1020">
        <v>0</v>
      </c>
      <c r="BD96" s="1020">
        <v>0</v>
      </c>
      <c r="BG96" s="1070">
        <v>162376243</v>
      </c>
      <c r="BH96" s="1070">
        <v>0</v>
      </c>
      <c r="BI96" s="1070">
        <v>0</v>
      </c>
      <c r="BJ96" s="1070">
        <v>0</v>
      </c>
      <c r="BK96" s="1070">
        <v>0</v>
      </c>
      <c r="BL96" s="1070">
        <v>0</v>
      </c>
      <c r="BM96" s="1070">
        <v>0</v>
      </c>
      <c r="BN96" s="1070">
        <v>0</v>
      </c>
      <c r="BO96" s="1070">
        <v>0</v>
      </c>
      <c r="BP96" s="1070">
        <v>0</v>
      </c>
      <c r="BQ96" s="1070">
        <v>0</v>
      </c>
      <c r="BR96" s="1070">
        <v>0</v>
      </c>
      <c r="BS96" s="1070">
        <v>0</v>
      </c>
      <c r="BT96" s="1070">
        <v>0</v>
      </c>
    </row>
    <row r="97" spans="1:72" ht="23.1" customHeight="1">
      <c r="A97" s="1013" t="str">
        <f t="shared" si="1"/>
        <v>A2045610</v>
      </c>
      <c r="B97" s="1358" t="s">
        <v>361</v>
      </c>
      <c r="C97" s="1324"/>
      <c r="D97" s="1358" t="s">
        <v>741</v>
      </c>
      <c r="E97" s="1324"/>
      <c r="F97" s="1358" t="s">
        <v>739</v>
      </c>
      <c r="G97" s="1324"/>
      <c r="H97" s="1358" t="s">
        <v>742</v>
      </c>
      <c r="I97" s="1324"/>
      <c r="J97" s="1358" t="s">
        <v>743</v>
      </c>
      <c r="K97" s="1324"/>
      <c r="L97" s="1324"/>
      <c r="M97" s="1358" t="s">
        <v>753</v>
      </c>
      <c r="N97" s="1324"/>
      <c r="O97" s="1324"/>
      <c r="P97" s="1358"/>
      <c r="Q97" s="1324"/>
      <c r="R97" s="1358"/>
      <c r="S97" s="1324"/>
      <c r="T97" s="1359" t="s">
        <v>415</v>
      </c>
      <c r="U97" s="1324"/>
      <c r="V97" s="1324"/>
      <c r="W97" s="1324"/>
      <c r="X97" s="1324"/>
      <c r="Y97" s="1324"/>
      <c r="Z97" s="1324"/>
      <c r="AA97" s="1324"/>
      <c r="AB97" s="1358" t="s">
        <v>732</v>
      </c>
      <c r="AC97" s="1324"/>
      <c r="AD97" s="1324"/>
      <c r="AE97" s="1324"/>
      <c r="AF97" s="1324"/>
      <c r="AG97" s="1358" t="s">
        <v>733</v>
      </c>
      <c r="AH97" s="1324"/>
      <c r="AI97" s="1324"/>
      <c r="AJ97" s="1024" t="s">
        <v>417</v>
      </c>
      <c r="AK97" s="1360" t="s">
        <v>734</v>
      </c>
      <c r="AL97" s="1324"/>
      <c r="AM97" s="1324"/>
      <c r="AN97" s="1324"/>
      <c r="AO97" s="1324"/>
      <c r="AP97" s="1324"/>
      <c r="AQ97" s="1020">
        <v>304000000</v>
      </c>
      <c r="AR97" s="1066">
        <v>2700000</v>
      </c>
      <c r="AS97" s="1020">
        <v>1992480</v>
      </c>
      <c r="AT97" s="1020">
        <v>0</v>
      </c>
      <c r="AU97" s="1020">
        <v>0</v>
      </c>
      <c r="AV97" s="1066">
        <v>8965088</v>
      </c>
      <c r="AW97" s="1020">
        <v>6265088</v>
      </c>
      <c r="AX97" s="1066">
        <v>0</v>
      </c>
      <c r="AY97" s="1020">
        <v>8965088</v>
      </c>
      <c r="AZ97" s="1066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70">
        <v>304000000</v>
      </c>
      <c r="BH97" s="1070">
        <v>2700000</v>
      </c>
      <c r="BI97" s="1070">
        <v>1992480</v>
      </c>
      <c r="BJ97" s="1070">
        <v>0</v>
      </c>
      <c r="BK97" s="1070">
        <v>0</v>
      </c>
      <c r="BL97" s="1070">
        <v>8965088</v>
      </c>
      <c r="BM97" s="1070">
        <v>6265088</v>
      </c>
      <c r="BN97" s="1070">
        <v>0</v>
      </c>
      <c r="BO97" s="1070">
        <v>8965088</v>
      </c>
      <c r="BP97" s="1070">
        <v>3597745</v>
      </c>
      <c r="BQ97" s="1070">
        <v>3597745</v>
      </c>
      <c r="BR97" s="1070">
        <v>3597745</v>
      </c>
      <c r="BS97" s="1070">
        <v>0</v>
      </c>
      <c r="BT97" s="1070">
        <v>0</v>
      </c>
    </row>
    <row r="98" spans="1:72" ht="23.1" customHeight="1">
      <c r="A98" s="1013" t="str">
        <f t="shared" si="1"/>
        <v>A2045810</v>
      </c>
      <c r="B98" s="1358" t="s">
        <v>361</v>
      </c>
      <c r="C98" s="1324"/>
      <c r="D98" s="1358" t="s">
        <v>741</v>
      </c>
      <c r="E98" s="1324"/>
      <c r="F98" s="1358" t="s">
        <v>739</v>
      </c>
      <c r="G98" s="1324"/>
      <c r="H98" s="1358" t="s">
        <v>742</v>
      </c>
      <c r="I98" s="1324"/>
      <c r="J98" s="1358" t="s">
        <v>743</v>
      </c>
      <c r="K98" s="1324"/>
      <c r="L98" s="1324"/>
      <c r="M98" s="1358" t="s">
        <v>755</v>
      </c>
      <c r="N98" s="1324"/>
      <c r="O98" s="1324"/>
      <c r="P98" s="1358"/>
      <c r="Q98" s="1324"/>
      <c r="R98" s="1358"/>
      <c r="S98" s="1324"/>
      <c r="T98" s="1359" t="s">
        <v>416</v>
      </c>
      <c r="U98" s="1324"/>
      <c r="V98" s="1324"/>
      <c r="W98" s="1324"/>
      <c r="X98" s="1324"/>
      <c r="Y98" s="1324"/>
      <c r="Z98" s="1324"/>
      <c r="AA98" s="1324"/>
      <c r="AB98" s="1358" t="s">
        <v>732</v>
      </c>
      <c r="AC98" s="1324"/>
      <c r="AD98" s="1324"/>
      <c r="AE98" s="1324"/>
      <c r="AF98" s="1324"/>
      <c r="AG98" s="1358" t="s">
        <v>733</v>
      </c>
      <c r="AH98" s="1324"/>
      <c r="AI98" s="1324"/>
      <c r="AJ98" s="1024" t="s">
        <v>417</v>
      </c>
      <c r="AK98" s="1360" t="s">
        <v>734</v>
      </c>
      <c r="AL98" s="1324"/>
      <c r="AM98" s="1324"/>
      <c r="AN98" s="1324"/>
      <c r="AO98" s="1324"/>
      <c r="AP98" s="1324"/>
      <c r="AQ98" s="1020">
        <v>1440594471.96</v>
      </c>
      <c r="AR98" s="1066">
        <v>0</v>
      </c>
      <c r="AS98" s="1020">
        <v>751210</v>
      </c>
      <c r="AT98" s="1020">
        <v>0</v>
      </c>
      <c r="AU98" s="1020">
        <v>0</v>
      </c>
      <c r="AV98" s="1066">
        <v>56540118.549999997</v>
      </c>
      <c r="AW98" s="1020">
        <v>56540118.549999997</v>
      </c>
      <c r="AX98" s="1066">
        <v>127815883</v>
      </c>
      <c r="AY98" s="1020">
        <v>71275764.450000003</v>
      </c>
      <c r="AZ98" s="1066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70">
        <v>1440594471.96</v>
      </c>
      <c r="BH98" s="1070">
        <v>0</v>
      </c>
      <c r="BI98" s="1070">
        <v>751210</v>
      </c>
      <c r="BJ98" s="1070">
        <v>0</v>
      </c>
      <c r="BK98" s="1070">
        <v>0</v>
      </c>
      <c r="BL98" s="1070">
        <v>56540118.549999997</v>
      </c>
      <c r="BM98" s="1070">
        <v>56540118.549999997</v>
      </c>
      <c r="BN98" s="1070">
        <v>127815883</v>
      </c>
      <c r="BO98" s="1070">
        <v>71275764.450000003</v>
      </c>
      <c r="BP98" s="1070">
        <v>127815883</v>
      </c>
      <c r="BQ98" s="1070">
        <v>0</v>
      </c>
      <c r="BR98" s="1070">
        <v>127815883</v>
      </c>
      <c r="BS98" s="1070">
        <v>0</v>
      </c>
      <c r="BT98" s="1070">
        <v>0</v>
      </c>
    </row>
    <row r="99" spans="1:72" ht="23.1" customHeight="1">
      <c r="A99" s="1013" t="str">
        <f t="shared" si="1"/>
        <v>A20451010</v>
      </c>
      <c r="B99" s="1358" t="s">
        <v>361</v>
      </c>
      <c r="C99" s="1324"/>
      <c r="D99" s="1358" t="s">
        <v>741</v>
      </c>
      <c r="E99" s="1324"/>
      <c r="F99" s="1358" t="s">
        <v>739</v>
      </c>
      <c r="G99" s="1324"/>
      <c r="H99" s="1358" t="s">
        <v>742</v>
      </c>
      <c r="I99" s="1324"/>
      <c r="J99" s="1358" t="s">
        <v>743</v>
      </c>
      <c r="K99" s="1324"/>
      <c r="L99" s="1324"/>
      <c r="M99" s="1358" t="s">
        <v>417</v>
      </c>
      <c r="N99" s="1324"/>
      <c r="O99" s="1324"/>
      <c r="P99" s="1358"/>
      <c r="Q99" s="1324"/>
      <c r="R99" s="1358"/>
      <c r="S99" s="1324"/>
      <c r="T99" s="1359" t="s">
        <v>418</v>
      </c>
      <c r="U99" s="1324"/>
      <c r="V99" s="1324"/>
      <c r="W99" s="1324"/>
      <c r="X99" s="1324"/>
      <c r="Y99" s="1324"/>
      <c r="Z99" s="1324"/>
      <c r="AA99" s="1324"/>
      <c r="AB99" s="1358" t="s">
        <v>732</v>
      </c>
      <c r="AC99" s="1324"/>
      <c r="AD99" s="1324"/>
      <c r="AE99" s="1324"/>
      <c r="AF99" s="1324"/>
      <c r="AG99" s="1358" t="s">
        <v>733</v>
      </c>
      <c r="AH99" s="1324"/>
      <c r="AI99" s="1324"/>
      <c r="AJ99" s="1024" t="s">
        <v>417</v>
      </c>
      <c r="AK99" s="1360" t="s">
        <v>734</v>
      </c>
      <c r="AL99" s="1324"/>
      <c r="AM99" s="1324"/>
      <c r="AN99" s="1324"/>
      <c r="AO99" s="1324"/>
      <c r="AP99" s="1324"/>
      <c r="AQ99" s="1020">
        <v>2503795286</v>
      </c>
      <c r="AR99" s="1066">
        <v>0</v>
      </c>
      <c r="AS99" s="1020">
        <v>7721324</v>
      </c>
      <c r="AT99" s="1020">
        <v>0</v>
      </c>
      <c r="AU99" s="1020">
        <v>0</v>
      </c>
      <c r="AV99" s="1066">
        <v>203914520</v>
      </c>
      <c r="AW99" s="1020">
        <v>203914520</v>
      </c>
      <c r="AX99" s="1066">
        <v>409601579</v>
      </c>
      <c r="AY99" s="1020">
        <v>205687059</v>
      </c>
      <c r="AZ99" s="1066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70">
        <v>2503795286</v>
      </c>
      <c r="BH99" s="1070">
        <v>0</v>
      </c>
      <c r="BI99" s="1070">
        <v>7721324</v>
      </c>
      <c r="BJ99" s="1070">
        <v>0</v>
      </c>
      <c r="BK99" s="1070">
        <v>0</v>
      </c>
      <c r="BL99" s="1070">
        <v>203914520</v>
      </c>
      <c r="BM99" s="1070">
        <v>203914520</v>
      </c>
      <c r="BN99" s="1070">
        <v>409601579</v>
      </c>
      <c r="BO99" s="1070">
        <v>205687059</v>
      </c>
      <c r="BP99" s="1070">
        <v>408049736</v>
      </c>
      <c r="BQ99" s="1070">
        <v>1551843</v>
      </c>
      <c r="BR99" s="1070">
        <v>408049736</v>
      </c>
      <c r="BS99" s="1070">
        <v>0</v>
      </c>
      <c r="BT99" s="1070">
        <v>0</v>
      </c>
    </row>
    <row r="100" spans="1:72" ht="23.1" customHeight="1">
      <c r="A100" s="1013" t="str">
        <f t="shared" si="1"/>
        <v>A20451210</v>
      </c>
      <c r="B100" s="1358" t="s">
        <v>361</v>
      </c>
      <c r="C100" s="1324"/>
      <c r="D100" s="1358" t="s">
        <v>741</v>
      </c>
      <c r="E100" s="1324"/>
      <c r="F100" s="1358" t="s">
        <v>739</v>
      </c>
      <c r="G100" s="1324"/>
      <c r="H100" s="1358" t="s">
        <v>742</v>
      </c>
      <c r="I100" s="1324"/>
      <c r="J100" s="1358" t="s">
        <v>743</v>
      </c>
      <c r="K100" s="1324"/>
      <c r="L100" s="1324"/>
      <c r="M100" s="1358" t="s">
        <v>751</v>
      </c>
      <c r="N100" s="1324"/>
      <c r="O100" s="1324"/>
      <c r="P100" s="1358"/>
      <c r="Q100" s="1324"/>
      <c r="R100" s="1358"/>
      <c r="S100" s="1324"/>
      <c r="T100" s="1359" t="s">
        <v>419</v>
      </c>
      <c r="U100" s="1324"/>
      <c r="V100" s="1324"/>
      <c r="W100" s="1324"/>
      <c r="X100" s="1324"/>
      <c r="Y100" s="1324"/>
      <c r="Z100" s="1324"/>
      <c r="AA100" s="1324"/>
      <c r="AB100" s="1358" t="s">
        <v>732</v>
      </c>
      <c r="AC100" s="1324"/>
      <c r="AD100" s="1324"/>
      <c r="AE100" s="1324"/>
      <c r="AF100" s="1324"/>
      <c r="AG100" s="1358" t="s">
        <v>733</v>
      </c>
      <c r="AH100" s="1324"/>
      <c r="AI100" s="1324"/>
      <c r="AJ100" s="1024" t="s">
        <v>417</v>
      </c>
      <c r="AK100" s="1360" t="s">
        <v>734</v>
      </c>
      <c r="AL100" s="1324"/>
      <c r="AM100" s="1324"/>
      <c r="AN100" s="1324"/>
      <c r="AO100" s="1324"/>
      <c r="AP100" s="1324"/>
      <c r="AQ100" s="1020">
        <v>2000000</v>
      </c>
      <c r="AR100" s="1066">
        <v>0</v>
      </c>
      <c r="AS100" s="1020">
        <v>1000000</v>
      </c>
      <c r="AT100" s="1020">
        <v>0</v>
      </c>
      <c r="AU100" s="1020">
        <v>0</v>
      </c>
      <c r="AV100" s="1066">
        <v>0</v>
      </c>
      <c r="AW100" s="1020">
        <v>0</v>
      </c>
      <c r="AX100" s="1066">
        <v>0</v>
      </c>
      <c r="AY100" s="1020">
        <v>0</v>
      </c>
      <c r="AZ100" s="1066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70">
        <v>2000000</v>
      </c>
      <c r="BH100" s="1070">
        <v>0</v>
      </c>
      <c r="BI100" s="1070">
        <v>1000000</v>
      </c>
      <c r="BJ100" s="1070">
        <v>0</v>
      </c>
      <c r="BK100" s="1070">
        <v>0</v>
      </c>
      <c r="BL100" s="1070">
        <v>0</v>
      </c>
      <c r="BM100" s="1070">
        <v>0</v>
      </c>
      <c r="BN100" s="1070">
        <v>0</v>
      </c>
      <c r="BO100" s="1070">
        <v>0</v>
      </c>
      <c r="BP100" s="1070">
        <v>0</v>
      </c>
      <c r="BQ100" s="1070">
        <v>0</v>
      </c>
      <c r="BR100" s="1070">
        <v>0</v>
      </c>
      <c r="BS100" s="1070">
        <v>0</v>
      </c>
      <c r="BT100" s="1070">
        <v>0</v>
      </c>
    </row>
    <row r="101" spans="1:72" ht="23.1" customHeight="1">
      <c r="A101" s="1013" t="str">
        <f t="shared" si="1"/>
        <v>A20451310</v>
      </c>
      <c r="B101" s="1358" t="s">
        <v>361</v>
      </c>
      <c r="C101" s="1324"/>
      <c r="D101" s="1358" t="s">
        <v>741</v>
      </c>
      <c r="E101" s="1324"/>
      <c r="F101" s="1358" t="s">
        <v>739</v>
      </c>
      <c r="G101" s="1324"/>
      <c r="H101" s="1358" t="s">
        <v>742</v>
      </c>
      <c r="I101" s="1324"/>
      <c r="J101" s="1358" t="s">
        <v>743</v>
      </c>
      <c r="K101" s="1324"/>
      <c r="L101" s="1324"/>
      <c r="M101" s="1358" t="s">
        <v>765</v>
      </c>
      <c r="N101" s="1324"/>
      <c r="O101" s="1324"/>
      <c r="P101" s="1358"/>
      <c r="Q101" s="1324"/>
      <c r="R101" s="1358"/>
      <c r="S101" s="1324"/>
      <c r="T101" s="1359" t="s">
        <v>420</v>
      </c>
      <c r="U101" s="1324"/>
      <c r="V101" s="1324"/>
      <c r="W101" s="1324"/>
      <c r="X101" s="1324"/>
      <c r="Y101" s="1324"/>
      <c r="Z101" s="1324"/>
      <c r="AA101" s="1324"/>
      <c r="AB101" s="1358" t="s">
        <v>732</v>
      </c>
      <c r="AC101" s="1324"/>
      <c r="AD101" s="1324"/>
      <c r="AE101" s="1324"/>
      <c r="AF101" s="1324"/>
      <c r="AG101" s="1358" t="s">
        <v>733</v>
      </c>
      <c r="AH101" s="1324"/>
      <c r="AI101" s="1324"/>
      <c r="AJ101" s="1024" t="s">
        <v>417</v>
      </c>
      <c r="AK101" s="1360" t="s">
        <v>734</v>
      </c>
      <c r="AL101" s="1324"/>
      <c r="AM101" s="1324"/>
      <c r="AN101" s="1324"/>
      <c r="AO101" s="1324"/>
      <c r="AP101" s="1324"/>
      <c r="AQ101" s="1020">
        <v>0</v>
      </c>
      <c r="AR101" s="1066">
        <v>0</v>
      </c>
      <c r="AS101" s="1020">
        <v>0</v>
      </c>
      <c r="AT101" s="1020">
        <v>0</v>
      </c>
      <c r="AU101" s="1020">
        <v>0</v>
      </c>
      <c r="AV101" s="1066">
        <v>0</v>
      </c>
      <c r="AW101" s="1020">
        <v>0</v>
      </c>
      <c r="AX101" s="1066">
        <v>0</v>
      </c>
      <c r="AY101" s="1020">
        <v>0</v>
      </c>
      <c r="AZ101" s="1066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70">
        <v>0</v>
      </c>
      <c r="BH101" s="1070">
        <v>0</v>
      </c>
      <c r="BI101" s="1070">
        <v>0</v>
      </c>
      <c r="BJ101" s="1070">
        <v>0</v>
      </c>
      <c r="BK101" s="1070">
        <v>0</v>
      </c>
      <c r="BL101" s="1070">
        <v>0</v>
      </c>
      <c r="BM101" s="1070">
        <v>0</v>
      </c>
      <c r="BN101" s="1070">
        <v>0</v>
      </c>
      <c r="BO101" s="1070">
        <v>0</v>
      </c>
      <c r="BP101" s="1070">
        <v>0</v>
      </c>
      <c r="BQ101" s="1070">
        <v>0</v>
      </c>
      <c r="BR101" s="1070">
        <v>0</v>
      </c>
      <c r="BS101" s="1070">
        <v>0</v>
      </c>
      <c r="BT101" s="1070">
        <v>0</v>
      </c>
    </row>
    <row r="102" spans="1:72" ht="23.1" customHeight="1">
      <c r="A102" s="1013" t="str">
        <f t="shared" si="1"/>
        <v>A204610</v>
      </c>
      <c r="B102" s="1350" t="s">
        <v>361</v>
      </c>
      <c r="C102" s="1324"/>
      <c r="D102" s="1350" t="s">
        <v>741</v>
      </c>
      <c r="E102" s="1324"/>
      <c r="F102" s="1350" t="s">
        <v>739</v>
      </c>
      <c r="G102" s="1324"/>
      <c r="H102" s="1350" t="s">
        <v>742</v>
      </c>
      <c r="I102" s="1324"/>
      <c r="J102" s="1350" t="s">
        <v>753</v>
      </c>
      <c r="K102" s="1324"/>
      <c r="L102" s="1324"/>
      <c r="M102" s="1350"/>
      <c r="N102" s="1324"/>
      <c r="O102" s="1324"/>
      <c r="P102" s="1350"/>
      <c r="Q102" s="1324"/>
      <c r="R102" s="1350"/>
      <c r="S102" s="1324"/>
      <c r="T102" s="1349" t="s">
        <v>766</v>
      </c>
      <c r="U102" s="1324"/>
      <c r="V102" s="1324"/>
      <c r="W102" s="1324"/>
      <c r="X102" s="1324"/>
      <c r="Y102" s="1324"/>
      <c r="Z102" s="1324"/>
      <c r="AA102" s="1324"/>
      <c r="AB102" s="1350" t="s">
        <v>732</v>
      </c>
      <c r="AC102" s="1324"/>
      <c r="AD102" s="1324"/>
      <c r="AE102" s="1324"/>
      <c r="AF102" s="1324"/>
      <c r="AG102" s="1350" t="s">
        <v>733</v>
      </c>
      <c r="AH102" s="1324"/>
      <c r="AI102" s="1324"/>
      <c r="AJ102" s="1021" t="s">
        <v>417</v>
      </c>
      <c r="AK102" s="1351" t="s">
        <v>734</v>
      </c>
      <c r="AL102" s="1324"/>
      <c r="AM102" s="1324"/>
      <c r="AN102" s="1324"/>
      <c r="AO102" s="1324"/>
      <c r="AP102" s="1324"/>
      <c r="AQ102" s="1020">
        <v>2379558591.04</v>
      </c>
      <c r="AR102" s="1066">
        <v>0</v>
      </c>
      <c r="AS102" s="1020">
        <v>9348203.0399999991</v>
      </c>
      <c r="AT102" s="1020">
        <v>0</v>
      </c>
      <c r="AU102" s="1020">
        <v>0</v>
      </c>
      <c r="AV102" s="1066">
        <v>0</v>
      </c>
      <c r="AW102" s="1020">
        <v>0</v>
      </c>
      <c r="AX102" s="1066">
        <v>94021157</v>
      </c>
      <c r="AY102" s="1020">
        <v>94021157</v>
      </c>
      <c r="AZ102" s="1066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70">
        <v>2379558591.04</v>
      </c>
      <c r="BH102" s="1070">
        <v>0</v>
      </c>
      <c r="BI102" s="1070">
        <v>9348203.0399999991</v>
      </c>
      <c r="BJ102" s="1070">
        <v>0</v>
      </c>
      <c r="BK102" s="1070">
        <v>0</v>
      </c>
      <c r="BL102" s="1070">
        <v>0</v>
      </c>
      <c r="BM102" s="1070">
        <v>0</v>
      </c>
      <c r="BN102" s="1070">
        <v>94021157</v>
      </c>
      <c r="BO102" s="1070">
        <v>94021157</v>
      </c>
      <c r="BP102" s="1070">
        <v>94021157</v>
      </c>
      <c r="BQ102" s="1070">
        <v>0</v>
      </c>
      <c r="BR102" s="1070">
        <v>94021157</v>
      </c>
      <c r="BS102" s="1070">
        <v>0</v>
      </c>
      <c r="BT102" s="1070">
        <v>0</v>
      </c>
    </row>
    <row r="103" spans="1:72" ht="23.1" customHeight="1">
      <c r="A103" s="1013" t="str">
        <f t="shared" si="1"/>
        <v>A2046210</v>
      </c>
      <c r="B103" s="1358" t="s">
        <v>361</v>
      </c>
      <c r="C103" s="1324"/>
      <c r="D103" s="1358" t="s">
        <v>741</v>
      </c>
      <c r="E103" s="1324"/>
      <c r="F103" s="1358" t="s">
        <v>739</v>
      </c>
      <c r="G103" s="1324"/>
      <c r="H103" s="1358" t="s">
        <v>742</v>
      </c>
      <c r="I103" s="1324"/>
      <c r="J103" s="1358" t="s">
        <v>753</v>
      </c>
      <c r="K103" s="1324"/>
      <c r="L103" s="1324"/>
      <c r="M103" s="1358" t="s">
        <v>741</v>
      </c>
      <c r="N103" s="1324"/>
      <c r="O103" s="1324"/>
      <c r="P103" s="1358"/>
      <c r="Q103" s="1324"/>
      <c r="R103" s="1358"/>
      <c r="S103" s="1324"/>
      <c r="T103" s="1359" t="s">
        <v>421</v>
      </c>
      <c r="U103" s="1324"/>
      <c r="V103" s="1324"/>
      <c r="W103" s="1324"/>
      <c r="X103" s="1324"/>
      <c r="Y103" s="1324"/>
      <c r="Z103" s="1324"/>
      <c r="AA103" s="1324"/>
      <c r="AB103" s="1358" t="s">
        <v>732</v>
      </c>
      <c r="AC103" s="1324"/>
      <c r="AD103" s="1324"/>
      <c r="AE103" s="1324"/>
      <c r="AF103" s="1324"/>
      <c r="AG103" s="1358" t="s">
        <v>733</v>
      </c>
      <c r="AH103" s="1324"/>
      <c r="AI103" s="1324"/>
      <c r="AJ103" s="1024" t="s">
        <v>417</v>
      </c>
      <c r="AK103" s="1360" t="s">
        <v>734</v>
      </c>
      <c r="AL103" s="1324"/>
      <c r="AM103" s="1324"/>
      <c r="AN103" s="1324"/>
      <c r="AO103" s="1324"/>
      <c r="AP103" s="1324"/>
      <c r="AQ103" s="1020">
        <v>1247737438.04</v>
      </c>
      <c r="AR103" s="1066">
        <v>0</v>
      </c>
      <c r="AS103" s="1020">
        <v>2148203.04</v>
      </c>
      <c r="AT103" s="1020">
        <v>0</v>
      </c>
      <c r="AU103" s="1020">
        <v>0</v>
      </c>
      <c r="AV103" s="1066">
        <v>0</v>
      </c>
      <c r="AW103" s="1020">
        <v>0</v>
      </c>
      <c r="AX103" s="1066">
        <v>94021157</v>
      </c>
      <c r="AY103" s="1020">
        <v>94021157</v>
      </c>
      <c r="AZ103" s="1066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70">
        <v>1247737438.04</v>
      </c>
      <c r="BH103" s="1070">
        <v>0</v>
      </c>
      <c r="BI103" s="1070">
        <v>2148203.04</v>
      </c>
      <c r="BJ103" s="1070">
        <v>0</v>
      </c>
      <c r="BK103" s="1070">
        <v>0</v>
      </c>
      <c r="BL103" s="1070">
        <v>0</v>
      </c>
      <c r="BM103" s="1070">
        <v>0</v>
      </c>
      <c r="BN103" s="1070">
        <v>94021157</v>
      </c>
      <c r="BO103" s="1070">
        <v>94021157</v>
      </c>
      <c r="BP103" s="1070">
        <v>94021157</v>
      </c>
      <c r="BQ103" s="1070">
        <v>0</v>
      </c>
      <c r="BR103" s="1070">
        <v>94021157</v>
      </c>
      <c r="BS103" s="1070">
        <v>0</v>
      </c>
      <c r="BT103" s="1070">
        <v>0</v>
      </c>
    </row>
    <row r="104" spans="1:72" ht="23.1" customHeight="1">
      <c r="A104" s="1013" t="str">
        <f t="shared" si="1"/>
        <v>A2046310</v>
      </c>
      <c r="B104" s="1358" t="s">
        <v>361</v>
      </c>
      <c r="C104" s="1324"/>
      <c r="D104" s="1358" t="s">
        <v>741</v>
      </c>
      <c r="E104" s="1324"/>
      <c r="F104" s="1358" t="s">
        <v>739</v>
      </c>
      <c r="G104" s="1324"/>
      <c r="H104" s="1358" t="s">
        <v>742</v>
      </c>
      <c r="I104" s="1324"/>
      <c r="J104" s="1358" t="s">
        <v>753</v>
      </c>
      <c r="K104" s="1324"/>
      <c r="L104" s="1324"/>
      <c r="M104" s="1358" t="s">
        <v>748</v>
      </c>
      <c r="N104" s="1324"/>
      <c r="O104" s="1324"/>
      <c r="P104" s="1358"/>
      <c r="Q104" s="1324"/>
      <c r="R104" s="1358"/>
      <c r="S104" s="1324"/>
      <c r="T104" s="1359" t="s">
        <v>422</v>
      </c>
      <c r="U104" s="1324"/>
      <c r="V104" s="1324"/>
      <c r="W104" s="1324"/>
      <c r="X104" s="1324"/>
      <c r="Y104" s="1324"/>
      <c r="Z104" s="1324"/>
      <c r="AA104" s="1324"/>
      <c r="AB104" s="1358" t="s">
        <v>732</v>
      </c>
      <c r="AC104" s="1324"/>
      <c r="AD104" s="1324"/>
      <c r="AE104" s="1324"/>
      <c r="AF104" s="1324"/>
      <c r="AG104" s="1358" t="s">
        <v>733</v>
      </c>
      <c r="AH104" s="1324"/>
      <c r="AI104" s="1324"/>
      <c r="AJ104" s="1024" t="s">
        <v>417</v>
      </c>
      <c r="AK104" s="1360" t="s">
        <v>734</v>
      </c>
      <c r="AL104" s="1324"/>
      <c r="AM104" s="1324"/>
      <c r="AN104" s="1324"/>
      <c r="AO104" s="1324"/>
      <c r="AP104" s="1324"/>
      <c r="AQ104" s="1020">
        <v>7500000</v>
      </c>
      <c r="AR104" s="1066">
        <v>0</v>
      </c>
      <c r="AS104" s="1020">
        <v>7200000</v>
      </c>
      <c r="AT104" s="1020">
        <v>0</v>
      </c>
      <c r="AU104" s="1020">
        <v>0</v>
      </c>
      <c r="AV104" s="1066">
        <v>0</v>
      </c>
      <c r="AW104" s="1020">
        <v>0</v>
      </c>
      <c r="AX104" s="1066">
        <v>0</v>
      </c>
      <c r="AY104" s="1020">
        <v>0</v>
      </c>
      <c r="AZ104" s="1066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70">
        <v>7500000</v>
      </c>
      <c r="BH104" s="1070">
        <v>0</v>
      </c>
      <c r="BI104" s="1070">
        <v>7200000</v>
      </c>
      <c r="BJ104" s="1070">
        <v>0</v>
      </c>
      <c r="BK104" s="1070">
        <v>0</v>
      </c>
      <c r="BL104" s="1070">
        <v>0</v>
      </c>
      <c r="BM104" s="1070">
        <v>0</v>
      </c>
      <c r="BN104" s="1070">
        <v>0</v>
      </c>
      <c r="BO104" s="1070">
        <v>0</v>
      </c>
      <c r="BP104" s="1070">
        <v>0</v>
      </c>
      <c r="BQ104" s="1070">
        <v>0</v>
      </c>
      <c r="BR104" s="1070">
        <v>0</v>
      </c>
      <c r="BS104" s="1070">
        <v>0</v>
      </c>
      <c r="BT104" s="1070">
        <v>0</v>
      </c>
    </row>
    <row r="105" spans="1:72" ht="23.1" customHeight="1">
      <c r="A105" s="1013" t="str">
        <f t="shared" si="1"/>
        <v>A2046510</v>
      </c>
      <c r="B105" s="1358" t="s">
        <v>361</v>
      </c>
      <c r="C105" s="1324"/>
      <c r="D105" s="1358" t="s">
        <v>741</v>
      </c>
      <c r="E105" s="1324"/>
      <c r="F105" s="1358" t="s">
        <v>739</v>
      </c>
      <c r="G105" s="1324"/>
      <c r="H105" s="1358" t="s">
        <v>742</v>
      </c>
      <c r="I105" s="1324"/>
      <c r="J105" s="1358" t="s">
        <v>753</v>
      </c>
      <c r="K105" s="1324"/>
      <c r="L105" s="1324"/>
      <c r="M105" s="1358" t="s">
        <v>743</v>
      </c>
      <c r="N105" s="1324"/>
      <c r="O105" s="1324"/>
      <c r="P105" s="1358"/>
      <c r="Q105" s="1324"/>
      <c r="R105" s="1358"/>
      <c r="S105" s="1324"/>
      <c r="T105" s="1359" t="s">
        <v>423</v>
      </c>
      <c r="U105" s="1324"/>
      <c r="V105" s="1324"/>
      <c r="W105" s="1324"/>
      <c r="X105" s="1324"/>
      <c r="Y105" s="1324"/>
      <c r="Z105" s="1324"/>
      <c r="AA105" s="1324"/>
      <c r="AB105" s="1358" t="s">
        <v>732</v>
      </c>
      <c r="AC105" s="1324"/>
      <c r="AD105" s="1324"/>
      <c r="AE105" s="1324"/>
      <c r="AF105" s="1324"/>
      <c r="AG105" s="1358" t="s">
        <v>733</v>
      </c>
      <c r="AH105" s="1324"/>
      <c r="AI105" s="1324"/>
      <c r="AJ105" s="1024" t="s">
        <v>417</v>
      </c>
      <c r="AK105" s="1360" t="s">
        <v>734</v>
      </c>
      <c r="AL105" s="1324"/>
      <c r="AM105" s="1324"/>
      <c r="AN105" s="1324"/>
      <c r="AO105" s="1324"/>
      <c r="AP105" s="1324"/>
      <c r="AQ105" s="1020">
        <v>1124321153</v>
      </c>
      <c r="AR105" s="1066">
        <v>0</v>
      </c>
      <c r="AS105" s="1020">
        <v>0</v>
      </c>
      <c r="AT105" s="1020">
        <v>0</v>
      </c>
      <c r="AU105" s="1020">
        <v>0</v>
      </c>
      <c r="AV105" s="1066">
        <v>0</v>
      </c>
      <c r="AW105" s="1020">
        <v>0</v>
      </c>
      <c r="AX105" s="1066">
        <v>0</v>
      </c>
      <c r="AY105" s="1020">
        <v>0</v>
      </c>
      <c r="AZ105" s="1066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70">
        <v>1124321153</v>
      </c>
      <c r="BH105" s="1070">
        <v>0</v>
      </c>
      <c r="BI105" s="1070">
        <v>0</v>
      </c>
      <c r="BJ105" s="1070">
        <v>0</v>
      </c>
      <c r="BK105" s="1070">
        <v>0</v>
      </c>
      <c r="BL105" s="1070">
        <v>0</v>
      </c>
      <c r="BM105" s="1070">
        <v>0</v>
      </c>
      <c r="BN105" s="1070">
        <v>0</v>
      </c>
      <c r="BO105" s="1070">
        <v>0</v>
      </c>
      <c r="BP105" s="1070">
        <v>0</v>
      </c>
      <c r="BQ105" s="1070">
        <v>0</v>
      </c>
      <c r="BR105" s="1070">
        <v>0</v>
      </c>
      <c r="BS105" s="1070">
        <v>0</v>
      </c>
      <c r="BT105" s="1070">
        <v>0</v>
      </c>
    </row>
    <row r="106" spans="1:72" ht="23.1" customHeight="1">
      <c r="A106" s="1013" t="str">
        <f t="shared" si="1"/>
        <v>A204710</v>
      </c>
      <c r="B106" s="1350" t="s">
        <v>361</v>
      </c>
      <c r="C106" s="1324"/>
      <c r="D106" s="1350" t="s">
        <v>741</v>
      </c>
      <c r="E106" s="1324"/>
      <c r="F106" s="1350" t="s">
        <v>739</v>
      </c>
      <c r="G106" s="1324"/>
      <c r="H106" s="1350" t="s">
        <v>742</v>
      </c>
      <c r="I106" s="1324"/>
      <c r="J106" s="1350" t="s">
        <v>754</v>
      </c>
      <c r="K106" s="1324"/>
      <c r="L106" s="1324"/>
      <c r="M106" s="1350"/>
      <c r="N106" s="1324"/>
      <c r="O106" s="1324"/>
      <c r="P106" s="1350"/>
      <c r="Q106" s="1324"/>
      <c r="R106" s="1350"/>
      <c r="S106" s="1324"/>
      <c r="T106" s="1349" t="s">
        <v>644</v>
      </c>
      <c r="U106" s="1324"/>
      <c r="V106" s="1324"/>
      <c r="W106" s="1324"/>
      <c r="X106" s="1324"/>
      <c r="Y106" s="1324"/>
      <c r="Z106" s="1324"/>
      <c r="AA106" s="1324"/>
      <c r="AB106" s="1350" t="s">
        <v>732</v>
      </c>
      <c r="AC106" s="1324"/>
      <c r="AD106" s="1324"/>
      <c r="AE106" s="1324"/>
      <c r="AF106" s="1324"/>
      <c r="AG106" s="1350" t="s">
        <v>733</v>
      </c>
      <c r="AH106" s="1324"/>
      <c r="AI106" s="1324"/>
      <c r="AJ106" s="1021" t="s">
        <v>417</v>
      </c>
      <c r="AK106" s="1351" t="s">
        <v>734</v>
      </c>
      <c r="AL106" s="1324"/>
      <c r="AM106" s="1324"/>
      <c r="AN106" s="1324"/>
      <c r="AO106" s="1324"/>
      <c r="AP106" s="1324"/>
      <c r="AQ106" s="1020">
        <v>25000000</v>
      </c>
      <c r="AR106" s="1066">
        <v>281500</v>
      </c>
      <c r="AS106" s="1020">
        <v>10417643</v>
      </c>
      <c r="AT106" s="1020">
        <v>0</v>
      </c>
      <c r="AU106" s="1020">
        <v>0</v>
      </c>
      <c r="AV106" s="1066">
        <v>4709500</v>
      </c>
      <c r="AW106" s="1020">
        <v>4428000</v>
      </c>
      <c r="AX106" s="1066">
        <v>281500</v>
      </c>
      <c r="AY106" s="1020">
        <v>4428000</v>
      </c>
      <c r="AZ106" s="1066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70">
        <v>25000000</v>
      </c>
      <c r="BH106" s="1070">
        <v>281500</v>
      </c>
      <c r="BI106" s="1070">
        <v>10417643</v>
      </c>
      <c r="BJ106" s="1070">
        <v>0</v>
      </c>
      <c r="BK106" s="1070">
        <v>0</v>
      </c>
      <c r="BL106" s="1070">
        <v>4709500</v>
      </c>
      <c r="BM106" s="1070">
        <v>4428000</v>
      </c>
      <c r="BN106" s="1070">
        <v>281500</v>
      </c>
      <c r="BO106" s="1070">
        <v>4428000</v>
      </c>
      <c r="BP106" s="1070">
        <v>281500</v>
      </c>
      <c r="BQ106" s="1070">
        <v>0</v>
      </c>
      <c r="BR106" s="1070">
        <v>281500</v>
      </c>
      <c r="BS106" s="1070">
        <v>0</v>
      </c>
      <c r="BT106" s="1070">
        <v>0</v>
      </c>
    </row>
    <row r="107" spans="1:72" ht="23.1" customHeight="1">
      <c r="A107" s="1013" t="str">
        <f t="shared" si="1"/>
        <v>A2047510</v>
      </c>
      <c r="B107" s="1358" t="s">
        <v>361</v>
      </c>
      <c r="C107" s="1324"/>
      <c r="D107" s="1358" t="s">
        <v>741</v>
      </c>
      <c r="E107" s="1324"/>
      <c r="F107" s="1358" t="s">
        <v>739</v>
      </c>
      <c r="G107" s="1324"/>
      <c r="H107" s="1358" t="s">
        <v>742</v>
      </c>
      <c r="I107" s="1324"/>
      <c r="J107" s="1358" t="s">
        <v>754</v>
      </c>
      <c r="K107" s="1324"/>
      <c r="L107" s="1324"/>
      <c r="M107" s="1358" t="s">
        <v>743</v>
      </c>
      <c r="N107" s="1324"/>
      <c r="O107" s="1324"/>
      <c r="P107" s="1358"/>
      <c r="Q107" s="1324"/>
      <c r="R107" s="1358"/>
      <c r="S107" s="1324"/>
      <c r="T107" s="1359" t="s">
        <v>424</v>
      </c>
      <c r="U107" s="1324"/>
      <c r="V107" s="1324"/>
      <c r="W107" s="1324"/>
      <c r="X107" s="1324"/>
      <c r="Y107" s="1324"/>
      <c r="Z107" s="1324"/>
      <c r="AA107" s="1324"/>
      <c r="AB107" s="1358" t="s">
        <v>732</v>
      </c>
      <c r="AC107" s="1324"/>
      <c r="AD107" s="1324"/>
      <c r="AE107" s="1324"/>
      <c r="AF107" s="1324"/>
      <c r="AG107" s="1358" t="s">
        <v>733</v>
      </c>
      <c r="AH107" s="1324"/>
      <c r="AI107" s="1324"/>
      <c r="AJ107" s="1024" t="s">
        <v>417</v>
      </c>
      <c r="AK107" s="1360" t="s">
        <v>734</v>
      </c>
      <c r="AL107" s="1324"/>
      <c r="AM107" s="1324"/>
      <c r="AN107" s="1324"/>
      <c r="AO107" s="1324"/>
      <c r="AP107" s="1324"/>
      <c r="AQ107" s="1020">
        <v>20000000</v>
      </c>
      <c r="AR107" s="1066">
        <v>0</v>
      </c>
      <c r="AS107" s="1020">
        <v>9800000</v>
      </c>
      <c r="AT107" s="1020">
        <v>0</v>
      </c>
      <c r="AU107" s="1020">
        <v>0</v>
      </c>
      <c r="AV107" s="1066">
        <v>4428000</v>
      </c>
      <c r="AW107" s="1020">
        <v>4428000</v>
      </c>
      <c r="AX107" s="1066">
        <v>0</v>
      </c>
      <c r="AY107" s="1020">
        <v>4428000</v>
      </c>
      <c r="AZ107" s="1066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70">
        <v>20000000</v>
      </c>
      <c r="BH107" s="1070">
        <v>0</v>
      </c>
      <c r="BI107" s="1070">
        <v>9800000</v>
      </c>
      <c r="BJ107" s="1070">
        <v>0</v>
      </c>
      <c r="BK107" s="1070">
        <v>0</v>
      </c>
      <c r="BL107" s="1070">
        <v>4428000</v>
      </c>
      <c r="BM107" s="1070">
        <v>4428000</v>
      </c>
      <c r="BN107" s="1070">
        <v>0</v>
      </c>
      <c r="BO107" s="1070">
        <v>4428000</v>
      </c>
      <c r="BP107" s="1070">
        <v>0</v>
      </c>
      <c r="BQ107" s="1070">
        <v>0</v>
      </c>
      <c r="BR107" s="1070">
        <v>0</v>
      </c>
      <c r="BS107" s="1070">
        <v>0</v>
      </c>
      <c r="BT107" s="1070">
        <v>0</v>
      </c>
    </row>
    <row r="108" spans="1:72" ht="23.1" customHeight="1">
      <c r="A108" s="1013" t="str">
        <f t="shared" si="1"/>
        <v>A2047610</v>
      </c>
      <c r="B108" s="1358" t="s">
        <v>361</v>
      </c>
      <c r="C108" s="1324"/>
      <c r="D108" s="1358" t="s">
        <v>741</v>
      </c>
      <c r="E108" s="1324"/>
      <c r="F108" s="1358" t="s">
        <v>739</v>
      </c>
      <c r="G108" s="1324"/>
      <c r="H108" s="1358" t="s">
        <v>742</v>
      </c>
      <c r="I108" s="1324"/>
      <c r="J108" s="1358" t="s">
        <v>754</v>
      </c>
      <c r="K108" s="1324"/>
      <c r="L108" s="1324"/>
      <c r="M108" s="1358" t="s">
        <v>753</v>
      </c>
      <c r="N108" s="1324"/>
      <c r="O108" s="1324"/>
      <c r="P108" s="1358"/>
      <c r="Q108" s="1324"/>
      <c r="R108" s="1358"/>
      <c r="S108" s="1324"/>
      <c r="T108" s="1359" t="s">
        <v>425</v>
      </c>
      <c r="U108" s="1324"/>
      <c r="V108" s="1324"/>
      <c r="W108" s="1324"/>
      <c r="X108" s="1324"/>
      <c r="Y108" s="1324"/>
      <c r="Z108" s="1324"/>
      <c r="AA108" s="1324"/>
      <c r="AB108" s="1358" t="s">
        <v>732</v>
      </c>
      <c r="AC108" s="1324"/>
      <c r="AD108" s="1324"/>
      <c r="AE108" s="1324"/>
      <c r="AF108" s="1324"/>
      <c r="AG108" s="1358" t="s">
        <v>733</v>
      </c>
      <c r="AH108" s="1324"/>
      <c r="AI108" s="1324"/>
      <c r="AJ108" s="1024" t="s">
        <v>417</v>
      </c>
      <c r="AK108" s="1360" t="s">
        <v>734</v>
      </c>
      <c r="AL108" s="1324"/>
      <c r="AM108" s="1324"/>
      <c r="AN108" s="1324"/>
      <c r="AO108" s="1324"/>
      <c r="AP108" s="1324"/>
      <c r="AQ108" s="1020">
        <v>5000000</v>
      </c>
      <c r="AR108" s="1066">
        <v>281500</v>
      </c>
      <c r="AS108" s="1020">
        <v>617643</v>
      </c>
      <c r="AT108" s="1020">
        <v>0</v>
      </c>
      <c r="AU108" s="1020">
        <v>0</v>
      </c>
      <c r="AV108" s="1066">
        <v>281500</v>
      </c>
      <c r="AW108" s="1020">
        <v>0</v>
      </c>
      <c r="AX108" s="1066">
        <v>281500</v>
      </c>
      <c r="AY108" s="1020">
        <v>0</v>
      </c>
      <c r="AZ108" s="1066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70">
        <v>5000000</v>
      </c>
      <c r="BH108" s="1070">
        <v>281500</v>
      </c>
      <c r="BI108" s="1070">
        <v>617643</v>
      </c>
      <c r="BJ108" s="1070">
        <v>0</v>
      </c>
      <c r="BK108" s="1070">
        <v>0</v>
      </c>
      <c r="BL108" s="1070">
        <v>281500</v>
      </c>
      <c r="BM108" s="1070">
        <v>0</v>
      </c>
      <c r="BN108" s="1070">
        <v>281500</v>
      </c>
      <c r="BO108" s="1070">
        <v>0</v>
      </c>
      <c r="BP108" s="1070">
        <v>281500</v>
      </c>
      <c r="BQ108" s="1070">
        <v>0</v>
      </c>
      <c r="BR108" s="1070">
        <v>281500</v>
      </c>
      <c r="BS108" s="1070">
        <v>0</v>
      </c>
      <c r="BT108" s="1070">
        <v>0</v>
      </c>
    </row>
    <row r="109" spans="1:72" ht="23.1" customHeight="1">
      <c r="A109" s="1013" t="str">
        <f t="shared" si="1"/>
        <v>A204810</v>
      </c>
      <c r="B109" s="1350" t="s">
        <v>361</v>
      </c>
      <c r="C109" s="1324"/>
      <c r="D109" s="1350" t="s">
        <v>741</v>
      </c>
      <c r="E109" s="1324"/>
      <c r="F109" s="1350" t="s">
        <v>739</v>
      </c>
      <c r="G109" s="1324"/>
      <c r="H109" s="1350" t="s">
        <v>742</v>
      </c>
      <c r="I109" s="1324"/>
      <c r="J109" s="1350" t="s">
        <v>755</v>
      </c>
      <c r="K109" s="1324"/>
      <c r="L109" s="1324"/>
      <c r="M109" s="1350"/>
      <c r="N109" s="1324"/>
      <c r="O109" s="1324"/>
      <c r="P109" s="1350"/>
      <c r="Q109" s="1324"/>
      <c r="R109" s="1350"/>
      <c r="S109" s="1324"/>
      <c r="T109" s="1349" t="s">
        <v>767</v>
      </c>
      <c r="U109" s="1324"/>
      <c r="V109" s="1324"/>
      <c r="W109" s="1324"/>
      <c r="X109" s="1324"/>
      <c r="Y109" s="1324"/>
      <c r="Z109" s="1324"/>
      <c r="AA109" s="1324"/>
      <c r="AB109" s="1350" t="s">
        <v>732</v>
      </c>
      <c r="AC109" s="1324"/>
      <c r="AD109" s="1324"/>
      <c r="AE109" s="1324"/>
      <c r="AF109" s="1324"/>
      <c r="AG109" s="1350" t="s">
        <v>733</v>
      </c>
      <c r="AH109" s="1324"/>
      <c r="AI109" s="1324"/>
      <c r="AJ109" s="1021" t="s">
        <v>417</v>
      </c>
      <c r="AK109" s="1351" t="s">
        <v>734</v>
      </c>
      <c r="AL109" s="1324"/>
      <c r="AM109" s="1324"/>
      <c r="AN109" s="1324"/>
      <c r="AO109" s="1324"/>
      <c r="AP109" s="1324"/>
      <c r="AQ109" s="1020">
        <v>1456300000</v>
      </c>
      <c r="AR109" s="1066">
        <v>0</v>
      </c>
      <c r="AS109" s="1020">
        <v>11000000</v>
      </c>
      <c r="AT109" s="1020">
        <v>0</v>
      </c>
      <c r="AU109" s="1020">
        <v>0</v>
      </c>
      <c r="AV109" s="1066">
        <v>139859158</v>
      </c>
      <c r="AW109" s="1020">
        <v>139859158</v>
      </c>
      <c r="AX109" s="1066">
        <v>149582817</v>
      </c>
      <c r="AY109" s="1020">
        <v>9723659</v>
      </c>
      <c r="AZ109" s="1066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70">
        <v>1456300000</v>
      </c>
      <c r="BH109" s="1070">
        <v>0</v>
      </c>
      <c r="BI109" s="1070">
        <v>11000000</v>
      </c>
      <c r="BJ109" s="1070">
        <v>0</v>
      </c>
      <c r="BK109" s="1070">
        <v>0</v>
      </c>
      <c r="BL109" s="1070">
        <v>139859158</v>
      </c>
      <c r="BM109" s="1070">
        <v>139859158</v>
      </c>
      <c r="BN109" s="1070">
        <v>149582817</v>
      </c>
      <c r="BO109" s="1070">
        <v>9723659</v>
      </c>
      <c r="BP109" s="1070">
        <v>146169047</v>
      </c>
      <c r="BQ109" s="1070">
        <v>3413770</v>
      </c>
      <c r="BR109" s="1070">
        <v>139646272</v>
      </c>
      <c r="BS109" s="1070">
        <v>6522775</v>
      </c>
      <c r="BT109" s="1070">
        <v>8500</v>
      </c>
    </row>
    <row r="110" spans="1:72" ht="23.1" customHeight="1">
      <c r="A110" s="1013" t="str">
        <f t="shared" si="1"/>
        <v>A2048110</v>
      </c>
      <c r="B110" s="1358" t="s">
        <v>361</v>
      </c>
      <c r="C110" s="1324"/>
      <c r="D110" s="1358" t="s">
        <v>741</v>
      </c>
      <c r="E110" s="1324"/>
      <c r="F110" s="1358" t="s">
        <v>739</v>
      </c>
      <c r="G110" s="1324"/>
      <c r="H110" s="1358" t="s">
        <v>742</v>
      </c>
      <c r="I110" s="1324"/>
      <c r="J110" s="1358" t="s">
        <v>755</v>
      </c>
      <c r="K110" s="1324"/>
      <c r="L110" s="1324"/>
      <c r="M110" s="1358" t="s">
        <v>738</v>
      </c>
      <c r="N110" s="1324"/>
      <c r="O110" s="1324"/>
      <c r="P110" s="1358"/>
      <c r="Q110" s="1324"/>
      <c r="R110" s="1358"/>
      <c r="S110" s="1324"/>
      <c r="T110" s="1359" t="s">
        <v>426</v>
      </c>
      <c r="U110" s="1324"/>
      <c r="V110" s="1324"/>
      <c r="W110" s="1324"/>
      <c r="X110" s="1324"/>
      <c r="Y110" s="1324"/>
      <c r="Z110" s="1324"/>
      <c r="AA110" s="1324"/>
      <c r="AB110" s="1358" t="s">
        <v>732</v>
      </c>
      <c r="AC110" s="1324"/>
      <c r="AD110" s="1324"/>
      <c r="AE110" s="1324"/>
      <c r="AF110" s="1324"/>
      <c r="AG110" s="1358" t="s">
        <v>733</v>
      </c>
      <c r="AH110" s="1324"/>
      <c r="AI110" s="1324"/>
      <c r="AJ110" s="1024" t="s">
        <v>417</v>
      </c>
      <c r="AK110" s="1360" t="s">
        <v>734</v>
      </c>
      <c r="AL110" s="1324"/>
      <c r="AM110" s="1324"/>
      <c r="AN110" s="1324"/>
      <c r="AO110" s="1324"/>
      <c r="AP110" s="1324"/>
      <c r="AQ110" s="1020">
        <v>159000000</v>
      </c>
      <c r="AR110" s="1066">
        <v>0</v>
      </c>
      <c r="AS110" s="1020">
        <v>11000000</v>
      </c>
      <c r="AT110" s="1020">
        <v>0</v>
      </c>
      <c r="AU110" s="1020">
        <v>0</v>
      </c>
      <c r="AV110" s="1066">
        <v>30903370</v>
      </c>
      <c r="AW110" s="1020">
        <v>30903370</v>
      </c>
      <c r="AX110" s="1066">
        <v>37365780</v>
      </c>
      <c r="AY110" s="1020">
        <v>6462410</v>
      </c>
      <c r="AZ110" s="1066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70">
        <v>159000000</v>
      </c>
      <c r="BH110" s="1070">
        <v>0</v>
      </c>
      <c r="BI110" s="1070">
        <v>11000000</v>
      </c>
      <c r="BJ110" s="1070">
        <v>0</v>
      </c>
      <c r="BK110" s="1070">
        <v>0</v>
      </c>
      <c r="BL110" s="1070">
        <v>30903370</v>
      </c>
      <c r="BM110" s="1070">
        <v>30903370</v>
      </c>
      <c r="BN110" s="1070">
        <v>37365780</v>
      </c>
      <c r="BO110" s="1070">
        <v>6462410</v>
      </c>
      <c r="BP110" s="1070">
        <v>37365780</v>
      </c>
      <c r="BQ110" s="1070">
        <v>0</v>
      </c>
      <c r="BR110" s="1070">
        <v>37296080</v>
      </c>
      <c r="BS110" s="1070">
        <v>69700</v>
      </c>
      <c r="BT110" s="1070">
        <v>0</v>
      </c>
    </row>
    <row r="111" spans="1:72" ht="23.1" customHeight="1">
      <c r="A111" s="1013" t="str">
        <f t="shared" si="1"/>
        <v>A2048210</v>
      </c>
      <c r="B111" s="1358" t="s">
        <v>361</v>
      </c>
      <c r="C111" s="1324"/>
      <c r="D111" s="1358" t="s">
        <v>741</v>
      </c>
      <c r="E111" s="1324"/>
      <c r="F111" s="1358" t="s">
        <v>739</v>
      </c>
      <c r="G111" s="1324"/>
      <c r="H111" s="1358" t="s">
        <v>742</v>
      </c>
      <c r="I111" s="1324"/>
      <c r="J111" s="1358" t="s">
        <v>755</v>
      </c>
      <c r="K111" s="1324"/>
      <c r="L111" s="1324"/>
      <c r="M111" s="1358" t="s">
        <v>741</v>
      </c>
      <c r="N111" s="1324"/>
      <c r="O111" s="1324"/>
      <c r="P111" s="1358"/>
      <c r="Q111" s="1324"/>
      <c r="R111" s="1358"/>
      <c r="S111" s="1324"/>
      <c r="T111" s="1359" t="s">
        <v>427</v>
      </c>
      <c r="U111" s="1324"/>
      <c r="V111" s="1324"/>
      <c r="W111" s="1324"/>
      <c r="X111" s="1324"/>
      <c r="Y111" s="1324"/>
      <c r="Z111" s="1324"/>
      <c r="AA111" s="1324"/>
      <c r="AB111" s="1358" t="s">
        <v>732</v>
      </c>
      <c r="AC111" s="1324"/>
      <c r="AD111" s="1324"/>
      <c r="AE111" s="1324"/>
      <c r="AF111" s="1324"/>
      <c r="AG111" s="1358" t="s">
        <v>733</v>
      </c>
      <c r="AH111" s="1324"/>
      <c r="AI111" s="1324"/>
      <c r="AJ111" s="1024" t="s">
        <v>417</v>
      </c>
      <c r="AK111" s="1360" t="s">
        <v>734</v>
      </c>
      <c r="AL111" s="1324"/>
      <c r="AM111" s="1324"/>
      <c r="AN111" s="1324"/>
      <c r="AO111" s="1324"/>
      <c r="AP111" s="1324"/>
      <c r="AQ111" s="1020">
        <v>848000000</v>
      </c>
      <c r="AR111" s="1066">
        <v>0</v>
      </c>
      <c r="AS111" s="1020">
        <v>0</v>
      </c>
      <c r="AT111" s="1020">
        <v>0</v>
      </c>
      <c r="AU111" s="1020">
        <v>0</v>
      </c>
      <c r="AV111" s="1066">
        <v>77398427</v>
      </c>
      <c r="AW111" s="1020">
        <v>77398427</v>
      </c>
      <c r="AX111" s="1066">
        <v>79845449</v>
      </c>
      <c r="AY111" s="1020">
        <v>2447022</v>
      </c>
      <c r="AZ111" s="1066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70">
        <v>848000000</v>
      </c>
      <c r="BH111" s="1070">
        <v>0</v>
      </c>
      <c r="BI111" s="1070">
        <v>0</v>
      </c>
      <c r="BJ111" s="1070">
        <v>0</v>
      </c>
      <c r="BK111" s="1070">
        <v>0</v>
      </c>
      <c r="BL111" s="1070">
        <v>77398427</v>
      </c>
      <c r="BM111" s="1070">
        <v>77398427</v>
      </c>
      <c r="BN111" s="1070">
        <v>79845449</v>
      </c>
      <c r="BO111" s="1070">
        <v>2447022</v>
      </c>
      <c r="BP111" s="1070">
        <v>77334949</v>
      </c>
      <c r="BQ111" s="1070">
        <v>2510500</v>
      </c>
      <c r="BR111" s="1070">
        <v>70881874</v>
      </c>
      <c r="BS111" s="1070">
        <v>6453075</v>
      </c>
      <c r="BT111" s="1070">
        <v>0</v>
      </c>
    </row>
    <row r="112" spans="1:72" ht="23.1" customHeight="1">
      <c r="A112" s="1013" t="str">
        <f t="shared" si="1"/>
        <v>A2048310</v>
      </c>
      <c r="B112" s="1358" t="s">
        <v>361</v>
      </c>
      <c r="C112" s="1324"/>
      <c r="D112" s="1358" t="s">
        <v>741</v>
      </c>
      <c r="E112" s="1324"/>
      <c r="F112" s="1358" t="s">
        <v>739</v>
      </c>
      <c r="G112" s="1324"/>
      <c r="H112" s="1358" t="s">
        <v>742</v>
      </c>
      <c r="I112" s="1324"/>
      <c r="J112" s="1358" t="s">
        <v>755</v>
      </c>
      <c r="K112" s="1324"/>
      <c r="L112" s="1324"/>
      <c r="M112" s="1358" t="s">
        <v>748</v>
      </c>
      <c r="N112" s="1324"/>
      <c r="O112" s="1324"/>
      <c r="P112" s="1358"/>
      <c r="Q112" s="1324"/>
      <c r="R112" s="1358"/>
      <c r="S112" s="1324"/>
      <c r="T112" s="1359" t="s">
        <v>428</v>
      </c>
      <c r="U112" s="1324"/>
      <c r="V112" s="1324"/>
      <c r="W112" s="1324"/>
      <c r="X112" s="1324"/>
      <c r="Y112" s="1324"/>
      <c r="Z112" s="1324"/>
      <c r="AA112" s="1324"/>
      <c r="AB112" s="1358" t="s">
        <v>732</v>
      </c>
      <c r="AC112" s="1324"/>
      <c r="AD112" s="1324"/>
      <c r="AE112" s="1324"/>
      <c r="AF112" s="1324"/>
      <c r="AG112" s="1358" t="s">
        <v>733</v>
      </c>
      <c r="AH112" s="1324"/>
      <c r="AI112" s="1324"/>
      <c r="AJ112" s="1024" t="s">
        <v>417</v>
      </c>
      <c r="AK112" s="1360" t="s">
        <v>734</v>
      </c>
      <c r="AL112" s="1324"/>
      <c r="AM112" s="1324"/>
      <c r="AN112" s="1324"/>
      <c r="AO112" s="1324"/>
      <c r="AP112" s="1324"/>
      <c r="AQ112" s="1020">
        <v>300000</v>
      </c>
      <c r="AR112" s="1066">
        <v>0</v>
      </c>
      <c r="AS112" s="1020">
        <v>0</v>
      </c>
      <c r="AT112" s="1020">
        <v>0</v>
      </c>
      <c r="AU112" s="1020">
        <v>0</v>
      </c>
      <c r="AV112" s="1066">
        <v>70412</v>
      </c>
      <c r="AW112" s="1020">
        <v>70412</v>
      </c>
      <c r="AX112" s="1066">
        <v>70412</v>
      </c>
      <c r="AY112" s="1020">
        <v>0</v>
      </c>
      <c r="AZ112" s="1066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70">
        <v>300000</v>
      </c>
      <c r="BH112" s="1070">
        <v>0</v>
      </c>
      <c r="BI112" s="1070">
        <v>0</v>
      </c>
      <c r="BJ112" s="1070">
        <v>0</v>
      </c>
      <c r="BK112" s="1070">
        <v>0</v>
      </c>
      <c r="BL112" s="1070">
        <v>70412</v>
      </c>
      <c r="BM112" s="1070">
        <v>70412</v>
      </c>
      <c r="BN112" s="1070">
        <v>70412</v>
      </c>
      <c r="BO112" s="1070">
        <v>0</v>
      </c>
      <c r="BP112" s="1070">
        <v>70412</v>
      </c>
      <c r="BQ112" s="1070">
        <v>0</v>
      </c>
      <c r="BR112" s="1070">
        <v>70412</v>
      </c>
      <c r="BS112" s="1070">
        <v>0</v>
      </c>
      <c r="BT112" s="1070">
        <v>0</v>
      </c>
    </row>
    <row r="113" spans="1:72" ht="23.1" customHeight="1">
      <c r="A113" s="1013" t="str">
        <f t="shared" si="1"/>
        <v>A2048510</v>
      </c>
      <c r="B113" s="1358" t="s">
        <v>361</v>
      </c>
      <c r="C113" s="1324"/>
      <c r="D113" s="1358" t="s">
        <v>741</v>
      </c>
      <c r="E113" s="1324"/>
      <c r="F113" s="1358" t="s">
        <v>739</v>
      </c>
      <c r="G113" s="1324"/>
      <c r="H113" s="1358" t="s">
        <v>742</v>
      </c>
      <c r="I113" s="1324"/>
      <c r="J113" s="1358" t="s">
        <v>755</v>
      </c>
      <c r="K113" s="1324"/>
      <c r="L113" s="1324"/>
      <c r="M113" s="1358" t="s">
        <v>743</v>
      </c>
      <c r="N113" s="1324"/>
      <c r="O113" s="1324"/>
      <c r="P113" s="1358"/>
      <c r="Q113" s="1324"/>
      <c r="R113" s="1358"/>
      <c r="S113" s="1324"/>
      <c r="T113" s="1359" t="s">
        <v>429</v>
      </c>
      <c r="U113" s="1324"/>
      <c r="V113" s="1324"/>
      <c r="W113" s="1324"/>
      <c r="X113" s="1324"/>
      <c r="Y113" s="1324"/>
      <c r="Z113" s="1324"/>
      <c r="AA113" s="1324"/>
      <c r="AB113" s="1358" t="s">
        <v>732</v>
      </c>
      <c r="AC113" s="1324"/>
      <c r="AD113" s="1324"/>
      <c r="AE113" s="1324"/>
      <c r="AF113" s="1324"/>
      <c r="AG113" s="1358" t="s">
        <v>733</v>
      </c>
      <c r="AH113" s="1324"/>
      <c r="AI113" s="1324"/>
      <c r="AJ113" s="1024" t="s">
        <v>417</v>
      </c>
      <c r="AK113" s="1360" t="s">
        <v>734</v>
      </c>
      <c r="AL113" s="1324"/>
      <c r="AM113" s="1324"/>
      <c r="AN113" s="1324"/>
      <c r="AO113" s="1324"/>
      <c r="AP113" s="1324"/>
      <c r="AQ113" s="1020">
        <v>179000000</v>
      </c>
      <c r="AR113" s="1066">
        <v>0</v>
      </c>
      <c r="AS113" s="1020">
        <v>0</v>
      </c>
      <c r="AT113" s="1020">
        <v>0</v>
      </c>
      <c r="AU113" s="1020">
        <v>0</v>
      </c>
      <c r="AV113" s="1066">
        <v>13551564</v>
      </c>
      <c r="AW113" s="1020">
        <v>13551564</v>
      </c>
      <c r="AX113" s="1066">
        <v>13775167</v>
      </c>
      <c r="AY113" s="1020">
        <v>223603</v>
      </c>
      <c r="AZ113" s="1066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70">
        <v>179000000</v>
      </c>
      <c r="BH113" s="1070">
        <v>0</v>
      </c>
      <c r="BI113" s="1070">
        <v>0</v>
      </c>
      <c r="BJ113" s="1070">
        <v>0</v>
      </c>
      <c r="BK113" s="1070">
        <v>0</v>
      </c>
      <c r="BL113" s="1070">
        <v>13551564</v>
      </c>
      <c r="BM113" s="1070">
        <v>13551564</v>
      </c>
      <c r="BN113" s="1070">
        <v>13775167</v>
      </c>
      <c r="BO113" s="1070">
        <v>223603</v>
      </c>
      <c r="BP113" s="1070">
        <v>12871897</v>
      </c>
      <c r="BQ113" s="1070">
        <v>903270</v>
      </c>
      <c r="BR113" s="1070">
        <v>12871897</v>
      </c>
      <c r="BS113" s="1070">
        <v>0</v>
      </c>
      <c r="BT113" s="1070">
        <v>8500</v>
      </c>
    </row>
    <row r="114" spans="1:72" ht="23.1" customHeight="1">
      <c r="A114" s="1013" t="str">
        <f t="shared" si="1"/>
        <v>A2048610</v>
      </c>
      <c r="B114" s="1358" t="s">
        <v>361</v>
      </c>
      <c r="C114" s="1324"/>
      <c r="D114" s="1358" t="s">
        <v>741</v>
      </c>
      <c r="E114" s="1324"/>
      <c r="F114" s="1358" t="s">
        <v>739</v>
      </c>
      <c r="G114" s="1324"/>
      <c r="H114" s="1358" t="s">
        <v>742</v>
      </c>
      <c r="I114" s="1324"/>
      <c r="J114" s="1358" t="s">
        <v>755</v>
      </c>
      <c r="K114" s="1324"/>
      <c r="L114" s="1324"/>
      <c r="M114" s="1358" t="s">
        <v>753</v>
      </c>
      <c r="N114" s="1324"/>
      <c r="O114" s="1324"/>
      <c r="P114" s="1358"/>
      <c r="Q114" s="1324"/>
      <c r="R114" s="1358"/>
      <c r="S114" s="1324"/>
      <c r="T114" s="1359" t="s">
        <v>430</v>
      </c>
      <c r="U114" s="1324"/>
      <c r="V114" s="1324"/>
      <c r="W114" s="1324"/>
      <c r="X114" s="1324"/>
      <c r="Y114" s="1324"/>
      <c r="Z114" s="1324"/>
      <c r="AA114" s="1324"/>
      <c r="AB114" s="1358" t="s">
        <v>732</v>
      </c>
      <c r="AC114" s="1324"/>
      <c r="AD114" s="1324"/>
      <c r="AE114" s="1324"/>
      <c r="AF114" s="1324"/>
      <c r="AG114" s="1358" t="s">
        <v>733</v>
      </c>
      <c r="AH114" s="1324"/>
      <c r="AI114" s="1324"/>
      <c r="AJ114" s="1024" t="s">
        <v>417</v>
      </c>
      <c r="AK114" s="1360" t="s">
        <v>734</v>
      </c>
      <c r="AL114" s="1324"/>
      <c r="AM114" s="1324"/>
      <c r="AN114" s="1324"/>
      <c r="AO114" s="1324"/>
      <c r="AP114" s="1324"/>
      <c r="AQ114" s="1020">
        <v>270000000</v>
      </c>
      <c r="AR114" s="1066">
        <v>0</v>
      </c>
      <c r="AS114" s="1020">
        <v>0</v>
      </c>
      <c r="AT114" s="1020">
        <v>0</v>
      </c>
      <c r="AU114" s="1020">
        <v>0</v>
      </c>
      <c r="AV114" s="1066">
        <v>17935385</v>
      </c>
      <c r="AW114" s="1020">
        <v>17935385</v>
      </c>
      <c r="AX114" s="1066">
        <v>18526009</v>
      </c>
      <c r="AY114" s="1020">
        <v>590624</v>
      </c>
      <c r="AZ114" s="1066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70">
        <v>270000000</v>
      </c>
      <c r="BH114" s="1070">
        <v>0</v>
      </c>
      <c r="BI114" s="1070">
        <v>0</v>
      </c>
      <c r="BJ114" s="1070">
        <v>0</v>
      </c>
      <c r="BK114" s="1070">
        <v>0</v>
      </c>
      <c r="BL114" s="1070">
        <v>17935385</v>
      </c>
      <c r="BM114" s="1070">
        <v>17935385</v>
      </c>
      <c r="BN114" s="1070">
        <v>18526009</v>
      </c>
      <c r="BO114" s="1070">
        <v>590624</v>
      </c>
      <c r="BP114" s="1070">
        <v>18526009</v>
      </c>
      <c r="BQ114" s="1070">
        <v>0</v>
      </c>
      <c r="BR114" s="1070">
        <v>18526009</v>
      </c>
      <c r="BS114" s="1070">
        <v>0</v>
      </c>
      <c r="BT114" s="1070">
        <v>0</v>
      </c>
    </row>
    <row r="115" spans="1:72" ht="23.1" customHeight="1">
      <c r="A115" s="1013" t="str">
        <f t="shared" si="1"/>
        <v>A204910</v>
      </c>
      <c r="B115" s="1350" t="s">
        <v>361</v>
      </c>
      <c r="C115" s="1324"/>
      <c r="D115" s="1350" t="s">
        <v>741</v>
      </c>
      <c r="E115" s="1324"/>
      <c r="F115" s="1350" t="s">
        <v>739</v>
      </c>
      <c r="G115" s="1324"/>
      <c r="H115" s="1350" t="s">
        <v>742</v>
      </c>
      <c r="I115" s="1324"/>
      <c r="J115" s="1350" t="s">
        <v>747</v>
      </c>
      <c r="K115" s="1324"/>
      <c r="L115" s="1324"/>
      <c r="M115" s="1350"/>
      <c r="N115" s="1324"/>
      <c r="O115" s="1324"/>
      <c r="P115" s="1350"/>
      <c r="Q115" s="1324"/>
      <c r="R115" s="1350"/>
      <c r="S115" s="1324"/>
      <c r="T115" s="1349" t="s">
        <v>648</v>
      </c>
      <c r="U115" s="1324"/>
      <c r="V115" s="1324"/>
      <c r="W115" s="1324"/>
      <c r="X115" s="1324"/>
      <c r="Y115" s="1324"/>
      <c r="Z115" s="1324"/>
      <c r="AA115" s="1324"/>
      <c r="AB115" s="1350" t="s">
        <v>732</v>
      </c>
      <c r="AC115" s="1324"/>
      <c r="AD115" s="1324"/>
      <c r="AE115" s="1324"/>
      <c r="AF115" s="1324"/>
      <c r="AG115" s="1350" t="s">
        <v>733</v>
      </c>
      <c r="AH115" s="1324"/>
      <c r="AI115" s="1324"/>
      <c r="AJ115" s="1021" t="s">
        <v>417</v>
      </c>
      <c r="AK115" s="1351" t="s">
        <v>734</v>
      </c>
      <c r="AL115" s="1324"/>
      <c r="AM115" s="1324"/>
      <c r="AN115" s="1324"/>
      <c r="AO115" s="1324"/>
      <c r="AP115" s="1324"/>
      <c r="AQ115" s="1020">
        <v>95000000</v>
      </c>
      <c r="AR115" s="1066">
        <v>0</v>
      </c>
      <c r="AS115" s="1020">
        <v>7233078</v>
      </c>
      <c r="AT115" s="1020">
        <v>0</v>
      </c>
      <c r="AU115" s="1020">
        <v>0</v>
      </c>
      <c r="AV115" s="1066">
        <v>0</v>
      </c>
      <c r="AW115" s="1020">
        <v>0</v>
      </c>
      <c r="AX115" s="1066">
        <v>0</v>
      </c>
      <c r="AY115" s="1020">
        <v>0</v>
      </c>
      <c r="AZ115" s="1066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70">
        <v>95000000</v>
      </c>
      <c r="BH115" s="1070">
        <v>0</v>
      </c>
      <c r="BI115" s="1070">
        <v>7233078</v>
      </c>
      <c r="BJ115" s="1070">
        <v>0</v>
      </c>
      <c r="BK115" s="1070">
        <v>0</v>
      </c>
      <c r="BL115" s="1070">
        <v>0</v>
      </c>
      <c r="BM115" s="1070">
        <v>0</v>
      </c>
      <c r="BN115" s="1070">
        <v>0</v>
      </c>
      <c r="BO115" s="1070">
        <v>0</v>
      </c>
      <c r="BP115" s="1070">
        <v>0</v>
      </c>
      <c r="BQ115" s="1070">
        <v>0</v>
      </c>
      <c r="BR115" s="1070">
        <v>0</v>
      </c>
      <c r="BS115" s="1070">
        <v>0</v>
      </c>
      <c r="BT115" s="1070">
        <v>0</v>
      </c>
    </row>
    <row r="116" spans="1:72" ht="23.1" customHeight="1">
      <c r="A116" s="1013" t="str">
        <f t="shared" si="1"/>
        <v>A2049110</v>
      </c>
      <c r="B116" s="1358" t="s">
        <v>361</v>
      </c>
      <c r="C116" s="1324"/>
      <c r="D116" s="1358" t="s">
        <v>741</v>
      </c>
      <c r="E116" s="1324"/>
      <c r="F116" s="1358" t="s">
        <v>739</v>
      </c>
      <c r="G116" s="1324"/>
      <c r="H116" s="1358" t="s">
        <v>742</v>
      </c>
      <c r="I116" s="1324"/>
      <c r="J116" s="1358" t="s">
        <v>747</v>
      </c>
      <c r="K116" s="1324"/>
      <c r="L116" s="1324"/>
      <c r="M116" s="1358" t="s">
        <v>738</v>
      </c>
      <c r="N116" s="1324"/>
      <c r="O116" s="1324"/>
      <c r="P116" s="1358"/>
      <c r="Q116" s="1324"/>
      <c r="R116" s="1358"/>
      <c r="S116" s="1324"/>
      <c r="T116" s="1359" t="s">
        <v>431</v>
      </c>
      <c r="U116" s="1324"/>
      <c r="V116" s="1324"/>
      <c r="W116" s="1324"/>
      <c r="X116" s="1324"/>
      <c r="Y116" s="1324"/>
      <c r="Z116" s="1324"/>
      <c r="AA116" s="1324"/>
      <c r="AB116" s="1358" t="s">
        <v>732</v>
      </c>
      <c r="AC116" s="1324"/>
      <c r="AD116" s="1324"/>
      <c r="AE116" s="1324"/>
      <c r="AF116" s="1324"/>
      <c r="AG116" s="1358" t="s">
        <v>733</v>
      </c>
      <c r="AH116" s="1324"/>
      <c r="AI116" s="1324"/>
      <c r="AJ116" s="1024" t="s">
        <v>417</v>
      </c>
      <c r="AK116" s="1360" t="s">
        <v>734</v>
      </c>
      <c r="AL116" s="1324"/>
      <c r="AM116" s="1324"/>
      <c r="AN116" s="1324"/>
      <c r="AO116" s="1324"/>
      <c r="AP116" s="1324"/>
      <c r="AQ116" s="1020">
        <v>50000000</v>
      </c>
      <c r="AR116" s="1066">
        <v>0</v>
      </c>
      <c r="AS116" s="1020">
        <v>4963492</v>
      </c>
      <c r="AT116" s="1020">
        <v>0</v>
      </c>
      <c r="AU116" s="1020">
        <v>0</v>
      </c>
      <c r="AV116" s="1066">
        <v>0</v>
      </c>
      <c r="AW116" s="1020">
        <v>0</v>
      </c>
      <c r="AX116" s="1066">
        <v>0</v>
      </c>
      <c r="AY116" s="1020">
        <v>0</v>
      </c>
      <c r="AZ116" s="1066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70">
        <v>50000000</v>
      </c>
      <c r="BH116" s="1070">
        <v>0</v>
      </c>
      <c r="BI116" s="1070">
        <v>4963492</v>
      </c>
      <c r="BJ116" s="1070">
        <v>0</v>
      </c>
      <c r="BK116" s="1070">
        <v>0</v>
      </c>
      <c r="BL116" s="1070">
        <v>0</v>
      </c>
      <c r="BM116" s="1070">
        <v>0</v>
      </c>
      <c r="BN116" s="1070">
        <v>0</v>
      </c>
      <c r="BO116" s="1070">
        <v>0</v>
      </c>
      <c r="BP116" s="1070">
        <v>0</v>
      </c>
      <c r="BQ116" s="1070">
        <v>0</v>
      </c>
      <c r="BR116" s="1070">
        <v>0</v>
      </c>
      <c r="BS116" s="1070">
        <v>0</v>
      </c>
      <c r="BT116" s="1070">
        <v>0</v>
      </c>
    </row>
    <row r="117" spans="1:72" ht="23.1" customHeight="1">
      <c r="A117" s="1013" t="str">
        <f t="shared" si="1"/>
        <v>A2049810</v>
      </c>
      <c r="B117" s="1358" t="s">
        <v>361</v>
      </c>
      <c r="C117" s="1324"/>
      <c r="D117" s="1358" t="s">
        <v>741</v>
      </c>
      <c r="E117" s="1324"/>
      <c r="F117" s="1358" t="s">
        <v>739</v>
      </c>
      <c r="G117" s="1324"/>
      <c r="H117" s="1358" t="s">
        <v>742</v>
      </c>
      <c r="I117" s="1324"/>
      <c r="J117" s="1358" t="s">
        <v>747</v>
      </c>
      <c r="K117" s="1324"/>
      <c r="L117" s="1324"/>
      <c r="M117" s="1358" t="s">
        <v>755</v>
      </c>
      <c r="N117" s="1324"/>
      <c r="O117" s="1324"/>
      <c r="P117" s="1358"/>
      <c r="Q117" s="1324"/>
      <c r="R117" s="1358"/>
      <c r="S117" s="1324"/>
      <c r="T117" s="1359" t="s">
        <v>432</v>
      </c>
      <c r="U117" s="1324"/>
      <c r="V117" s="1324"/>
      <c r="W117" s="1324"/>
      <c r="X117" s="1324"/>
      <c r="Y117" s="1324"/>
      <c r="Z117" s="1324"/>
      <c r="AA117" s="1324"/>
      <c r="AB117" s="1358" t="s">
        <v>732</v>
      </c>
      <c r="AC117" s="1324"/>
      <c r="AD117" s="1324"/>
      <c r="AE117" s="1324"/>
      <c r="AF117" s="1324"/>
      <c r="AG117" s="1358" t="s">
        <v>733</v>
      </c>
      <c r="AH117" s="1324"/>
      <c r="AI117" s="1324"/>
      <c r="AJ117" s="1024" t="s">
        <v>417</v>
      </c>
      <c r="AK117" s="1360" t="s">
        <v>734</v>
      </c>
      <c r="AL117" s="1324"/>
      <c r="AM117" s="1324"/>
      <c r="AN117" s="1324"/>
      <c r="AO117" s="1324"/>
      <c r="AP117" s="1324"/>
      <c r="AQ117" s="1020">
        <v>0</v>
      </c>
      <c r="AR117" s="1066">
        <v>0</v>
      </c>
      <c r="AS117" s="1020">
        <v>0</v>
      </c>
      <c r="AT117" s="1020">
        <v>0</v>
      </c>
      <c r="AU117" s="1020">
        <v>0</v>
      </c>
      <c r="AV117" s="1066">
        <v>0</v>
      </c>
      <c r="AW117" s="1020">
        <v>0</v>
      </c>
      <c r="AX117" s="1066">
        <v>0</v>
      </c>
      <c r="AY117" s="1020">
        <v>0</v>
      </c>
      <c r="AZ117" s="1066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70">
        <v>0</v>
      </c>
      <c r="BH117" s="1070">
        <v>0</v>
      </c>
      <c r="BI117" s="1070">
        <v>0</v>
      </c>
      <c r="BJ117" s="1070">
        <v>0</v>
      </c>
      <c r="BK117" s="1070">
        <v>0</v>
      </c>
      <c r="BL117" s="1070">
        <v>0</v>
      </c>
      <c r="BM117" s="1070">
        <v>0</v>
      </c>
      <c r="BN117" s="1070">
        <v>0</v>
      </c>
      <c r="BO117" s="1070">
        <v>0</v>
      </c>
      <c r="BP117" s="1070">
        <v>0</v>
      </c>
      <c r="BQ117" s="1070">
        <v>0</v>
      </c>
      <c r="BR117" s="1070">
        <v>0</v>
      </c>
      <c r="BS117" s="1070">
        <v>0</v>
      </c>
      <c r="BT117" s="1070">
        <v>0</v>
      </c>
    </row>
    <row r="118" spans="1:72" ht="23.1" customHeight="1">
      <c r="A118" s="1013" t="str">
        <f t="shared" si="1"/>
        <v>A20491110</v>
      </c>
      <c r="B118" s="1358" t="s">
        <v>361</v>
      </c>
      <c r="C118" s="1324"/>
      <c r="D118" s="1358" t="s">
        <v>741</v>
      </c>
      <c r="E118" s="1324"/>
      <c r="F118" s="1358" t="s">
        <v>739</v>
      </c>
      <c r="G118" s="1324"/>
      <c r="H118" s="1358" t="s">
        <v>742</v>
      </c>
      <c r="I118" s="1324"/>
      <c r="J118" s="1358" t="s">
        <v>747</v>
      </c>
      <c r="K118" s="1324"/>
      <c r="L118" s="1324"/>
      <c r="M118" s="1358" t="s">
        <v>433</v>
      </c>
      <c r="N118" s="1324"/>
      <c r="O118" s="1324"/>
      <c r="P118" s="1358"/>
      <c r="Q118" s="1324"/>
      <c r="R118" s="1358"/>
      <c r="S118" s="1324"/>
      <c r="T118" s="1359" t="s">
        <v>434</v>
      </c>
      <c r="U118" s="1324"/>
      <c r="V118" s="1324"/>
      <c r="W118" s="1324"/>
      <c r="X118" s="1324"/>
      <c r="Y118" s="1324"/>
      <c r="Z118" s="1324"/>
      <c r="AA118" s="1324"/>
      <c r="AB118" s="1358" t="s">
        <v>732</v>
      </c>
      <c r="AC118" s="1324"/>
      <c r="AD118" s="1324"/>
      <c r="AE118" s="1324"/>
      <c r="AF118" s="1324"/>
      <c r="AG118" s="1358" t="s">
        <v>733</v>
      </c>
      <c r="AH118" s="1324"/>
      <c r="AI118" s="1324"/>
      <c r="AJ118" s="1024" t="s">
        <v>417</v>
      </c>
      <c r="AK118" s="1360" t="s">
        <v>734</v>
      </c>
      <c r="AL118" s="1324"/>
      <c r="AM118" s="1324"/>
      <c r="AN118" s="1324"/>
      <c r="AO118" s="1324"/>
      <c r="AP118" s="1324"/>
      <c r="AQ118" s="1020">
        <v>45000000</v>
      </c>
      <c r="AR118" s="1066">
        <v>0</v>
      </c>
      <c r="AS118" s="1020">
        <v>2269586</v>
      </c>
      <c r="AT118" s="1020">
        <v>0</v>
      </c>
      <c r="AU118" s="1020">
        <v>0</v>
      </c>
      <c r="AV118" s="1066">
        <v>0</v>
      </c>
      <c r="AW118" s="1020">
        <v>0</v>
      </c>
      <c r="AX118" s="1066">
        <v>0</v>
      </c>
      <c r="AY118" s="1020">
        <v>0</v>
      </c>
      <c r="AZ118" s="1066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70">
        <v>45000000</v>
      </c>
      <c r="BH118" s="1070">
        <v>0</v>
      </c>
      <c r="BI118" s="1070">
        <v>2269586</v>
      </c>
      <c r="BJ118" s="1070">
        <v>0</v>
      </c>
      <c r="BK118" s="1070">
        <v>0</v>
      </c>
      <c r="BL118" s="1070">
        <v>0</v>
      </c>
      <c r="BM118" s="1070">
        <v>0</v>
      </c>
      <c r="BN118" s="1070">
        <v>0</v>
      </c>
      <c r="BO118" s="1070">
        <v>0</v>
      </c>
      <c r="BP118" s="1070">
        <v>0</v>
      </c>
      <c r="BQ118" s="1070">
        <v>0</v>
      </c>
      <c r="BR118" s="1070">
        <v>0</v>
      </c>
      <c r="BS118" s="1070">
        <v>0</v>
      </c>
      <c r="BT118" s="1070">
        <v>0</v>
      </c>
    </row>
    <row r="119" spans="1:72" ht="23.1" customHeight="1">
      <c r="A119" s="1013" t="str">
        <f t="shared" si="1"/>
        <v>A2041010</v>
      </c>
      <c r="B119" s="1350" t="s">
        <v>361</v>
      </c>
      <c r="C119" s="1324"/>
      <c r="D119" s="1350" t="s">
        <v>741</v>
      </c>
      <c r="E119" s="1324"/>
      <c r="F119" s="1350" t="s">
        <v>739</v>
      </c>
      <c r="G119" s="1324"/>
      <c r="H119" s="1350" t="s">
        <v>742</v>
      </c>
      <c r="I119" s="1324"/>
      <c r="J119" s="1350" t="s">
        <v>417</v>
      </c>
      <c r="K119" s="1324"/>
      <c r="L119" s="1324"/>
      <c r="M119" s="1350"/>
      <c r="N119" s="1324"/>
      <c r="O119" s="1324"/>
      <c r="P119" s="1350"/>
      <c r="Q119" s="1324"/>
      <c r="R119" s="1350"/>
      <c r="S119" s="1324"/>
      <c r="T119" s="1349" t="s">
        <v>650</v>
      </c>
      <c r="U119" s="1324"/>
      <c r="V119" s="1324"/>
      <c r="W119" s="1324"/>
      <c r="X119" s="1324"/>
      <c r="Y119" s="1324"/>
      <c r="Z119" s="1324"/>
      <c r="AA119" s="1324"/>
      <c r="AB119" s="1350" t="s">
        <v>732</v>
      </c>
      <c r="AC119" s="1324"/>
      <c r="AD119" s="1324"/>
      <c r="AE119" s="1324"/>
      <c r="AF119" s="1324"/>
      <c r="AG119" s="1350" t="s">
        <v>733</v>
      </c>
      <c r="AH119" s="1324"/>
      <c r="AI119" s="1324"/>
      <c r="AJ119" s="1021" t="s">
        <v>417</v>
      </c>
      <c r="AK119" s="1351" t="s">
        <v>734</v>
      </c>
      <c r="AL119" s="1324"/>
      <c r="AM119" s="1324"/>
      <c r="AN119" s="1324"/>
      <c r="AO119" s="1324"/>
      <c r="AP119" s="1324"/>
      <c r="AQ119" s="1020">
        <v>1168363765</v>
      </c>
      <c r="AR119" s="1066">
        <v>0</v>
      </c>
      <c r="AS119" s="1020">
        <v>33963337</v>
      </c>
      <c r="AT119" s="1020">
        <v>0</v>
      </c>
      <c r="AU119" s="1020">
        <v>0</v>
      </c>
      <c r="AV119" s="1066">
        <v>84779681</v>
      </c>
      <c r="AW119" s="1020">
        <v>84779681</v>
      </c>
      <c r="AX119" s="1066">
        <v>87214205</v>
      </c>
      <c r="AY119" s="1020">
        <v>2434524</v>
      </c>
      <c r="AZ119" s="1066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70">
        <v>1168363765</v>
      </c>
      <c r="BH119" s="1070">
        <v>0</v>
      </c>
      <c r="BI119" s="1070">
        <v>33963337</v>
      </c>
      <c r="BJ119" s="1070">
        <v>0</v>
      </c>
      <c r="BK119" s="1070">
        <v>0</v>
      </c>
      <c r="BL119" s="1070">
        <v>84779681</v>
      </c>
      <c r="BM119" s="1070">
        <v>84779681</v>
      </c>
      <c r="BN119" s="1070">
        <v>87214205</v>
      </c>
      <c r="BO119" s="1070">
        <v>2434524</v>
      </c>
      <c r="BP119" s="1070">
        <v>80203472</v>
      </c>
      <c r="BQ119" s="1070">
        <v>7010733</v>
      </c>
      <c r="BR119" s="1070">
        <v>80203472</v>
      </c>
      <c r="BS119" s="1070">
        <v>0</v>
      </c>
      <c r="BT119" s="1070">
        <v>0</v>
      </c>
    </row>
    <row r="120" spans="1:72" ht="23.1" customHeight="1">
      <c r="A120" s="1013" t="str">
        <f t="shared" si="1"/>
        <v>A20410210</v>
      </c>
      <c r="B120" s="1358" t="s">
        <v>361</v>
      </c>
      <c r="C120" s="1324"/>
      <c r="D120" s="1358" t="s">
        <v>741</v>
      </c>
      <c r="E120" s="1324"/>
      <c r="F120" s="1358" t="s">
        <v>739</v>
      </c>
      <c r="G120" s="1324"/>
      <c r="H120" s="1358" t="s">
        <v>742</v>
      </c>
      <c r="I120" s="1324"/>
      <c r="J120" s="1358" t="s">
        <v>417</v>
      </c>
      <c r="K120" s="1324"/>
      <c r="L120" s="1324"/>
      <c r="M120" s="1358" t="s">
        <v>741</v>
      </c>
      <c r="N120" s="1324"/>
      <c r="O120" s="1324"/>
      <c r="P120" s="1358"/>
      <c r="Q120" s="1324"/>
      <c r="R120" s="1358"/>
      <c r="S120" s="1324"/>
      <c r="T120" s="1359" t="s">
        <v>435</v>
      </c>
      <c r="U120" s="1324"/>
      <c r="V120" s="1324"/>
      <c r="W120" s="1324"/>
      <c r="X120" s="1324"/>
      <c r="Y120" s="1324"/>
      <c r="Z120" s="1324"/>
      <c r="AA120" s="1324"/>
      <c r="AB120" s="1358" t="s">
        <v>732</v>
      </c>
      <c r="AC120" s="1324"/>
      <c r="AD120" s="1324"/>
      <c r="AE120" s="1324"/>
      <c r="AF120" s="1324"/>
      <c r="AG120" s="1358" t="s">
        <v>733</v>
      </c>
      <c r="AH120" s="1324"/>
      <c r="AI120" s="1324"/>
      <c r="AJ120" s="1024" t="s">
        <v>417</v>
      </c>
      <c r="AK120" s="1360" t="s">
        <v>734</v>
      </c>
      <c r="AL120" s="1324"/>
      <c r="AM120" s="1324"/>
      <c r="AN120" s="1324"/>
      <c r="AO120" s="1324"/>
      <c r="AP120" s="1324"/>
      <c r="AQ120" s="1020">
        <v>1168363765</v>
      </c>
      <c r="AR120" s="1066">
        <v>0</v>
      </c>
      <c r="AS120" s="1020">
        <v>33963337</v>
      </c>
      <c r="AT120" s="1020">
        <v>0</v>
      </c>
      <c r="AU120" s="1020">
        <v>0</v>
      </c>
      <c r="AV120" s="1066">
        <v>84779681</v>
      </c>
      <c r="AW120" s="1020">
        <v>84779681</v>
      </c>
      <c r="AX120" s="1066">
        <v>87214205</v>
      </c>
      <c r="AY120" s="1020">
        <v>2434524</v>
      </c>
      <c r="AZ120" s="1066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70">
        <v>1168363765</v>
      </c>
      <c r="BH120" s="1070">
        <v>0</v>
      </c>
      <c r="BI120" s="1070">
        <v>33963337</v>
      </c>
      <c r="BJ120" s="1070">
        <v>0</v>
      </c>
      <c r="BK120" s="1070">
        <v>0</v>
      </c>
      <c r="BL120" s="1070">
        <v>84779681</v>
      </c>
      <c r="BM120" s="1070">
        <v>84779681</v>
      </c>
      <c r="BN120" s="1070">
        <v>87214205</v>
      </c>
      <c r="BO120" s="1070">
        <v>2434524</v>
      </c>
      <c r="BP120" s="1070">
        <v>80203472</v>
      </c>
      <c r="BQ120" s="1070">
        <v>7010733</v>
      </c>
      <c r="BR120" s="1070">
        <v>80203472</v>
      </c>
      <c r="BS120" s="1070">
        <v>0</v>
      </c>
      <c r="BT120" s="1070">
        <v>0</v>
      </c>
    </row>
    <row r="121" spans="1:72" ht="23.1" customHeight="1">
      <c r="A121" s="1013" t="str">
        <f t="shared" si="1"/>
        <v>A2041110</v>
      </c>
      <c r="B121" s="1350" t="s">
        <v>361</v>
      </c>
      <c r="C121" s="1324"/>
      <c r="D121" s="1350" t="s">
        <v>741</v>
      </c>
      <c r="E121" s="1324"/>
      <c r="F121" s="1350" t="s">
        <v>739</v>
      </c>
      <c r="G121" s="1324"/>
      <c r="H121" s="1350" t="s">
        <v>742</v>
      </c>
      <c r="I121" s="1324"/>
      <c r="J121" s="1350" t="s">
        <v>433</v>
      </c>
      <c r="K121" s="1324"/>
      <c r="L121" s="1324"/>
      <c r="M121" s="1350"/>
      <c r="N121" s="1324"/>
      <c r="O121" s="1324"/>
      <c r="P121" s="1350"/>
      <c r="Q121" s="1324"/>
      <c r="R121" s="1350"/>
      <c r="S121" s="1324"/>
      <c r="T121" s="1349" t="s">
        <v>651</v>
      </c>
      <c r="U121" s="1324"/>
      <c r="V121" s="1324"/>
      <c r="W121" s="1324"/>
      <c r="X121" s="1324"/>
      <c r="Y121" s="1324"/>
      <c r="Z121" s="1324"/>
      <c r="AA121" s="1324"/>
      <c r="AB121" s="1350" t="s">
        <v>732</v>
      </c>
      <c r="AC121" s="1324"/>
      <c r="AD121" s="1324"/>
      <c r="AE121" s="1324"/>
      <c r="AF121" s="1324"/>
      <c r="AG121" s="1350" t="s">
        <v>733</v>
      </c>
      <c r="AH121" s="1324"/>
      <c r="AI121" s="1324"/>
      <c r="AJ121" s="1021" t="s">
        <v>417</v>
      </c>
      <c r="AK121" s="1351" t="s">
        <v>734</v>
      </c>
      <c r="AL121" s="1324"/>
      <c r="AM121" s="1324"/>
      <c r="AN121" s="1324"/>
      <c r="AO121" s="1324"/>
      <c r="AP121" s="1324"/>
      <c r="AQ121" s="1020">
        <v>1250404308</v>
      </c>
      <c r="AR121" s="1066">
        <v>53861197</v>
      </c>
      <c r="AS121" s="1020">
        <v>13347783</v>
      </c>
      <c r="AT121" s="1020">
        <v>0</v>
      </c>
      <c r="AU121" s="1020">
        <v>0</v>
      </c>
      <c r="AV121" s="1066">
        <v>71798730</v>
      </c>
      <c r="AW121" s="1020">
        <v>17937533</v>
      </c>
      <c r="AX121" s="1066">
        <v>41915738</v>
      </c>
      <c r="AY121" s="1020">
        <v>29882992</v>
      </c>
      <c r="AZ121" s="1066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70">
        <v>1250404308</v>
      </c>
      <c r="BH121" s="1070">
        <v>53861197</v>
      </c>
      <c r="BI121" s="1070">
        <v>13347783</v>
      </c>
      <c r="BJ121" s="1070">
        <v>0</v>
      </c>
      <c r="BK121" s="1070">
        <v>0</v>
      </c>
      <c r="BL121" s="1070">
        <v>71798730</v>
      </c>
      <c r="BM121" s="1070">
        <v>17937533</v>
      </c>
      <c r="BN121" s="1070">
        <v>41915738</v>
      </c>
      <c r="BO121" s="1070">
        <v>29882992</v>
      </c>
      <c r="BP121" s="1070">
        <v>36005621</v>
      </c>
      <c r="BQ121" s="1070">
        <v>5910117</v>
      </c>
      <c r="BR121" s="1070">
        <v>36005621</v>
      </c>
      <c r="BS121" s="1070">
        <v>0</v>
      </c>
      <c r="BT121" s="1070">
        <v>0</v>
      </c>
    </row>
    <row r="122" spans="1:72" ht="23.1" customHeight="1">
      <c r="A122" s="1013" t="str">
        <f t="shared" si="1"/>
        <v>A20411110</v>
      </c>
      <c r="B122" s="1358" t="s">
        <v>361</v>
      </c>
      <c r="C122" s="1324"/>
      <c r="D122" s="1358" t="s">
        <v>741</v>
      </c>
      <c r="E122" s="1324"/>
      <c r="F122" s="1358" t="s">
        <v>739</v>
      </c>
      <c r="G122" s="1324"/>
      <c r="H122" s="1358" t="s">
        <v>742</v>
      </c>
      <c r="I122" s="1324"/>
      <c r="J122" s="1358" t="s">
        <v>433</v>
      </c>
      <c r="K122" s="1324"/>
      <c r="L122" s="1324"/>
      <c r="M122" s="1358" t="s">
        <v>738</v>
      </c>
      <c r="N122" s="1324"/>
      <c r="O122" s="1324"/>
      <c r="P122" s="1358"/>
      <c r="Q122" s="1324"/>
      <c r="R122" s="1358"/>
      <c r="S122" s="1324"/>
      <c r="T122" s="1359" t="s">
        <v>436</v>
      </c>
      <c r="U122" s="1324"/>
      <c r="V122" s="1324"/>
      <c r="W122" s="1324"/>
      <c r="X122" s="1324"/>
      <c r="Y122" s="1324"/>
      <c r="Z122" s="1324"/>
      <c r="AA122" s="1324"/>
      <c r="AB122" s="1358" t="s">
        <v>732</v>
      </c>
      <c r="AC122" s="1324"/>
      <c r="AD122" s="1324"/>
      <c r="AE122" s="1324"/>
      <c r="AF122" s="1324"/>
      <c r="AG122" s="1358" t="s">
        <v>733</v>
      </c>
      <c r="AH122" s="1324"/>
      <c r="AI122" s="1324"/>
      <c r="AJ122" s="1024" t="s">
        <v>417</v>
      </c>
      <c r="AK122" s="1360" t="s">
        <v>734</v>
      </c>
      <c r="AL122" s="1324"/>
      <c r="AM122" s="1324"/>
      <c r="AN122" s="1324"/>
      <c r="AO122" s="1324"/>
      <c r="AP122" s="1324"/>
      <c r="AQ122" s="1020">
        <v>95000000</v>
      </c>
      <c r="AR122" s="1066">
        <v>0</v>
      </c>
      <c r="AS122" s="1020">
        <v>3050000</v>
      </c>
      <c r="AT122" s="1020">
        <v>0</v>
      </c>
      <c r="AU122" s="1020">
        <v>0</v>
      </c>
      <c r="AV122" s="1066">
        <v>19323899</v>
      </c>
      <c r="AW122" s="1020">
        <v>19323899</v>
      </c>
      <c r="AX122" s="1066">
        <v>16127739</v>
      </c>
      <c r="AY122" s="1020">
        <v>3196160</v>
      </c>
      <c r="AZ122" s="1066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70">
        <v>95000000</v>
      </c>
      <c r="BH122" s="1070">
        <v>0</v>
      </c>
      <c r="BI122" s="1070">
        <v>3050000</v>
      </c>
      <c r="BJ122" s="1070">
        <v>0</v>
      </c>
      <c r="BK122" s="1070">
        <v>0</v>
      </c>
      <c r="BL122" s="1070">
        <v>19323899</v>
      </c>
      <c r="BM122" s="1070">
        <v>19323899</v>
      </c>
      <c r="BN122" s="1070">
        <v>16127739</v>
      </c>
      <c r="BO122" s="1070">
        <v>3196160</v>
      </c>
      <c r="BP122" s="1070">
        <v>16127739</v>
      </c>
      <c r="BQ122" s="1070">
        <v>0</v>
      </c>
      <c r="BR122" s="1070">
        <v>16127739</v>
      </c>
      <c r="BS122" s="1070">
        <v>0</v>
      </c>
      <c r="BT122" s="1070">
        <v>0</v>
      </c>
    </row>
    <row r="123" spans="1:72" ht="23.1" customHeight="1">
      <c r="A123" s="1013" t="str">
        <f t="shared" si="1"/>
        <v>A20411210</v>
      </c>
      <c r="B123" s="1358" t="s">
        <v>361</v>
      </c>
      <c r="C123" s="1324"/>
      <c r="D123" s="1358" t="s">
        <v>741</v>
      </c>
      <c r="E123" s="1324"/>
      <c r="F123" s="1358" t="s">
        <v>739</v>
      </c>
      <c r="G123" s="1324"/>
      <c r="H123" s="1358" t="s">
        <v>742</v>
      </c>
      <c r="I123" s="1324"/>
      <c r="J123" s="1358" t="s">
        <v>433</v>
      </c>
      <c r="K123" s="1324"/>
      <c r="L123" s="1324"/>
      <c r="M123" s="1358" t="s">
        <v>741</v>
      </c>
      <c r="N123" s="1324"/>
      <c r="O123" s="1324"/>
      <c r="P123" s="1358"/>
      <c r="Q123" s="1324"/>
      <c r="R123" s="1358"/>
      <c r="S123" s="1324"/>
      <c r="T123" s="1359" t="s">
        <v>437</v>
      </c>
      <c r="U123" s="1324"/>
      <c r="V123" s="1324"/>
      <c r="W123" s="1324"/>
      <c r="X123" s="1324"/>
      <c r="Y123" s="1324"/>
      <c r="Z123" s="1324"/>
      <c r="AA123" s="1324"/>
      <c r="AB123" s="1358" t="s">
        <v>732</v>
      </c>
      <c r="AC123" s="1324"/>
      <c r="AD123" s="1324"/>
      <c r="AE123" s="1324"/>
      <c r="AF123" s="1324"/>
      <c r="AG123" s="1358" t="s">
        <v>733</v>
      </c>
      <c r="AH123" s="1324"/>
      <c r="AI123" s="1324"/>
      <c r="AJ123" s="1024" t="s">
        <v>417</v>
      </c>
      <c r="AK123" s="1360" t="s">
        <v>734</v>
      </c>
      <c r="AL123" s="1324"/>
      <c r="AM123" s="1324"/>
      <c r="AN123" s="1324"/>
      <c r="AO123" s="1324"/>
      <c r="AP123" s="1324"/>
      <c r="AQ123" s="1020">
        <v>1155404308</v>
      </c>
      <c r="AR123" s="1066">
        <v>53861197</v>
      </c>
      <c r="AS123" s="1020">
        <v>10297783</v>
      </c>
      <c r="AT123" s="1020">
        <v>0</v>
      </c>
      <c r="AU123" s="1020">
        <v>0</v>
      </c>
      <c r="AV123" s="1066">
        <v>52474831</v>
      </c>
      <c r="AW123" s="1020">
        <v>1386366</v>
      </c>
      <c r="AX123" s="1066">
        <v>25787999</v>
      </c>
      <c r="AY123" s="1020">
        <v>26686832</v>
      </c>
      <c r="AZ123" s="1066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70">
        <v>1155404308</v>
      </c>
      <c r="BH123" s="1070">
        <v>53861197</v>
      </c>
      <c r="BI123" s="1070">
        <v>10297783</v>
      </c>
      <c r="BJ123" s="1070">
        <v>0</v>
      </c>
      <c r="BK123" s="1070">
        <v>0</v>
      </c>
      <c r="BL123" s="1070">
        <v>52474831</v>
      </c>
      <c r="BM123" s="1070">
        <v>1386366</v>
      </c>
      <c r="BN123" s="1070">
        <v>25787999</v>
      </c>
      <c r="BO123" s="1070">
        <v>26686832</v>
      </c>
      <c r="BP123" s="1070">
        <v>19877882</v>
      </c>
      <c r="BQ123" s="1070">
        <v>5910117</v>
      </c>
      <c r="BR123" s="1070">
        <v>19877882</v>
      </c>
      <c r="BS123" s="1070">
        <v>0</v>
      </c>
      <c r="BT123" s="1070">
        <v>0</v>
      </c>
    </row>
    <row r="124" spans="1:72" ht="23.1" customHeight="1">
      <c r="A124" s="1013" t="str">
        <f t="shared" si="1"/>
        <v>A2042110</v>
      </c>
      <c r="B124" s="1350" t="s">
        <v>361</v>
      </c>
      <c r="C124" s="1324"/>
      <c r="D124" s="1350" t="s">
        <v>741</v>
      </c>
      <c r="E124" s="1324"/>
      <c r="F124" s="1350" t="s">
        <v>739</v>
      </c>
      <c r="G124" s="1324"/>
      <c r="H124" s="1350" t="s">
        <v>742</v>
      </c>
      <c r="I124" s="1324"/>
      <c r="J124" s="1350" t="s">
        <v>763</v>
      </c>
      <c r="K124" s="1324"/>
      <c r="L124" s="1324"/>
      <c r="M124" s="1350"/>
      <c r="N124" s="1324"/>
      <c r="O124" s="1324"/>
      <c r="P124" s="1350"/>
      <c r="Q124" s="1324"/>
      <c r="R124" s="1350"/>
      <c r="S124" s="1324"/>
      <c r="T124" s="1349" t="s">
        <v>768</v>
      </c>
      <c r="U124" s="1324"/>
      <c r="V124" s="1324"/>
      <c r="W124" s="1324"/>
      <c r="X124" s="1324"/>
      <c r="Y124" s="1324"/>
      <c r="Z124" s="1324"/>
      <c r="AA124" s="1324"/>
      <c r="AB124" s="1350" t="s">
        <v>732</v>
      </c>
      <c r="AC124" s="1324"/>
      <c r="AD124" s="1324"/>
      <c r="AE124" s="1324"/>
      <c r="AF124" s="1324"/>
      <c r="AG124" s="1350" t="s">
        <v>733</v>
      </c>
      <c r="AH124" s="1324"/>
      <c r="AI124" s="1324"/>
      <c r="AJ124" s="1021" t="s">
        <v>417</v>
      </c>
      <c r="AK124" s="1351" t="s">
        <v>734</v>
      </c>
      <c r="AL124" s="1324"/>
      <c r="AM124" s="1324"/>
      <c r="AN124" s="1324"/>
      <c r="AO124" s="1324"/>
      <c r="AP124" s="1324"/>
      <c r="AQ124" s="1020">
        <v>153000000</v>
      </c>
      <c r="AR124" s="1066">
        <v>100284040</v>
      </c>
      <c r="AS124" s="1020">
        <v>29439460</v>
      </c>
      <c r="AT124" s="1020">
        <v>0</v>
      </c>
      <c r="AU124" s="1020">
        <v>0</v>
      </c>
      <c r="AV124" s="1066">
        <v>18584040</v>
      </c>
      <c r="AW124" s="1020">
        <v>81700000</v>
      </c>
      <c r="AX124" s="1066">
        <v>69000</v>
      </c>
      <c r="AY124" s="1020">
        <v>18515040</v>
      </c>
      <c r="AZ124" s="1066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70">
        <v>153000000</v>
      </c>
      <c r="BH124" s="1070">
        <v>100284040</v>
      </c>
      <c r="BI124" s="1070">
        <v>29439460</v>
      </c>
      <c r="BJ124" s="1070">
        <v>0</v>
      </c>
      <c r="BK124" s="1070">
        <v>0</v>
      </c>
      <c r="BL124" s="1070">
        <v>18584040</v>
      </c>
      <c r="BM124" s="1070">
        <v>81700000</v>
      </c>
      <c r="BN124" s="1070">
        <v>69000</v>
      </c>
      <c r="BO124" s="1070">
        <v>18515040</v>
      </c>
      <c r="BP124" s="1070">
        <v>69000</v>
      </c>
      <c r="BQ124" s="1070">
        <v>0</v>
      </c>
      <c r="BR124" s="1070">
        <v>69000</v>
      </c>
      <c r="BS124" s="1070">
        <v>0</v>
      </c>
      <c r="BT124" s="1070">
        <v>0</v>
      </c>
    </row>
    <row r="125" spans="1:72" ht="23.1" customHeight="1">
      <c r="A125" s="1013" t="str">
        <f t="shared" si="1"/>
        <v>A20421110</v>
      </c>
      <c r="B125" s="1358" t="s">
        <v>361</v>
      </c>
      <c r="C125" s="1324"/>
      <c r="D125" s="1358" t="s">
        <v>741</v>
      </c>
      <c r="E125" s="1324"/>
      <c r="F125" s="1358" t="s">
        <v>739</v>
      </c>
      <c r="G125" s="1324"/>
      <c r="H125" s="1358" t="s">
        <v>742</v>
      </c>
      <c r="I125" s="1324"/>
      <c r="J125" s="1358" t="s">
        <v>763</v>
      </c>
      <c r="K125" s="1324"/>
      <c r="L125" s="1324"/>
      <c r="M125" s="1358" t="s">
        <v>738</v>
      </c>
      <c r="N125" s="1324"/>
      <c r="O125" s="1324"/>
      <c r="P125" s="1358"/>
      <c r="Q125" s="1324"/>
      <c r="R125" s="1358"/>
      <c r="S125" s="1324"/>
      <c r="T125" s="1359" t="s">
        <v>438</v>
      </c>
      <c r="U125" s="1324"/>
      <c r="V125" s="1324"/>
      <c r="W125" s="1324"/>
      <c r="X125" s="1324"/>
      <c r="Y125" s="1324"/>
      <c r="Z125" s="1324"/>
      <c r="AA125" s="1324"/>
      <c r="AB125" s="1358" t="s">
        <v>732</v>
      </c>
      <c r="AC125" s="1324"/>
      <c r="AD125" s="1324"/>
      <c r="AE125" s="1324"/>
      <c r="AF125" s="1324"/>
      <c r="AG125" s="1358" t="s">
        <v>733</v>
      </c>
      <c r="AH125" s="1324"/>
      <c r="AI125" s="1324"/>
      <c r="AJ125" s="1024" t="s">
        <v>417</v>
      </c>
      <c r="AK125" s="1360" t="s">
        <v>734</v>
      </c>
      <c r="AL125" s="1324"/>
      <c r="AM125" s="1324"/>
      <c r="AN125" s="1324"/>
      <c r="AO125" s="1324"/>
      <c r="AP125" s="1324"/>
      <c r="AQ125" s="1020">
        <v>82400000</v>
      </c>
      <c r="AR125" s="1066">
        <v>81769000</v>
      </c>
      <c r="AS125" s="1020">
        <v>131000</v>
      </c>
      <c r="AT125" s="1020">
        <v>0</v>
      </c>
      <c r="AU125" s="1020">
        <v>0</v>
      </c>
      <c r="AV125" s="1066">
        <v>69000</v>
      </c>
      <c r="AW125" s="1020">
        <v>81700000</v>
      </c>
      <c r="AX125" s="1066">
        <v>69000</v>
      </c>
      <c r="AY125" s="1020">
        <v>0</v>
      </c>
      <c r="AZ125" s="1066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70">
        <v>82400000</v>
      </c>
      <c r="BH125" s="1070">
        <v>81769000</v>
      </c>
      <c r="BI125" s="1070">
        <v>131000</v>
      </c>
      <c r="BJ125" s="1070">
        <v>0</v>
      </c>
      <c r="BK125" s="1070">
        <v>0</v>
      </c>
      <c r="BL125" s="1070">
        <v>69000</v>
      </c>
      <c r="BM125" s="1070">
        <v>81700000</v>
      </c>
      <c r="BN125" s="1070">
        <v>69000</v>
      </c>
      <c r="BO125" s="1070">
        <v>0</v>
      </c>
      <c r="BP125" s="1070">
        <v>69000</v>
      </c>
      <c r="BQ125" s="1070">
        <v>0</v>
      </c>
      <c r="BR125" s="1070">
        <v>69000</v>
      </c>
      <c r="BS125" s="1070">
        <v>0</v>
      </c>
      <c r="BT125" s="1070">
        <v>0</v>
      </c>
    </row>
    <row r="126" spans="1:72" ht="23.1" customHeight="1">
      <c r="A126" s="1013" t="str">
        <f t="shared" si="1"/>
        <v>A20421410</v>
      </c>
      <c r="B126" s="1358" t="s">
        <v>361</v>
      </c>
      <c r="C126" s="1324"/>
      <c r="D126" s="1358" t="s">
        <v>741</v>
      </c>
      <c r="E126" s="1324"/>
      <c r="F126" s="1358" t="s">
        <v>739</v>
      </c>
      <c r="G126" s="1324"/>
      <c r="H126" s="1358" t="s">
        <v>742</v>
      </c>
      <c r="I126" s="1324"/>
      <c r="J126" s="1358" t="s">
        <v>763</v>
      </c>
      <c r="K126" s="1324"/>
      <c r="L126" s="1324"/>
      <c r="M126" s="1358" t="s">
        <v>742</v>
      </c>
      <c r="N126" s="1324"/>
      <c r="O126" s="1324"/>
      <c r="P126" s="1358"/>
      <c r="Q126" s="1324"/>
      <c r="R126" s="1358"/>
      <c r="S126" s="1324"/>
      <c r="T126" s="1359" t="s">
        <v>439</v>
      </c>
      <c r="U126" s="1324"/>
      <c r="V126" s="1324"/>
      <c r="W126" s="1324"/>
      <c r="X126" s="1324"/>
      <c r="Y126" s="1324"/>
      <c r="Z126" s="1324"/>
      <c r="AA126" s="1324"/>
      <c r="AB126" s="1358" t="s">
        <v>732</v>
      </c>
      <c r="AC126" s="1324"/>
      <c r="AD126" s="1324"/>
      <c r="AE126" s="1324"/>
      <c r="AF126" s="1324"/>
      <c r="AG126" s="1358" t="s">
        <v>733</v>
      </c>
      <c r="AH126" s="1324"/>
      <c r="AI126" s="1324"/>
      <c r="AJ126" s="1024" t="s">
        <v>417</v>
      </c>
      <c r="AK126" s="1360" t="s">
        <v>734</v>
      </c>
      <c r="AL126" s="1324"/>
      <c r="AM126" s="1324"/>
      <c r="AN126" s="1324"/>
      <c r="AO126" s="1324"/>
      <c r="AP126" s="1324"/>
      <c r="AQ126" s="1020">
        <v>28100000</v>
      </c>
      <c r="AR126" s="1066">
        <v>0</v>
      </c>
      <c r="AS126" s="1020">
        <v>7740000</v>
      </c>
      <c r="AT126" s="1020">
        <v>0</v>
      </c>
      <c r="AU126" s="1020">
        <v>0</v>
      </c>
      <c r="AV126" s="1066">
        <v>0</v>
      </c>
      <c r="AW126" s="1020">
        <v>0</v>
      </c>
      <c r="AX126" s="1066">
        <v>0</v>
      </c>
      <c r="AY126" s="1020">
        <v>0</v>
      </c>
      <c r="AZ126" s="1066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70">
        <v>28100000</v>
      </c>
      <c r="BH126" s="1070">
        <v>0</v>
      </c>
      <c r="BI126" s="1070">
        <v>7740000</v>
      </c>
      <c r="BJ126" s="1070">
        <v>0</v>
      </c>
      <c r="BK126" s="1070">
        <v>0</v>
      </c>
      <c r="BL126" s="1070">
        <v>0</v>
      </c>
      <c r="BM126" s="1070">
        <v>0</v>
      </c>
      <c r="BN126" s="1070">
        <v>0</v>
      </c>
      <c r="BO126" s="1070">
        <v>0</v>
      </c>
      <c r="BP126" s="1070">
        <v>0</v>
      </c>
      <c r="BQ126" s="1070">
        <v>0</v>
      </c>
      <c r="BR126" s="1070">
        <v>0</v>
      </c>
      <c r="BS126" s="1070">
        <v>0</v>
      </c>
      <c r="BT126" s="1070">
        <v>0</v>
      </c>
    </row>
    <row r="127" spans="1:72" ht="23.1" customHeight="1">
      <c r="A127" s="1013" t="str">
        <f t="shared" si="1"/>
        <v>A20421510</v>
      </c>
      <c r="B127" s="1358" t="s">
        <v>361</v>
      </c>
      <c r="C127" s="1324"/>
      <c r="D127" s="1358" t="s">
        <v>741</v>
      </c>
      <c r="E127" s="1324"/>
      <c r="F127" s="1358" t="s">
        <v>739</v>
      </c>
      <c r="G127" s="1324"/>
      <c r="H127" s="1358" t="s">
        <v>742</v>
      </c>
      <c r="I127" s="1324"/>
      <c r="J127" s="1358" t="s">
        <v>763</v>
      </c>
      <c r="K127" s="1324"/>
      <c r="L127" s="1324"/>
      <c r="M127" s="1358" t="s">
        <v>743</v>
      </c>
      <c r="N127" s="1324"/>
      <c r="O127" s="1324"/>
      <c r="P127" s="1358"/>
      <c r="Q127" s="1324"/>
      <c r="R127" s="1358"/>
      <c r="S127" s="1324"/>
      <c r="T127" s="1359" t="s">
        <v>440</v>
      </c>
      <c r="U127" s="1324"/>
      <c r="V127" s="1324"/>
      <c r="W127" s="1324"/>
      <c r="X127" s="1324"/>
      <c r="Y127" s="1324"/>
      <c r="Z127" s="1324"/>
      <c r="AA127" s="1324"/>
      <c r="AB127" s="1358" t="s">
        <v>732</v>
      </c>
      <c r="AC127" s="1324"/>
      <c r="AD127" s="1324"/>
      <c r="AE127" s="1324"/>
      <c r="AF127" s="1324"/>
      <c r="AG127" s="1358" t="s">
        <v>733</v>
      </c>
      <c r="AH127" s="1324"/>
      <c r="AI127" s="1324"/>
      <c r="AJ127" s="1024" t="s">
        <v>417</v>
      </c>
      <c r="AK127" s="1360" t="s">
        <v>734</v>
      </c>
      <c r="AL127" s="1324"/>
      <c r="AM127" s="1324"/>
      <c r="AN127" s="1324"/>
      <c r="AO127" s="1324"/>
      <c r="AP127" s="1324"/>
      <c r="AQ127" s="1020">
        <v>22500000</v>
      </c>
      <c r="AR127" s="1066">
        <v>18515040</v>
      </c>
      <c r="AS127" s="1020">
        <v>1568460</v>
      </c>
      <c r="AT127" s="1020">
        <v>0</v>
      </c>
      <c r="AU127" s="1020">
        <v>0</v>
      </c>
      <c r="AV127" s="1066">
        <v>18515040</v>
      </c>
      <c r="AW127" s="1020">
        <v>0</v>
      </c>
      <c r="AX127" s="1066">
        <v>0</v>
      </c>
      <c r="AY127" s="1020">
        <v>18515040</v>
      </c>
      <c r="AZ127" s="1066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70">
        <v>22500000</v>
      </c>
      <c r="BH127" s="1070">
        <v>18515040</v>
      </c>
      <c r="BI127" s="1070">
        <v>1568460</v>
      </c>
      <c r="BJ127" s="1070">
        <v>0</v>
      </c>
      <c r="BK127" s="1070">
        <v>0</v>
      </c>
      <c r="BL127" s="1070">
        <v>18515040</v>
      </c>
      <c r="BM127" s="1070">
        <v>0</v>
      </c>
      <c r="BN127" s="1070">
        <v>0</v>
      </c>
      <c r="BO127" s="1070">
        <v>18515040</v>
      </c>
      <c r="BP127" s="1070">
        <v>0</v>
      </c>
      <c r="BQ127" s="1070">
        <v>0</v>
      </c>
      <c r="BR127" s="1070">
        <v>0</v>
      </c>
      <c r="BS127" s="1070">
        <v>0</v>
      </c>
      <c r="BT127" s="1070">
        <v>0</v>
      </c>
    </row>
    <row r="128" spans="1:72" ht="23.1" customHeight="1">
      <c r="A128" s="1013" t="str">
        <f t="shared" si="1"/>
        <v>A20421810</v>
      </c>
      <c r="B128" s="1358" t="s">
        <v>361</v>
      </c>
      <c r="C128" s="1324"/>
      <c r="D128" s="1358" t="s">
        <v>741</v>
      </c>
      <c r="E128" s="1324"/>
      <c r="F128" s="1358" t="s">
        <v>739</v>
      </c>
      <c r="G128" s="1324"/>
      <c r="H128" s="1358" t="s">
        <v>742</v>
      </c>
      <c r="I128" s="1324"/>
      <c r="J128" s="1358" t="s">
        <v>763</v>
      </c>
      <c r="K128" s="1324"/>
      <c r="L128" s="1324"/>
      <c r="M128" s="1358" t="s">
        <v>755</v>
      </c>
      <c r="N128" s="1324"/>
      <c r="O128" s="1324"/>
      <c r="P128" s="1358"/>
      <c r="Q128" s="1324"/>
      <c r="R128" s="1358"/>
      <c r="S128" s="1324"/>
      <c r="T128" s="1359" t="s">
        <v>441</v>
      </c>
      <c r="U128" s="1324"/>
      <c r="V128" s="1324"/>
      <c r="W128" s="1324"/>
      <c r="X128" s="1324"/>
      <c r="Y128" s="1324"/>
      <c r="Z128" s="1324"/>
      <c r="AA128" s="1324"/>
      <c r="AB128" s="1358" t="s">
        <v>732</v>
      </c>
      <c r="AC128" s="1324"/>
      <c r="AD128" s="1324"/>
      <c r="AE128" s="1324"/>
      <c r="AF128" s="1324"/>
      <c r="AG128" s="1358" t="s">
        <v>733</v>
      </c>
      <c r="AH128" s="1324"/>
      <c r="AI128" s="1324"/>
      <c r="AJ128" s="1024" t="s">
        <v>417</v>
      </c>
      <c r="AK128" s="1360" t="s">
        <v>734</v>
      </c>
      <c r="AL128" s="1324"/>
      <c r="AM128" s="1324"/>
      <c r="AN128" s="1324"/>
      <c r="AO128" s="1324"/>
      <c r="AP128" s="1324"/>
      <c r="AQ128" s="1020">
        <v>20000000</v>
      </c>
      <c r="AR128" s="1066">
        <v>0</v>
      </c>
      <c r="AS128" s="1020">
        <v>20000000</v>
      </c>
      <c r="AT128" s="1020">
        <v>0</v>
      </c>
      <c r="AU128" s="1020">
        <v>0</v>
      </c>
      <c r="AV128" s="1066">
        <v>0</v>
      </c>
      <c r="AW128" s="1020">
        <v>0</v>
      </c>
      <c r="AX128" s="1066">
        <v>0</v>
      </c>
      <c r="AY128" s="1020">
        <v>0</v>
      </c>
      <c r="AZ128" s="1066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70">
        <v>20000000</v>
      </c>
      <c r="BH128" s="1070">
        <v>0</v>
      </c>
      <c r="BI128" s="1070">
        <v>20000000</v>
      </c>
      <c r="BJ128" s="1070">
        <v>0</v>
      </c>
      <c r="BK128" s="1070">
        <v>0</v>
      </c>
      <c r="BL128" s="1070">
        <v>0</v>
      </c>
      <c r="BM128" s="1070">
        <v>0</v>
      </c>
      <c r="BN128" s="1070">
        <v>0</v>
      </c>
      <c r="BO128" s="1070">
        <v>0</v>
      </c>
      <c r="BP128" s="1070">
        <v>0</v>
      </c>
      <c r="BQ128" s="1070">
        <v>0</v>
      </c>
      <c r="BR128" s="1070">
        <v>0</v>
      </c>
      <c r="BS128" s="1070">
        <v>0</v>
      </c>
      <c r="BT128" s="1070">
        <v>0</v>
      </c>
    </row>
    <row r="129" spans="1:72" ht="23.1" customHeight="1">
      <c r="A129" s="1013" t="str">
        <f t="shared" si="1"/>
        <v>A2044010</v>
      </c>
      <c r="B129" s="1350" t="s">
        <v>361</v>
      </c>
      <c r="C129" s="1324"/>
      <c r="D129" s="1350" t="s">
        <v>741</v>
      </c>
      <c r="E129" s="1324"/>
      <c r="F129" s="1350" t="s">
        <v>739</v>
      </c>
      <c r="G129" s="1324"/>
      <c r="H129" s="1350" t="s">
        <v>742</v>
      </c>
      <c r="I129" s="1324"/>
      <c r="J129" s="1350" t="s">
        <v>769</v>
      </c>
      <c r="K129" s="1324"/>
      <c r="L129" s="1324"/>
      <c r="M129" s="1350"/>
      <c r="N129" s="1324"/>
      <c r="O129" s="1324"/>
      <c r="P129" s="1350"/>
      <c r="Q129" s="1324"/>
      <c r="R129" s="1350"/>
      <c r="S129" s="1324"/>
      <c r="T129" s="1349" t="s">
        <v>770</v>
      </c>
      <c r="U129" s="1324"/>
      <c r="V129" s="1324"/>
      <c r="W129" s="1324"/>
      <c r="X129" s="1324"/>
      <c r="Y129" s="1324"/>
      <c r="Z129" s="1324"/>
      <c r="AA129" s="1324"/>
      <c r="AB129" s="1350" t="s">
        <v>732</v>
      </c>
      <c r="AC129" s="1324"/>
      <c r="AD129" s="1324"/>
      <c r="AE129" s="1324"/>
      <c r="AF129" s="1324"/>
      <c r="AG129" s="1350" t="s">
        <v>733</v>
      </c>
      <c r="AH129" s="1324"/>
      <c r="AI129" s="1324"/>
      <c r="AJ129" s="1021" t="s">
        <v>417</v>
      </c>
      <c r="AK129" s="1351" t="s">
        <v>734</v>
      </c>
      <c r="AL129" s="1324"/>
      <c r="AM129" s="1324"/>
      <c r="AN129" s="1324"/>
      <c r="AO129" s="1324"/>
      <c r="AP129" s="1324"/>
      <c r="AQ129" s="1020">
        <v>15000000</v>
      </c>
      <c r="AR129" s="1066">
        <v>0</v>
      </c>
      <c r="AS129" s="1020">
        <v>14330100</v>
      </c>
      <c r="AT129" s="1020">
        <v>0</v>
      </c>
      <c r="AU129" s="1020">
        <v>0</v>
      </c>
      <c r="AV129" s="1066">
        <v>0</v>
      </c>
      <c r="AW129" s="1020">
        <v>0</v>
      </c>
      <c r="AX129" s="1066">
        <v>0</v>
      </c>
      <c r="AY129" s="1020">
        <v>0</v>
      </c>
      <c r="AZ129" s="1066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70">
        <v>15000000</v>
      </c>
      <c r="BH129" s="1070">
        <v>0</v>
      </c>
      <c r="BI129" s="1070">
        <v>14330100</v>
      </c>
      <c r="BJ129" s="1070">
        <v>0</v>
      </c>
      <c r="BK129" s="1070">
        <v>0</v>
      </c>
      <c r="BL129" s="1070">
        <v>0</v>
      </c>
      <c r="BM129" s="1070">
        <v>0</v>
      </c>
      <c r="BN129" s="1070">
        <v>0</v>
      </c>
      <c r="BO129" s="1070">
        <v>0</v>
      </c>
      <c r="BP129" s="1070">
        <v>0</v>
      </c>
      <c r="BQ129" s="1070">
        <v>0</v>
      </c>
      <c r="BR129" s="1070">
        <v>0</v>
      </c>
      <c r="BS129" s="1070">
        <v>0</v>
      </c>
      <c r="BT129" s="1070">
        <v>0</v>
      </c>
    </row>
    <row r="130" spans="1:72" ht="23.1" customHeight="1">
      <c r="A130" s="1013" t="str">
        <f t="shared" si="1"/>
        <v>A204401510</v>
      </c>
      <c r="B130" s="1358" t="s">
        <v>361</v>
      </c>
      <c r="C130" s="1324"/>
      <c r="D130" s="1358" t="s">
        <v>741</v>
      </c>
      <c r="E130" s="1324"/>
      <c r="F130" s="1358" t="s">
        <v>739</v>
      </c>
      <c r="G130" s="1324"/>
      <c r="H130" s="1358" t="s">
        <v>742</v>
      </c>
      <c r="I130" s="1324"/>
      <c r="J130" s="1358" t="s">
        <v>769</v>
      </c>
      <c r="K130" s="1324"/>
      <c r="L130" s="1324"/>
      <c r="M130" s="1358" t="s">
        <v>745</v>
      </c>
      <c r="N130" s="1324"/>
      <c r="O130" s="1324"/>
      <c r="P130" s="1358"/>
      <c r="Q130" s="1324"/>
      <c r="R130" s="1358"/>
      <c r="S130" s="1324"/>
      <c r="T130" s="1359" t="s">
        <v>576</v>
      </c>
      <c r="U130" s="1324"/>
      <c r="V130" s="1324"/>
      <c r="W130" s="1324"/>
      <c r="X130" s="1324"/>
      <c r="Y130" s="1324"/>
      <c r="Z130" s="1324"/>
      <c r="AA130" s="1324"/>
      <c r="AB130" s="1358" t="s">
        <v>732</v>
      </c>
      <c r="AC130" s="1324"/>
      <c r="AD130" s="1324"/>
      <c r="AE130" s="1324"/>
      <c r="AF130" s="1324"/>
      <c r="AG130" s="1358" t="s">
        <v>733</v>
      </c>
      <c r="AH130" s="1324"/>
      <c r="AI130" s="1324"/>
      <c r="AJ130" s="1024" t="s">
        <v>417</v>
      </c>
      <c r="AK130" s="1360" t="s">
        <v>734</v>
      </c>
      <c r="AL130" s="1324"/>
      <c r="AM130" s="1324"/>
      <c r="AN130" s="1324"/>
      <c r="AO130" s="1324"/>
      <c r="AP130" s="1324"/>
      <c r="AQ130" s="1020">
        <v>15000000</v>
      </c>
      <c r="AR130" s="1066">
        <v>0</v>
      </c>
      <c r="AS130" s="1020">
        <v>14330100</v>
      </c>
      <c r="AT130" s="1020">
        <v>0</v>
      </c>
      <c r="AU130" s="1020">
        <v>0</v>
      </c>
      <c r="AV130" s="1066">
        <v>0</v>
      </c>
      <c r="AW130" s="1020">
        <v>0</v>
      </c>
      <c r="AX130" s="1066">
        <v>0</v>
      </c>
      <c r="AY130" s="1020">
        <v>0</v>
      </c>
      <c r="AZ130" s="1066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70">
        <v>15000000</v>
      </c>
      <c r="BH130" s="1070">
        <v>0</v>
      </c>
      <c r="BI130" s="1070">
        <v>14330100</v>
      </c>
      <c r="BJ130" s="1070">
        <v>0</v>
      </c>
      <c r="BK130" s="1070">
        <v>0</v>
      </c>
      <c r="BL130" s="1070">
        <v>0</v>
      </c>
      <c r="BM130" s="1070">
        <v>0</v>
      </c>
      <c r="BN130" s="1070">
        <v>0</v>
      </c>
      <c r="BO130" s="1070">
        <v>0</v>
      </c>
      <c r="BP130" s="1070">
        <v>0</v>
      </c>
      <c r="BQ130" s="1070">
        <v>0</v>
      </c>
      <c r="BR130" s="1070">
        <v>0</v>
      </c>
      <c r="BS130" s="1070">
        <v>0</v>
      </c>
      <c r="BT130" s="1070">
        <v>0</v>
      </c>
    </row>
    <row r="131" spans="1:72" ht="23.1" customHeight="1">
      <c r="A131" s="1013" t="str">
        <f t="shared" si="1"/>
        <v>A2044110</v>
      </c>
      <c r="B131" s="1350" t="s">
        <v>361</v>
      </c>
      <c r="C131" s="1324"/>
      <c r="D131" s="1350" t="s">
        <v>741</v>
      </c>
      <c r="E131" s="1324"/>
      <c r="F131" s="1350" t="s">
        <v>739</v>
      </c>
      <c r="G131" s="1324"/>
      <c r="H131" s="1350" t="s">
        <v>742</v>
      </c>
      <c r="I131" s="1324"/>
      <c r="J131" s="1350" t="s">
        <v>771</v>
      </c>
      <c r="K131" s="1324"/>
      <c r="L131" s="1324"/>
      <c r="M131" s="1350"/>
      <c r="N131" s="1324"/>
      <c r="O131" s="1324"/>
      <c r="P131" s="1350"/>
      <c r="Q131" s="1324"/>
      <c r="R131" s="1350"/>
      <c r="S131" s="1324"/>
      <c r="T131" s="1349" t="s">
        <v>442</v>
      </c>
      <c r="U131" s="1324"/>
      <c r="V131" s="1324"/>
      <c r="W131" s="1324"/>
      <c r="X131" s="1324"/>
      <c r="Y131" s="1324"/>
      <c r="Z131" s="1324"/>
      <c r="AA131" s="1324"/>
      <c r="AB131" s="1350" t="s">
        <v>732</v>
      </c>
      <c r="AC131" s="1324"/>
      <c r="AD131" s="1324"/>
      <c r="AE131" s="1324"/>
      <c r="AF131" s="1324"/>
      <c r="AG131" s="1350" t="s">
        <v>733</v>
      </c>
      <c r="AH131" s="1324"/>
      <c r="AI131" s="1324"/>
      <c r="AJ131" s="1021" t="s">
        <v>417</v>
      </c>
      <c r="AK131" s="1351" t="s">
        <v>734</v>
      </c>
      <c r="AL131" s="1324"/>
      <c r="AM131" s="1324"/>
      <c r="AN131" s="1324"/>
      <c r="AO131" s="1324"/>
      <c r="AP131" s="1324"/>
      <c r="AQ131" s="1020">
        <v>127000000</v>
      </c>
      <c r="AR131" s="1066">
        <v>5915800</v>
      </c>
      <c r="AS131" s="1020">
        <v>12704180</v>
      </c>
      <c r="AT131" s="1020">
        <v>0</v>
      </c>
      <c r="AU131" s="1020">
        <v>0</v>
      </c>
      <c r="AV131" s="1066">
        <v>12000</v>
      </c>
      <c r="AW131" s="1020">
        <v>5903800</v>
      </c>
      <c r="AX131" s="1066">
        <v>16838417</v>
      </c>
      <c r="AY131" s="1020">
        <v>16826417</v>
      </c>
      <c r="AZ131" s="1066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70">
        <v>127000000</v>
      </c>
      <c r="BH131" s="1070">
        <v>5915800</v>
      </c>
      <c r="BI131" s="1070">
        <v>12704180</v>
      </c>
      <c r="BJ131" s="1070">
        <v>0</v>
      </c>
      <c r="BK131" s="1070">
        <v>0</v>
      </c>
      <c r="BL131" s="1070">
        <v>12000</v>
      </c>
      <c r="BM131" s="1070">
        <v>5903800</v>
      </c>
      <c r="BN131" s="1070">
        <v>16838417</v>
      </c>
      <c r="BO131" s="1070">
        <v>16826417</v>
      </c>
      <c r="BP131" s="1070">
        <v>12000</v>
      </c>
      <c r="BQ131" s="1070">
        <v>16826417</v>
      </c>
      <c r="BR131" s="1070">
        <v>12000</v>
      </c>
      <c r="BS131" s="1070">
        <v>0</v>
      </c>
      <c r="BT131" s="1070">
        <v>0</v>
      </c>
    </row>
    <row r="132" spans="1:72" ht="23.1" customHeight="1">
      <c r="A132" s="1013" t="str">
        <f t="shared" si="1"/>
        <v>A20441210</v>
      </c>
      <c r="B132" s="1358" t="s">
        <v>361</v>
      </c>
      <c r="C132" s="1324"/>
      <c r="D132" s="1358" t="s">
        <v>741</v>
      </c>
      <c r="E132" s="1324"/>
      <c r="F132" s="1358" t="s">
        <v>739</v>
      </c>
      <c r="G132" s="1324"/>
      <c r="H132" s="1358" t="s">
        <v>742</v>
      </c>
      <c r="I132" s="1324"/>
      <c r="J132" s="1358" t="s">
        <v>771</v>
      </c>
      <c r="K132" s="1324"/>
      <c r="L132" s="1324"/>
      <c r="M132" s="1358" t="s">
        <v>741</v>
      </c>
      <c r="N132" s="1324"/>
      <c r="O132" s="1324"/>
      <c r="P132" s="1358"/>
      <c r="Q132" s="1324"/>
      <c r="R132" s="1358"/>
      <c r="S132" s="1324"/>
      <c r="T132" s="1359" t="s">
        <v>443</v>
      </c>
      <c r="U132" s="1324"/>
      <c r="V132" s="1324"/>
      <c r="W132" s="1324"/>
      <c r="X132" s="1324"/>
      <c r="Y132" s="1324"/>
      <c r="Z132" s="1324"/>
      <c r="AA132" s="1324"/>
      <c r="AB132" s="1358" t="s">
        <v>732</v>
      </c>
      <c r="AC132" s="1324"/>
      <c r="AD132" s="1324"/>
      <c r="AE132" s="1324"/>
      <c r="AF132" s="1324"/>
      <c r="AG132" s="1358" t="s">
        <v>733</v>
      </c>
      <c r="AH132" s="1324"/>
      <c r="AI132" s="1324"/>
      <c r="AJ132" s="1024" t="s">
        <v>417</v>
      </c>
      <c r="AK132" s="1360" t="s">
        <v>734</v>
      </c>
      <c r="AL132" s="1324"/>
      <c r="AM132" s="1324"/>
      <c r="AN132" s="1324"/>
      <c r="AO132" s="1324"/>
      <c r="AP132" s="1324"/>
      <c r="AQ132" s="1020">
        <v>87000000</v>
      </c>
      <c r="AR132" s="1066">
        <v>0</v>
      </c>
      <c r="AS132" s="1020">
        <v>0</v>
      </c>
      <c r="AT132" s="1020">
        <v>0</v>
      </c>
      <c r="AU132" s="1020">
        <v>0</v>
      </c>
      <c r="AV132" s="1066">
        <v>0</v>
      </c>
      <c r="AW132" s="1020">
        <v>0</v>
      </c>
      <c r="AX132" s="1066">
        <v>16826417</v>
      </c>
      <c r="AY132" s="1020">
        <v>16826417</v>
      </c>
      <c r="AZ132" s="1066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70">
        <v>87000000</v>
      </c>
      <c r="BH132" s="1070">
        <v>0</v>
      </c>
      <c r="BI132" s="1070">
        <v>0</v>
      </c>
      <c r="BJ132" s="1070">
        <v>0</v>
      </c>
      <c r="BK132" s="1070">
        <v>0</v>
      </c>
      <c r="BL132" s="1070">
        <v>0</v>
      </c>
      <c r="BM132" s="1070">
        <v>0</v>
      </c>
      <c r="BN132" s="1070">
        <v>16826417</v>
      </c>
      <c r="BO132" s="1070">
        <v>16826417</v>
      </c>
      <c r="BP132" s="1070">
        <v>0</v>
      </c>
      <c r="BQ132" s="1070">
        <v>16826417</v>
      </c>
      <c r="BR132" s="1070">
        <v>0</v>
      </c>
      <c r="BS132" s="1070">
        <v>0</v>
      </c>
      <c r="BT132" s="1070">
        <v>0</v>
      </c>
    </row>
    <row r="133" spans="1:72" ht="23.1" customHeight="1">
      <c r="A133" s="1013" t="str">
        <f t="shared" si="1"/>
        <v>A20441510</v>
      </c>
      <c r="B133" s="1358" t="s">
        <v>361</v>
      </c>
      <c r="C133" s="1324"/>
      <c r="D133" s="1358" t="s">
        <v>741</v>
      </c>
      <c r="E133" s="1324"/>
      <c r="F133" s="1358" t="s">
        <v>739</v>
      </c>
      <c r="G133" s="1324"/>
      <c r="H133" s="1358" t="s">
        <v>742</v>
      </c>
      <c r="I133" s="1324"/>
      <c r="J133" s="1358" t="s">
        <v>771</v>
      </c>
      <c r="K133" s="1324"/>
      <c r="L133" s="1324"/>
      <c r="M133" s="1358" t="s">
        <v>743</v>
      </c>
      <c r="N133" s="1324"/>
      <c r="O133" s="1324"/>
      <c r="P133" s="1358"/>
      <c r="Q133" s="1324"/>
      <c r="R133" s="1358"/>
      <c r="S133" s="1324"/>
      <c r="T133" s="1359" t="s">
        <v>444</v>
      </c>
      <c r="U133" s="1324"/>
      <c r="V133" s="1324"/>
      <c r="W133" s="1324"/>
      <c r="X133" s="1324"/>
      <c r="Y133" s="1324"/>
      <c r="Z133" s="1324"/>
      <c r="AA133" s="1324"/>
      <c r="AB133" s="1358" t="s">
        <v>732</v>
      </c>
      <c r="AC133" s="1324"/>
      <c r="AD133" s="1324"/>
      <c r="AE133" s="1324"/>
      <c r="AF133" s="1324"/>
      <c r="AG133" s="1358" t="s">
        <v>733</v>
      </c>
      <c r="AH133" s="1324"/>
      <c r="AI133" s="1324"/>
      <c r="AJ133" s="1024" t="s">
        <v>417</v>
      </c>
      <c r="AK133" s="1360" t="s">
        <v>734</v>
      </c>
      <c r="AL133" s="1324"/>
      <c r="AM133" s="1324"/>
      <c r="AN133" s="1324"/>
      <c r="AO133" s="1324"/>
      <c r="AP133" s="1324"/>
      <c r="AQ133" s="1020">
        <v>25000000</v>
      </c>
      <c r="AR133" s="1066">
        <v>0</v>
      </c>
      <c r="AS133" s="1020">
        <v>10408040</v>
      </c>
      <c r="AT133" s="1020">
        <v>0</v>
      </c>
      <c r="AU133" s="1020">
        <v>0</v>
      </c>
      <c r="AV133" s="1066">
        <v>0</v>
      </c>
      <c r="AW133" s="1020">
        <v>0</v>
      </c>
      <c r="AX133" s="1066">
        <v>0</v>
      </c>
      <c r="AY133" s="1020">
        <v>0</v>
      </c>
      <c r="AZ133" s="1066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70">
        <v>25000000</v>
      </c>
      <c r="BH133" s="1070">
        <v>0</v>
      </c>
      <c r="BI133" s="1070">
        <v>10408040</v>
      </c>
      <c r="BJ133" s="1070">
        <v>0</v>
      </c>
      <c r="BK133" s="1070">
        <v>0</v>
      </c>
      <c r="BL133" s="1070">
        <v>0</v>
      </c>
      <c r="BM133" s="1070">
        <v>0</v>
      </c>
      <c r="BN133" s="1070">
        <v>0</v>
      </c>
      <c r="BO133" s="1070">
        <v>0</v>
      </c>
      <c r="BP133" s="1070">
        <v>0</v>
      </c>
      <c r="BQ133" s="1070">
        <v>0</v>
      </c>
      <c r="BR133" s="1070">
        <v>0</v>
      </c>
      <c r="BS133" s="1070">
        <v>0</v>
      </c>
      <c r="BT133" s="1070">
        <v>0</v>
      </c>
    </row>
    <row r="134" spans="1:72" ht="23.1" customHeight="1">
      <c r="A134" s="1013" t="str">
        <f t="shared" si="1"/>
        <v>A204411310</v>
      </c>
      <c r="B134" s="1358" t="s">
        <v>361</v>
      </c>
      <c r="C134" s="1324"/>
      <c r="D134" s="1358" t="s">
        <v>741</v>
      </c>
      <c r="E134" s="1324"/>
      <c r="F134" s="1358" t="s">
        <v>739</v>
      </c>
      <c r="G134" s="1324"/>
      <c r="H134" s="1358" t="s">
        <v>742</v>
      </c>
      <c r="I134" s="1324"/>
      <c r="J134" s="1358" t="s">
        <v>771</v>
      </c>
      <c r="K134" s="1324"/>
      <c r="L134" s="1324"/>
      <c r="M134" s="1358" t="s">
        <v>765</v>
      </c>
      <c r="N134" s="1324"/>
      <c r="O134" s="1324"/>
      <c r="P134" s="1358"/>
      <c r="Q134" s="1324"/>
      <c r="R134" s="1358"/>
      <c r="S134" s="1324"/>
      <c r="T134" s="1359" t="s">
        <v>442</v>
      </c>
      <c r="U134" s="1324"/>
      <c r="V134" s="1324"/>
      <c r="W134" s="1324"/>
      <c r="X134" s="1324"/>
      <c r="Y134" s="1324"/>
      <c r="Z134" s="1324"/>
      <c r="AA134" s="1324"/>
      <c r="AB134" s="1358" t="s">
        <v>732</v>
      </c>
      <c r="AC134" s="1324"/>
      <c r="AD134" s="1324"/>
      <c r="AE134" s="1324"/>
      <c r="AF134" s="1324"/>
      <c r="AG134" s="1358" t="s">
        <v>733</v>
      </c>
      <c r="AH134" s="1324"/>
      <c r="AI134" s="1324"/>
      <c r="AJ134" s="1024" t="s">
        <v>417</v>
      </c>
      <c r="AK134" s="1360" t="s">
        <v>734</v>
      </c>
      <c r="AL134" s="1324"/>
      <c r="AM134" s="1324"/>
      <c r="AN134" s="1324"/>
      <c r="AO134" s="1324"/>
      <c r="AP134" s="1324"/>
      <c r="AQ134" s="1020">
        <v>15000000</v>
      </c>
      <c r="AR134" s="1066">
        <v>5915800</v>
      </c>
      <c r="AS134" s="1020">
        <v>2296140</v>
      </c>
      <c r="AT134" s="1020">
        <v>0</v>
      </c>
      <c r="AU134" s="1020">
        <v>0</v>
      </c>
      <c r="AV134" s="1066">
        <v>12000</v>
      </c>
      <c r="AW134" s="1020">
        <v>5903800</v>
      </c>
      <c r="AX134" s="1066">
        <v>12000</v>
      </c>
      <c r="AY134" s="1020">
        <v>0</v>
      </c>
      <c r="AZ134" s="1066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70">
        <v>15000000</v>
      </c>
      <c r="BH134" s="1070">
        <v>5915800</v>
      </c>
      <c r="BI134" s="1070">
        <v>2296140</v>
      </c>
      <c r="BJ134" s="1070">
        <v>0</v>
      </c>
      <c r="BK134" s="1070">
        <v>0</v>
      </c>
      <c r="BL134" s="1070">
        <v>12000</v>
      </c>
      <c r="BM134" s="1070">
        <v>5903800</v>
      </c>
      <c r="BN134" s="1070">
        <v>12000</v>
      </c>
      <c r="BO134" s="1070">
        <v>0</v>
      </c>
      <c r="BP134" s="1070">
        <v>12000</v>
      </c>
      <c r="BQ134" s="1070">
        <v>0</v>
      </c>
      <c r="BR134" s="1070">
        <v>12000</v>
      </c>
      <c r="BS134" s="1070">
        <v>0</v>
      </c>
      <c r="BT134" s="1070">
        <v>0</v>
      </c>
    </row>
    <row r="135" spans="1:72" ht="23.1" customHeight="1">
      <c r="A135" s="1013" t="str">
        <f t="shared" si="1"/>
        <v>A20499910</v>
      </c>
      <c r="B135" s="1358" t="s">
        <v>361</v>
      </c>
      <c r="C135" s="1324"/>
      <c r="D135" s="1358" t="s">
        <v>741</v>
      </c>
      <c r="E135" s="1324"/>
      <c r="F135" s="1358" t="s">
        <v>739</v>
      </c>
      <c r="G135" s="1324"/>
      <c r="H135" s="1358" t="s">
        <v>742</v>
      </c>
      <c r="I135" s="1324"/>
      <c r="J135" s="1358" t="s">
        <v>749</v>
      </c>
      <c r="K135" s="1324"/>
      <c r="L135" s="1324"/>
      <c r="M135" s="1358"/>
      <c r="N135" s="1324"/>
      <c r="O135" s="1324"/>
      <c r="P135" s="1358"/>
      <c r="Q135" s="1324"/>
      <c r="R135" s="1358"/>
      <c r="S135" s="1324"/>
      <c r="T135" s="1359" t="s">
        <v>750</v>
      </c>
      <c r="U135" s="1324"/>
      <c r="V135" s="1324"/>
      <c r="W135" s="1324"/>
      <c r="X135" s="1324"/>
      <c r="Y135" s="1324"/>
      <c r="Z135" s="1324"/>
      <c r="AA135" s="1324"/>
      <c r="AB135" s="1358" t="s">
        <v>732</v>
      </c>
      <c r="AC135" s="1324"/>
      <c r="AD135" s="1324"/>
      <c r="AE135" s="1324"/>
      <c r="AF135" s="1324"/>
      <c r="AG135" s="1358" t="s">
        <v>733</v>
      </c>
      <c r="AH135" s="1324"/>
      <c r="AI135" s="1324"/>
      <c r="AJ135" s="1024" t="s">
        <v>417</v>
      </c>
      <c r="AK135" s="1360" t="s">
        <v>734</v>
      </c>
      <c r="AL135" s="1324"/>
      <c r="AM135" s="1324"/>
      <c r="AN135" s="1324"/>
      <c r="AO135" s="1324"/>
      <c r="AP135" s="1324"/>
      <c r="AQ135" s="1020">
        <v>4295692</v>
      </c>
      <c r="AR135" s="1066">
        <v>0</v>
      </c>
      <c r="AS135" s="1020">
        <v>0</v>
      </c>
      <c r="AT135" s="1020">
        <v>0</v>
      </c>
      <c r="AU135" s="1020">
        <v>0</v>
      </c>
      <c r="AV135" s="1066">
        <v>0</v>
      </c>
      <c r="AW135" s="1020">
        <v>0</v>
      </c>
      <c r="AX135" s="1066">
        <v>0</v>
      </c>
      <c r="AY135" s="1020">
        <v>0</v>
      </c>
      <c r="AZ135" s="1066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70">
        <v>4295692</v>
      </c>
      <c r="BH135" s="1070">
        <v>0</v>
      </c>
      <c r="BI135" s="1070">
        <v>0</v>
      </c>
      <c r="BJ135" s="1070">
        <v>0</v>
      </c>
      <c r="BK135" s="1070">
        <v>0</v>
      </c>
      <c r="BL135" s="1070">
        <v>0</v>
      </c>
      <c r="BM135" s="1070">
        <v>0</v>
      </c>
      <c r="BN135" s="1070">
        <v>0</v>
      </c>
      <c r="BO135" s="1070">
        <v>0</v>
      </c>
      <c r="BP135" s="1070">
        <v>0</v>
      </c>
      <c r="BQ135" s="1070">
        <v>0</v>
      </c>
      <c r="BR135" s="1070">
        <v>0</v>
      </c>
      <c r="BS135" s="1070">
        <v>0</v>
      </c>
      <c r="BT135" s="1070">
        <v>0</v>
      </c>
    </row>
    <row r="136" spans="1:72" ht="23.1" customHeight="1">
      <c r="A136" s="1013" t="str">
        <f t="shared" si="1"/>
        <v>A310</v>
      </c>
      <c r="B136" s="1350" t="s">
        <v>361</v>
      </c>
      <c r="C136" s="1324"/>
      <c r="D136" s="1350" t="s">
        <v>748</v>
      </c>
      <c r="E136" s="1324"/>
      <c r="F136" s="1350"/>
      <c r="G136" s="1324"/>
      <c r="H136" s="1350"/>
      <c r="I136" s="1324"/>
      <c r="J136" s="1350"/>
      <c r="K136" s="1324"/>
      <c r="L136" s="1324"/>
      <c r="M136" s="1350"/>
      <c r="N136" s="1324"/>
      <c r="O136" s="1324"/>
      <c r="P136" s="1350"/>
      <c r="Q136" s="1324"/>
      <c r="R136" s="1350"/>
      <c r="S136" s="1324"/>
      <c r="T136" s="1349" t="s">
        <v>60</v>
      </c>
      <c r="U136" s="1324"/>
      <c r="V136" s="1324"/>
      <c r="W136" s="1324"/>
      <c r="X136" s="1324"/>
      <c r="Y136" s="1324"/>
      <c r="Z136" s="1324"/>
      <c r="AA136" s="1324"/>
      <c r="AB136" s="1350" t="s">
        <v>732</v>
      </c>
      <c r="AC136" s="1324"/>
      <c r="AD136" s="1324"/>
      <c r="AE136" s="1324"/>
      <c r="AF136" s="1324"/>
      <c r="AG136" s="1350" t="s">
        <v>733</v>
      </c>
      <c r="AH136" s="1324"/>
      <c r="AI136" s="1324"/>
      <c r="AJ136" s="1021" t="s">
        <v>417</v>
      </c>
      <c r="AK136" s="1351" t="s">
        <v>734</v>
      </c>
      <c r="AL136" s="1324"/>
      <c r="AM136" s="1324"/>
      <c r="AN136" s="1324"/>
      <c r="AO136" s="1324"/>
      <c r="AP136" s="1324"/>
      <c r="AQ136" s="1020">
        <v>228060584116</v>
      </c>
      <c r="AR136" s="1066">
        <v>9512658156</v>
      </c>
      <c r="AS136" s="1020">
        <v>473185577</v>
      </c>
      <c r="AT136" s="1020">
        <v>33603786667</v>
      </c>
      <c r="AU136" s="1020">
        <v>0</v>
      </c>
      <c r="AV136" s="1066">
        <v>19629765667</v>
      </c>
      <c r="AW136" s="1020">
        <v>10117107511</v>
      </c>
      <c r="AX136" s="1066">
        <v>12390574642</v>
      </c>
      <c r="AY136" s="1020">
        <v>7239191025</v>
      </c>
      <c r="AZ136" s="1066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70">
        <v>228060584116</v>
      </c>
      <c r="BH136" s="1070">
        <v>9512658156</v>
      </c>
      <c r="BI136" s="1070">
        <v>473185577</v>
      </c>
      <c r="BJ136" s="1070">
        <v>33603786667</v>
      </c>
      <c r="BK136" s="1070">
        <v>0</v>
      </c>
      <c r="BL136" s="1070">
        <v>19629765667</v>
      </c>
      <c r="BM136" s="1070">
        <v>10117107511</v>
      </c>
      <c r="BN136" s="1070">
        <v>12390574642</v>
      </c>
      <c r="BO136" s="1070">
        <v>7239191025</v>
      </c>
      <c r="BP136" s="1070">
        <v>14516091308</v>
      </c>
      <c r="BQ136" s="1070">
        <v>2125516666</v>
      </c>
      <c r="BR136" s="1070">
        <v>14515767308</v>
      </c>
      <c r="BS136" s="1070">
        <v>324000</v>
      </c>
      <c r="BT136" s="1070">
        <v>0</v>
      </c>
    </row>
    <row r="137" spans="1:72" ht="23.1" customHeight="1">
      <c r="A137" s="1013" t="str">
        <f t="shared" si="1"/>
        <v>A310</v>
      </c>
      <c r="B137" s="1350" t="s">
        <v>361</v>
      </c>
      <c r="C137" s="1324"/>
      <c r="D137" s="1350" t="s">
        <v>748</v>
      </c>
      <c r="E137" s="1324"/>
      <c r="F137" s="1350"/>
      <c r="G137" s="1324"/>
      <c r="H137" s="1350"/>
      <c r="I137" s="1324"/>
      <c r="J137" s="1350"/>
      <c r="K137" s="1324"/>
      <c r="L137" s="1324"/>
      <c r="M137" s="1350"/>
      <c r="N137" s="1324"/>
      <c r="O137" s="1324"/>
      <c r="P137" s="1350"/>
      <c r="Q137" s="1324"/>
      <c r="R137" s="1350"/>
      <c r="S137" s="1324"/>
      <c r="T137" s="1349" t="s">
        <v>60</v>
      </c>
      <c r="U137" s="1324"/>
      <c r="V137" s="1324"/>
      <c r="W137" s="1324"/>
      <c r="X137" s="1324"/>
      <c r="Y137" s="1324"/>
      <c r="Z137" s="1324"/>
      <c r="AA137" s="1324"/>
      <c r="AB137" s="1350" t="s">
        <v>732</v>
      </c>
      <c r="AC137" s="1324"/>
      <c r="AD137" s="1324"/>
      <c r="AE137" s="1324"/>
      <c r="AF137" s="1324"/>
      <c r="AG137" s="1350" t="s">
        <v>735</v>
      </c>
      <c r="AH137" s="1324"/>
      <c r="AI137" s="1324"/>
      <c r="AJ137" s="1021" t="s">
        <v>417</v>
      </c>
      <c r="AK137" s="1351" t="s">
        <v>734</v>
      </c>
      <c r="AL137" s="1324"/>
      <c r="AM137" s="1324"/>
      <c r="AN137" s="1324"/>
      <c r="AO137" s="1324"/>
      <c r="AP137" s="1324"/>
      <c r="AQ137" s="1020">
        <v>129817132</v>
      </c>
      <c r="AR137" s="1066">
        <v>0</v>
      </c>
      <c r="AS137" s="1020">
        <v>0</v>
      </c>
      <c r="AT137" s="1020">
        <v>0</v>
      </c>
      <c r="AU137" s="1020">
        <v>0</v>
      </c>
      <c r="AV137" s="1066">
        <v>0</v>
      </c>
      <c r="AW137" s="1020">
        <v>0</v>
      </c>
      <c r="AX137" s="1066">
        <v>0</v>
      </c>
      <c r="AY137" s="1020">
        <v>0</v>
      </c>
      <c r="AZ137" s="1066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70">
        <v>129817132</v>
      </c>
      <c r="BH137" s="1070">
        <v>0</v>
      </c>
      <c r="BI137" s="1070">
        <v>0</v>
      </c>
      <c r="BJ137" s="1070">
        <v>0</v>
      </c>
      <c r="BK137" s="1070">
        <v>0</v>
      </c>
      <c r="BL137" s="1070">
        <v>0</v>
      </c>
      <c r="BM137" s="1070">
        <v>0</v>
      </c>
      <c r="BN137" s="1070">
        <v>0</v>
      </c>
      <c r="BO137" s="1070">
        <v>0</v>
      </c>
      <c r="BP137" s="1070">
        <v>0</v>
      </c>
      <c r="BQ137" s="1070">
        <v>0</v>
      </c>
      <c r="BR137" s="1070">
        <v>0</v>
      </c>
      <c r="BS137" s="1070">
        <v>0</v>
      </c>
      <c r="BT137" s="1070">
        <v>0</v>
      </c>
    </row>
    <row r="138" spans="1:72" ht="23.1" customHeight="1">
      <c r="A138" s="1013" t="str">
        <f t="shared" si="1"/>
        <v>A311</v>
      </c>
      <c r="B138" s="1350" t="s">
        <v>361</v>
      </c>
      <c r="C138" s="1324"/>
      <c r="D138" s="1350" t="s">
        <v>748</v>
      </c>
      <c r="E138" s="1324"/>
      <c r="F138" s="1350"/>
      <c r="G138" s="1324"/>
      <c r="H138" s="1350"/>
      <c r="I138" s="1324"/>
      <c r="J138" s="1350"/>
      <c r="K138" s="1324"/>
      <c r="L138" s="1324"/>
      <c r="M138" s="1350"/>
      <c r="N138" s="1324"/>
      <c r="O138" s="1324"/>
      <c r="P138" s="1350"/>
      <c r="Q138" s="1324"/>
      <c r="R138" s="1350"/>
      <c r="S138" s="1324"/>
      <c r="T138" s="1349" t="s">
        <v>60</v>
      </c>
      <c r="U138" s="1324"/>
      <c r="V138" s="1324"/>
      <c r="W138" s="1324"/>
      <c r="X138" s="1324"/>
      <c r="Y138" s="1324"/>
      <c r="Z138" s="1324"/>
      <c r="AA138" s="1324"/>
      <c r="AB138" s="1350" t="s">
        <v>732</v>
      </c>
      <c r="AC138" s="1324"/>
      <c r="AD138" s="1324"/>
      <c r="AE138" s="1324"/>
      <c r="AF138" s="1324"/>
      <c r="AG138" s="1350" t="s">
        <v>735</v>
      </c>
      <c r="AH138" s="1324"/>
      <c r="AI138" s="1324"/>
      <c r="AJ138" s="1021" t="s">
        <v>433</v>
      </c>
      <c r="AK138" s="1351" t="s">
        <v>736</v>
      </c>
      <c r="AL138" s="1324"/>
      <c r="AM138" s="1324"/>
      <c r="AN138" s="1324"/>
      <c r="AO138" s="1324"/>
      <c r="AP138" s="1324"/>
      <c r="AQ138" s="1020">
        <v>519000000</v>
      </c>
      <c r="AR138" s="1066">
        <v>0</v>
      </c>
      <c r="AS138" s="1020">
        <v>0</v>
      </c>
      <c r="AT138" s="1020">
        <v>0</v>
      </c>
      <c r="AU138" s="1020">
        <v>0</v>
      </c>
      <c r="AV138" s="1066">
        <v>0</v>
      </c>
      <c r="AW138" s="1020">
        <v>0</v>
      </c>
      <c r="AX138" s="1066">
        <v>0</v>
      </c>
      <c r="AY138" s="1020">
        <v>0</v>
      </c>
      <c r="AZ138" s="1066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70">
        <v>519000000</v>
      </c>
      <c r="BH138" s="1070">
        <v>0</v>
      </c>
      <c r="BI138" s="1070">
        <v>0</v>
      </c>
      <c r="BJ138" s="1070">
        <v>0</v>
      </c>
      <c r="BK138" s="1070">
        <v>0</v>
      </c>
      <c r="BL138" s="1070">
        <v>0</v>
      </c>
      <c r="BM138" s="1070">
        <v>0</v>
      </c>
      <c r="BN138" s="1070">
        <v>0</v>
      </c>
      <c r="BO138" s="1070">
        <v>0</v>
      </c>
      <c r="BP138" s="1070">
        <v>0</v>
      </c>
      <c r="BQ138" s="1070">
        <v>0</v>
      </c>
      <c r="BR138" s="1070">
        <v>0</v>
      </c>
      <c r="BS138" s="1070">
        <v>0</v>
      </c>
      <c r="BT138" s="1070">
        <v>0</v>
      </c>
    </row>
    <row r="139" spans="1:72" ht="23.1" customHeight="1">
      <c r="A139" s="1013" t="str">
        <f t="shared" si="1"/>
        <v>A316</v>
      </c>
      <c r="B139" s="1350" t="s">
        <v>361</v>
      </c>
      <c r="C139" s="1324"/>
      <c r="D139" s="1350" t="s">
        <v>748</v>
      </c>
      <c r="E139" s="1324"/>
      <c r="F139" s="1350"/>
      <c r="G139" s="1324"/>
      <c r="H139" s="1350"/>
      <c r="I139" s="1324"/>
      <c r="J139" s="1350"/>
      <c r="K139" s="1324"/>
      <c r="L139" s="1324"/>
      <c r="M139" s="1350"/>
      <c r="N139" s="1324"/>
      <c r="O139" s="1324"/>
      <c r="P139" s="1350"/>
      <c r="Q139" s="1324"/>
      <c r="R139" s="1350"/>
      <c r="S139" s="1324"/>
      <c r="T139" s="1349" t="s">
        <v>60</v>
      </c>
      <c r="U139" s="1324"/>
      <c r="V139" s="1324"/>
      <c r="W139" s="1324"/>
      <c r="X139" s="1324"/>
      <c r="Y139" s="1324"/>
      <c r="Z139" s="1324"/>
      <c r="AA139" s="1324"/>
      <c r="AB139" s="1350" t="s">
        <v>732</v>
      </c>
      <c r="AC139" s="1324"/>
      <c r="AD139" s="1324"/>
      <c r="AE139" s="1324"/>
      <c r="AF139" s="1324"/>
      <c r="AG139" s="1350" t="s">
        <v>735</v>
      </c>
      <c r="AH139" s="1324"/>
      <c r="AI139" s="1324"/>
      <c r="AJ139" s="1021" t="s">
        <v>370</v>
      </c>
      <c r="AK139" s="1351" t="s">
        <v>737</v>
      </c>
      <c r="AL139" s="1324"/>
      <c r="AM139" s="1324"/>
      <c r="AN139" s="1324"/>
      <c r="AO139" s="1324"/>
      <c r="AP139" s="1324"/>
      <c r="AQ139" s="1020">
        <v>64533630000</v>
      </c>
      <c r="AR139" s="1066">
        <v>1044682567</v>
      </c>
      <c r="AS139" s="1020">
        <v>21330501344</v>
      </c>
      <c r="AT139" s="1020">
        <v>0</v>
      </c>
      <c r="AU139" s="1020">
        <v>0</v>
      </c>
      <c r="AV139" s="1066">
        <v>24404931176</v>
      </c>
      <c r="AW139" s="1020">
        <v>23360248609</v>
      </c>
      <c r="AX139" s="1066">
        <v>15386424828.5</v>
      </c>
      <c r="AY139" s="1020">
        <v>9018506347.5</v>
      </c>
      <c r="AZ139" s="1066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70">
        <v>64533630000</v>
      </c>
      <c r="BH139" s="1070">
        <v>1044682567</v>
      </c>
      <c r="BI139" s="1070">
        <v>21330501344</v>
      </c>
      <c r="BJ139" s="1070">
        <v>0</v>
      </c>
      <c r="BK139" s="1070">
        <v>0</v>
      </c>
      <c r="BL139" s="1070">
        <v>24404931176</v>
      </c>
      <c r="BM139" s="1070">
        <v>23360248609</v>
      </c>
      <c r="BN139" s="1070">
        <v>15386424828.5</v>
      </c>
      <c r="BO139" s="1070">
        <v>9018506347.5</v>
      </c>
      <c r="BP139" s="1070">
        <v>14942321216.5</v>
      </c>
      <c r="BQ139" s="1070">
        <v>444103612</v>
      </c>
      <c r="BR139" s="1070">
        <v>14942321216.5</v>
      </c>
      <c r="BS139" s="1070">
        <v>0</v>
      </c>
      <c r="BT139" s="1070">
        <v>0</v>
      </c>
    </row>
    <row r="140" spans="1:72" ht="23.1" customHeight="1">
      <c r="A140" s="1013" t="str">
        <f t="shared" si="1"/>
        <v>A3210</v>
      </c>
      <c r="B140" s="1350" t="s">
        <v>361</v>
      </c>
      <c r="C140" s="1324"/>
      <c r="D140" s="1350" t="s">
        <v>748</v>
      </c>
      <c r="E140" s="1324"/>
      <c r="F140" s="1350" t="s">
        <v>741</v>
      </c>
      <c r="G140" s="1324"/>
      <c r="H140" s="1350"/>
      <c r="I140" s="1324"/>
      <c r="J140" s="1350"/>
      <c r="K140" s="1324"/>
      <c r="L140" s="1324"/>
      <c r="M140" s="1350"/>
      <c r="N140" s="1324"/>
      <c r="O140" s="1324"/>
      <c r="P140" s="1350"/>
      <c r="Q140" s="1324"/>
      <c r="R140" s="1350"/>
      <c r="S140" s="1324"/>
      <c r="T140" s="1349" t="s">
        <v>772</v>
      </c>
      <c r="U140" s="1324"/>
      <c r="V140" s="1324"/>
      <c r="W140" s="1324"/>
      <c r="X140" s="1324"/>
      <c r="Y140" s="1324"/>
      <c r="Z140" s="1324"/>
      <c r="AA140" s="1324"/>
      <c r="AB140" s="1350" t="s">
        <v>732</v>
      </c>
      <c r="AC140" s="1324"/>
      <c r="AD140" s="1324"/>
      <c r="AE140" s="1324"/>
      <c r="AF140" s="1324"/>
      <c r="AG140" s="1350" t="s">
        <v>733</v>
      </c>
      <c r="AH140" s="1324"/>
      <c r="AI140" s="1324"/>
      <c r="AJ140" s="1021" t="s">
        <v>417</v>
      </c>
      <c r="AK140" s="1351" t="s">
        <v>734</v>
      </c>
      <c r="AL140" s="1324"/>
      <c r="AM140" s="1324"/>
      <c r="AN140" s="1324"/>
      <c r="AO140" s="1324"/>
      <c r="AP140" s="1324"/>
      <c r="AQ140" s="1020">
        <v>0</v>
      </c>
      <c r="AR140" s="1066">
        <v>0</v>
      </c>
      <c r="AS140" s="1020">
        <v>0</v>
      </c>
      <c r="AT140" s="1020">
        <v>0</v>
      </c>
      <c r="AU140" s="1020">
        <v>0</v>
      </c>
      <c r="AV140" s="1066">
        <v>0</v>
      </c>
      <c r="AW140" s="1020">
        <v>0</v>
      </c>
      <c r="AX140" s="1066">
        <v>0</v>
      </c>
      <c r="AY140" s="1020">
        <v>0</v>
      </c>
      <c r="AZ140" s="1066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70">
        <v>0</v>
      </c>
      <c r="BH140" s="1070">
        <v>0</v>
      </c>
      <c r="BI140" s="1070">
        <v>0</v>
      </c>
      <c r="BJ140" s="1070">
        <v>0</v>
      </c>
      <c r="BK140" s="1070">
        <v>0</v>
      </c>
      <c r="BL140" s="1070">
        <v>0</v>
      </c>
      <c r="BM140" s="1070">
        <v>0</v>
      </c>
      <c r="BN140" s="1070">
        <v>0</v>
      </c>
      <c r="BO140" s="1070">
        <v>0</v>
      </c>
      <c r="BP140" s="1070">
        <v>0</v>
      </c>
      <c r="BQ140" s="1070">
        <v>0</v>
      </c>
      <c r="BR140" s="1070">
        <v>0</v>
      </c>
      <c r="BS140" s="1070">
        <v>0</v>
      </c>
      <c r="BT140" s="1070">
        <v>0</v>
      </c>
    </row>
    <row r="141" spans="1:72" ht="23.1" customHeight="1">
      <c r="A141" s="1013" t="str">
        <f t="shared" si="1"/>
        <v>A3210</v>
      </c>
      <c r="B141" s="1350" t="s">
        <v>361</v>
      </c>
      <c r="C141" s="1324"/>
      <c r="D141" s="1350" t="s">
        <v>748</v>
      </c>
      <c r="E141" s="1324"/>
      <c r="F141" s="1350" t="s">
        <v>741</v>
      </c>
      <c r="G141" s="1324"/>
      <c r="H141" s="1350"/>
      <c r="I141" s="1324"/>
      <c r="J141" s="1350"/>
      <c r="K141" s="1324"/>
      <c r="L141" s="1324"/>
      <c r="M141" s="1350"/>
      <c r="N141" s="1324"/>
      <c r="O141" s="1324"/>
      <c r="P141" s="1350"/>
      <c r="Q141" s="1324"/>
      <c r="R141" s="1350"/>
      <c r="S141" s="1324"/>
      <c r="T141" s="1349" t="s">
        <v>772</v>
      </c>
      <c r="U141" s="1324"/>
      <c r="V141" s="1324"/>
      <c r="W141" s="1324"/>
      <c r="X141" s="1324"/>
      <c r="Y141" s="1324"/>
      <c r="Z141" s="1324"/>
      <c r="AA141" s="1324"/>
      <c r="AB141" s="1350" t="s">
        <v>732</v>
      </c>
      <c r="AC141" s="1324"/>
      <c r="AD141" s="1324"/>
      <c r="AE141" s="1324"/>
      <c r="AF141" s="1324"/>
      <c r="AG141" s="1350" t="s">
        <v>735</v>
      </c>
      <c r="AH141" s="1324"/>
      <c r="AI141" s="1324"/>
      <c r="AJ141" s="1021" t="s">
        <v>417</v>
      </c>
      <c r="AK141" s="1351" t="s">
        <v>734</v>
      </c>
      <c r="AL141" s="1324"/>
      <c r="AM141" s="1324"/>
      <c r="AN141" s="1324"/>
      <c r="AO141" s="1324"/>
      <c r="AP141" s="1324"/>
      <c r="AQ141" s="1020">
        <v>129817132</v>
      </c>
      <c r="AR141" s="1066">
        <v>0</v>
      </c>
      <c r="AS141" s="1020">
        <v>0</v>
      </c>
      <c r="AT141" s="1020">
        <v>0</v>
      </c>
      <c r="AU141" s="1020">
        <v>0</v>
      </c>
      <c r="AV141" s="1066">
        <v>0</v>
      </c>
      <c r="AW141" s="1020">
        <v>0</v>
      </c>
      <c r="AX141" s="1066">
        <v>0</v>
      </c>
      <c r="AY141" s="1020">
        <v>0</v>
      </c>
      <c r="AZ141" s="1066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70">
        <v>129817132</v>
      </c>
      <c r="BH141" s="1070">
        <v>0</v>
      </c>
      <c r="BI141" s="1070">
        <v>0</v>
      </c>
      <c r="BJ141" s="1070">
        <v>0</v>
      </c>
      <c r="BK141" s="1070">
        <v>0</v>
      </c>
      <c r="BL141" s="1070">
        <v>0</v>
      </c>
      <c r="BM141" s="1070">
        <v>0</v>
      </c>
      <c r="BN141" s="1070">
        <v>0</v>
      </c>
      <c r="BO141" s="1070">
        <v>0</v>
      </c>
      <c r="BP141" s="1070">
        <v>0</v>
      </c>
      <c r="BQ141" s="1070">
        <v>0</v>
      </c>
      <c r="BR141" s="1070">
        <v>0</v>
      </c>
      <c r="BS141" s="1070">
        <v>0</v>
      </c>
      <c r="BT141" s="1070">
        <v>0</v>
      </c>
    </row>
    <row r="142" spans="1:72" ht="23.1" customHeight="1">
      <c r="A142" s="1013" t="str">
        <f t="shared" si="1"/>
        <v>A3211</v>
      </c>
      <c r="B142" s="1350" t="s">
        <v>361</v>
      </c>
      <c r="C142" s="1324"/>
      <c r="D142" s="1350" t="s">
        <v>748</v>
      </c>
      <c r="E142" s="1324"/>
      <c r="F142" s="1350" t="s">
        <v>741</v>
      </c>
      <c r="G142" s="1324"/>
      <c r="H142" s="1350"/>
      <c r="I142" s="1324"/>
      <c r="J142" s="1350"/>
      <c r="K142" s="1324"/>
      <c r="L142" s="1324"/>
      <c r="M142" s="1350"/>
      <c r="N142" s="1324"/>
      <c r="O142" s="1324"/>
      <c r="P142" s="1350"/>
      <c r="Q142" s="1324"/>
      <c r="R142" s="1350"/>
      <c r="S142" s="1324"/>
      <c r="T142" s="1349" t="s">
        <v>772</v>
      </c>
      <c r="U142" s="1324"/>
      <c r="V142" s="1324"/>
      <c r="W142" s="1324"/>
      <c r="X142" s="1324"/>
      <c r="Y142" s="1324"/>
      <c r="Z142" s="1324"/>
      <c r="AA142" s="1324"/>
      <c r="AB142" s="1350" t="s">
        <v>732</v>
      </c>
      <c r="AC142" s="1324"/>
      <c r="AD142" s="1324"/>
      <c r="AE142" s="1324"/>
      <c r="AF142" s="1324"/>
      <c r="AG142" s="1350" t="s">
        <v>735</v>
      </c>
      <c r="AH142" s="1324"/>
      <c r="AI142" s="1324"/>
      <c r="AJ142" s="1021" t="s">
        <v>433</v>
      </c>
      <c r="AK142" s="1351" t="s">
        <v>736</v>
      </c>
      <c r="AL142" s="1324"/>
      <c r="AM142" s="1324"/>
      <c r="AN142" s="1324"/>
      <c r="AO142" s="1324"/>
      <c r="AP142" s="1324"/>
      <c r="AQ142" s="1020">
        <v>519000000</v>
      </c>
      <c r="AR142" s="1066">
        <v>0</v>
      </c>
      <c r="AS142" s="1020">
        <v>0</v>
      </c>
      <c r="AT142" s="1020">
        <v>0</v>
      </c>
      <c r="AU142" s="1020">
        <v>0</v>
      </c>
      <c r="AV142" s="1066">
        <v>0</v>
      </c>
      <c r="AW142" s="1020">
        <v>0</v>
      </c>
      <c r="AX142" s="1066">
        <v>0</v>
      </c>
      <c r="AY142" s="1020">
        <v>0</v>
      </c>
      <c r="AZ142" s="1066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70">
        <v>519000000</v>
      </c>
      <c r="BH142" s="1070">
        <v>0</v>
      </c>
      <c r="BI142" s="1070">
        <v>0</v>
      </c>
      <c r="BJ142" s="1070">
        <v>0</v>
      </c>
      <c r="BK142" s="1070">
        <v>0</v>
      </c>
      <c r="BL142" s="1070">
        <v>0</v>
      </c>
      <c r="BM142" s="1070">
        <v>0</v>
      </c>
      <c r="BN142" s="1070">
        <v>0</v>
      </c>
      <c r="BO142" s="1070">
        <v>0</v>
      </c>
      <c r="BP142" s="1070">
        <v>0</v>
      </c>
      <c r="BQ142" s="1070">
        <v>0</v>
      </c>
      <c r="BR142" s="1070">
        <v>0</v>
      </c>
      <c r="BS142" s="1070">
        <v>0</v>
      </c>
      <c r="BT142" s="1070">
        <v>0</v>
      </c>
    </row>
    <row r="143" spans="1:72" ht="23.1" customHeight="1">
      <c r="A143" s="1013" t="str">
        <f t="shared" si="1"/>
        <v>A32110</v>
      </c>
      <c r="B143" s="1350" t="s">
        <v>361</v>
      </c>
      <c r="C143" s="1324"/>
      <c r="D143" s="1350" t="s">
        <v>748</v>
      </c>
      <c r="E143" s="1324"/>
      <c r="F143" s="1350" t="s">
        <v>741</v>
      </c>
      <c r="G143" s="1324"/>
      <c r="H143" s="1350" t="s">
        <v>738</v>
      </c>
      <c r="I143" s="1324"/>
      <c r="J143" s="1350"/>
      <c r="K143" s="1324"/>
      <c r="L143" s="1324"/>
      <c r="M143" s="1350"/>
      <c r="N143" s="1324"/>
      <c r="O143" s="1324"/>
      <c r="P143" s="1350"/>
      <c r="Q143" s="1324"/>
      <c r="R143" s="1350"/>
      <c r="S143" s="1324"/>
      <c r="T143" s="1349" t="s">
        <v>773</v>
      </c>
      <c r="U143" s="1324"/>
      <c r="V143" s="1324"/>
      <c r="W143" s="1324"/>
      <c r="X143" s="1324"/>
      <c r="Y143" s="1324"/>
      <c r="Z143" s="1324"/>
      <c r="AA143" s="1324"/>
      <c r="AB143" s="1350" t="s">
        <v>732</v>
      </c>
      <c r="AC143" s="1324"/>
      <c r="AD143" s="1324"/>
      <c r="AE143" s="1324"/>
      <c r="AF143" s="1324"/>
      <c r="AG143" s="1350" t="s">
        <v>733</v>
      </c>
      <c r="AH143" s="1324"/>
      <c r="AI143" s="1324"/>
      <c r="AJ143" s="1021" t="s">
        <v>417</v>
      </c>
      <c r="AK143" s="1351" t="s">
        <v>734</v>
      </c>
      <c r="AL143" s="1324"/>
      <c r="AM143" s="1324"/>
      <c r="AN143" s="1324"/>
      <c r="AO143" s="1324"/>
      <c r="AP143" s="1324"/>
      <c r="AQ143" s="1020">
        <v>0</v>
      </c>
      <c r="AR143" s="1066">
        <v>0</v>
      </c>
      <c r="AS143" s="1020">
        <v>0</v>
      </c>
      <c r="AT143" s="1020">
        <v>0</v>
      </c>
      <c r="AU143" s="1020">
        <v>0</v>
      </c>
      <c r="AV143" s="1066">
        <v>0</v>
      </c>
      <c r="AW143" s="1020">
        <v>0</v>
      </c>
      <c r="AX143" s="1066">
        <v>0</v>
      </c>
      <c r="AY143" s="1020">
        <v>0</v>
      </c>
      <c r="AZ143" s="1066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70">
        <v>0</v>
      </c>
      <c r="BH143" s="1070">
        <v>0</v>
      </c>
      <c r="BI143" s="1070">
        <v>0</v>
      </c>
      <c r="BJ143" s="1070">
        <v>0</v>
      </c>
      <c r="BK143" s="1070">
        <v>0</v>
      </c>
      <c r="BL143" s="1070">
        <v>0</v>
      </c>
      <c r="BM143" s="1070">
        <v>0</v>
      </c>
      <c r="BN143" s="1070">
        <v>0</v>
      </c>
      <c r="BO143" s="1070">
        <v>0</v>
      </c>
      <c r="BP143" s="1070">
        <v>0</v>
      </c>
      <c r="BQ143" s="1070">
        <v>0</v>
      </c>
      <c r="BR143" s="1070">
        <v>0</v>
      </c>
      <c r="BS143" s="1070">
        <v>0</v>
      </c>
      <c r="BT143" s="1070">
        <v>0</v>
      </c>
    </row>
    <row r="144" spans="1:72" ht="23.1" customHeight="1">
      <c r="A144" s="1013" t="str">
        <f t="shared" si="1"/>
        <v>A32110</v>
      </c>
      <c r="B144" s="1350" t="s">
        <v>361</v>
      </c>
      <c r="C144" s="1324"/>
      <c r="D144" s="1350" t="s">
        <v>748</v>
      </c>
      <c r="E144" s="1324"/>
      <c r="F144" s="1350" t="s">
        <v>741</v>
      </c>
      <c r="G144" s="1324"/>
      <c r="H144" s="1350" t="s">
        <v>738</v>
      </c>
      <c r="I144" s="1324"/>
      <c r="J144" s="1350"/>
      <c r="K144" s="1324"/>
      <c r="L144" s="1324"/>
      <c r="M144" s="1350"/>
      <c r="N144" s="1324"/>
      <c r="O144" s="1324"/>
      <c r="P144" s="1350"/>
      <c r="Q144" s="1324"/>
      <c r="R144" s="1350"/>
      <c r="S144" s="1324"/>
      <c r="T144" s="1349" t="s">
        <v>773</v>
      </c>
      <c r="U144" s="1324"/>
      <c r="V144" s="1324"/>
      <c r="W144" s="1324"/>
      <c r="X144" s="1324"/>
      <c r="Y144" s="1324"/>
      <c r="Z144" s="1324"/>
      <c r="AA144" s="1324"/>
      <c r="AB144" s="1350" t="s">
        <v>732</v>
      </c>
      <c r="AC144" s="1324"/>
      <c r="AD144" s="1324"/>
      <c r="AE144" s="1324"/>
      <c r="AF144" s="1324"/>
      <c r="AG144" s="1350" t="s">
        <v>735</v>
      </c>
      <c r="AH144" s="1324"/>
      <c r="AI144" s="1324"/>
      <c r="AJ144" s="1021" t="s">
        <v>417</v>
      </c>
      <c r="AK144" s="1351" t="s">
        <v>734</v>
      </c>
      <c r="AL144" s="1324"/>
      <c r="AM144" s="1324"/>
      <c r="AN144" s="1324"/>
      <c r="AO144" s="1324"/>
      <c r="AP144" s="1324"/>
      <c r="AQ144" s="1020">
        <v>129817132</v>
      </c>
      <c r="AR144" s="1066">
        <v>0</v>
      </c>
      <c r="AS144" s="1020">
        <v>0</v>
      </c>
      <c r="AT144" s="1020">
        <v>0</v>
      </c>
      <c r="AU144" s="1020">
        <v>0</v>
      </c>
      <c r="AV144" s="1066">
        <v>0</v>
      </c>
      <c r="AW144" s="1020">
        <v>0</v>
      </c>
      <c r="AX144" s="1066">
        <v>0</v>
      </c>
      <c r="AY144" s="1020">
        <v>0</v>
      </c>
      <c r="AZ144" s="1066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70">
        <v>129817132</v>
      </c>
      <c r="BH144" s="1070">
        <v>0</v>
      </c>
      <c r="BI144" s="1070">
        <v>0</v>
      </c>
      <c r="BJ144" s="1070">
        <v>0</v>
      </c>
      <c r="BK144" s="1070">
        <v>0</v>
      </c>
      <c r="BL144" s="1070">
        <v>0</v>
      </c>
      <c r="BM144" s="1070">
        <v>0</v>
      </c>
      <c r="BN144" s="1070">
        <v>0</v>
      </c>
      <c r="BO144" s="1070">
        <v>0</v>
      </c>
      <c r="BP144" s="1070">
        <v>0</v>
      </c>
      <c r="BQ144" s="1070">
        <v>0</v>
      </c>
      <c r="BR144" s="1070">
        <v>0</v>
      </c>
      <c r="BS144" s="1070">
        <v>0</v>
      </c>
      <c r="BT144" s="1070">
        <v>0</v>
      </c>
    </row>
    <row r="145" spans="1:72" ht="23.1" customHeight="1">
      <c r="A145" s="1013" t="str">
        <f t="shared" si="1"/>
        <v>A32111</v>
      </c>
      <c r="B145" s="1350" t="s">
        <v>361</v>
      </c>
      <c r="C145" s="1324"/>
      <c r="D145" s="1350" t="s">
        <v>748</v>
      </c>
      <c r="E145" s="1324"/>
      <c r="F145" s="1350" t="s">
        <v>741</v>
      </c>
      <c r="G145" s="1324"/>
      <c r="H145" s="1350" t="s">
        <v>738</v>
      </c>
      <c r="I145" s="1324"/>
      <c r="J145" s="1350"/>
      <c r="K145" s="1324"/>
      <c r="L145" s="1324"/>
      <c r="M145" s="1350"/>
      <c r="N145" s="1324"/>
      <c r="O145" s="1324"/>
      <c r="P145" s="1350"/>
      <c r="Q145" s="1324"/>
      <c r="R145" s="1350"/>
      <c r="S145" s="1324"/>
      <c r="T145" s="1349" t="s">
        <v>773</v>
      </c>
      <c r="U145" s="1324"/>
      <c r="V145" s="1324"/>
      <c r="W145" s="1324"/>
      <c r="X145" s="1324"/>
      <c r="Y145" s="1324"/>
      <c r="Z145" s="1324"/>
      <c r="AA145" s="1324"/>
      <c r="AB145" s="1350" t="s">
        <v>732</v>
      </c>
      <c r="AC145" s="1324"/>
      <c r="AD145" s="1324"/>
      <c r="AE145" s="1324"/>
      <c r="AF145" s="1324"/>
      <c r="AG145" s="1350" t="s">
        <v>735</v>
      </c>
      <c r="AH145" s="1324"/>
      <c r="AI145" s="1324"/>
      <c r="AJ145" s="1021" t="s">
        <v>433</v>
      </c>
      <c r="AK145" s="1351" t="s">
        <v>736</v>
      </c>
      <c r="AL145" s="1324"/>
      <c r="AM145" s="1324"/>
      <c r="AN145" s="1324"/>
      <c r="AO145" s="1324"/>
      <c r="AP145" s="1324"/>
      <c r="AQ145" s="1020">
        <v>519000000</v>
      </c>
      <c r="AR145" s="1066">
        <v>0</v>
      </c>
      <c r="AS145" s="1020">
        <v>0</v>
      </c>
      <c r="AT145" s="1020">
        <v>0</v>
      </c>
      <c r="AU145" s="1020">
        <v>0</v>
      </c>
      <c r="AV145" s="1066">
        <v>0</v>
      </c>
      <c r="AW145" s="1020">
        <v>0</v>
      </c>
      <c r="AX145" s="1066">
        <v>0</v>
      </c>
      <c r="AY145" s="1020">
        <v>0</v>
      </c>
      <c r="AZ145" s="1066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70">
        <v>519000000</v>
      </c>
      <c r="BH145" s="1070">
        <v>0</v>
      </c>
      <c r="BI145" s="1070">
        <v>0</v>
      </c>
      <c r="BJ145" s="1070">
        <v>0</v>
      </c>
      <c r="BK145" s="1070">
        <v>0</v>
      </c>
      <c r="BL145" s="1070">
        <v>0</v>
      </c>
      <c r="BM145" s="1070">
        <v>0</v>
      </c>
      <c r="BN145" s="1070">
        <v>0</v>
      </c>
      <c r="BO145" s="1070">
        <v>0</v>
      </c>
      <c r="BP145" s="1070">
        <v>0</v>
      </c>
      <c r="BQ145" s="1070">
        <v>0</v>
      </c>
      <c r="BR145" s="1070">
        <v>0</v>
      </c>
      <c r="BS145" s="1070">
        <v>0</v>
      </c>
      <c r="BT145" s="1070">
        <v>0</v>
      </c>
    </row>
    <row r="146" spans="1:72" s="1078" customFormat="1" ht="23.1" customHeight="1">
      <c r="A146" s="1078" t="str">
        <f t="shared" si="1"/>
        <v>A321110</v>
      </c>
      <c r="B146" s="1384" t="s">
        <v>361</v>
      </c>
      <c r="C146" s="1385"/>
      <c r="D146" s="1384" t="s">
        <v>748</v>
      </c>
      <c r="E146" s="1385"/>
      <c r="F146" s="1384" t="s">
        <v>741</v>
      </c>
      <c r="G146" s="1385"/>
      <c r="H146" s="1384" t="s">
        <v>738</v>
      </c>
      <c r="I146" s="1385"/>
      <c r="J146" s="1384" t="s">
        <v>738</v>
      </c>
      <c r="K146" s="1385"/>
      <c r="L146" s="1385"/>
      <c r="M146" s="1384"/>
      <c r="N146" s="1385"/>
      <c r="O146" s="1385"/>
      <c r="P146" s="1384"/>
      <c r="Q146" s="1385"/>
      <c r="R146" s="1384"/>
      <c r="S146" s="1385"/>
      <c r="T146" s="1386" t="s">
        <v>445</v>
      </c>
      <c r="U146" s="1385"/>
      <c r="V146" s="1385"/>
      <c r="W146" s="1385"/>
      <c r="X146" s="1385"/>
      <c r="Y146" s="1385"/>
      <c r="Z146" s="1385"/>
      <c r="AA146" s="1385"/>
      <c r="AB146" s="1384" t="s">
        <v>732</v>
      </c>
      <c r="AC146" s="1385"/>
      <c r="AD146" s="1385"/>
      <c r="AE146" s="1385"/>
      <c r="AF146" s="1385"/>
      <c r="AG146" s="1384" t="s">
        <v>733</v>
      </c>
      <c r="AH146" s="1385"/>
      <c r="AI146" s="1385"/>
      <c r="AJ146" s="1079" t="s">
        <v>417</v>
      </c>
      <c r="AK146" s="1387" t="s">
        <v>734</v>
      </c>
      <c r="AL146" s="1385"/>
      <c r="AM146" s="1385"/>
      <c r="AN146" s="1385"/>
      <c r="AO146" s="1385"/>
      <c r="AP146" s="1385"/>
      <c r="AQ146" s="1080">
        <v>0</v>
      </c>
      <c r="AR146" s="1080">
        <v>0</v>
      </c>
      <c r="AS146" s="1080">
        <v>0</v>
      </c>
      <c r="AT146" s="1080">
        <v>0</v>
      </c>
      <c r="AU146" s="1080">
        <v>0</v>
      </c>
      <c r="AV146" s="1080">
        <v>0</v>
      </c>
      <c r="AW146" s="1080">
        <v>0</v>
      </c>
      <c r="AX146" s="1080">
        <v>0</v>
      </c>
      <c r="AY146" s="1080">
        <v>0</v>
      </c>
      <c r="AZ146" s="1080">
        <v>0</v>
      </c>
      <c r="BA146" s="1080">
        <v>0</v>
      </c>
      <c r="BB146" s="1080">
        <v>0</v>
      </c>
      <c r="BC146" s="1080">
        <v>0</v>
      </c>
      <c r="BD146" s="1080">
        <v>0</v>
      </c>
      <c r="BG146" s="1081">
        <v>0</v>
      </c>
      <c r="BH146" s="1081">
        <v>0</v>
      </c>
      <c r="BI146" s="1081">
        <v>0</v>
      </c>
      <c r="BJ146" s="1081">
        <v>0</v>
      </c>
      <c r="BK146" s="1081">
        <v>0</v>
      </c>
      <c r="BL146" s="1081">
        <v>0</v>
      </c>
      <c r="BM146" s="1081">
        <v>0</v>
      </c>
      <c r="BN146" s="1081">
        <v>0</v>
      </c>
      <c r="BO146" s="1081">
        <v>0</v>
      </c>
      <c r="BP146" s="1081">
        <v>0</v>
      </c>
      <c r="BQ146" s="1081">
        <v>0</v>
      </c>
      <c r="BR146" s="1081">
        <v>0</v>
      </c>
      <c r="BS146" s="1081">
        <v>0</v>
      </c>
      <c r="BT146" s="1081">
        <v>0</v>
      </c>
    </row>
    <row r="147" spans="1:72" s="1078" customFormat="1" ht="23.1" customHeight="1">
      <c r="A147" s="1078" t="str">
        <f t="shared" si="1"/>
        <v>A321110</v>
      </c>
      <c r="B147" s="1384" t="s">
        <v>361</v>
      </c>
      <c r="C147" s="1385"/>
      <c r="D147" s="1384" t="s">
        <v>748</v>
      </c>
      <c r="E147" s="1385"/>
      <c r="F147" s="1384" t="s">
        <v>741</v>
      </c>
      <c r="G147" s="1385"/>
      <c r="H147" s="1384" t="s">
        <v>738</v>
      </c>
      <c r="I147" s="1385"/>
      <c r="J147" s="1384" t="s">
        <v>738</v>
      </c>
      <c r="K147" s="1385"/>
      <c r="L147" s="1385"/>
      <c r="M147" s="1384"/>
      <c r="N147" s="1385"/>
      <c r="O147" s="1385"/>
      <c r="P147" s="1384"/>
      <c r="Q147" s="1385"/>
      <c r="R147" s="1384"/>
      <c r="S147" s="1385"/>
      <c r="T147" s="1386" t="s">
        <v>445</v>
      </c>
      <c r="U147" s="1385"/>
      <c r="V147" s="1385"/>
      <c r="W147" s="1385"/>
      <c r="X147" s="1385"/>
      <c r="Y147" s="1385"/>
      <c r="Z147" s="1385"/>
      <c r="AA147" s="1385"/>
      <c r="AB147" s="1384" t="s">
        <v>732</v>
      </c>
      <c r="AC147" s="1385"/>
      <c r="AD147" s="1385"/>
      <c r="AE147" s="1385"/>
      <c r="AF147" s="1385"/>
      <c r="AG147" s="1384" t="s">
        <v>735</v>
      </c>
      <c r="AH147" s="1385"/>
      <c r="AI147" s="1385"/>
      <c r="AJ147" s="1079" t="s">
        <v>417</v>
      </c>
      <c r="AK147" s="1387" t="s">
        <v>734</v>
      </c>
      <c r="AL147" s="1385"/>
      <c r="AM147" s="1385"/>
      <c r="AN147" s="1385"/>
      <c r="AO147" s="1385"/>
      <c r="AP147" s="1385"/>
      <c r="AQ147" s="1080">
        <v>129817132</v>
      </c>
      <c r="AR147" s="1080">
        <v>0</v>
      </c>
      <c r="AS147" s="1080">
        <v>0</v>
      </c>
      <c r="AT147" s="1080">
        <v>0</v>
      </c>
      <c r="AU147" s="1080">
        <v>0</v>
      </c>
      <c r="AV147" s="1080">
        <v>0</v>
      </c>
      <c r="AW147" s="1080">
        <v>0</v>
      </c>
      <c r="AX147" s="1080">
        <v>0</v>
      </c>
      <c r="AY147" s="1080">
        <v>0</v>
      </c>
      <c r="AZ147" s="1080">
        <v>0</v>
      </c>
      <c r="BA147" s="1080">
        <v>0</v>
      </c>
      <c r="BB147" s="1080">
        <v>0</v>
      </c>
      <c r="BC147" s="1080">
        <v>0</v>
      </c>
      <c r="BD147" s="1080">
        <v>0</v>
      </c>
      <c r="BG147" s="1081">
        <v>129817132</v>
      </c>
      <c r="BH147" s="1081">
        <v>0</v>
      </c>
      <c r="BI147" s="1081">
        <v>0</v>
      </c>
      <c r="BJ147" s="1081">
        <v>0</v>
      </c>
      <c r="BK147" s="1081">
        <v>0</v>
      </c>
      <c r="BL147" s="1081">
        <v>0</v>
      </c>
      <c r="BM147" s="1081">
        <v>0</v>
      </c>
      <c r="BN147" s="1081">
        <v>0</v>
      </c>
      <c r="BO147" s="1081">
        <v>0</v>
      </c>
      <c r="BP147" s="1081">
        <v>0</v>
      </c>
      <c r="BQ147" s="1081">
        <v>0</v>
      </c>
      <c r="BR147" s="1081">
        <v>0</v>
      </c>
      <c r="BS147" s="1081">
        <v>0</v>
      </c>
      <c r="BT147" s="1081">
        <v>0</v>
      </c>
    </row>
    <row r="148" spans="1:72" s="1078" customFormat="1" ht="23.1" customHeight="1">
      <c r="A148" s="1078" t="str">
        <f t="shared" si="1"/>
        <v>A321111</v>
      </c>
      <c r="B148" s="1384" t="s">
        <v>361</v>
      </c>
      <c r="C148" s="1385"/>
      <c r="D148" s="1384" t="s">
        <v>748</v>
      </c>
      <c r="E148" s="1385"/>
      <c r="F148" s="1384" t="s">
        <v>741</v>
      </c>
      <c r="G148" s="1385"/>
      <c r="H148" s="1384" t="s">
        <v>738</v>
      </c>
      <c r="I148" s="1385"/>
      <c r="J148" s="1384" t="s">
        <v>738</v>
      </c>
      <c r="K148" s="1385"/>
      <c r="L148" s="1385"/>
      <c r="M148" s="1384"/>
      <c r="N148" s="1385"/>
      <c r="O148" s="1385"/>
      <c r="P148" s="1384"/>
      <c r="Q148" s="1385"/>
      <c r="R148" s="1384"/>
      <c r="S148" s="1385"/>
      <c r="T148" s="1386" t="s">
        <v>445</v>
      </c>
      <c r="U148" s="1385"/>
      <c r="V148" s="1385"/>
      <c r="W148" s="1385"/>
      <c r="X148" s="1385"/>
      <c r="Y148" s="1385"/>
      <c r="Z148" s="1385"/>
      <c r="AA148" s="1385"/>
      <c r="AB148" s="1384" t="s">
        <v>732</v>
      </c>
      <c r="AC148" s="1385"/>
      <c r="AD148" s="1385"/>
      <c r="AE148" s="1385"/>
      <c r="AF148" s="1385"/>
      <c r="AG148" s="1384" t="s">
        <v>735</v>
      </c>
      <c r="AH148" s="1385"/>
      <c r="AI148" s="1385"/>
      <c r="AJ148" s="1079" t="s">
        <v>433</v>
      </c>
      <c r="AK148" s="1387" t="s">
        <v>736</v>
      </c>
      <c r="AL148" s="1385"/>
      <c r="AM148" s="1385"/>
      <c r="AN148" s="1385"/>
      <c r="AO148" s="1385"/>
      <c r="AP148" s="1385"/>
      <c r="AQ148" s="1080">
        <v>519000000</v>
      </c>
      <c r="AR148" s="1080">
        <v>0</v>
      </c>
      <c r="AS148" s="1080">
        <v>0</v>
      </c>
      <c r="AT148" s="1080">
        <v>0</v>
      </c>
      <c r="AU148" s="1080">
        <v>0</v>
      </c>
      <c r="AV148" s="1080">
        <v>0</v>
      </c>
      <c r="AW148" s="1080">
        <v>0</v>
      </c>
      <c r="AX148" s="1080">
        <v>0</v>
      </c>
      <c r="AY148" s="1080">
        <v>0</v>
      </c>
      <c r="AZ148" s="1080">
        <v>0</v>
      </c>
      <c r="BA148" s="1080">
        <v>0</v>
      </c>
      <c r="BB148" s="1080">
        <v>0</v>
      </c>
      <c r="BC148" s="1080">
        <v>0</v>
      </c>
      <c r="BD148" s="1080">
        <v>0</v>
      </c>
      <c r="BG148" s="1081">
        <v>519000000</v>
      </c>
      <c r="BH148" s="1081">
        <v>0</v>
      </c>
      <c r="BI148" s="1081">
        <v>0</v>
      </c>
      <c r="BJ148" s="1081">
        <v>0</v>
      </c>
      <c r="BK148" s="1081">
        <v>0</v>
      </c>
      <c r="BL148" s="1081">
        <v>0</v>
      </c>
      <c r="BM148" s="1081">
        <v>0</v>
      </c>
      <c r="BN148" s="1081">
        <v>0</v>
      </c>
      <c r="BO148" s="1081">
        <v>0</v>
      </c>
      <c r="BP148" s="1081">
        <v>0</v>
      </c>
      <c r="BQ148" s="1081">
        <v>0</v>
      </c>
      <c r="BR148" s="1081">
        <v>0</v>
      </c>
      <c r="BS148" s="1081">
        <v>0</v>
      </c>
      <c r="BT148" s="1081">
        <v>0</v>
      </c>
    </row>
    <row r="149" spans="1:72" ht="23.1" customHeight="1">
      <c r="A149" s="1013" t="str">
        <f t="shared" si="1"/>
        <v>A3510</v>
      </c>
      <c r="B149" s="1350" t="s">
        <v>361</v>
      </c>
      <c r="C149" s="1324"/>
      <c r="D149" s="1350" t="s">
        <v>748</v>
      </c>
      <c r="E149" s="1324"/>
      <c r="F149" s="1350" t="s">
        <v>743</v>
      </c>
      <c r="G149" s="1324"/>
      <c r="H149" s="1350"/>
      <c r="I149" s="1324"/>
      <c r="J149" s="1350"/>
      <c r="K149" s="1324"/>
      <c r="L149" s="1324"/>
      <c r="M149" s="1350"/>
      <c r="N149" s="1324"/>
      <c r="O149" s="1324"/>
      <c r="P149" s="1350"/>
      <c r="Q149" s="1324"/>
      <c r="R149" s="1350"/>
      <c r="S149" s="1324"/>
      <c r="T149" s="1349" t="s">
        <v>774</v>
      </c>
      <c r="U149" s="1324"/>
      <c r="V149" s="1324"/>
      <c r="W149" s="1324"/>
      <c r="X149" s="1324"/>
      <c r="Y149" s="1324"/>
      <c r="Z149" s="1324"/>
      <c r="AA149" s="1324"/>
      <c r="AB149" s="1350" t="s">
        <v>732</v>
      </c>
      <c r="AC149" s="1324"/>
      <c r="AD149" s="1324"/>
      <c r="AE149" s="1324"/>
      <c r="AF149" s="1324"/>
      <c r="AG149" s="1350" t="s">
        <v>733</v>
      </c>
      <c r="AH149" s="1324"/>
      <c r="AI149" s="1324"/>
      <c r="AJ149" s="1021" t="s">
        <v>417</v>
      </c>
      <c r="AK149" s="1351" t="s">
        <v>734</v>
      </c>
      <c r="AL149" s="1324"/>
      <c r="AM149" s="1324"/>
      <c r="AN149" s="1324"/>
      <c r="AO149" s="1324"/>
      <c r="AP149" s="1324"/>
      <c r="AQ149" s="1020">
        <v>606200000</v>
      </c>
      <c r="AR149" s="1066">
        <v>0</v>
      </c>
      <c r="AS149" s="1020">
        <v>6200000</v>
      </c>
      <c r="AT149" s="1020">
        <v>600000000</v>
      </c>
      <c r="AU149" s="1020">
        <v>0</v>
      </c>
      <c r="AV149" s="1066">
        <v>0</v>
      </c>
      <c r="AW149" s="1020">
        <v>0</v>
      </c>
      <c r="AX149" s="1066">
        <v>0</v>
      </c>
      <c r="AY149" s="1020">
        <v>0</v>
      </c>
      <c r="AZ149" s="1066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70">
        <v>606200000</v>
      </c>
      <c r="BH149" s="1070">
        <v>0</v>
      </c>
      <c r="BI149" s="1070">
        <v>6200000</v>
      </c>
      <c r="BJ149" s="1070">
        <v>600000000</v>
      </c>
      <c r="BK149" s="1070">
        <v>0</v>
      </c>
      <c r="BL149" s="1070">
        <v>0</v>
      </c>
      <c r="BM149" s="1070">
        <v>0</v>
      </c>
      <c r="BN149" s="1070">
        <v>0</v>
      </c>
      <c r="BO149" s="1070">
        <v>0</v>
      </c>
      <c r="BP149" s="1070">
        <v>0</v>
      </c>
      <c r="BQ149" s="1070">
        <v>0</v>
      </c>
      <c r="BR149" s="1070">
        <v>0</v>
      </c>
      <c r="BS149" s="1070">
        <v>0</v>
      </c>
      <c r="BT149" s="1070">
        <v>0</v>
      </c>
    </row>
    <row r="150" spans="1:72" ht="23.1" customHeight="1">
      <c r="A150" s="1013" t="str">
        <f t="shared" si="1"/>
        <v>A35310</v>
      </c>
      <c r="B150" s="1350" t="s">
        <v>361</v>
      </c>
      <c r="C150" s="1324"/>
      <c r="D150" s="1350" t="s">
        <v>748</v>
      </c>
      <c r="E150" s="1324"/>
      <c r="F150" s="1350" t="s">
        <v>743</v>
      </c>
      <c r="G150" s="1324"/>
      <c r="H150" s="1350" t="s">
        <v>748</v>
      </c>
      <c r="I150" s="1324"/>
      <c r="J150" s="1350"/>
      <c r="K150" s="1324"/>
      <c r="L150" s="1324"/>
      <c r="M150" s="1350"/>
      <c r="N150" s="1324"/>
      <c r="O150" s="1324"/>
      <c r="P150" s="1350"/>
      <c r="Q150" s="1324"/>
      <c r="R150" s="1350"/>
      <c r="S150" s="1324"/>
      <c r="T150" s="1349" t="s">
        <v>775</v>
      </c>
      <c r="U150" s="1324"/>
      <c r="V150" s="1324"/>
      <c r="W150" s="1324"/>
      <c r="X150" s="1324"/>
      <c r="Y150" s="1324"/>
      <c r="Z150" s="1324"/>
      <c r="AA150" s="1324"/>
      <c r="AB150" s="1350" t="s">
        <v>732</v>
      </c>
      <c r="AC150" s="1324"/>
      <c r="AD150" s="1324"/>
      <c r="AE150" s="1324"/>
      <c r="AF150" s="1324"/>
      <c r="AG150" s="1350" t="s">
        <v>733</v>
      </c>
      <c r="AH150" s="1324"/>
      <c r="AI150" s="1324"/>
      <c r="AJ150" s="1021" t="s">
        <v>417</v>
      </c>
      <c r="AK150" s="1351" t="s">
        <v>734</v>
      </c>
      <c r="AL150" s="1324"/>
      <c r="AM150" s="1324"/>
      <c r="AN150" s="1324"/>
      <c r="AO150" s="1324"/>
      <c r="AP150" s="1324"/>
      <c r="AQ150" s="1020">
        <v>606200000</v>
      </c>
      <c r="AR150" s="1066">
        <v>0</v>
      </c>
      <c r="AS150" s="1020">
        <v>6200000</v>
      </c>
      <c r="AT150" s="1020">
        <v>600000000</v>
      </c>
      <c r="AU150" s="1020">
        <v>0</v>
      </c>
      <c r="AV150" s="1066">
        <v>0</v>
      </c>
      <c r="AW150" s="1020">
        <v>0</v>
      </c>
      <c r="AX150" s="1066">
        <v>0</v>
      </c>
      <c r="AY150" s="1020">
        <v>0</v>
      </c>
      <c r="AZ150" s="1066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70">
        <v>606200000</v>
      </c>
      <c r="BH150" s="1070">
        <v>0</v>
      </c>
      <c r="BI150" s="1070">
        <v>6200000</v>
      </c>
      <c r="BJ150" s="1070">
        <v>600000000</v>
      </c>
      <c r="BK150" s="1070">
        <v>0</v>
      </c>
      <c r="BL150" s="1070">
        <v>0</v>
      </c>
      <c r="BM150" s="1070">
        <v>0</v>
      </c>
      <c r="BN150" s="1070">
        <v>0</v>
      </c>
      <c r="BO150" s="1070">
        <v>0</v>
      </c>
      <c r="BP150" s="1070">
        <v>0</v>
      </c>
      <c r="BQ150" s="1070">
        <v>0</v>
      </c>
      <c r="BR150" s="1070">
        <v>0</v>
      </c>
      <c r="BS150" s="1070">
        <v>0</v>
      </c>
      <c r="BT150" s="1070">
        <v>0</v>
      </c>
    </row>
    <row r="151" spans="1:72" ht="23.1" customHeight="1">
      <c r="A151" s="1013" t="str">
        <f t="shared" si="1"/>
        <v>A3534410</v>
      </c>
      <c r="B151" s="1358" t="s">
        <v>361</v>
      </c>
      <c r="C151" s="1324"/>
      <c r="D151" s="1358" t="s">
        <v>748</v>
      </c>
      <c r="E151" s="1324"/>
      <c r="F151" s="1358" t="s">
        <v>743</v>
      </c>
      <c r="G151" s="1324"/>
      <c r="H151" s="1358" t="s">
        <v>748</v>
      </c>
      <c r="I151" s="1324"/>
      <c r="J151" s="1358" t="s">
        <v>776</v>
      </c>
      <c r="K151" s="1324"/>
      <c r="L151" s="1324"/>
      <c r="M151" s="1358"/>
      <c r="N151" s="1324"/>
      <c r="O151" s="1324"/>
      <c r="P151" s="1358"/>
      <c r="Q151" s="1324"/>
      <c r="R151" s="1358"/>
      <c r="S151" s="1324"/>
      <c r="T151" s="1359" t="s">
        <v>446</v>
      </c>
      <c r="U151" s="1324"/>
      <c r="V151" s="1324"/>
      <c r="W151" s="1324"/>
      <c r="X151" s="1324"/>
      <c r="Y151" s="1324"/>
      <c r="Z151" s="1324"/>
      <c r="AA151" s="1324"/>
      <c r="AB151" s="1358" t="s">
        <v>732</v>
      </c>
      <c r="AC151" s="1324"/>
      <c r="AD151" s="1324"/>
      <c r="AE151" s="1324"/>
      <c r="AF151" s="1324"/>
      <c r="AG151" s="1358" t="s">
        <v>733</v>
      </c>
      <c r="AH151" s="1324"/>
      <c r="AI151" s="1324"/>
      <c r="AJ151" s="1024" t="s">
        <v>417</v>
      </c>
      <c r="AK151" s="1360" t="s">
        <v>734</v>
      </c>
      <c r="AL151" s="1324"/>
      <c r="AM151" s="1324"/>
      <c r="AN151" s="1324"/>
      <c r="AO151" s="1324"/>
      <c r="AP151" s="1324"/>
      <c r="AQ151" s="1020">
        <v>606200000</v>
      </c>
      <c r="AR151" s="1066">
        <v>0</v>
      </c>
      <c r="AS151" s="1020">
        <v>6200000</v>
      </c>
      <c r="AT151" s="1020">
        <v>600000000</v>
      </c>
      <c r="AU151" s="1020">
        <v>0</v>
      </c>
      <c r="AV151" s="1066">
        <v>0</v>
      </c>
      <c r="AW151" s="1020">
        <v>0</v>
      </c>
      <c r="AX151" s="1066">
        <v>0</v>
      </c>
      <c r="AY151" s="1020">
        <v>0</v>
      </c>
      <c r="AZ151" s="1066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70">
        <v>606200000</v>
      </c>
      <c r="BH151" s="1070">
        <v>0</v>
      </c>
      <c r="BI151" s="1070">
        <v>6200000</v>
      </c>
      <c r="BJ151" s="1070">
        <v>600000000</v>
      </c>
      <c r="BK151" s="1070">
        <v>0</v>
      </c>
      <c r="BL151" s="1070">
        <v>0</v>
      </c>
      <c r="BM151" s="1070">
        <v>0</v>
      </c>
      <c r="BN151" s="1070">
        <v>0</v>
      </c>
      <c r="BO151" s="1070">
        <v>0</v>
      </c>
      <c r="BP151" s="1070">
        <v>0</v>
      </c>
      <c r="BQ151" s="1070">
        <v>0</v>
      </c>
      <c r="BR151" s="1070">
        <v>0</v>
      </c>
      <c r="BS151" s="1070">
        <v>0</v>
      </c>
      <c r="BT151" s="1070">
        <v>0</v>
      </c>
    </row>
    <row r="152" spans="1:72" ht="23.1" customHeight="1">
      <c r="A152" s="1013" t="str">
        <f t="shared" si="1"/>
        <v>A3610</v>
      </c>
      <c r="B152" s="1350" t="s">
        <v>361</v>
      </c>
      <c r="C152" s="1324"/>
      <c r="D152" s="1350" t="s">
        <v>748</v>
      </c>
      <c r="E152" s="1324"/>
      <c r="F152" s="1350" t="s">
        <v>753</v>
      </c>
      <c r="G152" s="1324"/>
      <c r="H152" s="1350"/>
      <c r="I152" s="1324"/>
      <c r="J152" s="1350"/>
      <c r="K152" s="1324"/>
      <c r="L152" s="1324"/>
      <c r="M152" s="1350"/>
      <c r="N152" s="1324"/>
      <c r="O152" s="1324"/>
      <c r="P152" s="1350"/>
      <c r="Q152" s="1324"/>
      <c r="R152" s="1350"/>
      <c r="S152" s="1324"/>
      <c r="T152" s="1349" t="s">
        <v>777</v>
      </c>
      <c r="U152" s="1324"/>
      <c r="V152" s="1324"/>
      <c r="W152" s="1324"/>
      <c r="X152" s="1324"/>
      <c r="Y152" s="1324"/>
      <c r="Z152" s="1324"/>
      <c r="AA152" s="1324"/>
      <c r="AB152" s="1350" t="s">
        <v>732</v>
      </c>
      <c r="AC152" s="1324"/>
      <c r="AD152" s="1324"/>
      <c r="AE152" s="1324"/>
      <c r="AF152" s="1324"/>
      <c r="AG152" s="1350" t="s">
        <v>733</v>
      </c>
      <c r="AH152" s="1324"/>
      <c r="AI152" s="1324"/>
      <c r="AJ152" s="1021" t="s">
        <v>417</v>
      </c>
      <c r="AK152" s="1351" t="s">
        <v>734</v>
      </c>
      <c r="AL152" s="1324"/>
      <c r="AM152" s="1324"/>
      <c r="AN152" s="1324"/>
      <c r="AO152" s="1324"/>
      <c r="AP152" s="1324"/>
      <c r="AQ152" s="1020">
        <v>227454384116</v>
      </c>
      <c r="AR152" s="1066">
        <v>9512658156</v>
      </c>
      <c r="AS152" s="1020">
        <v>466985577</v>
      </c>
      <c r="AT152" s="1020">
        <v>33003786667</v>
      </c>
      <c r="AU152" s="1020">
        <v>0</v>
      </c>
      <c r="AV152" s="1066">
        <v>19629765667</v>
      </c>
      <c r="AW152" s="1020">
        <v>10117107511</v>
      </c>
      <c r="AX152" s="1066">
        <v>12390574642</v>
      </c>
      <c r="AY152" s="1020">
        <v>7239191025</v>
      </c>
      <c r="AZ152" s="1066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70">
        <v>227454384116</v>
      </c>
      <c r="BH152" s="1070">
        <v>9512658156</v>
      </c>
      <c r="BI152" s="1070">
        <v>466985577</v>
      </c>
      <c r="BJ152" s="1070">
        <v>33003786667</v>
      </c>
      <c r="BK152" s="1070">
        <v>0</v>
      </c>
      <c r="BL152" s="1070">
        <v>19629765667</v>
      </c>
      <c r="BM152" s="1070">
        <v>10117107511</v>
      </c>
      <c r="BN152" s="1070">
        <v>12390574642</v>
      </c>
      <c r="BO152" s="1070">
        <v>7239191025</v>
      </c>
      <c r="BP152" s="1070">
        <v>14516091308</v>
      </c>
      <c r="BQ152" s="1070">
        <v>2125516666</v>
      </c>
      <c r="BR152" s="1070">
        <v>14515767308</v>
      </c>
      <c r="BS152" s="1070">
        <v>324000</v>
      </c>
      <c r="BT152" s="1070">
        <v>0</v>
      </c>
    </row>
    <row r="153" spans="1:72" ht="23.1" customHeight="1">
      <c r="A153" s="1013" t="str">
        <f t="shared" si="1"/>
        <v>A3616</v>
      </c>
      <c r="B153" s="1350" t="s">
        <v>361</v>
      </c>
      <c r="C153" s="1324"/>
      <c r="D153" s="1350" t="s">
        <v>748</v>
      </c>
      <c r="E153" s="1324"/>
      <c r="F153" s="1350" t="s">
        <v>753</v>
      </c>
      <c r="G153" s="1324"/>
      <c r="H153" s="1350"/>
      <c r="I153" s="1324"/>
      <c r="J153" s="1350"/>
      <c r="K153" s="1324"/>
      <c r="L153" s="1324"/>
      <c r="M153" s="1350"/>
      <c r="N153" s="1324"/>
      <c r="O153" s="1324"/>
      <c r="P153" s="1350"/>
      <c r="Q153" s="1324"/>
      <c r="R153" s="1350"/>
      <c r="S153" s="1324"/>
      <c r="T153" s="1349" t="s">
        <v>777</v>
      </c>
      <c r="U153" s="1324"/>
      <c r="V153" s="1324"/>
      <c r="W153" s="1324"/>
      <c r="X153" s="1324"/>
      <c r="Y153" s="1324"/>
      <c r="Z153" s="1324"/>
      <c r="AA153" s="1324"/>
      <c r="AB153" s="1350" t="s">
        <v>732</v>
      </c>
      <c r="AC153" s="1324"/>
      <c r="AD153" s="1324"/>
      <c r="AE153" s="1324"/>
      <c r="AF153" s="1324"/>
      <c r="AG153" s="1350" t="s">
        <v>735</v>
      </c>
      <c r="AH153" s="1324"/>
      <c r="AI153" s="1324"/>
      <c r="AJ153" s="1021" t="s">
        <v>370</v>
      </c>
      <c r="AK153" s="1351" t="s">
        <v>737</v>
      </c>
      <c r="AL153" s="1324"/>
      <c r="AM153" s="1324"/>
      <c r="AN153" s="1324"/>
      <c r="AO153" s="1324"/>
      <c r="AP153" s="1324"/>
      <c r="AQ153" s="1020">
        <v>64533630000</v>
      </c>
      <c r="AR153" s="1066">
        <v>1044682567</v>
      </c>
      <c r="AS153" s="1020">
        <v>21330501344</v>
      </c>
      <c r="AT153" s="1020">
        <v>0</v>
      </c>
      <c r="AU153" s="1020">
        <v>0</v>
      </c>
      <c r="AV153" s="1066">
        <v>24404931176</v>
      </c>
      <c r="AW153" s="1020">
        <v>23360248609</v>
      </c>
      <c r="AX153" s="1066">
        <v>15386424828.5</v>
      </c>
      <c r="AY153" s="1020">
        <v>9018506347.5</v>
      </c>
      <c r="AZ153" s="1066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70">
        <v>64533630000</v>
      </c>
      <c r="BH153" s="1070">
        <v>1044682567</v>
      </c>
      <c r="BI153" s="1070">
        <v>21330501344</v>
      </c>
      <c r="BJ153" s="1070">
        <v>0</v>
      </c>
      <c r="BK153" s="1070">
        <v>0</v>
      </c>
      <c r="BL153" s="1070">
        <v>24404931176</v>
      </c>
      <c r="BM153" s="1070">
        <v>23360248609</v>
      </c>
      <c r="BN153" s="1070">
        <v>15386424828.5</v>
      </c>
      <c r="BO153" s="1070">
        <v>9018506347.5</v>
      </c>
      <c r="BP153" s="1070">
        <v>14942321216.5</v>
      </c>
      <c r="BQ153" s="1070">
        <v>444103612</v>
      </c>
      <c r="BR153" s="1070">
        <v>14942321216.5</v>
      </c>
      <c r="BS153" s="1070">
        <v>0</v>
      </c>
      <c r="BT153" s="1070">
        <v>0</v>
      </c>
    </row>
    <row r="154" spans="1:72" ht="23.1" customHeight="1">
      <c r="A154" s="1013" t="str">
        <f t="shared" si="1"/>
        <v>A36110</v>
      </c>
      <c r="B154" s="1350" t="s">
        <v>361</v>
      </c>
      <c r="C154" s="1324"/>
      <c r="D154" s="1350" t="s">
        <v>748</v>
      </c>
      <c r="E154" s="1324"/>
      <c r="F154" s="1350" t="s">
        <v>753</v>
      </c>
      <c r="G154" s="1324"/>
      <c r="H154" s="1350" t="s">
        <v>738</v>
      </c>
      <c r="I154" s="1324"/>
      <c r="J154" s="1350"/>
      <c r="K154" s="1324"/>
      <c r="L154" s="1324"/>
      <c r="M154" s="1350"/>
      <c r="N154" s="1324"/>
      <c r="O154" s="1324"/>
      <c r="P154" s="1350"/>
      <c r="Q154" s="1324"/>
      <c r="R154" s="1350"/>
      <c r="S154" s="1324"/>
      <c r="T154" s="1349" t="s">
        <v>447</v>
      </c>
      <c r="U154" s="1324"/>
      <c r="V154" s="1324"/>
      <c r="W154" s="1324"/>
      <c r="X154" s="1324"/>
      <c r="Y154" s="1324"/>
      <c r="Z154" s="1324"/>
      <c r="AA154" s="1324"/>
      <c r="AB154" s="1350" t="s">
        <v>732</v>
      </c>
      <c r="AC154" s="1324"/>
      <c r="AD154" s="1324"/>
      <c r="AE154" s="1324"/>
      <c r="AF154" s="1324"/>
      <c r="AG154" s="1350" t="s">
        <v>733</v>
      </c>
      <c r="AH154" s="1324"/>
      <c r="AI154" s="1324"/>
      <c r="AJ154" s="1021" t="s">
        <v>417</v>
      </c>
      <c r="AK154" s="1351" t="s">
        <v>734</v>
      </c>
      <c r="AL154" s="1324"/>
      <c r="AM154" s="1324"/>
      <c r="AN154" s="1324"/>
      <c r="AO154" s="1324"/>
      <c r="AP154" s="1324"/>
      <c r="AQ154" s="1020">
        <v>764000000</v>
      </c>
      <c r="AR154" s="1066">
        <v>12658156</v>
      </c>
      <c r="AS154" s="1020">
        <v>462604794</v>
      </c>
      <c r="AT154" s="1020">
        <v>0</v>
      </c>
      <c r="AU154" s="1020">
        <v>0</v>
      </c>
      <c r="AV154" s="1066">
        <v>0</v>
      </c>
      <c r="AW154" s="1020">
        <v>12658156</v>
      </c>
      <c r="AX154" s="1066">
        <v>0</v>
      </c>
      <c r="AY154" s="1020">
        <v>0</v>
      </c>
      <c r="AZ154" s="1066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70">
        <v>764000000</v>
      </c>
      <c r="BH154" s="1070">
        <v>12658156</v>
      </c>
      <c r="BI154" s="1070">
        <v>462604794</v>
      </c>
      <c r="BJ154" s="1070">
        <v>0</v>
      </c>
      <c r="BK154" s="1070">
        <v>0</v>
      </c>
      <c r="BL154" s="1070">
        <v>0</v>
      </c>
      <c r="BM154" s="1070">
        <v>12658156</v>
      </c>
      <c r="BN154" s="1070">
        <v>0</v>
      </c>
      <c r="BO154" s="1070">
        <v>0</v>
      </c>
      <c r="BP154" s="1070">
        <v>0</v>
      </c>
      <c r="BQ154" s="1070">
        <v>0</v>
      </c>
      <c r="BR154" s="1070">
        <v>0</v>
      </c>
      <c r="BS154" s="1070">
        <v>0</v>
      </c>
      <c r="BT154" s="1070">
        <v>0</v>
      </c>
    </row>
    <row r="155" spans="1:72" ht="23.1" customHeight="1">
      <c r="A155" s="1013" t="str">
        <f t="shared" ref="A155:A218" si="2">+B155&amp;D155&amp;F155&amp;H155&amp;J155&amp;M155&amp;AJ155</f>
        <v>A361110</v>
      </c>
      <c r="B155" s="1358" t="s">
        <v>361</v>
      </c>
      <c r="C155" s="1324"/>
      <c r="D155" s="1358" t="s">
        <v>748</v>
      </c>
      <c r="E155" s="1324"/>
      <c r="F155" s="1358" t="s">
        <v>753</v>
      </c>
      <c r="G155" s="1324"/>
      <c r="H155" s="1358" t="s">
        <v>738</v>
      </c>
      <c r="I155" s="1324"/>
      <c r="J155" s="1358" t="s">
        <v>738</v>
      </c>
      <c r="K155" s="1324"/>
      <c r="L155" s="1324"/>
      <c r="M155" s="1358"/>
      <c r="N155" s="1324"/>
      <c r="O155" s="1324"/>
      <c r="P155" s="1358"/>
      <c r="Q155" s="1324"/>
      <c r="R155" s="1358"/>
      <c r="S155" s="1324"/>
      <c r="T155" s="1359" t="s">
        <v>447</v>
      </c>
      <c r="U155" s="1324"/>
      <c r="V155" s="1324"/>
      <c r="W155" s="1324"/>
      <c r="X155" s="1324"/>
      <c r="Y155" s="1324"/>
      <c r="Z155" s="1324"/>
      <c r="AA155" s="1324"/>
      <c r="AB155" s="1358" t="s">
        <v>732</v>
      </c>
      <c r="AC155" s="1324"/>
      <c r="AD155" s="1324"/>
      <c r="AE155" s="1324"/>
      <c r="AF155" s="1324"/>
      <c r="AG155" s="1358" t="s">
        <v>733</v>
      </c>
      <c r="AH155" s="1324"/>
      <c r="AI155" s="1324"/>
      <c r="AJ155" s="1024" t="s">
        <v>417</v>
      </c>
      <c r="AK155" s="1360" t="s">
        <v>734</v>
      </c>
      <c r="AL155" s="1324"/>
      <c r="AM155" s="1324"/>
      <c r="AN155" s="1324"/>
      <c r="AO155" s="1324"/>
      <c r="AP155" s="1324"/>
      <c r="AQ155" s="1020">
        <v>764000000</v>
      </c>
      <c r="AR155" s="1066">
        <v>12658156</v>
      </c>
      <c r="AS155" s="1020">
        <v>462604794</v>
      </c>
      <c r="AT155" s="1020">
        <v>0</v>
      </c>
      <c r="AU155" s="1020">
        <v>0</v>
      </c>
      <c r="AV155" s="1066">
        <v>0</v>
      </c>
      <c r="AW155" s="1020">
        <v>12658156</v>
      </c>
      <c r="AX155" s="1066">
        <v>0</v>
      </c>
      <c r="AY155" s="1020">
        <v>0</v>
      </c>
      <c r="AZ155" s="1066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70">
        <v>764000000</v>
      </c>
      <c r="BH155" s="1070">
        <v>12658156</v>
      </c>
      <c r="BI155" s="1070">
        <v>462604794</v>
      </c>
      <c r="BJ155" s="1070">
        <v>0</v>
      </c>
      <c r="BK155" s="1070">
        <v>0</v>
      </c>
      <c r="BL155" s="1070">
        <v>0</v>
      </c>
      <c r="BM155" s="1070">
        <v>12658156</v>
      </c>
      <c r="BN155" s="1070">
        <v>0</v>
      </c>
      <c r="BO155" s="1070">
        <v>0</v>
      </c>
      <c r="BP155" s="1070">
        <v>0</v>
      </c>
      <c r="BQ155" s="1070">
        <v>0</v>
      </c>
      <c r="BR155" s="1070">
        <v>0</v>
      </c>
      <c r="BS155" s="1070">
        <v>0</v>
      </c>
      <c r="BT155" s="1070">
        <v>0</v>
      </c>
    </row>
    <row r="156" spans="1:72" ht="23.1" customHeight="1">
      <c r="A156" s="1013" t="str">
        <f t="shared" si="2"/>
        <v>A3611210</v>
      </c>
      <c r="B156" s="1358" t="s">
        <v>361</v>
      </c>
      <c r="C156" s="1324"/>
      <c r="D156" s="1358" t="s">
        <v>748</v>
      </c>
      <c r="E156" s="1324"/>
      <c r="F156" s="1358" t="s">
        <v>753</v>
      </c>
      <c r="G156" s="1324"/>
      <c r="H156" s="1358" t="s">
        <v>738</v>
      </c>
      <c r="I156" s="1324"/>
      <c r="J156" s="1358" t="s">
        <v>738</v>
      </c>
      <c r="K156" s="1324"/>
      <c r="L156" s="1324"/>
      <c r="M156" s="1358" t="s">
        <v>741</v>
      </c>
      <c r="N156" s="1324"/>
      <c r="O156" s="1324"/>
      <c r="P156" s="1358"/>
      <c r="Q156" s="1324"/>
      <c r="R156" s="1358"/>
      <c r="S156" s="1324"/>
      <c r="T156" s="1359" t="s">
        <v>577</v>
      </c>
      <c r="U156" s="1324"/>
      <c r="V156" s="1324"/>
      <c r="W156" s="1324"/>
      <c r="X156" s="1324"/>
      <c r="Y156" s="1324"/>
      <c r="Z156" s="1324"/>
      <c r="AA156" s="1324"/>
      <c r="AB156" s="1358" t="s">
        <v>732</v>
      </c>
      <c r="AC156" s="1324"/>
      <c r="AD156" s="1324"/>
      <c r="AE156" s="1324"/>
      <c r="AF156" s="1324"/>
      <c r="AG156" s="1358" t="s">
        <v>733</v>
      </c>
      <c r="AH156" s="1324"/>
      <c r="AI156" s="1324"/>
      <c r="AJ156" s="1024" t="s">
        <v>417</v>
      </c>
      <c r="AK156" s="1360" t="s">
        <v>734</v>
      </c>
      <c r="AL156" s="1324"/>
      <c r="AM156" s="1324"/>
      <c r="AN156" s="1324"/>
      <c r="AO156" s="1324"/>
      <c r="AP156" s="1324"/>
      <c r="AQ156" s="1020">
        <v>764000000</v>
      </c>
      <c r="AR156" s="1066">
        <v>12658156</v>
      </c>
      <c r="AS156" s="1020">
        <v>462604794</v>
      </c>
      <c r="AT156" s="1020">
        <v>0</v>
      </c>
      <c r="AU156" s="1020">
        <v>0</v>
      </c>
      <c r="AV156" s="1066">
        <v>0</v>
      </c>
      <c r="AW156" s="1020">
        <v>12658156</v>
      </c>
      <c r="AX156" s="1066">
        <v>0</v>
      </c>
      <c r="AY156" s="1020">
        <v>0</v>
      </c>
      <c r="AZ156" s="1066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70">
        <v>764000000</v>
      </c>
      <c r="BH156" s="1070">
        <v>12658156</v>
      </c>
      <c r="BI156" s="1070">
        <v>462604794</v>
      </c>
      <c r="BJ156" s="1070">
        <v>0</v>
      </c>
      <c r="BK156" s="1070">
        <v>0</v>
      </c>
      <c r="BL156" s="1070">
        <v>0</v>
      </c>
      <c r="BM156" s="1070">
        <v>12658156</v>
      </c>
      <c r="BN156" s="1070">
        <v>0</v>
      </c>
      <c r="BO156" s="1070">
        <v>0</v>
      </c>
      <c r="BP156" s="1070">
        <v>0</v>
      </c>
      <c r="BQ156" s="1070">
        <v>0</v>
      </c>
      <c r="BR156" s="1070">
        <v>0</v>
      </c>
      <c r="BS156" s="1070">
        <v>0</v>
      </c>
      <c r="BT156" s="1070">
        <v>0</v>
      </c>
    </row>
    <row r="157" spans="1:72" ht="23.1" customHeight="1">
      <c r="A157" s="1013" t="str">
        <f t="shared" si="2"/>
        <v>A36310</v>
      </c>
      <c r="B157" s="1350" t="s">
        <v>361</v>
      </c>
      <c r="C157" s="1324"/>
      <c r="D157" s="1350" t="s">
        <v>748</v>
      </c>
      <c r="E157" s="1324"/>
      <c r="F157" s="1350" t="s">
        <v>753</v>
      </c>
      <c r="G157" s="1324"/>
      <c r="H157" s="1350" t="s">
        <v>748</v>
      </c>
      <c r="I157" s="1324"/>
      <c r="J157" s="1350"/>
      <c r="K157" s="1324"/>
      <c r="L157" s="1324"/>
      <c r="M157" s="1350"/>
      <c r="N157" s="1324"/>
      <c r="O157" s="1324"/>
      <c r="P157" s="1350"/>
      <c r="Q157" s="1324"/>
      <c r="R157" s="1350"/>
      <c r="S157" s="1324"/>
      <c r="T157" s="1349" t="s">
        <v>778</v>
      </c>
      <c r="U157" s="1324"/>
      <c r="V157" s="1324"/>
      <c r="W157" s="1324"/>
      <c r="X157" s="1324"/>
      <c r="Y157" s="1324"/>
      <c r="Z157" s="1324"/>
      <c r="AA157" s="1324"/>
      <c r="AB157" s="1350" t="s">
        <v>732</v>
      </c>
      <c r="AC157" s="1324"/>
      <c r="AD157" s="1324"/>
      <c r="AE157" s="1324"/>
      <c r="AF157" s="1324"/>
      <c r="AG157" s="1350" t="s">
        <v>733</v>
      </c>
      <c r="AH157" s="1324"/>
      <c r="AI157" s="1324"/>
      <c r="AJ157" s="1021" t="s">
        <v>417</v>
      </c>
      <c r="AK157" s="1351" t="s">
        <v>734</v>
      </c>
      <c r="AL157" s="1324"/>
      <c r="AM157" s="1324"/>
      <c r="AN157" s="1324"/>
      <c r="AO157" s="1324"/>
      <c r="AP157" s="1324"/>
      <c r="AQ157" s="1020">
        <v>226690384116</v>
      </c>
      <c r="AR157" s="1066">
        <v>9500000000</v>
      </c>
      <c r="AS157" s="1020">
        <v>4380783</v>
      </c>
      <c r="AT157" s="1020">
        <v>33003786667</v>
      </c>
      <c r="AU157" s="1020">
        <v>0</v>
      </c>
      <c r="AV157" s="1066">
        <v>19629765667</v>
      </c>
      <c r="AW157" s="1020">
        <v>10129765667</v>
      </c>
      <c r="AX157" s="1066">
        <v>12390574642</v>
      </c>
      <c r="AY157" s="1020">
        <v>7239191025</v>
      </c>
      <c r="AZ157" s="1066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70">
        <v>226690384116</v>
      </c>
      <c r="BH157" s="1070">
        <v>9500000000</v>
      </c>
      <c r="BI157" s="1070">
        <v>4380783</v>
      </c>
      <c r="BJ157" s="1070">
        <v>33003786667</v>
      </c>
      <c r="BK157" s="1070">
        <v>0</v>
      </c>
      <c r="BL157" s="1070">
        <v>19629765667</v>
      </c>
      <c r="BM157" s="1070">
        <v>10129765667</v>
      </c>
      <c r="BN157" s="1070">
        <v>12390574642</v>
      </c>
      <c r="BO157" s="1070">
        <v>7239191025</v>
      </c>
      <c r="BP157" s="1070">
        <v>14516091308</v>
      </c>
      <c r="BQ157" s="1070">
        <v>2125516666</v>
      </c>
      <c r="BR157" s="1070">
        <v>14515767308</v>
      </c>
      <c r="BS157" s="1070">
        <v>324000</v>
      </c>
      <c r="BT157" s="1070">
        <v>0</v>
      </c>
    </row>
    <row r="158" spans="1:72" ht="23.1" customHeight="1">
      <c r="A158" s="1013" t="str">
        <f t="shared" si="2"/>
        <v>A36316</v>
      </c>
      <c r="B158" s="1350" t="s">
        <v>361</v>
      </c>
      <c r="C158" s="1324"/>
      <c r="D158" s="1350" t="s">
        <v>748</v>
      </c>
      <c r="E158" s="1324"/>
      <c r="F158" s="1350" t="s">
        <v>753</v>
      </c>
      <c r="G158" s="1324"/>
      <c r="H158" s="1350" t="s">
        <v>748</v>
      </c>
      <c r="I158" s="1324"/>
      <c r="J158" s="1350"/>
      <c r="K158" s="1324"/>
      <c r="L158" s="1324"/>
      <c r="M158" s="1350"/>
      <c r="N158" s="1324"/>
      <c r="O158" s="1324"/>
      <c r="P158" s="1350"/>
      <c r="Q158" s="1324"/>
      <c r="R158" s="1350"/>
      <c r="S158" s="1324"/>
      <c r="T158" s="1349" t="s">
        <v>778</v>
      </c>
      <c r="U158" s="1324"/>
      <c r="V158" s="1324"/>
      <c r="W158" s="1324"/>
      <c r="X158" s="1324"/>
      <c r="Y158" s="1324"/>
      <c r="Z158" s="1324"/>
      <c r="AA158" s="1324"/>
      <c r="AB158" s="1350" t="s">
        <v>732</v>
      </c>
      <c r="AC158" s="1324"/>
      <c r="AD158" s="1324"/>
      <c r="AE158" s="1324"/>
      <c r="AF158" s="1324"/>
      <c r="AG158" s="1350" t="s">
        <v>735</v>
      </c>
      <c r="AH158" s="1324"/>
      <c r="AI158" s="1324"/>
      <c r="AJ158" s="1021" t="s">
        <v>370</v>
      </c>
      <c r="AK158" s="1351" t="s">
        <v>737</v>
      </c>
      <c r="AL158" s="1324"/>
      <c r="AM158" s="1324"/>
      <c r="AN158" s="1324"/>
      <c r="AO158" s="1324"/>
      <c r="AP158" s="1324"/>
      <c r="AQ158" s="1020">
        <v>64533630000</v>
      </c>
      <c r="AR158" s="1066">
        <v>1044682567</v>
      </c>
      <c r="AS158" s="1020">
        <v>21330501344</v>
      </c>
      <c r="AT158" s="1020">
        <v>0</v>
      </c>
      <c r="AU158" s="1020">
        <v>0</v>
      </c>
      <c r="AV158" s="1066">
        <v>24404931176</v>
      </c>
      <c r="AW158" s="1020">
        <v>23360248609</v>
      </c>
      <c r="AX158" s="1066">
        <v>15386424828.5</v>
      </c>
      <c r="AY158" s="1020">
        <v>9018506347.5</v>
      </c>
      <c r="AZ158" s="1066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70">
        <v>64533630000</v>
      </c>
      <c r="BH158" s="1070">
        <v>1044682567</v>
      </c>
      <c r="BI158" s="1070">
        <v>21330501344</v>
      </c>
      <c r="BJ158" s="1070">
        <v>0</v>
      </c>
      <c r="BK158" s="1070">
        <v>0</v>
      </c>
      <c r="BL158" s="1070">
        <v>24404931176</v>
      </c>
      <c r="BM158" s="1070">
        <v>23360248609</v>
      </c>
      <c r="BN158" s="1070">
        <v>15386424828.5</v>
      </c>
      <c r="BO158" s="1070">
        <v>9018506347.5</v>
      </c>
      <c r="BP158" s="1070">
        <v>14942321216.5</v>
      </c>
      <c r="BQ158" s="1070">
        <v>444103612</v>
      </c>
      <c r="BR158" s="1070">
        <v>14942321216.5</v>
      </c>
      <c r="BS158" s="1070">
        <v>0</v>
      </c>
      <c r="BT158" s="1070">
        <v>0</v>
      </c>
    </row>
    <row r="159" spans="1:72" ht="23.1" customHeight="1">
      <c r="A159" s="1013" t="str">
        <f t="shared" si="2"/>
        <v>A363410</v>
      </c>
      <c r="B159" s="1358" t="s">
        <v>361</v>
      </c>
      <c r="C159" s="1324"/>
      <c r="D159" s="1358" t="s">
        <v>748</v>
      </c>
      <c r="E159" s="1324"/>
      <c r="F159" s="1358" t="s">
        <v>753</v>
      </c>
      <c r="G159" s="1324"/>
      <c r="H159" s="1358" t="s">
        <v>748</v>
      </c>
      <c r="I159" s="1324"/>
      <c r="J159" s="1358" t="s">
        <v>742</v>
      </c>
      <c r="K159" s="1324"/>
      <c r="L159" s="1324"/>
      <c r="M159" s="1358"/>
      <c r="N159" s="1324"/>
      <c r="O159" s="1324"/>
      <c r="P159" s="1358"/>
      <c r="Q159" s="1324"/>
      <c r="R159" s="1358"/>
      <c r="S159" s="1324"/>
      <c r="T159" s="1359" t="s">
        <v>448</v>
      </c>
      <c r="U159" s="1324"/>
      <c r="V159" s="1324"/>
      <c r="W159" s="1324"/>
      <c r="X159" s="1324"/>
      <c r="Y159" s="1324"/>
      <c r="Z159" s="1324"/>
      <c r="AA159" s="1324"/>
      <c r="AB159" s="1358" t="s">
        <v>732</v>
      </c>
      <c r="AC159" s="1324"/>
      <c r="AD159" s="1324"/>
      <c r="AE159" s="1324"/>
      <c r="AF159" s="1324"/>
      <c r="AG159" s="1358" t="s">
        <v>733</v>
      </c>
      <c r="AH159" s="1324"/>
      <c r="AI159" s="1324"/>
      <c r="AJ159" s="1024" t="s">
        <v>417</v>
      </c>
      <c r="AK159" s="1360" t="s">
        <v>734</v>
      </c>
      <c r="AL159" s="1324"/>
      <c r="AM159" s="1324"/>
      <c r="AN159" s="1324"/>
      <c r="AO159" s="1324"/>
      <c r="AP159" s="1324"/>
      <c r="AQ159" s="1020">
        <v>355500000</v>
      </c>
      <c r="AR159" s="1066">
        <v>0</v>
      </c>
      <c r="AS159" s="1020">
        <v>0</v>
      </c>
      <c r="AT159" s="1020">
        <v>0</v>
      </c>
      <c r="AU159" s="1020">
        <v>0</v>
      </c>
      <c r="AV159" s="1066">
        <v>7500000</v>
      </c>
      <c r="AW159" s="1020">
        <v>7500000</v>
      </c>
      <c r="AX159" s="1066">
        <v>36767464</v>
      </c>
      <c r="AY159" s="1020">
        <v>29267464</v>
      </c>
      <c r="AZ159" s="1066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70">
        <v>355500000</v>
      </c>
      <c r="BH159" s="1070">
        <v>0</v>
      </c>
      <c r="BI159" s="1070">
        <v>0</v>
      </c>
      <c r="BJ159" s="1070">
        <v>0</v>
      </c>
      <c r="BK159" s="1070">
        <v>0</v>
      </c>
      <c r="BL159" s="1070">
        <v>7500000</v>
      </c>
      <c r="BM159" s="1070">
        <v>7500000</v>
      </c>
      <c r="BN159" s="1070">
        <v>36767464</v>
      </c>
      <c r="BO159" s="1070">
        <v>29267464</v>
      </c>
      <c r="BP159" s="1070">
        <v>36767464</v>
      </c>
      <c r="BQ159" s="1070">
        <v>0</v>
      </c>
      <c r="BR159" s="1070">
        <v>36767464</v>
      </c>
      <c r="BS159" s="1070">
        <v>0</v>
      </c>
      <c r="BT159" s="1070">
        <v>0</v>
      </c>
    </row>
    <row r="160" spans="1:72" ht="23.1" customHeight="1">
      <c r="A160" s="1013" t="str">
        <f t="shared" si="2"/>
        <v>A363710</v>
      </c>
      <c r="B160" s="1358" t="s">
        <v>361</v>
      </c>
      <c r="C160" s="1324"/>
      <c r="D160" s="1358" t="s">
        <v>748</v>
      </c>
      <c r="E160" s="1324"/>
      <c r="F160" s="1358" t="s">
        <v>753</v>
      </c>
      <c r="G160" s="1324"/>
      <c r="H160" s="1358" t="s">
        <v>748</v>
      </c>
      <c r="I160" s="1324"/>
      <c r="J160" s="1358" t="s">
        <v>754</v>
      </c>
      <c r="K160" s="1324"/>
      <c r="L160" s="1324"/>
      <c r="M160" s="1358"/>
      <c r="N160" s="1324"/>
      <c r="O160" s="1324"/>
      <c r="P160" s="1358"/>
      <c r="Q160" s="1324"/>
      <c r="R160" s="1358"/>
      <c r="S160" s="1324"/>
      <c r="T160" s="1359" t="s">
        <v>449</v>
      </c>
      <c r="U160" s="1324"/>
      <c r="V160" s="1324"/>
      <c r="W160" s="1324"/>
      <c r="X160" s="1324"/>
      <c r="Y160" s="1324"/>
      <c r="Z160" s="1324"/>
      <c r="AA160" s="1324"/>
      <c r="AB160" s="1358" t="s">
        <v>732</v>
      </c>
      <c r="AC160" s="1324"/>
      <c r="AD160" s="1324"/>
      <c r="AE160" s="1324"/>
      <c r="AF160" s="1324"/>
      <c r="AG160" s="1358" t="s">
        <v>733</v>
      </c>
      <c r="AH160" s="1324"/>
      <c r="AI160" s="1324"/>
      <c r="AJ160" s="1024" t="s">
        <v>417</v>
      </c>
      <c r="AK160" s="1360" t="s">
        <v>734</v>
      </c>
      <c r="AL160" s="1324"/>
      <c r="AM160" s="1324"/>
      <c r="AN160" s="1324"/>
      <c r="AO160" s="1324"/>
      <c r="AP160" s="1324"/>
      <c r="AQ160" s="1020">
        <v>196331097449</v>
      </c>
      <c r="AR160" s="1066">
        <v>9500000000</v>
      </c>
      <c r="AS160" s="1020">
        <v>4380783</v>
      </c>
      <c r="AT160" s="1020">
        <v>3003786667</v>
      </c>
      <c r="AU160" s="1020">
        <v>0</v>
      </c>
      <c r="AV160" s="1066">
        <v>19622265667</v>
      </c>
      <c r="AW160" s="1020">
        <v>10122265667</v>
      </c>
      <c r="AX160" s="1066">
        <v>12353807178</v>
      </c>
      <c r="AY160" s="1020">
        <v>7268458489</v>
      </c>
      <c r="AZ160" s="1066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70">
        <v>196331097449</v>
      </c>
      <c r="BH160" s="1070">
        <v>9500000000</v>
      </c>
      <c r="BI160" s="1070">
        <v>4380783</v>
      </c>
      <c r="BJ160" s="1070">
        <v>3003786667</v>
      </c>
      <c r="BK160" s="1070">
        <v>0</v>
      </c>
      <c r="BL160" s="1070">
        <v>19622265667</v>
      </c>
      <c r="BM160" s="1070">
        <v>10122265667</v>
      </c>
      <c r="BN160" s="1070">
        <v>12353807178</v>
      </c>
      <c r="BO160" s="1070">
        <v>7268458489</v>
      </c>
      <c r="BP160" s="1070">
        <v>14479323844</v>
      </c>
      <c r="BQ160" s="1070">
        <v>2125516666</v>
      </c>
      <c r="BR160" s="1070">
        <v>14478999844</v>
      </c>
      <c r="BS160" s="1070">
        <v>324000</v>
      </c>
      <c r="BT160" s="1070">
        <v>0</v>
      </c>
    </row>
    <row r="161" spans="1:72" ht="23.1" customHeight="1">
      <c r="A161" s="1013" t="str">
        <f t="shared" si="2"/>
        <v>A3631116</v>
      </c>
      <c r="B161" s="1358" t="s">
        <v>361</v>
      </c>
      <c r="C161" s="1324"/>
      <c r="D161" s="1358" t="s">
        <v>748</v>
      </c>
      <c r="E161" s="1324"/>
      <c r="F161" s="1358" t="s">
        <v>753</v>
      </c>
      <c r="G161" s="1324"/>
      <c r="H161" s="1358" t="s">
        <v>748</v>
      </c>
      <c r="I161" s="1324"/>
      <c r="J161" s="1358" t="s">
        <v>433</v>
      </c>
      <c r="K161" s="1324"/>
      <c r="L161" s="1324"/>
      <c r="M161" s="1358"/>
      <c r="N161" s="1324"/>
      <c r="O161" s="1324"/>
      <c r="P161" s="1358"/>
      <c r="Q161" s="1324"/>
      <c r="R161" s="1358"/>
      <c r="S161" s="1324"/>
      <c r="T161" s="1359" t="s">
        <v>578</v>
      </c>
      <c r="U161" s="1324"/>
      <c r="V161" s="1324"/>
      <c r="W161" s="1324"/>
      <c r="X161" s="1324"/>
      <c r="Y161" s="1324"/>
      <c r="Z161" s="1324"/>
      <c r="AA161" s="1324"/>
      <c r="AB161" s="1358" t="s">
        <v>732</v>
      </c>
      <c r="AC161" s="1324"/>
      <c r="AD161" s="1324"/>
      <c r="AE161" s="1324"/>
      <c r="AF161" s="1324"/>
      <c r="AG161" s="1358" t="s">
        <v>735</v>
      </c>
      <c r="AH161" s="1324"/>
      <c r="AI161" s="1324"/>
      <c r="AJ161" s="1024" t="s">
        <v>370</v>
      </c>
      <c r="AK161" s="1360" t="s">
        <v>737</v>
      </c>
      <c r="AL161" s="1324"/>
      <c r="AM161" s="1324"/>
      <c r="AN161" s="1324"/>
      <c r="AO161" s="1324"/>
      <c r="AP161" s="1324"/>
      <c r="AQ161" s="1020">
        <v>64028730000</v>
      </c>
      <c r="AR161" s="1066">
        <v>1044682567</v>
      </c>
      <c r="AS161" s="1020">
        <v>20825601344</v>
      </c>
      <c r="AT161" s="1020">
        <v>0</v>
      </c>
      <c r="AU161" s="1020">
        <v>0</v>
      </c>
      <c r="AV161" s="1066">
        <v>24404931176</v>
      </c>
      <c r="AW161" s="1020">
        <v>23360248609</v>
      </c>
      <c r="AX161" s="1066">
        <v>15386424828.5</v>
      </c>
      <c r="AY161" s="1020">
        <v>9018506347.5</v>
      </c>
      <c r="AZ161" s="1066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70">
        <v>64028730000</v>
      </c>
      <c r="BH161" s="1070">
        <v>1044682567</v>
      </c>
      <c r="BI161" s="1070">
        <v>20825601344</v>
      </c>
      <c r="BJ161" s="1070">
        <v>0</v>
      </c>
      <c r="BK161" s="1070">
        <v>0</v>
      </c>
      <c r="BL161" s="1070">
        <v>24404931176</v>
      </c>
      <c r="BM161" s="1070">
        <v>23360248609</v>
      </c>
      <c r="BN161" s="1070">
        <v>15386424828.5</v>
      </c>
      <c r="BO161" s="1070">
        <v>9018506347.5</v>
      </c>
      <c r="BP161" s="1070">
        <v>14942321216.5</v>
      </c>
      <c r="BQ161" s="1070">
        <v>444103612</v>
      </c>
      <c r="BR161" s="1070">
        <v>14942321216.5</v>
      </c>
      <c r="BS161" s="1070">
        <v>0</v>
      </c>
      <c r="BT161" s="1070">
        <v>0</v>
      </c>
    </row>
    <row r="162" spans="1:72" ht="23.1" customHeight="1">
      <c r="A162" s="1013" t="str">
        <f t="shared" si="2"/>
        <v>A36311116</v>
      </c>
      <c r="B162" s="1358" t="s">
        <v>361</v>
      </c>
      <c r="C162" s="1324"/>
      <c r="D162" s="1358" t="s">
        <v>748</v>
      </c>
      <c r="E162" s="1324"/>
      <c r="F162" s="1358" t="s">
        <v>753</v>
      </c>
      <c r="G162" s="1324"/>
      <c r="H162" s="1358" t="s">
        <v>748</v>
      </c>
      <c r="I162" s="1324"/>
      <c r="J162" s="1358" t="s">
        <v>433</v>
      </c>
      <c r="K162" s="1324"/>
      <c r="L162" s="1324"/>
      <c r="M162" s="1358" t="s">
        <v>738</v>
      </c>
      <c r="N162" s="1324"/>
      <c r="O162" s="1324"/>
      <c r="P162" s="1358" t="s">
        <v>685</v>
      </c>
      <c r="Q162" s="1324"/>
      <c r="R162" s="1358" t="s">
        <v>685</v>
      </c>
      <c r="S162" s="1324"/>
      <c r="T162" s="1359" t="s">
        <v>450</v>
      </c>
      <c r="U162" s="1324"/>
      <c r="V162" s="1324"/>
      <c r="W162" s="1324"/>
      <c r="X162" s="1324"/>
      <c r="Y162" s="1324"/>
      <c r="Z162" s="1324"/>
      <c r="AA162" s="1324"/>
      <c r="AB162" s="1358" t="s">
        <v>732</v>
      </c>
      <c r="AC162" s="1324"/>
      <c r="AD162" s="1324"/>
      <c r="AE162" s="1324"/>
      <c r="AF162" s="1324"/>
      <c r="AG162" s="1358" t="s">
        <v>735</v>
      </c>
      <c r="AH162" s="1324"/>
      <c r="AI162" s="1324"/>
      <c r="AJ162" s="1024" t="s">
        <v>370</v>
      </c>
      <c r="AK162" s="1360" t="s">
        <v>737</v>
      </c>
      <c r="AL162" s="1324"/>
      <c r="AM162" s="1324"/>
      <c r="AN162" s="1324"/>
      <c r="AO162" s="1324"/>
      <c r="AP162" s="1324"/>
      <c r="AQ162" s="1020">
        <v>55879230000</v>
      </c>
      <c r="AR162" s="1066">
        <v>1044682567</v>
      </c>
      <c r="AS162" s="1020">
        <v>20825601344</v>
      </c>
      <c r="AT162" s="1020">
        <v>0</v>
      </c>
      <c r="AU162" s="1020">
        <v>0</v>
      </c>
      <c r="AV162" s="1066">
        <v>24369904991</v>
      </c>
      <c r="AW162" s="1020">
        <v>23325222424</v>
      </c>
      <c r="AX162" s="1066">
        <v>15350100288.5</v>
      </c>
      <c r="AY162" s="1020">
        <v>9019804702.5</v>
      </c>
      <c r="AZ162" s="1066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70">
        <v>55879230000</v>
      </c>
      <c r="BH162" s="1070">
        <v>1044682567</v>
      </c>
      <c r="BI162" s="1070">
        <v>20825601344</v>
      </c>
      <c r="BJ162" s="1070">
        <v>0</v>
      </c>
      <c r="BK162" s="1070">
        <v>0</v>
      </c>
      <c r="BL162" s="1070">
        <v>24369904991</v>
      </c>
      <c r="BM162" s="1070">
        <v>23325222424</v>
      </c>
      <c r="BN162" s="1070">
        <v>15350100288.5</v>
      </c>
      <c r="BO162" s="1070">
        <v>9019804702.5</v>
      </c>
      <c r="BP162" s="1070">
        <v>14905996676.5</v>
      </c>
      <c r="BQ162" s="1070">
        <v>444103612</v>
      </c>
      <c r="BR162" s="1070">
        <v>14905996676.5</v>
      </c>
      <c r="BS162" s="1070">
        <v>0</v>
      </c>
      <c r="BT162" s="1070">
        <v>0</v>
      </c>
    </row>
    <row r="163" spans="1:72" ht="23.1" customHeight="1">
      <c r="A163" s="1013" t="str">
        <f t="shared" si="2"/>
        <v>A36311216</v>
      </c>
      <c r="B163" s="1358" t="s">
        <v>361</v>
      </c>
      <c r="C163" s="1324"/>
      <c r="D163" s="1358" t="s">
        <v>748</v>
      </c>
      <c r="E163" s="1324"/>
      <c r="F163" s="1358" t="s">
        <v>753</v>
      </c>
      <c r="G163" s="1324"/>
      <c r="H163" s="1358" t="s">
        <v>748</v>
      </c>
      <c r="I163" s="1324"/>
      <c r="J163" s="1358" t="s">
        <v>433</v>
      </c>
      <c r="K163" s="1324"/>
      <c r="L163" s="1324"/>
      <c r="M163" s="1358" t="s">
        <v>741</v>
      </c>
      <c r="N163" s="1324"/>
      <c r="O163" s="1324"/>
      <c r="P163" s="1358" t="s">
        <v>685</v>
      </c>
      <c r="Q163" s="1324"/>
      <c r="R163" s="1358" t="s">
        <v>685</v>
      </c>
      <c r="S163" s="1324"/>
      <c r="T163" s="1359" t="s">
        <v>451</v>
      </c>
      <c r="U163" s="1324"/>
      <c r="V163" s="1324"/>
      <c r="W163" s="1324"/>
      <c r="X163" s="1324"/>
      <c r="Y163" s="1324"/>
      <c r="Z163" s="1324"/>
      <c r="AA163" s="1324"/>
      <c r="AB163" s="1358" t="s">
        <v>732</v>
      </c>
      <c r="AC163" s="1324"/>
      <c r="AD163" s="1324"/>
      <c r="AE163" s="1324"/>
      <c r="AF163" s="1324"/>
      <c r="AG163" s="1358" t="s">
        <v>735</v>
      </c>
      <c r="AH163" s="1324"/>
      <c r="AI163" s="1324"/>
      <c r="AJ163" s="1024" t="s">
        <v>370</v>
      </c>
      <c r="AK163" s="1360" t="s">
        <v>737</v>
      </c>
      <c r="AL163" s="1324"/>
      <c r="AM163" s="1324"/>
      <c r="AN163" s="1324"/>
      <c r="AO163" s="1324"/>
      <c r="AP163" s="1324"/>
      <c r="AQ163" s="1020">
        <v>8149500000</v>
      </c>
      <c r="AR163" s="1066">
        <v>0</v>
      </c>
      <c r="AS163" s="1020">
        <v>0</v>
      </c>
      <c r="AT163" s="1020">
        <v>0</v>
      </c>
      <c r="AU163" s="1020">
        <v>0</v>
      </c>
      <c r="AV163" s="1066">
        <v>35026185</v>
      </c>
      <c r="AW163" s="1020">
        <v>35026185</v>
      </c>
      <c r="AX163" s="1066">
        <v>36324540</v>
      </c>
      <c r="AY163" s="1020">
        <v>1298355</v>
      </c>
      <c r="AZ163" s="1066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70">
        <v>8149500000</v>
      </c>
      <c r="BH163" s="1070">
        <v>0</v>
      </c>
      <c r="BI163" s="1070">
        <v>0</v>
      </c>
      <c r="BJ163" s="1070">
        <v>0</v>
      </c>
      <c r="BK163" s="1070">
        <v>0</v>
      </c>
      <c r="BL163" s="1070">
        <v>35026185</v>
      </c>
      <c r="BM163" s="1070">
        <v>35026185</v>
      </c>
      <c r="BN163" s="1070">
        <v>36324540</v>
      </c>
      <c r="BO163" s="1070">
        <v>1298355</v>
      </c>
      <c r="BP163" s="1070">
        <v>36324540</v>
      </c>
      <c r="BQ163" s="1070">
        <v>0</v>
      </c>
      <c r="BR163" s="1070">
        <v>36324540</v>
      </c>
      <c r="BS163" s="1070">
        <v>0</v>
      </c>
      <c r="BT163" s="1070">
        <v>0</v>
      </c>
    </row>
    <row r="164" spans="1:72" ht="23.1" customHeight="1">
      <c r="A164" s="1013" t="str">
        <f t="shared" si="2"/>
        <v>A3631910</v>
      </c>
      <c r="B164" s="1358" t="s">
        <v>361</v>
      </c>
      <c r="C164" s="1324"/>
      <c r="D164" s="1358" t="s">
        <v>748</v>
      </c>
      <c r="E164" s="1324"/>
      <c r="F164" s="1358" t="s">
        <v>753</v>
      </c>
      <c r="G164" s="1324"/>
      <c r="H164" s="1358" t="s">
        <v>748</v>
      </c>
      <c r="I164" s="1324"/>
      <c r="J164" s="1358" t="s">
        <v>823</v>
      </c>
      <c r="K164" s="1324"/>
      <c r="L164" s="1324"/>
      <c r="M164" s="1358"/>
      <c r="N164" s="1324"/>
      <c r="O164" s="1324"/>
      <c r="P164" s="1358"/>
      <c r="Q164" s="1324"/>
      <c r="R164" s="1358"/>
      <c r="S164" s="1324"/>
      <c r="T164" s="1359" t="s">
        <v>824</v>
      </c>
      <c r="U164" s="1324"/>
      <c r="V164" s="1324"/>
      <c r="W164" s="1324"/>
      <c r="X164" s="1324"/>
      <c r="Y164" s="1324"/>
      <c r="Z164" s="1324"/>
      <c r="AA164" s="1324"/>
      <c r="AB164" s="1358" t="s">
        <v>732</v>
      </c>
      <c r="AC164" s="1324"/>
      <c r="AD164" s="1324"/>
      <c r="AE164" s="1324"/>
      <c r="AF164" s="1324"/>
      <c r="AG164" s="1358" t="s">
        <v>733</v>
      </c>
      <c r="AH164" s="1324"/>
      <c r="AI164" s="1324"/>
      <c r="AJ164" s="1024" t="s">
        <v>417</v>
      </c>
      <c r="AK164" s="1360" t="s">
        <v>734</v>
      </c>
      <c r="AL164" s="1324"/>
      <c r="AM164" s="1324"/>
      <c r="AN164" s="1324"/>
      <c r="AO164" s="1324"/>
      <c r="AP164" s="1324"/>
      <c r="AQ164" s="1020">
        <v>30000000000</v>
      </c>
      <c r="AR164" s="1066">
        <v>0</v>
      </c>
      <c r="AS164" s="1020">
        <v>0</v>
      </c>
      <c r="AT164" s="1020">
        <v>30000000000</v>
      </c>
      <c r="AU164" s="1020">
        <v>0</v>
      </c>
      <c r="AV164" s="1066">
        <v>0</v>
      </c>
      <c r="AW164" s="1020">
        <v>0</v>
      </c>
      <c r="AX164" s="1066">
        <v>0</v>
      </c>
      <c r="AY164" s="1020">
        <v>0</v>
      </c>
      <c r="AZ164" s="1066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70">
        <v>30000000000</v>
      </c>
      <c r="BH164" s="1070">
        <v>0</v>
      </c>
      <c r="BI164" s="1070">
        <v>0</v>
      </c>
      <c r="BJ164" s="1070">
        <v>30000000000</v>
      </c>
      <c r="BK164" s="1070">
        <v>0</v>
      </c>
      <c r="BL164" s="1070">
        <v>0</v>
      </c>
      <c r="BM164" s="1070">
        <v>0</v>
      </c>
      <c r="BN164" s="1070">
        <v>0</v>
      </c>
      <c r="BO164" s="1070">
        <v>0</v>
      </c>
      <c r="BP164" s="1070">
        <v>0</v>
      </c>
      <c r="BQ164" s="1070">
        <v>0</v>
      </c>
      <c r="BR164" s="1070">
        <v>0</v>
      </c>
      <c r="BS164" s="1070">
        <v>0</v>
      </c>
      <c r="BT164" s="1070">
        <v>0</v>
      </c>
    </row>
    <row r="165" spans="1:72" ht="23.1" customHeight="1">
      <c r="A165" s="1013" t="str">
        <f t="shared" si="2"/>
        <v>A3636616</v>
      </c>
      <c r="B165" s="1358" t="s">
        <v>361</v>
      </c>
      <c r="C165" s="1324"/>
      <c r="D165" s="1358" t="s">
        <v>748</v>
      </c>
      <c r="E165" s="1324"/>
      <c r="F165" s="1358" t="s">
        <v>753</v>
      </c>
      <c r="G165" s="1324"/>
      <c r="H165" s="1358" t="s">
        <v>748</v>
      </c>
      <c r="I165" s="1324"/>
      <c r="J165" s="1358" t="s">
        <v>779</v>
      </c>
      <c r="K165" s="1324"/>
      <c r="L165" s="1324"/>
      <c r="M165" s="1358"/>
      <c r="N165" s="1324"/>
      <c r="O165" s="1324"/>
      <c r="P165" s="1358"/>
      <c r="Q165" s="1324"/>
      <c r="R165" s="1358"/>
      <c r="S165" s="1324"/>
      <c r="T165" s="1359" t="s">
        <v>452</v>
      </c>
      <c r="U165" s="1324"/>
      <c r="V165" s="1324"/>
      <c r="W165" s="1324"/>
      <c r="X165" s="1324"/>
      <c r="Y165" s="1324"/>
      <c r="Z165" s="1324"/>
      <c r="AA165" s="1324"/>
      <c r="AB165" s="1358" t="s">
        <v>732</v>
      </c>
      <c r="AC165" s="1324"/>
      <c r="AD165" s="1324"/>
      <c r="AE165" s="1324"/>
      <c r="AF165" s="1324"/>
      <c r="AG165" s="1358" t="s">
        <v>735</v>
      </c>
      <c r="AH165" s="1324"/>
      <c r="AI165" s="1324"/>
      <c r="AJ165" s="1024" t="s">
        <v>370</v>
      </c>
      <c r="AK165" s="1360" t="s">
        <v>737</v>
      </c>
      <c r="AL165" s="1324"/>
      <c r="AM165" s="1324"/>
      <c r="AN165" s="1324"/>
      <c r="AO165" s="1324"/>
      <c r="AP165" s="1324"/>
      <c r="AQ165" s="1020">
        <v>504900000</v>
      </c>
      <c r="AR165" s="1066">
        <v>0</v>
      </c>
      <c r="AS165" s="1020">
        <v>504900000</v>
      </c>
      <c r="AT165" s="1020">
        <v>0</v>
      </c>
      <c r="AU165" s="1020">
        <v>0</v>
      </c>
      <c r="AV165" s="1066">
        <v>0</v>
      </c>
      <c r="AW165" s="1020">
        <v>0</v>
      </c>
      <c r="AX165" s="1066">
        <v>0</v>
      </c>
      <c r="AY165" s="1020">
        <v>0</v>
      </c>
      <c r="AZ165" s="1066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70">
        <v>504900000</v>
      </c>
      <c r="BH165" s="1070">
        <v>0</v>
      </c>
      <c r="BI165" s="1070">
        <v>504900000</v>
      </c>
      <c r="BJ165" s="1070">
        <v>0</v>
      </c>
      <c r="BK165" s="1070">
        <v>0</v>
      </c>
      <c r="BL165" s="1070">
        <v>0</v>
      </c>
      <c r="BM165" s="1070">
        <v>0</v>
      </c>
      <c r="BN165" s="1070">
        <v>0</v>
      </c>
      <c r="BO165" s="1070">
        <v>0</v>
      </c>
      <c r="BP165" s="1070">
        <v>0</v>
      </c>
      <c r="BQ165" s="1070">
        <v>0</v>
      </c>
      <c r="BR165" s="1070">
        <v>0</v>
      </c>
      <c r="BS165" s="1070">
        <v>0</v>
      </c>
      <c r="BT165" s="1070">
        <v>0</v>
      </c>
    </row>
    <row r="166" spans="1:72" ht="23.1" customHeight="1">
      <c r="A166" s="1013" t="str">
        <f t="shared" si="2"/>
        <v>A36399910</v>
      </c>
      <c r="B166" s="1358" t="s">
        <v>361</v>
      </c>
      <c r="C166" s="1324"/>
      <c r="D166" s="1358" t="s">
        <v>748</v>
      </c>
      <c r="E166" s="1324"/>
      <c r="F166" s="1358" t="s">
        <v>753</v>
      </c>
      <c r="G166" s="1324"/>
      <c r="H166" s="1358" t="s">
        <v>748</v>
      </c>
      <c r="I166" s="1324"/>
      <c r="J166" s="1358" t="s">
        <v>749</v>
      </c>
      <c r="K166" s="1324"/>
      <c r="L166" s="1324"/>
      <c r="M166" s="1358"/>
      <c r="N166" s="1324"/>
      <c r="O166" s="1324"/>
      <c r="P166" s="1358"/>
      <c r="Q166" s="1324"/>
      <c r="R166" s="1358"/>
      <c r="S166" s="1324"/>
      <c r="T166" s="1359" t="s">
        <v>780</v>
      </c>
      <c r="U166" s="1324"/>
      <c r="V166" s="1324"/>
      <c r="W166" s="1324"/>
      <c r="X166" s="1324"/>
      <c r="Y166" s="1324"/>
      <c r="Z166" s="1324"/>
      <c r="AA166" s="1324"/>
      <c r="AB166" s="1358" t="s">
        <v>732</v>
      </c>
      <c r="AC166" s="1324"/>
      <c r="AD166" s="1324"/>
      <c r="AE166" s="1324"/>
      <c r="AF166" s="1324"/>
      <c r="AG166" s="1358" t="s">
        <v>733</v>
      </c>
      <c r="AH166" s="1324"/>
      <c r="AI166" s="1324"/>
      <c r="AJ166" s="1024" t="s">
        <v>417</v>
      </c>
      <c r="AK166" s="1360" t="s">
        <v>734</v>
      </c>
      <c r="AL166" s="1324"/>
      <c r="AM166" s="1324"/>
      <c r="AN166" s="1324"/>
      <c r="AO166" s="1324"/>
      <c r="AP166" s="1324"/>
      <c r="AQ166" s="1020">
        <v>3786667</v>
      </c>
      <c r="AR166" s="1066">
        <v>0</v>
      </c>
      <c r="AS166" s="1020">
        <v>0</v>
      </c>
      <c r="AT166" s="1020">
        <v>0</v>
      </c>
      <c r="AU166" s="1020">
        <v>0</v>
      </c>
      <c r="AV166" s="1066">
        <v>0</v>
      </c>
      <c r="AW166" s="1020">
        <v>0</v>
      </c>
      <c r="AX166" s="1066">
        <v>0</v>
      </c>
      <c r="AY166" s="1020">
        <v>0</v>
      </c>
      <c r="AZ166" s="1066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70">
        <v>3786667</v>
      </c>
      <c r="BH166" s="1070">
        <v>0</v>
      </c>
      <c r="BI166" s="1070">
        <v>0</v>
      </c>
      <c r="BJ166" s="1070">
        <v>0</v>
      </c>
      <c r="BK166" s="1070">
        <v>0</v>
      </c>
      <c r="BL166" s="1070">
        <v>0</v>
      </c>
      <c r="BM166" s="1070">
        <v>0</v>
      </c>
      <c r="BN166" s="1070">
        <v>0</v>
      </c>
      <c r="BO166" s="1070">
        <v>0</v>
      </c>
      <c r="BP166" s="1070">
        <v>0</v>
      </c>
      <c r="BQ166" s="1070">
        <v>0</v>
      </c>
      <c r="BR166" s="1070">
        <v>0</v>
      </c>
      <c r="BS166" s="1070">
        <v>0</v>
      </c>
      <c r="BT166" s="1070">
        <v>0</v>
      </c>
    </row>
    <row r="167" spans="1:72" ht="23.1" customHeight="1">
      <c r="A167" s="1013" t="str">
        <f t="shared" si="2"/>
        <v>C10</v>
      </c>
      <c r="B167" s="1350" t="s">
        <v>453</v>
      </c>
      <c r="C167" s="1324"/>
      <c r="D167" s="1350"/>
      <c r="E167" s="1324"/>
      <c r="F167" s="1350"/>
      <c r="G167" s="1324"/>
      <c r="H167" s="1350"/>
      <c r="I167" s="1324"/>
      <c r="J167" s="1350"/>
      <c r="K167" s="1324"/>
      <c r="L167" s="1324"/>
      <c r="M167" s="1350"/>
      <c r="N167" s="1324"/>
      <c r="O167" s="1324"/>
      <c r="P167" s="1350"/>
      <c r="Q167" s="1324"/>
      <c r="R167" s="1350"/>
      <c r="S167" s="1324"/>
      <c r="T167" s="1349" t="s">
        <v>61</v>
      </c>
      <c r="U167" s="1324"/>
      <c r="V167" s="1324"/>
      <c r="W167" s="1324"/>
      <c r="X167" s="1324"/>
      <c r="Y167" s="1324"/>
      <c r="Z167" s="1324"/>
      <c r="AA167" s="1324"/>
      <c r="AB167" s="1350" t="s">
        <v>732</v>
      </c>
      <c r="AC167" s="1324"/>
      <c r="AD167" s="1324"/>
      <c r="AE167" s="1324"/>
      <c r="AF167" s="1324"/>
      <c r="AG167" s="1350" t="s">
        <v>733</v>
      </c>
      <c r="AH167" s="1324"/>
      <c r="AI167" s="1324"/>
      <c r="AJ167" s="1021" t="s">
        <v>417</v>
      </c>
      <c r="AK167" s="1351" t="s">
        <v>734</v>
      </c>
      <c r="AL167" s="1324"/>
      <c r="AM167" s="1324"/>
      <c r="AN167" s="1324"/>
      <c r="AO167" s="1324"/>
      <c r="AP167" s="1324"/>
      <c r="AQ167" s="1020">
        <v>34422036845</v>
      </c>
      <c r="AR167" s="1066">
        <v>413571532</v>
      </c>
      <c r="AS167" s="1020">
        <v>309166467</v>
      </c>
      <c r="AT167" s="1020">
        <v>216052341</v>
      </c>
      <c r="AU167" s="1020">
        <v>0</v>
      </c>
      <c r="AV167" s="1066">
        <v>554800597</v>
      </c>
      <c r="AW167" s="1020">
        <v>141229065</v>
      </c>
      <c r="AX167" s="1066">
        <v>2450263796</v>
      </c>
      <c r="AY167" s="1020">
        <v>1895463199</v>
      </c>
      <c r="AZ167" s="1066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70">
        <v>34422036845</v>
      </c>
      <c r="BH167" s="1070">
        <v>413571532</v>
      </c>
      <c r="BI167" s="1070">
        <v>309166467</v>
      </c>
      <c r="BJ167" s="1070">
        <v>216052341</v>
      </c>
      <c r="BK167" s="1070">
        <v>0</v>
      </c>
      <c r="BL167" s="1070">
        <v>554800597</v>
      </c>
      <c r="BM167" s="1070">
        <v>141229065</v>
      </c>
      <c r="BN167" s="1070">
        <v>2450263796</v>
      </c>
      <c r="BO167" s="1070">
        <v>1895463199</v>
      </c>
      <c r="BP167" s="1070">
        <v>2491356878</v>
      </c>
      <c r="BQ167" s="1070">
        <v>41093082</v>
      </c>
      <c r="BR167" s="1070">
        <v>2491356878</v>
      </c>
      <c r="BS167" s="1070">
        <v>0</v>
      </c>
      <c r="BT167" s="1070">
        <v>0</v>
      </c>
    </row>
    <row r="168" spans="1:72" ht="23.1" customHeight="1">
      <c r="A168" s="1013" t="str">
        <f t="shared" si="2"/>
        <v>C15</v>
      </c>
      <c r="B168" s="1350" t="s">
        <v>453</v>
      </c>
      <c r="C168" s="1324"/>
      <c r="D168" s="1350"/>
      <c r="E168" s="1324"/>
      <c r="F168" s="1350"/>
      <c r="G168" s="1324"/>
      <c r="H168" s="1350"/>
      <c r="I168" s="1324"/>
      <c r="J168" s="1350"/>
      <c r="K168" s="1324"/>
      <c r="L168" s="1324"/>
      <c r="M168" s="1350"/>
      <c r="N168" s="1324"/>
      <c r="O168" s="1324"/>
      <c r="P168" s="1350"/>
      <c r="Q168" s="1324"/>
      <c r="R168" s="1350"/>
      <c r="S168" s="1324"/>
      <c r="T168" s="1349" t="s">
        <v>61</v>
      </c>
      <c r="U168" s="1324"/>
      <c r="V168" s="1324"/>
      <c r="W168" s="1324"/>
      <c r="X168" s="1324"/>
      <c r="Y168" s="1324"/>
      <c r="Z168" s="1324"/>
      <c r="AA168" s="1324"/>
      <c r="AB168" s="1350" t="s">
        <v>732</v>
      </c>
      <c r="AC168" s="1324"/>
      <c r="AD168" s="1324"/>
      <c r="AE168" s="1324"/>
      <c r="AF168" s="1324"/>
      <c r="AG168" s="1350" t="s">
        <v>733</v>
      </c>
      <c r="AH168" s="1324"/>
      <c r="AI168" s="1324"/>
      <c r="AJ168" s="1021" t="s">
        <v>745</v>
      </c>
      <c r="AK168" s="1351" t="s">
        <v>781</v>
      </c>
      <c r="AL168" s="1324"/>
      <c r="AM168" s="1324"/>
      <c r="AN168" s="1324"/>
      <c r="AO168" s="1324"/>
      <c r="AP168" s="1324"/>
      <c r="AQ168" s="1020">
        <v>1140000000</v>
      </c>
      <c r="AR168" s="1066">
        <v>0</v>
      </c>
      <c r="AS168" s="1020">
        <v>1140000000</v>
      </c>
      <c r="AT168" s="1020">
        <v>0</v>
      </c>
      <c r="AU168" s="1020">
        <v>0</v>
      </c>
      <c r="AV168" s="1066">
        <v>0</v>
      </c>
      <c r="AW168" s="1020">
        <v>0</v>
      </c>
      <c r="AX168" s="1066">
        <v>0</v>
      </c>
      <c r="AY168" s="1020">
        <v>0</v>
      </c>
      <c r="AZ168" s="1066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70">
        <v>1140000000</v>
      </c>
      <c r="BH168" s="1070">
        <v>0</v>
      </c>
      <c r="BI168" s="1070">
        <v>1140000000</v>
      </c>
      <c r="BJ168" s="1070">
        <v>0</v>
      </c>
      <c r="BK168" s="1070">
        <v>0</v>
      </c>
      <c r="BL168" s="1070">
        <v>0</v>
      </c>
      <c r="BM168" s="1070">
        <v>0</v>
      </c>
      <c r="BN168" s="1070">
        <v>0</v>
      </c>
      <c r="BO168" s="1070">
        <v>0</v>
      </c>
      <c r="BP168" s="1070">
        <v>0</v>
      </c>
      <c r="BQ168" s="1070">
        <v>0</v>
      </c>
      <c r="BR168" s="1070">
        <v>0</v>
      </c>
      <c r="BS168" s="1070">
        <v>0</v>
      </c>
      <c r="BT168" s="1070">
        <v>0</v>
      </c>
    </row>
    <row r="169" spans="1:72" ht="23.1" customHeight="1">
      <c r="A169" s="1013" t="str">
        <f t="shared" si="2"/>
        <v>C12110</v>
      </c>
      <c r="B169" s="1350" t="s">
        <v>453</v>
      </c>
      <c r="C169" s="1324"/>
      <c r="D169" s="1350" t="s">
        <v>782</v>
      </c>
      <c r="E169" s="1324"/>
      <c r="F169" s="1350"/>
      <c r="G169" s="1324"/>
      <c r="H169" s="1350"/>
      <c r="I169" s="1324"/>
      <c r="J169" s="1350"/>
      <c r="K169" s="1324"/>
      <c r="L169" s="1324"/>
      <c r="M169" s="1350"/>
      <c r="N169" s="1324"/>
      <c r="O169" s="1324"/>
      <c r="P169" s="1350"/>
      <c r="Q169" s="1324"/>
      <c r="R169" s="1350"/>
      <c r="S169" s="1324"/>
      <c r="T169" s="1349" t="s">
        <v>783</v>
      </c>
      <c r="U169" s="1324"/>
      <c r="V169" s="1324"/>
      <c r="W169" s="1324"/>
      <c r="X169" s="1324"/>
      <c r="Y169" s="1324"/>
      <c r="Z169" s="1324"/>
      <c r="AA169" s="1324"/>
      <c r="AB169" s="1350" t="s">
        <v>732</v>
      </c>
      <c r="AC169" s="1324"/>
      <c r="AD169" s="1324"/>
      <c r="AE169" s="1324"/>
      <c r="AF169" s="1324"/>
      <c r="AG169" s="1350" t="s">
        <v>733</v>
      </c>
      <c r="AH169" s="1324"/>
      <c r="AI169" s="1324"/>
      <c r="AJ169" s="1021" t="s">
        <v>417</v>
      </c>
      <c r="AK169" s="1351" t="s">
        <v>734</v>
      </c>
      <c r="AL169" s="1324"/>
      <c r="AM169" s="1324"/>
      <c r="AN169" s="1324"/>
      <c r="AO169" s="1324"/>
      <c r="AP169" s="1324"/>
      <c r="AQ169" s="1020">
        <v>16000000000</v>
      </c>
      <c r="AR169" s="1066">
        <v>0</v>
      </c>
      <c r="AS169" s="1020">
        <v>0</v>
      </c>
      <c r="AT169" s="1020">
        <v>0</v>
      </c>
      <c r="AU169" s="1020">
        <v>0</v>
      </c>
      <c r="AV169" s="1066">
        <v>0</v>
      </c>
      <c r="AW169" s="1020">
        <v>0</v>
      </c>
      <c r="AX169" s="1066">
        <v>431476818</v>
      </c>
      <c r="AY169" s="1020">
        <v>431476818</v>
      </c>
      <c r="AZ169" s="1066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70">
        <v>16000000000</v>
      </c>
      <c r="BH169" s="1070">
        <v>0</v>
      </c>
      <c r="BI169" s="1070">
        <v>0</v>
      </c>
      <c r="BJ169" s="1070">
        <v>0</v>
      </c>
      <c r="BK169" s="1070">
        <v>0</v>
      </c>
      <c r="BL169" s="1070">
        <v>0</v>
      </c>
      <c r="BM169" s="1070">
        <v>0</v>
      </c>
      <c r="BN169" s="1070">
        <v>431476818</v>
      </c>
      <c r="BO169" s="1070">
        <v>431476818</v>
      </c>
      <c r="BP169" s="1070">
        <v>431476818</v>
      </c>
      <c r="BQ169" s="1070">
        <v>0</v>
      </c>
      <c r="BR169" s="1070">
        <v>431476818</v>
      </c>
      <c r="BS169" s="1070">
        <v>0</v>
      </c>
      <c r="BT169" s="1070">
        <v>0</v>
      </c>
    </row>
    <row r="170" spans="1:72" ht="23.1" customHeight="1">
      <c r="A170" s="1013" t="str">
        <f t="shared" si="2"/>
        <v>C12180010</v>
      </c>
      <c r="B170" s="1350" t="s">
        <v>453</v>
      </c>
      <c r="C170" s="1324"/>
      <c r="D170" s="1350" t="s">
        <v>782</v>
      </c>
      <c r="E170" s="1324"/>
      <c r="F170" s="1350" t="s">
        <v>784</v>
      </c>
      <c r="G170" s="1324"/>
      <c r="H170" s="1350"/>
      <c r="I170" s="1324"/>
      <c r="J170" s="1350"/>
      <c r="K170" s="1324"/>
      <c r="L170" s="1324"/>
      <c r="M170" s="1350"/>
      <c r="N170" s="1324"/>
      <c r="O170" s="1324"/>
      <c r="P170" s="1350"/>
      <c r="Q170" s="1324"/>
      <c r="R170" s="1350"/>
      <c r="S170" s="1324"/>
      <c r="T170" s="1349" t="s">
        <v>785</v>
      </c>
      <c r="U170" s="1324"/>
      <c r="V170" s="1324"/>
      <c r="W170" s="1324"/>
      <c r="X170" s="1324"/>
      <c r="Y170" s="1324"/>
      <c r="Z170" s="1324"/>
      <c r="AA170" s="1324"/>
      <c r="AB170" s="1350" t="s">
        <v>732</v>
      </c>
      <c r="AC170" s="1324"/>
      <c r="AD170" s="1324"/>
      <c r="AE170" s="1324"/>
      <c r="AF170" s="1324"/>
      <c r="AG170" s="1350" t="s">
        <v>733</v>
      </c>
      <c r="AH170" s="1324"/>
      <c r="AI170" s="1324"/>
      <c r="AJ170" s="1021" t="s">
        <v>417</v>
      </c>
      <c r="AK170" s="1351" t="s">
        <v>734</v>
      </c>
      <c r="AL170" s="1324"/>
      <c r="AM170" s="1324"/>
      <c r="AN170" s="1324"/>
      <c r="AO170" s="1324"/>
      <c r="AP170" s="1324"/>
      <c r="AQ170" s="1020">
        <v>16000000000</v>
      </c>
      <c r="AR170" s="1066">
        <v>0</v>
      </c>
      <c r="AS170" s="1020">
        <v>0</v>
      </c>
      <c r="AT170" s="1020">
        <v>0</v>
      </c>
      <c r="AU170" s="1020">
        <v>0</v>
      </c>
      <c r="AV170" s="1066">
        <v>0</v>
      </c>
      <c r="AW170" s="1020">
        <v>0</v>
      </c>
      <c r="AX170" s="1066">
        <v>431476818</v>
      </c>
      <c r="AY170" s="1020">
        <v>431476818</v>
      </c>
      <c r="AZ170" s="1066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70">
        <v>16000000000</v>
      </c>
      <c r="BH170" s="1070">
        <v>0</v>
      </c>
      <c r="BI170" s="1070">
        <v>0</v>
      </c>
      <c r="BJ170" s="1070">
        <v>0</v>
      </c>
      <c r="BK170" s="1070">
        <v>0</v>
      </c>
      <c r="BL170" s="1070">
        <v>0</v>
      </c>
      <c r="BM170" s="1070">
        <v>0</v>
      </c>
      <c r="BN170" s="1070">
        <v>431476818</v>
      </c>
      <c r="BO170" s="1070">
        <v>431476818</v>
      </c>
      <c r="BP170" s="1070">
        <v>431476818</v>
      </c>
      <c r="BQ170" s="1070">
        <v>0</v>
      </c>
      <c r="BR170" s="1070">
        <v>431476818</v>
      </c>
      <c r="BS170" s="1070">
        <v>0</v>
      </c>
      <c r="BT170" s="1070">
        <v>0</v>
      </c>
    </row>
    <row r="171" spans="1:72" ht="23.1" customHeight="1">
      <c r="A171" s="1013" t="str">
        <f t="shared" si="2"/>
        <v>C121800110</v>
      </c>
      <c r="B171" s="1358" t="s">
        <v>453</v>
      </c>
      <c r="C171" s="1324"/>
      <c r="D171" s="1358" t="s">
        <v>782</v>
      </c>
      <c r="E171" s="1324"/>
      <c r="F171" s="1358" t="s">
        <v>784</v>
      </c>
      <c r="G171" s="1324"/>
      <c r="H171" s="1358" t="s">
        <v>738</v>
      </c>
      <c r="I171" s="1324"/>
      <c r="J171" s="1358" t="s">
        <v>685</v>
      </c>
      <c r="K171" s="1324"/>
      <c r="L171" s="1324"/>
      <c r="M171" s="1358" t="s">
        <v>685</v>
      </c>
      <c r="N171" s="1324"/>
      <c r="O171" s="1324"/>
      <c r="P171" s="1358" t="s">
        <v>685</v>
      </c>
      <c r="Q171" s="1324"/>
      <c r="R171" s="1358" t="s">
        <v>685</v>
      </c>
      <c r="S171" s="1324"/>
      <c r="T171" s="1359" t="s">
        <v>579</v>
      </c>
      <c r="U171" s="1324"/>
      <c r="V171" s="1324"/>
      <c r="W171" s="1324"/>
      <c r="X171" s="1324"/>
      <c r="Y171" s="1324"/>
      <c r="Z171" s="1324"/>
      <c r="AA171" s="1324"/>
      <c r="AB171" s="1358" t="s">
        <v>732</v>
      </c>
      <c r="AC171" s="1324"/>
      <c r="AD171" s="1324"/>
      <c r="AE171" s="1324"/>
      <c r="AF171" s="1324"/>
      <c r="AG171" s="1358" t="s">
        <v>733</v>
      </c>
      <c r="AH171" s="1324"/>
      <c r="AI171" s="1324"/>
      <c r="AJ171" s="1024" t="s">
        <v>417</v>
      </c>
      <c r="AK171" s="1360" t="s">
        <v>734</v>
      </c>
      <c r="AL171" s="1324"/>
      <c r="AM171" s="1324"/>
      <c r="AN171" s="1324"/>
      <c r="AO171" s="1324"/>
      <c r="AP171" s="1324"/>
      <c r="AQ171" s="1020">
        <v>16000000000</v>
      </c>
      <c r="AR171" s="1066">
        <v>0</v>
      </c>
      <c r="AS171" s="1020">
        <v>0</v>
      </c>
      <c r="AT171" s="1020">
        <v>0</v>
      </c>
      <c r="AU171" s="1020">
        <v>0</v>
      </c>
      <c r="AV171" s="1066">
        <v>0</v>
      </c>
      <c r="AW171" s="1020">
        <v>0</v>
      </c>
      <c r="AX171" s="1066">
        <v>431476818</v>
      </c>
      <c r="AY171" s="1020">
        <v>431476818</v>
      </c>
      <c r="AZ171" s="1066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70">
        <v>16000000000</v>
      </c>
      <c r="BH171" s="1070">
        <v>0</v>
      </c>
      <c r="BI171" s="1070">
        <v>0</v>
      </c>
      <c r="BJ171" s="1070">
        <v>0</v>
      </c>
      <c r="BK171" s="1070">
        <v>0</v>
      </c>
      <c r="BL171" s="1070">
        <v>0</v>
      </c>
      <c r="BM171" s="1070">
        <v>0</v>
      </c>
      <c r="BN171" s="1070">
        <v>431476818</v>
      </c>
      <c r="BO171" s="1070">
        <v>431476818</v>
      </c>
      <c r="BP171" s="1070">
        <v>431476818</v>
      </c>
      <c r="BQ171" s="1070">
        <v>0</v>
      </c>
      <c r="BR171" s="1070">
        <v>431476818</v>
      </c>
      <c r="BS171" s="1070">
        <v>0</v>
      </c>
      <c r="BT171" s="1070">
        <v>0</v>
      </c>
    </row>
    <row r="172" spans="1:72" ht="23.1" customHeight="1">
      <c r="A172" s="1013" t="str">
        <f t="shared" si="2"/>
        <v>C12210</v>
      </c>
      <c r="B172" s="1350" t="s">
        <v>453</v>
      </c>
      <c r="C172" s="1324"/>
      <c r="D172" s="1350" t="s">
        <v>786</v>
      </c>
      <c r="E172" s="1324"/>
      <c r="F172" s="1350"/>
      <c r="G172" s="1324"/>
      <c r="H172" s="1350"/>
      <c r="I172" s="1324"/>
      <c r="J172" s="1350"/>
      <c r="K172" s="1324"/>
      <c r="L172" s="1324"/>
      <c r="M172" s="1350"/>
      <c r="N172" s="1324"/>
      <c r="O172" s="1324"/>
      <c r="P172" s="1350"/>
      <c r="Q172" s="1324"/>
      <c r="R172" s="1350"/>
      <c r="S172" s="1324"/>
      <c r="T172" s="1349" t="s">
        <v>787</v>
      </c>
      <c r="U172" s="1324"/>
      <c r="V172" s="1324"/>
      <c r="W172" s="1324"/>
      <c r="X172" s="1324"/>
      <c r="Y172" s="1324"/>
      <c r="Z172" s="1324"/>
      <c r="AA172" s="1324"/>
      <c r="AB172" s="1350" t="s">
        <v>732</v>
      </c>
      <c r="AC172" s="1324"/>
      <c r="AD172" s="1324"/>
      <c r="AE172" s="1324"/>
      <c r="AF172" s="1324"/>
      <c r="AG172" s="1350" t="s">
        <v>733</v>
      </c>
      <c r="AH172" s="1324"/>
      <c r="AI172" s="1324"/>
      <c r="AJ172" s="1021" t="s">
        <v>417</v>
      </c>
      <c r="AK172" s="1351" t="s">
        <v>734</v>
      </c>
      <c r="AL172" s="1324"/>
      <c r="AM172" s="1324"/>
      <c r="AN172" s="1324"/>
      <c r="AO172" s="1324"/>
      <c r="AP172" s="1324"/>
      <c r="AQ172" s="1020">
        <v>891175041</v>
      </c>
      <c r="AR172" s="1066">
        <v>0</v>
      </c>
      <c r="AS172" s="1020">
        <v>0</v>
      </c>
      <c r="AT172" s="1020">
        <v>91175041</v>
      </c>
      <c r="AU172" s="1020">
        <v>0</v>
      </c>
      <c r="AV172" s="1066">
        <v>0</v>
      </c>
      <c r="AW172" s="1020">
        <v>0</v>
      </c>
      <c r="AX172" s="1066">
        <v>0</v>
      </c>
      <c r="AY172" s="1020">
        <v>0</v>
      </c>
      <c r="AZ172" s="1066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70">
        <v>891175041</v>
      </c>
      <c r="BH172" s="1070">
        <v>0</v>
      </c>
      <c r="BI172" s="1070">
        <v>0</v>
      </c>
      <c r="BJ172" s="1070">
        <v>91175041</v>
      </c>
      <c r="BK172" s="1070">
        <v>0</v>
      </c>
      <c r="BL172" s="1070">
        <v>0</v>
      </c>
      <c r="BM172" s="1070">
        <v>0</v>
      </c>
      <c r="BN172" s="1070">
        <v>0</v>
      </c>
      <c r="BO172" s="1070">
        <v>0</v>
      </c>
      <c r="BP172" s="1070">
        <v>0</v>
      </c>
      <c r="BQ172" s="1070">
        <v>0</v>
      </c>
      <c r="BR172" s="1070">
        <v>0</v>
      </c>
      <c r="BS172" s="1070">
        <v>0</v>
      </c>
      <c r="BT172" s="1070">
        <v>0</v>
      </c>
    </row>
    <row r="173" spans="1:72" ht="23.1" customHeight="1">
      <c r="A173" s="1013" t="str">
        <f t="shared" si="2"/>
        <v>C12280010</v>
      </c>
      <c r="B173" s="1350" t="s">
        <v>453</v>
      </c>
      <c r="C173" s="1324"/>
      <c r="D173" s="1350" t="s">
        <v>786</v>
      </c>
      <c r="E173" s="1324"/>
      <c r="F173" s="1350" t="s">
        <v>784</v>
      </c>
      <c r="G173" s="1324"/>
      <c r="H173" s="1350"/>
      <c r="I173" s="1324"/>
      <c r="J173" s="1350"/>
      <c r="K173" s="1324"/>
      <c r="L173" s="1324"/>
      <c r="M173" s="1350"/>
      <c r="N173" s="1324"/>
      <c r="O173" s="1324"/>
      <c r="P173" s="1350"/>
      <c r="Q173" s="1324"/>
      <c r="R173" s="1350"/>
      <c r="S173" s="1324"/>
      <c r="T173" s="1349" t="s">
        <v>785</v>
      </c>
      <c r="U173" s="1324"/>
      <c r="V173" s="1324"/>
      <c r="W173" s="1324"/>
      <c r="X173" s="1324"/>
      <c r="Y173" s="1324"/>
      <c r="Z173" s="1324"/>
      <c r="AA173" s="1324"/>
      <c r="AB173" s="1350" t="s">
        <v>732</v>
      </c>
      <c r="AC173" s="1324"/>
      <c r="AD173" s="1324"/>
      <c r="AE173" s="1324"/>
      <c r="AF173" s="1324"/>
      <c r="AG173" s="1350" t="s">
        <v>733</v>
      </c>
      <c r="AH173" s="1324"/>
      <c r="AI173" s="1324"/>
      <c r="AJ173" s="1021" t="s">
        <v>417</v>
      </c>
      <c r="AK173" s="1351" t="s">
        <v>734</v>
      </c>
      <c r="AL173" s="1324"/>
      <c r="AM173" s="1324"/>
      <c r="AN173" s="1324"/>
      <c r="AO173" s="1324"/>
      <c r="AP173" s="1324"/>
      <c r="AQ173" s="1020">
        <v>891175041</v>
      </c>
      <c r="AR173" s="1066">
        <v>0</v>
      </c>
      <c r="AS173" s="1020">
        <v>0</v>
      </c>
      <c r="AT173" s="1020">
        <v>91175041</v>
      </c>
      <c r="AU173" s="1020">
        <v>0</v>
      </c>
      <c r="AV173" s="1066">
        <v>0</v>
      </c>
      <c r="AW173" s="1020">
        <v>0</v>
      </c>
      <c r="AX173" s="1066">
        <v>0</v>
      </c>
      <c r="AY173" s="1020">
        <v>0</v>
      </c>
      <c r="AZ173" s="1066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70">
        <v>891175041</v>
      </c>
      <c r="BH173" s="1070">
        <v>0</v>
      </c>
      <c r="BI173" s="1070">
        <v>0</v>
      </c>
      <c r="BJ173" s="1070">
        <v>91175041</v>
      </c>
      <c r="BK173" s="1070">
        <v>0</v>
      </c>
      <c r="BL173" s="1070">
        <v>0</v>
      </c>
      <c r="BM173" s="1070">
        <v>0</v>
      </c>
      <c r="BN173" s="1070">
        <v>0</v>
      </c>
      <c r="BO173" s="1070">
        <v>0</v>
      </c>
      <c r="BP173" s="1070">
        <v>0</v>
      </c>
      <c r="BQ173" s="1070">
        <v>0</v>
      </c>
      <c r="BR173" s="1070">
        <v>0</v>
      </c>
      <c r="BS173" s="1070">
        <v>0</v>
      </c>
      <c r="BT173" s="1070">
        <v>0</v>
      </c>
    </row>
    <row r="174" spans="1:72" ht="23.1" customHeight="1">
      <c r="A174" s="1013" t="str">
        <f t="shared" si="2"/>
        <v>C122800210</v>
      </c>
      <c r="B174" s="1358" t="s">
        <v>453</v>
      </c>
      <c r="C174" s="1324"/>
      <c r="D174" s="1358" t="s">
        <v>786</v>
      </c>
      <c r="E174" s="1324"/>
      <c r="F174" s="1358" t="s">
        <v>784</v>
      </c>
      <c r="G174" s="1324"/>
      <c r="H174" s="1358" t="s">
        <v>741</v>
      </c>
      <c r="I174" s="1324"/>
      <c r="J174" s="1358"/>
      <c r="K174" s="1324"/>
      <c r="L174" s="1324"/>
      <c r="M174" s="1358"/>
      <c r="N174" s="1324"/>
      <c r="O174" s="1324"/>
      <c r="P174" s="1358"/>
      <c r="Q174" s="1324"/>
      <c r="R174" s="1358"/>
      <c r="S174" s="1324"/>
      <c r="T174" s="1359" t="s">
        <v>454</v>
      </c>
      <c r="U174" s="1324"/>
      <c r="V174" s="1324"/>
      <c r="W174" s="1324"/>
      <c r="X174" s="1324"/>
      <c r="Y174" s="1324"/>
      <c r="Z174" s="1324"/>
      <c r="AA174" s="1324"/>
      <c r="AB174" s="1358" t="s">
        <v>732</v>
      </c>
      <c r="AC174" s="1324"/>
      <c r="AD174" s="1324"/>
      <c r="AE174" s="1324"/>
      <c r="AF174" s="1324"/>
      <c r="AG174" s="1358" t="s">
        <v>733</v>
      </c>
      <c r="AH174" s="1324"/>
      <c r="AI174" s="1324"/>
      <c r="AJ174" s="1024" t="s">
        <v>417</v>
      </c>
      <c r="AK174" s="1360" t="s">
        <v>734</v>
      </c>
      <c r="AL174" s="1324"/>
      <c r="AM174" s="1324"/>
      <c r="AN174" s="1324"/>
      <c r="AO174" s="1324"/>
      <c r="AP174" s="1324"/>
      <c r="AQ174" s="1020">
        <v>800000000</v>
      </c>
      <c r="AR174" s="1066">
        <v>0</v>
      </c>
      <c r="AS174" s="1020">
        <v>0</v>
      </c>
      <c r="AT174" s="1020">
        <v>91175041</v>
      </c>
      <c r="AU174" s="1020">
        <v>0</v>
      </c>
      <c r="AV174" s="1066">
        <v>0</v>
      </c>
      <c r="AW174" s="1020">
        <v>0</v>
      </c>
      <c r="AX174" s="1066">
        <v>0</v>
      </c>
      <c r="AY174" s="1020">
        <v>0</v>
      </c>
      <c r="AZ174" s="1066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70">
        <v>800000000</v>
      </c>
      <c r="BH174" s="1070">
        <v>0</v>
      </c>
      <c r="BI174" s="1070">
        <v>0</v>
      </c>
      <c r="BJ174" s="1070">
        <v>91175041</v>
      </c>
      <c r="BK174" s="1070">
        <v>0</v>
      </c>
      <c r="BL174" s="1070">
        <v>0</v>
      </c>
      <c r="BM174" s="1070">
        <v>0</v>
      </c>
      <c r="BN174" s="1070">
        <v>0</v>
      </c>
      <c r="BO174" s="1070">
        <v>0</v>
      </c>
      <c r="BP174" s="1070">
        <v>0</v>
      </c>
      <c r="BQ174" s="1070">
        <v>0</v>
      </c>
      <c r="BR174" s="1070">
        <v>0</v>
      </c>
      <c r="BS174" s="1070">
        <v>0</v>
      </c>
      <c r="BT174" s="1070">
        <v>0</v>
      </c>
    </row>
    <row r="175" spans="1:72" ht="23.1" customHeight="1">
      <c r="A175" s="1013" t="str">
        <f t="shared" si="2"/>
        <v>C122800310</v>
      </c>
      <c r="B175" s="1358" t="s">
        <v>453</v>
      </c>
      <c r="C175" s="1324"/>
      <c r="D175" s="1358" t="s">
        <v>786</v>
      </c>
      <c r="E175" s="1324"/>
      <c r="F175" s="1358" t="s">
        <v>784</v>
      </c>
      <c r="G175" s="1324"/>
      <c r="H175" s="1358" t="s">
        <v>748</v>
      </c>
      <c r="I175" s="1324"/>
      <c r="J175" s="1358" t="s">
        <v>685</v>
      </c>
      <c r="K175" s="1324"/>
      <c r="L175" s="1324"/>
      <c r="M175" s="1358" t="s">
        <v>685</v>
      </c>
      <c r="N175" s="1324"/>
      <c r="O175" s="1324"/>
      <c r="P175" s="1358" t="s">
        <v>685</v>
      </c>
      <c r="Q175" s="1324"/>
      <c r="R175" s="1358" t="s">
        <v>685</v>
      </c>
      <c r="S175" s="1324"/>
      <c r="T175" s="1359" t="s">
        <v>788</v>
      </c>
      <c r="U175" s="1324"/>
      <c r="V175" s="1324"/>
      <c r="W175" s="1324"/>
      <c r="X175" s="1324"/>
      <c r="Y175" s="1324"/>
      <c r="Z175" s="1324"/>
      <c r="AA175" s="1324"/>
      <c r="AB175" s="1358" t="s">
        <v>732</v>
      </c>
      <c r="AC175" s="1324"/>
      <c r="AD175" s="1324"/>
      <c r="AE175" s="1324"/>
      <c r="AF175" s="1324"/>
      <c r="AG175" s="1358" t="s">
        <v>733</v>
      </c>
      <c r="AH175" s="1324"/>
      <c r="AI175" s="1324"/>
      <c r="AJ175" s="1024" t="s">
        <v>417</v>
      </c>
      <c r="AK175" s="1360" t="s">
        <v>734</v>
      </c>
      <c r="AL175" s="1324"/>
      <c r="AM175" s="1324"/>
      <c r="AN175" s="1324"/>
      <c r="AO175" s="1324"/>
      <c r="AP175" s="1324"/>
      <c r="AQ175" s="1020">
        <v>91175041</v>
      </c>
      <c r="AR175" s="1066">
        <v>0</v>
      </c>
      <c r="AS175" s="1020">
        <v>0</v>
      </c>
      <c r="AT175" s="1020">
        <v>0</v>
      </c>
      <c r="AU175" s="1020">
        <v>0</v>
      </c>
      <c r="AV175" s="1066">
        <v>0</v>
      </c>
      <c r="AW175" s="1020">
        <v>0</v>
      </c>
      <c r="AX175" s="1066">
        <v>0</v>
      </c>
      <c r="AY175" s="1020">
        <v>0</v>
      </c>
      <c r="AZ175" s="1066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70">
        <v>91175041</v>
      </c>
      <c r="BH175" s="1070">
        <v>0</v>
      </c>
      <c r="BI175" s="1070">
        <v>0</v>
      </c>
      <c r="BJ175" s="1070">
        <v>0</v>
      </c>
      <c r="BK175" s="1070">
        <v>0</v>
      </c>
      <c r="BL175" s="1070">
        <v>0</v>
      </c>
      <c r="BM175" s="1070">
        <v>0</v>
      </c>
      <c r="BN175" s="1070">
        <v>0</v>
      </c>
      <c r="BO175" s="1070">
        <v>0</v>
      </c>
      <c r="BP175" s="1070">
        <v>0</v>
      </c>
      <c r="BQ175" s="1070">
        <v>0</v>
      </c>
      <c r="BR175" s="1070">
        <v>0</v>
      </c>
      <c r="BS175" s="1070">
        <v>0</v>
      </c>
      <c r="BT175" s="1070">
        <v>0</v>
      </c>
    </row>
    <row r="176" spans="1:72" ht="23.1" customHeight="1">
      <c r="A176" s="1013" t="str">
        <f t="shared" si="2"/>
        <v>C21310</v>
      </c>
      <c r="B176" s="1350" t="s">
        <v>453</v>
      </c>
      <c r="C176" s="1324"/>
      <c r="D176" s="1350" t="s">
        <v>789</v>
      </c>
      <c r="E176" s="1324"/>
      <c r="F176" s="1350"/>
      <c r="G176" s="1324"/>
      <c r="H176" s="1350"/>
      <c r="I176" s="1324"/>
      <c r="J176" s="1350"/>
      <c r="K176" s="1324"/>
      <c r="L176" s="1324"/>
      <c r="M176" s="1350"/>
      <c r="N176" s="1324"/>
      <c r="O176" s="1324"/>
      <c r="P176" s="1350"/>
      <c r="Q176" s="1324"/>
      <c r="R176" s="1350"/>
      <c r="S176" s="1324"/>
      <c r="T176" s="1349" t="s">
        <v>790</v>
      </c>
      <c r="U176" s="1324"/>
      <c r="V176" s="1324"/>
      <c r="W176" s="1324"/>
      <c r="X176" s="1324"/>
      <c r="Y176" s="1324"/>
      <c r="Z176" s="1324"/>
      <c r="AA176" s="1324"/>
      <c r="AB176" s="1350" t="s">
        <v>732</v>
      </c>
      <c r="AC176" s="1324"/>
      <c r="AD176" s="1324"/>
      <c r="AE176" s="1324"/>
      <c r="AF176" s="1324"/>
      <c r="AG176" s="1350" t="s">
        <v>733</v>
      </c>
      <c r="AH176" s="1324"/>
      <c r="AI176" s="1324"/>
      <c r="AJ176" s="1021" t="s">
        <v>417</v>
      </c>
      <c r="AK176" s="1351" t="s">
        <v>734</v>
      </c>
      <c r="AL176" s="1324"/>
      <c r="AM176" s="1324"/>
      <c r="AN176" s="1324"/>
      <c r="AO176" s="1324"/>
      <c r="AP176" s="1324"/>
      <c r="AQ176" s="1020">
        <v>540000000</v>
      </c>
      <c r="AR176" s="1066">
        <v>0</v>
      </c>
      <c r="AS176" s="1020">
        <v>800000</v>
      </c>
      <c r="AT176" s="1020">
        <v>0</v>
      </c>
      <c r="AU176" s="1020">
        <v>0</v>
      </c>
      <c r="AV176" s="1066">
        <v>0</v>
      </c>
      <c r="AW176" s="1020">
        <v>0</v>
      </c>
      <c r="AX176" s="1066">
        <v>0</v>
      </c>
      <c r="AY176" s="1020">
        <v>0</v>
      </c>
      <c r="AZ176" s="1066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70">
        <v>540000000</v>
      </c>
      <c r="BH176" s="1070">
        <v>0</v>
      </c>
      <c r="BI176" s="1070">
        <v>800000</v>
      </c>
      <c r="BJ176" s="1070">
        <v>0</v>
      </c>
      <c r="BK176" s="1070">
        <v>0</v>
      </c>
      <c r="BL176" s="1070">
        <v>0</v>
      </c>
      <c r="BM176" s="1070">
        <v>0</v>
      </c>
      <c r="BN176" s="1070">
        <v>0</v>
      </c>
      <c r="BO176" s="1070">
        <v>0</v>
      </c>
      <c r="BP176" s="1070">
        <v>0</v>
      </c>
      <c r="BQ176" s="1070">
        <v>0</v>
      </c>
      <c r="BR176" s="1070">
        <v>0</v>
      </c>
      <c r="BS176" s="1070">
        <v>0</v>
      </c>
      <c r="BT176" s="1070">
        <v>0</v>
      </c>
    </row>
    <row r="177" spans="1:72" ht="23.1" customHeight="1">
      <c r="A177" s="1013" t="str">
        <f t="shared" si="2"/>
        <v>C21380010</v>
      </c>
      <c r="B177" s="1350" t="s">
        <v>453</v>
      </c>
      <c r="C177" s="1324"/>
      <c r="D177" s="1350" t="s">
        <v>789</v>
      </c>
      <c r="E177" s="1324"/>
      <c r="F177" s="1350" t="s">
        <v>784</v>
      </c>
      <c r="G177" s="1324"/>
      <c r="H177" s="1350"/>
      <c r="I177" s="1324"/>
      <c r="J177" s="1350"/>
      <c r="K177" s="1324"/>
      <c r="L177" s="1324"/>
      <c r="M177" s="1350"/>
      <c r="N177" s="1324"/>
      <c r="O177" s="1324"/>
      <c r="P177" s="1350"/>
      <c r="Q177" s="1324"/>
      <c r="R177" s="1350"/>
      <c r="S177" s="1324"/>
      <c r="T177" s="1349" t="s">
        <v>785</v>
      </c>
      <c r="U177" s="1324"/>
      <c r="V177" s="1324"/>
      <c r="W177" s="1324"/>
      <c r="X177" s="1324"/>
      <c r="Y177" s="1324"/>
      <c r="Z177" s="1324"/>
      <c r="AA177" s="1324"/>
      <c r="AB177" s="1350" t="s">
        <v>732</v>
      </c>
      <c r="AC177" s="1324"/>
      <c r="AD177" s="1324"/>
      <c r="AE177" s="1324"/>
      <c r="AF177" s="1324"/>
      <c r="AG177" s="1350" t="s">
        <v>733</v>
      </c>
      <c r="AH177" s="1324"/>
      <c r="AI177" s="1324"/>
      <c r="AJ177" s="1021" t="s">
        <v>417</v>
      </c>
      <c r="AK177" s="1351" t="s">
        <v>734</v>
      </c>
      <c r="AL177" s="1324"/>
      <c r="AM177" s="1324"/>
      <c r="AN177" s="1324"/>
      <c r="AO177" s="1324"/>
      <c r="AP177" s="1324"/>
      <c r="AQ177" s="1020">
        <v>540000000</v>
      </c>
      <c r="AR177" s="1066">
        <v>0</v>
      </c>
      <c r="AS177" s="1020">
        <v>800000</v>
      </c>
      <c r="AT177" s="1020">
        <v>0</v>
      </c>
      <c r="AU177" s="1020">
        <v>0</v>
      </c>
      <c r="AV177" s="1066">
        <v>0</v>
      </c>
      <c r="AW177" s="1020">
        <v>0</v>
      </c>
      <c r="AX177" s="1066">
        <v>0</v>
      </c>
      <c r="AY177" s="1020">
        <v>0</v>
      </c>
      <c r="AZ177" s="1066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70">
        <v>540000000</v>
      </c>
      <c r="BH177" s="1070">
        <v>0</v>
      </c>
      <c r="BI177" s="1070">
        <v>800000</v>
      </c>
      <c r="BJ177" s="1070">
        <v>0</v>
      </c>
      <c r="BK177" s="1070">
        <v>0</v>
      </c>
      <c r="BL177" s="1070">
        <v>0</v>
      </c>
      <c r="BM177" s="1070">
        <v>0</v>
      </c>
      <c r="BN177" s="1070">
        <v>0</v>
      </c>
      <c r="BO177" s="1070">
        <v>0</v>
      </c>
      <c r="BP177" s="1070">
        <v>0</v>
      </c>
      <c r="BQ177" s="1070">
        <v>0</v>
      </c>
      <c r="BR177" s="1070">
        <v>0</v>
      </c>
      <c r="BS177" s="1070">
        <v>0</v>
      </c>
      <c r="BT177" s="1070">
        <v>0</v>
      </c>
    </row>
    <row r="178" spans="1:72" ht="23.1" customHeight="1">
      <c r="A178" s="1013" t="str">
        <f t="shared" si="2"/>
        <v>C213800110</v>
      </c>
      <c r="B178" s="1358" t="s">
        <v>453</v>
      </c>
      <c r="C178" s="1324"/>
      <c r="D178" s="1358" t="s">
        <v>789</v>
      </c>
      <c r="E178" s="1324"/>
      <c r="F178" s="1358" t="s">
        <v>784</v>
      </c>
      <c r="G178" s="1324"/>
      <c r="H178" s="1358" t="s">
        <v>738</v>
      </c>
      <c r="I178" s="1324"/>
      <c r="J178" s="1358" t="s">
        <v>685</v>
      </c>
      <c r="K178" s="1324"/>
      <c r="L178" s="1324"/>
      <c r="M178" s="1358" t="s">
        <v>685</v>
      </c>
      <c r="N178" s="1324"/>
      <c r="O178" s="1324"/>
      <c r="P178" s="1358" t="s">
        <v>685</v>
      </c>
      <c r="Q178" s="1324"/>
      <c r="R178" s="1358" t="s">
        <v>685</v>
      </c>
      <c r="S178" s="1324"/>
      <c r="T178" s="1359" t="s">
        <v>580</v>
      </c>
      <c r="U178" s="1324"/>
      <c r="V178" s="1324"/>
      <c r="W178" s="1324"/>
      <c r="X178" s="1324"/>
      <c r="Y178" s="1324"/>
      <c r="Z178" s="1324"/>
      <c r="AA178" s="1324"/>
      <c r="AB178" s="1358" t="s">
        <v>732</v>
      </c>
      <c r="AC178" s="1324"/>
      <c r="AD178" s="1324"/>
      <c r="AE178" s="1324"/>
      <c r="AF178" s="1324"/>
      <c r="AG178" s="1358" t="s">
        <v>733</v>
      </c>
      <c r="AH178" s="1324"/>
      <c r="AI178" s="1324"/>
      <c r="AJ178" s="1024" t="s">
        <v>417</v>
      </c>
      <c r="AK178" s="1360" t="s">
        <v>734</v>
      </c>
      <c r="AL178" s="1324"/>
      <c r="AM178" s="1324"/>
      <c r="AN178" s="1324"/>
      <c r="AO178" s="1324"/>
      <c r="AP178" s="1324"/>
      <c r="AQ178" s="1020">
        <v>540000000</v>
      </c>
      <c r="AR178" s="1066">
        <v>0</v>
      </c>
      <c r="AS178" s="1020">
        <v>800000</v>
      </c>
      <c r="AT178" s="1020">
        <v>0</v>
      </c>
      <c r="AU178" s="1020">
        <v>0</v>
      </c>
      <c r="AV178" s="1066">
        <v>0</v>
      </c>
      <c r="AW178" s="1020">
        <v>0</v>
      </c>
      <c r="AX178" s="1066">
        <v>0</v>
      </c>
      <c r="AY178" s="1020">
        <v>0</v>
      </c>
      <c r="AZ178" s="1066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70">
        <v>540000000</v>
      </c>
      <c r="BH178" s="1070">
        <v>0</v>
      </c>
      <c r="BI178" s="1070">
        <v>800000</v>
      </c>
      <c r="BJ178" s="1070">
        <v>0</v>
      </c>
      <c r="BK178" s="1070">
        <v>0</v>
      </c>
      <c r="BL178" s="1070">
        <v>0</v>
      </c>
      <c r="BM178" s="1070">
        <v>0</v>
      </c>
      <c r="BN178" s="1070">
        <v>0</v>
      </c>
      <c r="BO178" s="1070">
        <v>0</v>
      </c>
      <c r="BP178" s="1070">
        <v>0</v>
      </c>
      <c r="BQ178" s="1070">
        <v>0</v>
      </c>
      <c r="BR178" s="1070">
        <v>0</v>
      </c>
      <c r="BS178" s="1070">
        <v>0</v>
      </c>
      <c r="BT178" s="1070">
        <v>0</v>
      </c>
    </row>
    <row r="179" spans="1:72" ht="23.1" customHeight="1">
      <c r="A179" s="1013" t="str">
        <f t="shared" si="2"/>
        <v>C31010</v>
      </c>
      <c r="B179" s="1350" t="s">
        <v>453</v>
      </c>
      <c r="C179" s="1324"/>
      <c r="D179" s="1350" t="s">
        <v>791</v>
      </c>
      <c r="E179" s="1324"/>
      <c r="F179" s="1350"/>
      <c r="G179" s="1324"/>
      <c r="H179" s="1350"/>
      <c r="I179" s="1324"/>
      <c r="J179" s="1350"/>
      <c r="K179" s="1324"/>
      <c r="L179" s="1324"/>
      <c r="M179" s="1350"/>
      <c r="N179" s="1324"/>
      <c r="O179" s="1324"/>
      <c r="P179" s="1350"/>
      <c r="Q179" s="1324"/>
      <c r="R179" s="1350"/>
      <c r="S179" s="1324"/>
      <c r="T179" s="1349" t="s">
        <v>792</v>
      </c>
      <c r="U179" s="1324"/>
      <c r="V179" s="1324"/>
      <c r="W179" s="1324"/>
      <c r="X179" s="1324"/>
      <c r="Y179" s="1324"/>
      <c r="Z179" s="1324"/>
      <c r="AA179" s="1324"/>
      <c r="AB179" s="1350" t="s">
        <v>732</v>
      </c>
      <c r="AC179" s="1324"/>
      <c r="AD179" s="1324"/>
      <c r="AE179" s="1324"/>
      <c r="AF179" s="1324"/>
      <c r="AG179" s="1350" t="s">
        <v>733</v>
      </c>
      <c r="AH179" s="1324"/>
      <c r="AI179" s="1324"/>
      <c r="AJ179" s="1021" t="s">
        <v>417</v>
      </c>
      <c r="AK179" s="1351" t="s">
        <v>734</v>
      </c>
      <c r="AL179" s="1324"/>
      <c r="AM179" s="1324"/>
      <c r="AN179" s="1324"/>
      <c r="AO179" s="1324"/>
      <c r="AP179" s="1324"/>
      <c r="AQ179" s="1020">
        <v>3518877300</v>
      </c>
      <c r="AR179" s="1066">
        <v>141771200</v>
      </c>
      <c r="AS179" s="1020">
        <v>149901441</v>
      </c>
      <c r="AT179" s="1020">
        <v>124877300</v>
      </c>
      <c r="AU179" s="1020">
        <v>0</v>
      </c>
      <c r="AV179" s="1066">
        <v>122390591</v>
      </c>
      <c r="AW179" s="1020">
        <v>19380609</v>
      </c>
      <c r="AX179" s="1066">
        <v>371105845</v>
      </c>
      <c r="AY179" s="1020">
        <v>248715254</v>
      </c>
      <c r="AZ179" s="1066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70">
        <v>3518877300</v>
      </c>
      <c r="BH179" s="1070">
        <v>141771200</v>
      </c>
      <c r="BI179" s="1070">
        <v>149901441</v>
      </c>
      <c r="BJ179" s="1070">
        <v>124877300</v>
      </c>
      <c r="BK179" s="1070">
        <v>0</v>
      </c>
      <c r="BL179" s="1070">
        <v>122390591</v>
      </c>
      <c r="BM179" s="1070">
        <v>19380609</v>
      </c>
      <c r="BN179" s="1070">
        <v>371105845</v>
      </c>
      <c r="BO179" s="1070">
        <v>248715254</v>
      </c>
      <c r="BP179" s="1070">
        <v>403957398</v>
      </c>
      <c r="BQ179" s="1070">
        <v>32851553</v>
      </c>
      <c r="BR179" s="1070">
        <v>403957398</v>
      </c>
      <c r="BS179" s="1070">
        <v>0</v>
      </c>
      <c r="BT179" s="1070">
        <v>0</v>
      </c>
    </row>
    <row r="180" spans="1:72" ht="23.1" customHeight="1">
      <c r="A180" s="1013" t="str">
        <f t="shared" si="2"/>
        <v>C310150410</v>
      </c>
      <c r="B180" s="1350" t="s">
        <v>453</v>
      </c>
      <c r="C180" s="1324"/>
      <c r="D180" s="1350" t="s">
        <v>791</v>
      </c>
      <c r="E180" s="1324"/>
      <c r="F180" s="1350" t="s">
        <v>793</v>
      </c>
      <c r="G180" s="1324"/>
      <c r="H180" s="1350"/>
      <c r="I180" s="1324"/>
      <c r="J180" s="1350"/>
      <c r="K180" s="1324"/>
      <c r="L180" s="1324"/>
      <c r="M180" s="1350"/>
      <c r="N180" s="1324"/>
      <c r="O180" s="1324"/>
      <c r="P180" s="1350"/>
      <c r="Q180" s="1324"/>
      <c r="R180" s="1350"/>
      <c r="S180" s="1324"/>
      <c r="T180" s="1349" t="s">
        <v>794</v>
      </c>
      <c r="U180" s="1324"/>
      <c r="V180" s="1324"/>
      <c r="W180" s="1324"/>
      <c r="X180" s="1324"/>
      <c r="Y180" s="1324"/>
      <c r="Z180" s="1324"/>
      <c r="AA180" s="1324"/>
      <c r="AB180" s="1350" t="s">
        <v>732</v>
      </c>
      <c r="AC180" s="1324"/>
      <c r="AD180" s="1324"/>
      <c r="AE180" s="1324"/>
      <c r="AF180" s="1324"/>
      <c r="AG180" s="1350" t="s">
        <v>733</v>
      </c>
      <c r="AH180" s="1324"/>
      <c r="AI180" s="1324"/>
      <c r="AJ180" s="1021" t="s">
        <v>417</v>
      </c>
      <c r="AK180" s="1351" t="s">
        <v>734</v>
      </c>
      <c r="AL180" s="1324"/>
      <c r="AM180" s="1324"/>
      <c r="AN180" s="1324"/>
      <c r="AO180" s="1324"/>
      <c r="AP180" s="1324"/>
      <c r="AQ180" s="1020">
        <v>800000000</v>
      </c>
      <c r="AR180" s="1066">
        <v>90000000</v>
      </c>
      <c r="AS180" s="1020">
        <v>70013533</v>
      </c>
      <c r="AT180" s="1020">
        <v>0</v>
      </c>
      <c r="AU180" s="1020">
        <v>0</v>
      </c>
      <c r="AV180" s="1066">
        <v>68411852</v>
      </c>
      <c r="AW180" s="1020">
        <v>21588148</v>
      </c>
      <c r="AX180" s="1066">
        <v>46852978</v>
      </c>
      <c r="AY180" s="1020">
        <v>21558874</v>
      </c>
      <c r="AZ180" s="1066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70">
        <v>800000000</v>
      </c>
      <c r="BH180" s="1070">
        <v>90000000</v>
      </c>
      <c r="BI180" s="1070">
        <v>70013533</v>
      </c>
      <c r="BJ180" s="1070">
        <v>0</v>
      </c>
      <c r="BK180" s="1070">
        <v>0</v>
      </c>
      <c r="BL180" s="1070">
        <v>68411852</v>
      </c>
      <c r="BM180" s="1070">
        <v>21588148</v>
      </c>
      <c r="BN180" s="1070">
        <v>46852978</v>
      </c>
      <c r="BO180" s="1070">
        <v>21558874</v>
      </c>
      <c r="BP180" s="1070">
        <v>46053265</v>
      </c>
      <c r="BQ180" s="1070">
        <v>799713</v>
      </c>
      <c r="BR180" s="1070">
        <v>46053265</v>
      </c>
      <c r="BS180" s="1070">
        <v>0</v>
      </c>
      <c r="BT180" s="1070">
        <v>0</v>
      </c>
    </row>
    <row r="181" spans="1:72" ht="23.1" customHeight="1">
      <c r="A181" s="1013" t="str">
        <f t="shared" si="2"/>
        <v>C3101504110</v>
      </c>
      <c r="B181" s="1358" t="s">
        <v>453</v>
      </c>
      <c r="C181" s="1324"/>
      <c r="D181" s="1358" t="s">
        <v>791</v>
      </c>
      <c r="E181" s="1324"/>
      <c r="F181" s="1358" t="s">
        <v>793</v>
      </c>
      <c r="G181" s="1324"/>
      <c r="H181" s="1358" t="s">
        <v>738</v>
      </c>
      <c r="I181" s="1324"/>
      <c r="J181" s="1358" t="s">
        <v>685</v>
      </c>
      <c r="K181" s="1324"/>
      <c r="L181" s="1324"/>
      <c r="M181" s="1358" t="s">
        <v>685</v>
      </c>
      <c r="N181" s="1324"/>
      <c r="O181" s="1324"/>
      <c r="P181" s="1358" t="s">
        <v>685</v>
      </c>
      <c r="Q181" s="1324"/>
      <c r="R181" s="1358" t="s">
        <v>685</v>
      </c>
      <c r="S181" s="1324"/>
      <c r="T181" s="1359" t="s">
        <v>581</v>
      </c>
      <c r="U181" s="1324"/>
      <c r="V181" s="1324"/>
      <c r="W181" s="1324"/>
      <c r="X181" s="1324"/>
      <c r="Y181" s="1324"/>
      <c r="Z181" s="1324"/>
      <c r="AA181" s="1324"/>
      <c r="AB181" s="1358" t="s">
        <v>732</v>
      </c>
      <c r="AC181" s="1324"/>
      <c r="AD181" s="1324"/>
      <c r="AE181" s="1324"/>
      <c r="AF181" s="1324"/>
      <c r="AG181" s="1358" t="s">
        <v>733</v>
      </c>
      <c r="AH181" s="1324"/>
      <c r="AI181" s="1324"/>
      <c r="AJ181" s="1024" t="s">
        <v>417</v>
      </c>
      <c r="AK181" s="1360" t="s">
        <v>734</v>
      </c>
      <c r="AL181" s="1324"/>
      <c r="AM181" s="1324"/>
      <c r="AN181" s="1324"/>
      <c r="AO181" s="1324"/>
      <c r="AP181" s="1324"/>
      <c r="AQ181" s="1020">
        <v>450000000</v>
      </c>
      <c r="AR181" s="1066">
        <v>29000000</v>
      </c>
      <c r="AS181" s="1020">
        <v>69000200</v>
      </c>
      <c r="AT181" s="1020">
        <v>0</v>
      </c>
      <c r="AU181" s="1020">
        <v>0</v>
      </c>
      <c r="AV181" s="1066">
        <v>36531977</v>
      </c>
      <c r="AW181" s="1020">
        <v>7531977</v>
      </c>
      <c r="AX181" s="1066">
        <v>21496508</v>
      </c>
      <c r="AY181" s="1020">
        <v>15035469</v>
      </c>
      <c r="AZ181" s="1066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70">
        <v>450000000</v>
      </c>
      <c r="BH181" s="1070">
        <v>29000000</v>
      </c>
      <c r="BI181" s="1070">
        <v>69000200</v>
      </c>
      <c r="BJ181" s="1070">
        <v>0</v>
      </c>
      <c r="BK181" s="1070">
        <v>0</v>
      </c>
      <c r="BL181" s="1070">
        <v>36531977</v>
      </c>
      <c r="BM181" s="1070">
        <v>7531977</v>
      </c>
      <c r="BN181" s="1070">
        <v>21496508</v>
      </c>
      <c r="BO181" s="1070">
        <v>15035469</v>
      </c>
      <c r="BP181" s="1070">
        <v>20696795</v>
      </c>
      <c r="BQ181" s="1070">
        <v>799713</v>
      </c>
      <c r="BR181" s="1070">
        <v>20696795</v>
      </c>
      <c r="BS181" s="1070">
        <v>0</v>
      </c>
      <c r="BT181" s="1070">
        <v>0</v>
      </c>
    </row>
    <row r="182" spans="1:72" ht="23.1" customHeight="1">
      <c r="A182" s="1013" t="str">
        <f t="shared" si="2"/>
        <v>C3101504210</v>
      </c>
      <c r="B182" s="1358" t="s">
        <v>453</v>
      </c>
      <c r="C182" s="1324"/>
      <c r="D182" s="1358" t="s">
        <v>791</v>
      </c>
      <c r="E182" s="1324"/>
      <c r="F182" s="1358" t="s">
        <v>793</v>
      </c>
      <c r="G182" s="1324"/>
      <c r="H182" s="1358" t="s">
        <v>741</v>
      </c>
      <c r="I182" s="1324"/>
      <c r="J182" s="1358" t="s">
        <v>685</v>
      </c>
      <c r="K182" s="1324"/>
      <c r="L182" s="1324"/>
      <c r="M182" s="1358" t="s">
        <v>685</v>
      </c>
      <c r="N182" s="1324"/>
      <c r="O182" s="1324"/>
      <c r="P182" s="1358" t="s">
        <v>685</v>
      </c>
      <c r="Q182" s="1324"/>
      <c r="R182" s="1358" t="s">
        <v>685</v>
      </c>
      <c r="S182" s="1324"/>
      <c r="T182" s="1359" t="s">
        <v>582</v>
      </c>
      <c r="U182" s="1324"/>
      <c r="V182" s="1324"/>
      <c r="W182" s="1324"/>
      <c r="X182" s="1324"/>
      <c r="Y182" s="1324"/>
      <c r="Z182" s="1324"/>
      <c r="AA182" s="1324"/>
      <c r="AB182" s="1358" t="s">
        <v>732</v>
      </c>
      <c r="AC182" s="1324"/>
      <c r="AD182" s="1324"/>
      <c r="AE182" s="1324"/>
      <c r="AF182" s="1324"/>
      <c r="AG182" s="1358" t="s">
        <v>733</v>
      </c>
      <c r="AH182" s="1324"/>
      <c r="AI182" s="1324"/>
      <c r="AJ182" s="1024" t="s">
        <v>417</v>
      </c>
      <c r="AK182" s="1360" t="s">
        <v>734</v>
      </c>
      <c r="AL182" s="1324"/>
      <c r="AM182" s="1324"/>
      <c r="AN182" s="1324"/>
      <c r="AO182" s="1324"/>
      <c r="AP182" s="1324"/>
      <c r="AQ182" s="1020">
        <v>350000000</v>
      </c>
      <c r="AR182" s="1066">
        <v>61000000</v>
      </c>
      <c r="AS182" s="1020">
        <v>1013333</v>
      </c>
      <c r="AT182" s="1020">
        <v>0</v>
      </c>
      <c r="AU182" s="1020">
        <v>0</v>
      </c>
      <c r="AV182" s="1066">
        <v>31879875</v>
      </c>
      <c r="AW182" s="1020">
        <v>29120125</v>
      </c>
      <c r="AX182" s="1066">
        <v>25356470</v>
      </c>
      <c r="AY182" s="1020">
        <v>6523405</v>
      </c>
      <c r="AZ182" s="1066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70">
        <v>350000000</v>
      </c>
      <c r="BH182" s="1070">
        <v>61000000</v>
      </c>
      <c r="BI182" s="1070">
        <v>1013333</v>
      </c>
      <c r="BJ182" s="1070">
        <v>0</v>
      </c>
      <c r="BK182" s="1070">
        <v>0</v>
      </c>
      <c r="BL182" s="1070">
        <v>31879875</v>
      </c>
      <c r="BM182" s="1070">
        <v>29120125</v>
      </c>
      <c r="BN182" s="1070">
        <v>25356470</v>
      </c>
      <c r="BO182" s="1070">
        <v>6523405</v>
      </c>
      <c r="BP182" s="1070">
        <v>25356470</v>
      </c>
      <c r="BQ182" s="1070">
        <v>0</v>
      </c>
      <c r="BR182" s="1070">
        <v>25356470</v>
      </c>
      <c r="BS182" s="1070">
        <v>0</v>
      </c>
      <c r="BT182" s="1070">
        <v>0</v>
      </c>
    </row>
    <row r="183" spans="1:72" ht="23.1" customHeight="1">
      <c r="A183" s="1013" t="str">
        <f t="shared" si="2"/>
        <v>C310150710</v>
      </c>
      <c r="B183" s="1350" t="s">
        <v>453</v>
      </c>
      <c r="C183" s="1324"/>
      <c r="D183" s="1350" t="s">
        <v>791</v>
      </c>
      <c r="E183" s="1324"/>
      <c r="F183" s="1350" t="s">
        <v>795</v>
      </c>
      <c r="G183" s="1324"/>
      <c r="H183" s="1350"/>
      <c r="I183" s="1324"/>
      <c r="J183" s="1350"/>
      <c r="K183" s="1324"/>
      <c r="L183" s="1324"/>
      <c r="M183" s="1350"/>
      <c r="N183" s="1324"/>
      <c r="O183" s="1324"/>
      <c r="P183" s="1350"/>
      <c r="Q183" s="1324"/>
      <c r="R183" s="1350"/>
      <c r="S183" s="1324"/>
      <c r="T183" s="1349" t="s">
        <v>796</v>
      </c>
      <c r="U183" s="1324"/>
      <c r="V183" s="1324"/>
      <c r="W183" s="1324"/>
      <c r="X183" s="1324"/>
      <c r="Y183" s="1324"/>
      <c r="Z183" s="1324"/>
      <c r="AA183" s="1324"/>
      <c r="AB183" s="1350" t="s">
        <v>732</v>
      </c>
      <c r="AC183" s="1324"/>
      <c r="AD183" s="1324"/>
      <c r="AE183" s="1324"/>
      <c r="AF183" s="1324"/>
      <c r="AG183" s="1350" t="s">
        <v>733</v>
      </c>
      <c r="AH183" s="1324"/>
      <c r="AI183" s="1324"/>
      <c r="AJ183" s="1021" t="s">
        <v>417</v>
      </c>
      <c r="AK183" s="1351" t="s">
        <v>734</v>
      </c>
      <c r="AL183" s="1324"/>
      <c r="AM183" s="1324"/>
      <c r="AN183" s="1324"/>
      <c r="AO183" s="1324"/>
      <c r="AP183" s="1324"/>
      <c r="AQ183" s="1020">
        <v>2718877300</v>
      </c>
      <c r="AR183" s="1066">
        <v>51771200</v>
      </c>
      <c r="AS183" s="1020">
        <v>79887908</v>
      </c>
      <c r="AT183" s="1020">
        <v>124877300</v>
      </c>
      <c r="AU183" s="1020">
        <v>0</v>
      </c>
      <c r="AV183" s="1066">
        <v>53978739</v>
      </c>
      <c r="AW183" s="1020">
        <v>2207539</v>
      </c>
      <c r="AX183" s="1066">
        <v>324252867</v>
      </c>
      <c r="AY183" s="1020">
        <v>270274128</v>
      </c>
      <c r="AZ183" s="1066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70">
        <v>2718877300</v>
      </c>
      <c r="BH183" s="1070">
        <v>51771200</v>
      </c>
      <c r="BI183" s="1070">
        <v>79887908</v>
      </c>
      <c r="BJ183" s="1070">
        <v>124877300</v>
      </c>
      <c r="BK183" s="1070">
        <v>0</v>
      </c>
      <c r="BL183" s="1070">
        <v>53978739</v>
      </c>
      <c r="BM183" s="1070">
        <v>2207539</v>
      </c>
      <c r="BN183" s="1070">
        <v>324252867</v>
      </c>
      <c r="BO183" s="1070">
        <v>270274128</v>
      </c>
      <c r="BP183" s="1070">
        <v>357904133</v>
      </c>
      <c r="BQ183" s="1070">
        <v>33651266</v>
      </c>
      <c r="BR183" s="1070">
        <v>357904133</v>
      </c>
      <c r="BS183" s="1070">
        <v>0</v>
      </c>
      <c r="BT183" s="1070">
        <v>0</v>
      </c>
    </row>
    <row r="184" spans="1:72" ht="23.1" customHeight="1">
      <c r="A184" s="1013" t="str">
        <f t="shared" si="2"/>
        <v>C3101507110</v>
      </c>
      <c r="B184" s="1358" t="s">
        <v>453</v>
      </c>
      <c r="C184" s="1324"/>
      <c r="D184" s="1358" t="s">
        <v>791</v>
      </c>
      <c r="E184" s="1324"/>
      <c r="F184" s="1358" t="s">
        <v>795</v>
      </c>
      <c r="G184" s="1324"/>
      <c r="H184" s="1358" t="s">
        <v>738</v>
      </c>
      <c r="I184" s="1324"/>
      <c r="J184" s="1358" t="s">
        <v>685</v>
      </c>
      <c r="K184" s="1324"/>
      <c r="L184" s="1324"/>
      <c r="M184" s="1358" t="s">
        <v>685</v>
      </c>
      <c r="N184" s="1324"/>
      <c r="O184" s="1324"/>
      <c r="P184" s="1358" t="s">
        <v>685</v>
      </c>
      <c r="Q184" s="1324"/>
      <c r="R184" s="1358" t="s">
        <v>685</v>
      </c>
      <c r="S184" s="1324"/>
      <c r="T184" s="1359" t="s">
        <v>583</v>
      </c>
      <c r="U184" s="1324"/>
      <c r="V184" s="1324"/>
      <c r="W184" s="1324"/>
      <c r="X184" s="1324"/>
      <c r="Y184" s="1324"/>
      <c r="Z184" s="1324"/>
      <c r="AA184" s="1324"/>
      <c r="AB184" s="1358" t="s">
        <v>732</v>
      </c>
      <c r="AC184" s="1324"/>
      <c r="AD184" s="1324"/>
      <c r="AE184" s="1324"/>
      <c r="AF184" s="1324"/>
      <c r="AG184" s="1358" t="s">
        <v>733</v>
      </c>
      <c r="AH184" s="1324"/>
      <c r="AI184" s="1324"/>
      <c r="AJ184" s="1024" t="s">
        <v>417</v>
      </c>
      <c r="AK184" s="1360" t="s">
        <v>734</v>
      </c>
      <c r="AL184" s="1324"/>
      <c r="AM184" s="1324"/>
      <c r="AN184" s="1324"/>
      <c r="AO184" s="1324"/>
      <c r="AP184" s="1324"/>
      <c r="AQ184" s="1020">
        <v>500000000</v>
      </c>
      <c r="AR184" s="1066">
        <v>3771200</v>
      </c>
      <c r="AS184" s="1020">
        <v>0</v>
      </c>
      <c r="AT184" s="1020">
        <v>0</v>
      </c>
      <c r="AU184" s="1020">
        <v>0</v>
      </c>
      <c r="AV184" s="1066">
        <v>7673079</v>
      </c>
      <c r="AW184" s="1020">
        <v>3901879</v>
      </c>
      <c r="AX184" s="1066">
        <v>74375532</v>
      </c>
      <c r="AY184" s="1020">
        <v>66702453</v>
      </c>
      <c r="AZ184" s="1066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70">
        <v>500000000</v>
      </c>
      <c r="BH184" s="1070">
        <v>3771200</v>
      </c>
      <c r="BI184" s="1070">
        <v>0</v>
      </c>
      <c r="BJ184" s="1070">
        <v>0</v>
      </c>
      <c r="BK184" s="1070">
        <v>0</v>
      </c>
      <c r="BL184" s="1070">
        <v>7673079</v>
      </c>
      <c r="BM184" s="1070">
        <v>3901879</v>
      </c>
      <c r="BN184" s="1070">
        <v>74375532</v>
      </c>
      <c r="BO184" s="1070">
        <v>66702453</v>
      </c>
      <c r="BP184" s="1070">
        <v>77419200</v>
      </c>
      <c r="BQ184" s="1070">
        <v>3043668</v>
      </c>
      <c r="BR184" s="1070">
        <v>77419200</v>
      </c>
      <c r="BS184" s="1070">
        <v>0</v>
      </c>
      <c r="BT184" s="1070">
        <v>0</v>
      </c>
    </row>
    <row r="185" spans="1:72" ht="23.1" customHeight="1">
      <c r="A185" s="1013" t="str">
        <f t="shared" si="2"/>
        <v>C3101507310</v>
      </c>
      <c r="B185" s="1358" t="s">
        <v>453</v>
      </c>
      <c r="C185" s="1324"/>
      <c r="D185" s="1358" t="s">
        <v>791</v>
      </c>
      <c r="E185" s="1324"/>
      <c r="F185" s="1358" t="s">
        <v>795</v>
      </c>
      <c r="G185" s="1324"/>
      <c r="H185" s="1358" t="s">
        <v>748</v>
      </c>
      <c r="I185" s="1324"/>
      <c r="J185" s="1358" t="s">
        <v>685</v>
      </c>
      <c r="K185" s="1324"/>
      <c r="L185" s="1324"/>
      <c r="M185" s="1358" t="s">
        <v>685</v>
      </c>
      <c r="N185" s="1324"/>
      <c r="O185" s="1324"/>
      <c r="P185" s="1358" t="s">
        <v>685</v>
      </c>
      <c r="Q185" s="1324"/>
      <c r="R185" s="1358" t="s">
        <v>685</v>
      </c>
      <c r="S185" s="1324"/>
      <c r="T185" s="1359" t="s">
        <v>797</v>
      </c>
      <c r="U185" s="1324"/>
      <c r="V185" s="1324"/>
      <c r="W185" s="1324"/>
      <c r="X185" s="1324"/>
      <c r="Y185" s="1324"/>
      <c r="Z185" s="1324"/>
      <c r="AA185" s="1324"/>
      <c r="AB185" s="1358" t="s">
        <v>732</v>
      </c>
      <c r="AC185" s="1324"/>
      <c r="AD185" s="1324"/>
      <c r="AE185" s="1324"/>
      <c r="AF185" s="1324"/>
      <c r="AG185" s="1358" t="s">
        <v>733</v>
      </c>
      <c r="AH185" s="1324"/>
      <c r="AI185" s="1324"/>
      <c r="AJ185" s="1024" t="s">
        <v>417</v>
      </c>
      <c r="AK185" s="1360" t="s">
        <v>734</v>
      </c>
      <c r="AL185" s="1324"/>
      <c r="AM185" s="1324"/>
      <c r="AN185" s="1324"/>
      <c r="AO185" s="1324"/>
      <c r="AP185" s="1324"/>
      <c r="AQ185" s="1020">
        <v>1794000000</v>
      </c>
      <c r="AR185" s="1066">
        <v>48000000</v>
      </c>
      <c r="AS185" s="1020">
        <v>58387908</v>
      </c>
      <c r="AT185" s="1020">
        <v>124877300</v>
      </c>
      <c r="AU185" s="1020">
        <v>0</v>
      </c>
      <c r="AV185" s="1066">
        <v>32041638</v>
      </c>
      <c r="AW185" s="1020">
        <v>15958362</v>
      </c>
      <c r="AX185" s="1066">
        <v>212051714</v>
      </c>
      <c r="AY185" s="1020">
        <v>180010076</v>
      </c>
      <c r="AZ185" s="1066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70">
        <v>1794000000</v>
      </c>
      <c r="BH185" s="1070">
        <v>48000000</v>
      </c>
      <c r="BI185" s="1070">
        <v>58387908</v>
      </c>
      <c r="BJ185" s="1070">
        <v>124877300</v>
      </c>
      <c r="BK185" s="1070">
        <v>0</v>
      </c>
      <c r="BL185" s="1070">
        <v>32041638</v>
      </c>
      <c r="BM185" s="1070">
        <v>15958362</v>
      </c>
      <c r="BN185" s="1070">
        <v>212051714</v>
      </c>
      <c r="BO185" s="1070">
        <v>180010076</v>
      </c>
      <c r="BP185" s="1070">
        <v>241799900</v>
      </c>
      <c r="BQ185" s="1070">
        <v>29748186</v>
      </c>
      <c r="BR185" s="1070">
        <v>241799900</v>
      </c>
      <c r="BS185" s="1070">
        <v>0</v>
      </c>
      <c r="BT185" s="1070">
        <v>0</v>
      </c>
    </row>
    <row r="186" spans="1:72" ht="23.1" customHeight="1">
      <c r="A186" s="1013" t="str">
        <f t="shared" si="2"/>
        <v>C31015073010</v>
      </c>
      <c r="B186" s="1350" t="s">
        <v>453</v>
      </c>
      <c r="C186" s="1324"/>
      <c r="D186" s="1350" t="s">
        <v>791</v>
      </c>
      <c r="E186" s="1324"/>
      <c r="F186" s="1350" t="s">
        <v>795</v>
      </c>
      <c r="G186" s="1324"/>
      <c r="H186" s="1350" t="s">
        <v>748</v>
      </c>
      <c r="I186" s="1324"/>
      <c r="J186" s="1350" t="s">
        <v>739</v>
      </c>
      <c r="K186" s="1324"/>
      <c r="L186" s="1324"/>
      <c r="M186" s="1350" t="s">
        <v>685</v>
      </c>
      <c r="N186" s="1324"/>
      <c r="O186" s="1324"/>
      <c r="P186" s="1350" t="s">
        <v>685</v>
      </c>
      <c r="Q186" s="1324"/>
      <c r="R186" s="1350" t="s">
        <v>685</v>
      </c>
      <c r="S186" s="1324"/>
      <c r="T186" s="1349" t="s">
        <v>797</v>
      </c>
      <c r="U186" s="1324"/>
      <c r="V186" s="1324"/>
      <c r="W186" s="1324"/>
      <c r="X186" s="1324"/>
      <c r="Y186" s="1324"/>
      <c r="Z186" s="1324"/>
      <c r="AA186" s="1324"/>
      <c r="AB186" s="1350" t="s">
        <v>732</v>
      </c>
      <c r="AC186" s="1324"/>
      <c r="AD186" s="1324"/>
      <c r="AE186" s="1324"/>
      <c r="AF186" s="1324"/>
      <c r="AG186" s="1350" t="s">
        <v>733</v>
      </c>
      <c r="AH186" s="1324"/>
      <c r="AI186" s="1324"/>
      <c r="AJ186" s="1021" t="s">
        <v>417</v>
      </c>
      <c r="AK186" s="1351" t="s">
        <v>734</v>
      </c>
      <c r="AL186" s="1324"/>
      <c r="AM186" s="1324"/>
      <c r="AN186" s="1324"/>
      <c r="AO186" s="1324"/>
      <c r="AP186" s="1324"/>
      <c r="AQ186" s="1020">
        <v>1669122700</v>
      </c>
      <c r="AR186" s="1066">
        <v>48000000</v>
      </c>
      <c r="AS186" s="1020">
        <v>58387908</v>
      </c>
      <c r="AT186" s="1020">
        <v>0</v>
      </c>
      <c r="AU186" s="1020">
        <v>0</v>
      </c>
      <c r="AV186" s="1066">
        <v>32041638</v>
      </c>
      <c r="AW186" s="1020">
        <v>15958362</v>
      </c>
      <c r="AX186" s="1066">
        <v>212051714</v>
      </c>
      <c r="AY186" s="1020">
        <v>180010076</v>
      </c>
      <c r="AZ186" s="1066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70">
        <v>1669122700</v>
      </c>
      <c r="BH186" s="1070">
        <v>48000000</v>
      </c>
      <c r="BI186" s="1070">
        <v>58387908</v>
      </c>
      <c r="BJ186" s="1070">
        <v>0</v>
      </c>
      <c r="BK186" s="1070">
        <v>0</v>
      </c>
      <c r="BL186" s="1070">
        <v>32041638</v>
      </c>
      <c r="BM186" s="1070">
        <v>15958362</v>
      </c>
      <c r="BN186" s="1070">
        <v>212051714</v>
      </c>
      <c r="BO186" s="1070">
        <v>180010076</v>
      </c>
      <c r="BP186" s="1070">
        <v>241799900</v>
      </c>
      <c r="BQ186" s="1070">
        <v>29748186</v>
      </c>
      <c r="BR186" s="1070">
        <v>241799900</v>
      </c>
      <c r="BS186" s="1070">
        <v>0</v>
      </c>
      <c r="BT186" s="1070">
        <v>0</v>
      </c>
    </row>
    <row r="187" spans="1:72" ht="23.1" customHeight="1">
      <c r="A187" s="1013" t="str">
        <f t="shared" si="2"/>
        <v>C310150730210</v>
      </c>
      <c r="B187" s="1358" t="s">
        <v>453</v>
      </c>
      <c r="C187" s="1324"/>
      <c r="D187" s="1358" t="s">
        <v>791</v>
      </c>
      <c r="E187" s="1324"/>
      <c r="F187" s="1358" t="s">
        <v>795</v>
      </c>
      <c r="G187" s="1324"/>
      <c r="H187" s="1358" t="s">
        <v>748</v>
      </c>
      <c r="I187" s="1324"/>
      <c r="J187" s="1358" t="s">
        <v>739</v>
      </c>
      <c r="K187" s="1324"/>
      <c r="L187" s="1324"/>
      <c r="M187" s="1358" t="s">
        <v>741</v>
      </c>
      <c r="N187" s="1324"/>
      <c r="O187" s="1324"/>
      <c r="P187" s="1358" t="s">
        <v>685</v>
      </c>
      <c r="Q187" s="1324"/>
      <c r="R187" s="1358" t="s">
        <v>685</v>
      </c>
      <c r="S187" s="1324"/>
      <c r="T187" s="1359" t="s">
        <v>584</v>
      </c>
      <c r="U187" s="1324"/>
      <c r="V187" s="1324"/>
      <c r="W187" s="1324"/>
      <c r="X187" s="1324"/>
      <c r="Y187" s="1324"/>
      <c r="Z187" s="1324"/>
      <c r="AA187" s="1324"/>
      <c r="AB187" s="1358" t="s">
        <v>732</v>
      </c>
      <c r="AC187" s="1324"/>
      <c r="AD187" s="1324"/>
      <c r="AE187" s="1324"/>
      <c r="AF187" s="1324"/>
      <c r="AG187" s="1358" t="s">
        <v>733</v>
      </c>
      <c r="AH187" s="1324"/>
      <c r="AI187" s="1324"/>
      <c r="AJ187" s="1024" t="s">
        <v>417</v>
      </c>
      <c r="AK187" s="1360" t="s">
        <v>734</v>
      </c>
      <c r="AL187" s="1324"/>
      <c r="AM187" s="1324"/>
      <c r="AN187" s="1324"/>
      <c r="AO187" s="1324"/>
      <c r="AP187" s="1324"/>
      <c r="AQ187" s="1020">
        <v>682000000</v>
      </c>
      <c r="AR187" s="1066">
        <v>24000000</v>
      </c>
      <c r="AS187" s="1020">
        <v>292208</v>
      </c>
      <c r="AT187" s="1020">
        <v>0</v>
      </c>
      <c r="AU187" s="1020">
        <v>0</v>
      </c>
      <c r="AV187" s="1066">
        <v>0</v>
      </c>
      <c r="AW187" s="1020">
        <v>24000000</v>
      </c>
      <c r="AX187" s="1066">
        <v>111359079</v>
      </c>
      <c r="AY187" s="1020">
        <v>111359079</v>
      </c>
      <c r="AZ187" s="1066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70">
        <v>682000000</v>
      </c>
      <c r="BH187" s="1070">
        <v>24000000</v>
      </c>
      <c r="BI187" s="1070">
        <v>292208</v>
      </c>
      <c r="BJ187" s="1070">
        <v>0</v>
      </c>
      <c r="BK187" s="1070">
        <v>0</v>
      </c>
      <c r="BL187" s="1070">
        <v>0</v>
      </c>
      <c r="BM187" s="1070">
        <v>24000000</v>
      </c>
      <c r="BN187" s="1070">
        <v>111359079</v>
      </c>
      <c r="BO187" s="1070">
        <v>111359079</v>
      </c>
      <c r="BP187" s="1070">
        <v>150844551</v>
      </c>
      <c r="BQ187" s="1070">
        <v>39485472</v>
      </c>
      <c r="BR187" s="1070">
        <v>150844551</v>
      </c>
      <c r="BS187" s="1070">
        <v>0</v>
      </c>
      <c r="BT187" s="1070">
        <v>0</v>
      </c>
    </row>
    <row r="188" spans="1:72" ht="23.1" customHeight="1">
      <c r="A188" s="1013" t="str">
        <f t="shared" si="2"/>
        <v>C310150730310</v>
      </c>
      <c r="B188" s="1358" t="s">
        <v>453</v>
      </c>
      <c r="C188" s="1324"/>
      <c r="D188" s="1358" t="s">
        <v>791</v>
      </c>
      <c r="E188" s="1324"/>
      <c r="F188" s="1358" t="s">
        <v>795</v>
      </c>
      <c r="G188" s="1324"/>
      <c r="H188" s="1358" t="s">
        <v>748</v>
      </c>
      <c r="I188" s="1324"/>
      <c r="J188" s="1358" t="s">
        <v>739</v>
      </c>
      <c r="K188" s="1324"/>
      <c r="L188" s="1324"/>
      <c r="M188" s="1358" t="s">
        <v>748</v>
      </c>
      <c r="N188" s="1324"/>
      <c r="O188" s="1324"/>
      <c r="P188" s="1358" t="s">
        <v>685</v>
      </c>
      <c r="Q188" s="1324"/>
      <c r="R188" s="1358" t="s">
        <v>685</v>
      </c>
      <c r="S188" s="1324"/>
      <c r="T188" s="1359" t="s">
        <v>585</v>
      </c>
      <c r="U188" s="1324"/>
      <c r="V188" s="1324"/>
      <c r="W188" s="1324"/>
      <c r="X188" s="1324"/>
      <c r="Y188" s="1324"/>
      <c r="Z188" s="1324"/>
      <c r="AA188" s="1324"/>
      <c r="AB188" s="1358" t="s">
        <v>732</v>
      </c>
      <c r="AC188" s="1324"/>
      <c r="AD188" s="1324"/>
      <c r="AE188" s="1324"/>
      <c r="AF188" s="1324"/>
      <c r="AG188" s="1358" t="s">
        <v>733</v>
      </c>
      <c r="AH188" s="1324"/>
      <c r="AI188" s="1324"/>
      <c r="AJ188" s="1024" t="s">
        <v>417</v>
      </c>
      <c r="AK188" s="1360" t="s">
        <v>734</v>
      </c>
      <c r="AL188" s="1324"/>
      <c r="AM188" s="1324"/>
      <c r="AN188" s="1324"/>
      <c r="AO188" s="1324"/>
      <c r="AP188" s="1324"/>
      <c r="AQ188" s="1020">
        <v>987122700</v>
      </c>
      <c r="AR188" s="1066">
        <v>24000000</v>
      </c>
      <c r="AS188" s="1020">
        <v>58095700</v>
      </c>
      <c r="AT188" s="1020">
        <v>0</v>
      </c>
      <c r="AU188" s="1020">
        <v>0</v>
      </c>
      <c r="AV188" s="1066">
        <v>32041638</v>
      </c>
      <c r="AW188" s="1020">
        <v>8041638</v>
      </c>
      <c r="AX188" s="1066">
        <v>100692635</v>
      </c>
      <c r="AY188" s="1020">
        <v>68650997</v>
      </c>
      <c r="AZ188" s="1066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70">
        <v>987122700</v>
      </c>
      <c r="BH188" s="1070">
        <v>24000000</v>
      </c>
      <c r="BI188" s="1070">
        <v>58095700</v>
      </c>
      <c r="BJ188" s="1070">
        <v>0</v>
      </c>
      <c r="BK188" s="1070">
        <v>0</v>
      </c>
      <c r="BL188" s="1070">
        <v>32041638</v>
      </c>
      <c r="BM188" s="1070">
        <v>8041638</v>
      </c>
      <c r="BN188" s="1070">
        <v>100692635</v>
      </c>
      <c r="BO188" s="1070">
        <v>68650997</v>
      </c>
      <c r="BP188" s="1070">
        <v>90955349</v>
      </c>
      <c r="BQ188" s="1070">
        <v>9737286</v>
      </c>
      <c r="BR188" s="1070">
        <v>90955349</v>
      </c>
      <c r="BS188" s="1070">
        <v>0</v>
      </c>
      <c r="BT188" s="1070">
        <v>0</v>
      </c>
    </row>
    <row r="189" spans="1:72" ht="23.1" customHeight="1">
      <c r="A189" s="1013" t="str">
        <f t="shared" si="2"/>
        <v>C3101507410</v>
      </c>
      <c r="B189" s="1358" t="s">
        <v>453</v>
      </c>
      <c r="C189" s="1324"/>
      <c r="D189" s="1358" t="s">
        <v>791</v>
      </c>
      <c r="E189" s="1324"/>
      <c r="F189" s="1358" t="s">
        <v>795</v>
      </c>
      <c r="G189" s="1324"/>
      <c r="H189" s="1358" t="s">
        <v>742</v>
      </c>
      <c r="I189" s="1324"/>
      <c r="J189" s="1358" t="s">
        <v>685</v>
      </c>
      <c r="K189" s="1324"/>
      <c r="L189" s="1324"/>
      <c r="M189" s="1358" t="s">
        <v>685</v>
      </c>
      <c r="N189" s="1324"/>
      <c r="O189" s="1324"/>
      <c r="P189" s="1358" t="s">
        <v>685</v>
      </c>
      <c r="Q189" s="1324"/>
      <c r="R189" s="1358" t="s">
        <v>685</v>
      </c>
      <c r="S189" s="1324"/>
      <c r="T189" s="1359" t="s">
        <v>586</v>
      </c>
      <c r="U189" s="1324"/>
      <c r="V189" s="1324"/>
      <c r="W189" s="1324"/>
      <c r="X189" s="1324"/>
      <c r="Y189" s="1324"/>
      <c r="Z189" s="1324"/>
      <c r="AA189" s="1324"/>
      <c r="AB189" s="1358" t="s">
        <v>732</v>
      </c>
      <c r="AC189" s="1324"/>
      <c r="AD189" s="1324"/>
      <c r="AE189" s="1324"/>
      <c r="AF189" s="1324"/>
      <c r="AG189" s="1358" t="s">
        <v>733</v>
      </c>
      <c r="AH189" s="1324"/>
      <c r="AI189" s="1324"/>
      <c r="AJ189" s="1024" t="s">
        <v>417</v>
      </c>
      <c r="AK189" s="1360" t="s">
        <v>734</v>
      </c>
      <c r="AL189" s="1324"/>
      <c r="AM189" s="1324"/>
      <c r="AN189" s="1324"/>
      <c r="AO189" s="1324"/>
      <c r="AP189" s="1324"/>
      <c r="AQ189" s="1020">
        <v>300000000</v>
      </c>
      <c r="AR189" s="1066">
        <v>0</v>
      </c>
      <c r="AS189" s="1020">
        <v>21500000</v>
      </c>
      <c r="AT189" s="1020">
        <v>0</v>
      </c>
      <c r="AU189" s="1020">
        <v>0</v>
      </c>
      <c r="AV189" s="1066">
        <v>14264022</v>
      </c>
      <c r="AW189" s="1020">
        <v>14264022</v>
      </c>
      <c r="AX189" s="1066">
        <v>37825621</v>
      </c>
      <c r="AY189" s="1020">
        <v>23561599</v>
      </c>
      <c r="AZ189" s="1066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70">
        <v>300000000</v>
      </c>
      <c r="BH189" s="1070">
        <v>0</v>
      </c>
      <c r="BI189" s="1070">
        <v>21500000</v>
      </c>
      <c r="BJ189" s="1070">
        <v>0</v>
      </c>
      <c r="BK189" s="1070">
        <v>0</v>
      </c>
      <c r="BL189" s="1070">
        <v>14264022</v>
      </c>
      <c r="BM189" s="1070">
        <v>14264022</v>
      </c>
      <c r="BN189" s="1070">
        <v>37825621</v>
      </c>
      <c r="BO189" s="1070">
        <v>23561599</v>
      </c>
      <c r="BP189" s="1070">
        <v>38685033</v>
      </c>
      <c r="BQ189" s="1070">
        <v>859412</v>
      </c>
      <c r="BR189" s="1070">
        <v>38685033</v>
      </c>
      <c r="BS189" s="1070">
        <v>0</v>
      </c>
      <c r="BT189" s="1070">
        <v>0</v>
      </c>
    </row>
    <row r="190" spans="1:72" ht="23.1" customHeight="1">
      <c r="A190" s="1013" t="str">
        <f t="shared" si="2"/>
        <v>C3101507510</v>
      </c>
      <c r="B190" s="1358" t="s">
        <v>453</v>
      </c>
      <c r="C190" s="1324"/>
      <c r="D190" s="1358" t="s">
        <v>791</v>
      </c>
      <c r="E190" s="1324"/>
      <c r="F190" s="1358" t="s">
        <v>795</v>
      </c>
      <c r="G190" s="1324"/>
      <c r="H190" s="1358" t="s">
        <v>743</v>
      </c>
      <c r="I190" s="1324"/>
      <c r="J190" s="1358" t="s">
        <v>685</v>
      </c>
      <c r="K190" s="1324"/>
      <c r="L190" s="1324"/>
      <c r="M190" s="1358" t="s">
        <v>685</v>
      </c>
      <c r="N190" s="1324"/>
      <c r="O190" s="1324"/>
      <c r="P190" s="1358" t="s">
        <v>685</v>
      </c>
      <c r="Q190" s="1324"/>
      <c r="R190" s="1358" t="s">
        <v>685</v>
      </c>
      <c r="S190" s="1324"/>
      <c r="T190" s="1359" t="s">
        <v>798</v>
      </c>
      <c r="U190" s="1324"/>
      <c r="V190" s="1324"/>
      <c r="W190" s="1324"/>
      <c r="X190" s="1324"/>
      <c r="Y190" s="1324"/>
      <c r="Z190" s="1324"/>
      <c r="AA190" s="1324"/>
      <c r="AB190" s="1358" t="s">
        <v>732</v>
      </c>
      <c r="AC190" s="1324"/>
      <c r="AD190" s="1324"/>
      <c r="AE190" s="1324"/>
      <c r="AF190" s="1324"/>
      <c r="AG190" s="1358" t="s">
        <v>733</v>
      </c>
      <c r="AH190" s="1324"/>
      <c r="AI190" s="1324"/>
      <c r="AJ190" s="1024" t="s">
        <v>417</v>
      </c>
      <c r="AK190" s="1360" t="s">
        <v>734</v>
      </c>
      <c r="AL190" s="1324"/>
      <c r="AM190" s="1324"/>
      <c r="AN190" s="1324"/>
      <c r="AO190" s="1324"/>
      <c r="AP190" s="1324"/>
      <c r="AQ190" s="1020">
        <v>124877300</v>
      </c>
      <c r="AR190" s="1066">
        <v>0</v>
      </c>
      <c r="AS190" s="1020">
        <v>0</v>
      </c>
      <c r="AT190" s="1020">
        <v>0</v>
      </c>
      <c r="AU190" s="1020">
        <v>0</v>
      </c>
      <c r="AV190" s="1066">
        <v>0</v>
      </c>
      <c r="AW190" s="1020">
        <v>0</v>
      </c>
      <c r="AX190" s="1066">
        <v>0</v>
      </c>
      <c r="AY190" s="1020">
        <v>0</v>
      </c>
      <c r="AZ190" s="1066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70">
        <v>124877300</v>
      </c>
      <c r="BH190" s="1070">
        <v>0</v>
      </c>
      <c r="BI190" s="1070">
        <v>0</v>
      </c>
      <c r="BJ190" s="1070">
        <v>0</v>
      </c>
      <c r="BK190" s="1070">
        <v>0</v>
      </c>
      <c r="BL190" s="1070">
        <v>0</v>
      </c>
      <c r="BM190" s="1070">
        <v>0</v>
      </c>
      <c r="BN190" s="1070">
        <v>0</v>
      </c>
      <c r="BO190" s="1070">
        <v>0</v>
      </c>
      <c r="BP190" s="1070">
        <v>0</v>
      </c>
      <c r="BQ190" s="1070">
        <v>0</v>
      </c>
      <c r="BR190" s="1070">
        <v>0</v>
      </c>
      <c r="BS190" s="1070">
        <v>0</v>
      </c>
      <c r="BT190" s="1070">
        <v>0</v>
      </c>
    </row>
    <row r="191" spans="1:72" ht="23.1" customHeight="1">
      <c r="A191" s="1013" t="str">
        <f t="shared" si="2"/>
        <v>C32010</v>
      </c>
      <c r="B191" s="1350" t="s">
        <v>453</v>
      </c>
      <c r="C191" s="1324"/>
      <c r="D191" s="1350" t="s">
        <v>799</v>
      </c>
      <c r="E191" s="1324"/>
      <c r="F191" s="1350"/>
      <c r="G191" s="1324"/>
      <c r="H191" s="1350"/>
      <c r="I191" s="1324"/>
      <c r="J191" s="1350"/>
      <c r="K191" s="1324"/>
      <c r="L191" s="1324"/>
      <c r="M191" s="1350"/>
      <c r="N191" s="1324"/>
      <c r="O191" s="1324"/>
      <c r="P191" s="1350"/>
      <c r="Q191" s="1324"/>
      <c r="R191" s="1350"/>
      <c r="S191" s="1324"/>
      <c r="T191" s="1349" t="s">
        <v>800</v>
      </c>
      <c r="U191" s="1324"/>
      <c r="V191" s="1324"/>
      <c r="W191" s="1324"/>
      <c r="X191" s="1324"/>
      <c r="Y191" s="1324"/>
      <c r="Z191" s="1324"/>
      <c r="AA191" s="1324"/>
      <c r="AB191" s="1350" t="s">
        <v>732</v>
      </c>
      <c r="AC191" s="1324"/>
      <c r="AD191" s="1324"/>
      <c r="AE191" s="1324"/>
      <c r="AF191" s="1324"/>
      <c r="AG191" s="1350" t="s">
        <v>733</v>
      </c>
      <c r="AH191" s="1324"/>
      <c r="AI191" s="1324"/>
      <c r="AJ191" s="1021" t="s">
        <v>417</v>
      </c>
      <c r="AK191" s="1351" t="s">
        <v>734</v>
      </c>
      <c r="AL191" s="1324"/>
      <c r="AM191" s="1324"/>
      <c r="AN191" s="1324"/>
      <c r="AO191" s="1324"/>
      <c r="AP191" s="1324"/>
      <c r="AQ191" s="1020">
        <v>7793984504</v>
      </c>
      <c r="AR191" s="1066">
        <v>70000000</v>
      </c>
      <c r="AS191" s="1020">
        <v>157736925</v>
      </c>
      <c r="AT191" s="1020">
        <v>0</v>
      </c>
      <c r="AU191" s="1020">
        <v>0</v>
      </c>
      <c r="AV191" s="1066">
        <v>353797361</v>
      </c>
      <c r="AW191" s="1020">
        <v>283797361</v>
      </c>
      <c r="AX191" s="1066">
        <v>917222368</v>
      </c>
      <c r="AY191" s="1020">
        <v>563425007</v>
      </c>
      <c r="AZ191" s="1066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70">
        <v>7793984504</v>
      </c>
      <c r="BH191" s="1070">
        <v>70000000</v>
      </c>
      <c r="BI191" s="1070">
        <v>157736925</v>
      </c>
      <c r="BJ191" s="1070">
        <v>0</v>
      </c>
      <c r="BK191" s="1070">
        <v>0</v>
      </c>
      <c r="BL191" s="1070">
        <v>353797361</v>
      </c>
      <c r="BM191" s="1070">
        <v>283797361</v>
      </c>
      <c r="BN191" s="1070">
        <v>917222368</v>
      </c>
      <c r="BO191" s="1070">
        <v>563425007</v>
      </c>
      <c r="BP191" s="1070">
        <v>883308076</v>
      </c>
      <c r="BQ191" s="1070">
        <v>33914292</v>
      </c>
      <c r="BR191" s="1070">
        <v>883308076</v>
      </c>
      <c r="BS191" s="1070">
        <v>0</v>
      </c>
      <c r="BT191" s="1070">
        <v>0</v>
      </c>
    </row>
    <row r="192" spans="1:72" ht="23.1" customHeight="1">
      <c r="A192" s="1013" t="str">
        <f t="shared" si="2"/>
        <v>C32030710</v>
      </c>
      <c r="B192" s="1350" t="s">
        <v>453</v>
      </c>
      <c r="C192" s="1324"/>
      <c r="D192" s="1350" t="s">
        <v>799</v>
      </c>
      <c r="E192" s="1324"/>
      <c r="F192" s="1350" t="s">
        <v>801</v>
      </c>
      <c r="G192" s="1324"/>
      <c r="H192" s="1350"/>
      <c r="I192" s="1324"/>
      <c r="J192" s="1350"/>
      <c r="K192" s="1324"/>
      <c r="L192" s="1324"/>
      <c r="M192" s="1350"/>
      <c r="N192" s="1324"/>
      <c r="O192" s="1324"/>
      <c r="P192" s="1350"/>
      <c r="Q192" s="1324"/>
      <c r="R192" s="1350"/>
      <c r="S192" s="1324"/>
      <c r="T192" s="1349" t="s">
        <v>802</v>
      </c>
      <c r="U192" s="1324"/>
      <c r="V192" s="1324"/>
      <c r="W192" s="1324"/>
      <c r="X192" s="1324"/>
      <c r="Y192" s="1324"/>
      <c r="Z192" s="1324"/>
      <c r="AA192" s="1324"/>
      <c r="AB192" s="1350" t="s">
        <v>732</v>
      </c>
      <c r="AC192" s="1324"/>
      <c r="AD192" s="1324"/>
      <c r="AE192" s="1324"/>
      <c r="AF192" s="1324"/>
      <c r="AG192" s="1350" t="s">
        <v>733</v>
      </c>
      <c r="AH192" s="1324"/>
      <c r="AI192" s="1324"/>
      <c r="AJ192" s="1021" t="s">
        <v>417</v>
      </c>
      <c r="AK192" s="1351" t="s">
        <v>734</v>
      </c>
      <c r="AL192" s="1324"/>
      <c r="AM192" s="1324"/>
      <c r="AN192" s="1324"/>
      <c r="AO192" s="1324"/>
      <c r="AP192" s="1324"/>
      <c r="AQ192" s="1020">
        <v>350000000</v>
      </c>
      <c r="AR192" s="1066">
        <v>0</v>
      </c>
      <c r="AS192" s="1020">
        <v>33515994</v>
      </c>
      <c r="AT192" s="1020">
        <v>0</v>
      </c>
      <c r="AU192" s="1020">
        <v>0</v>
      </c>
      <c r="AV192" s="1066">
        <v>0</v>
      </c>
      <c r="AW192" s="1020">
        <v>0</v>
      </c>
      <c r="AX192" s="1066">
        <v>67964000</v>
      </c>
      <c r="AY192" s="1020">
        <v>67964000</v>
      </c>
      <c r="AZ192" s="1066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70">
        <v>350000000</v>
      </c>
      <c r="BH192" s="1070">
        <v>0</v>
      </c>
      <c r="BI192" s="1070">
        <v>33515994</v>
      </c>
      <c r="BJ192" s="1070">
        <v>0</v>
      </c>
      <c r="BK192" s="1070">
        <v>0</v>
      </c>
      <c r="BL192" s="1070">
        <v>0</v>
      </c>
      <c r="BM192" s="1070">
        <v>0</v>
      </c>
      <c r="BN192" s="1070">
        <v>67964000</v>
      </c>
      <c r="BO192" s="1070">
        <v>67964000</v>
      </c>
      <c r="BP192" s="1070">
        <v>67964000</v>
      </c>
      <c r="BQ192" s="1070">
        <v>0</v>
      </c>
      <c r="BR192" s="1070">
        <v>67964000</v>
      </c>
      <c r="BS192" s="1070">
        <v>0</v>
      </c>
      <c r="BT192" s="1070">
        <v>0</v>
      </c>
    </row>
    <row r="193" spans="1:72" ht="23.1" customHeight="1">
      <c r="A193" s="1013" t="str">
        <f t="shared" si="2"/>
        <v>C320307110</v>
      </c>
      <c r="B193" s="1358" t="s">
        <v>453</v>
      </c>
      <c r="C193" s="1324"/>
      <c r="D193" s="1358" t="s">
        <v>799</v>
      </c>
      <c r="E193" s="1324"/>
      <c r="F193" s="1358" t="s">
        <v>801</v>
      </c>
      <c r="G193" s="1324"/>
      <c r="H193" s="1358" t="s">
        <v>738</v>
      </c>
      <c r="I193" s="1324"/>
      <c r="J193" s="1358" t="s">
        <v>685</v>
      </c>
      <c r="K193" s="1324"/>
      <c r="L193" s="1324"/>
      <c r="M193" s="1358" t="s">
        <v>685</v>
      </c>
      <c r="N193" s="1324"/>
      <c r="O193" s="1324"/>
      <c r="P193" s="1358" t="s">
        <v>685</v>
      </c>
      <c r="Q193" s="1324"/>
      <c r="R193" s="1358" t="s">
        <v>685</v>
      </c>
      <c r="S193" s="1324"/>
      <c r="T193" s="1359" t="s">
        <v>803</v>
      </c>
      <c r="U193" s="1324"/>
      <c r="V193" s="1324"/>
      <c r="W193" s="1324"/>
      <c r="X193" s="1324"/>
      <c r="Y193" s="1324"/>
      <c r="Z193" s="1324"/>
      <c r="AA193" s="1324"/>
      <c r="AB193" s="1358" t="s">
        <v>732</v>
      </c>
      <c r="AC193" s="1324"/>
      <c r="AD193" s="1324"/>
      <c r="AE193" s="1324"/>
      <c r="AF193" s="1324"/>
      <c r="AG193" s="1358" t="s">
        <v>733</v>
      </c>
      <c r="AH193" s="1324"/>
      <c r="AI193" s="1324"/>
      <c r="AJ193" s="1024" t="s">
        <v>417</v>
      </c>
      <c r="AK193" s="1360" t="s">
        <v>734</v>
      </c>
      <c r="AL193" s="1324"/>
      <c r="AM193" s="1324"/>
      <c r="AN193" s="1324"/>
      <c r="AO193" s="1324"/>
      <c r="AP193" s="1324"/>
      <c r="AQ193" s="1020">
        <v>350000000</v>
      </c>
      <c r="AR193" s="1066">
        <v>0</v>
      </c>
      <c r="AS193" s="1020">
        <v>33515994</v>
      </c>
      <c r="AT193" s="1020">
        <v>0</v>
      </c>
      <c r="AU193" s="1020">
        <v>0</v>
      </c>
      <c r="AV193" s="1066">
        <v>0</v>
      </c>
      <c r="AW193" s="1020">
        <v>0</v>
      </c>
      <c r="AX193" s="1066">
        <v>67964000</v>
      </c>
      <c r="AY193" s="1020">
        <v>67964000</v>
      </c>
      <c r="AZ193" s="1066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70">
        <v>350000000</v>
      </c>
      <c r="BH193" s="1070">
        <v>0</v>
      </c>
      <c r="BI193" s="1070">
        <v>33515994</v>
      </c>
      <c r="BJ193" s="1070">
        <v>0</v>
      </c>
      <c r="BK193" s="1070">
        <v>0</v>
      </c>
      <c r="BL193" s="1070">
        <v>0</v>
      </c>
      <c r="BM193" s="1070">
        <v>0</v>
      </c>
      <c r="BN193" s="1070">
        <v>67964000</v>
      </c>
      <c r="BO193" s="1070">
        <v>67964000</v>
      </c>
      <c r="BP193" s="1070">
        <v>67964000</v>
      </c>
      <c r="BQ193" s="1070">
        <v>0</v>
      </c>
      <c r="BR193" s="1070">
        <v>67964000</v>
      </c>
      <c r="BS193" s="1070">
        <v>0</v>
      </c>
      <c r="BT193" s="1070">
        <v>0</v>
      </c>
    </row>
    <row r="194" spans="1:72" ht="23.1" customHeight="1">
      <c r="A194" s="1013" t="str">
        <f t="shared" si="2"/>
        <v>C320130410</v>
      </c>
      <c r="B194" s="1350" t="s">
        <v>453</v>
      </c>
      <c r="C194" s="1324"/>
      <c r="D194" s="1350" t="s">
        <v>799</v>
      </c>
      <c r="E194" s="1324"/>
      <c r="F194" s="1350" t="s">
        <v>804</v>
      </c>
      <c r="G194" s="1324"/>
      <c r="H194" s="1350"/>
      <c r="I194" s="1324"/>
      <c r="J194" s="1350"/>
      <c r="K194" s="1324"/>
      <c r="L194" s="1324"/>
      <c r="M194" s="1350"/>
      <c r="N194" s="1324"/>
      <c r="O194" s="1324"/>
      <c r="P194" s="1350"/>
      <c r="Q194" s="1324"/>
      <c r="R194" s="1350"/>
      <c r="S194" s="1324"/>
      <c r="T194" s="1349" t="s">
        <v>805</v>
      </c>
      <c r="U194" s="1324"/>
      <c r="V194" s="1324"/>
      <c r="W194" s="1324"/>
      <c r="X194" s="1324"/>
      <c r="Y194" s="1324"/>
      <c r="Z194" s="1324"/>
      <c r="AA194" s="1324"/>
      <c r="AB194" s="1350" t="s">
        <v>732</v>
      </c>
      <c r="AC194" s="1324"/>
      <c r="AD194" s="1324"/>
      <c r="AE194" s="1324"/>
      <c r="AF194" s="1324"/>
      <c r="AG194" s="1350" t="s">
        <v>733</v>
      </c>
      <c r="AH194" s="1324"/>
      <c r="AI194" s="1324"/>
      <c r="AJ194" s="1021" t="s">
        <v>417</v>
      </c>
      <c r="AK194" s="1351" t="s">
        <v>734</v>
      </c>
      <c r="AL194" s="1324"/>
      <c r="AM194" s="1324"/>
      <c r="AN194" s="1324"/>
      <c r="AO194" s="1324"/>
      <c r="AP194" s="1324"/>
      <c r="AQ194" s="1020">
        <v>538984504</v>
      </c>
      <c r="AR194" s="1066">
        <v>0</v>
      </c>
      <c r="AS194" s="1020">
        <v>1817279</v>
      </c>
      <c r="AT194" s="1020">
        <v>0</v>
      </c>
      <c r="AU194" s="1020">
        <v>0</v>
      </c>
      <c r="AV194" s="1066">
        <v>0</v>
      </c>
      <c r="AW194" s="1020">
        <v>0</v>
      </c>
      <c r="AX194" s="1066">
        <v>152967742</v>
      </c>
      <c r="AY194" s="1020">
        <v>152967742</v>
      </c>
      <c r="AZ194" s="1066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70">
        <v>538984504</v>
      </c>
      <c r="BH194" s="1070">
        <v>0</v>
      </c>
      <c r="BI194" s="1070">
        <v>1817279</v>
      </c>
      <c r="BJ194" s="1070">
        <v>0</v>
      </c>
      <c r="BK194" s="1070">
        <v>0</v>
      </c>
      <c r="BL194" s="1070">
        <v>0</v>
      </c>
      <c r="BM194" s="1070">
        <v>0</v>
      </c>
      <c r="BN194" s="1070">
        <v>152967742</v>
      </c>
      <c r="BO194" s="1070">
        <v>152967742</v>
      </c>
      <c r="BP194" s="1070">
        <v>60967742</v>
      </c>
      <c r="BQ194" s="1070">
        <v>92000000</v>
      </c>
      <c r="BR194" s="1070">
        <v>60967742</v>
      </c>
      <c r="BS194" s="1070">
        <v>0</v>
      </c>
      <c r="BT194" s="1070">
        <v>0</v>
      </c>
    </row>
    <row r="195" spans="1:72" ht="23.1" customHeight="1">
      <c r="A195" s="1013" t="str">
        <f t="shared" si="2"/>
        <v>C3201304110</v>
      </c>
      <c r="B195" s="1358" t="s">
        <v>453</v>
      </c>
      <c r="C195" s="1324"/>
      <c r="D195" s="1358" t="s">
        <v>799</v>
      </c>
      <c r="E195" s="1324"/>
      <c r="F195" s="1358" t="s">
        <v>804</v>
      </c>
      <c r="G195" s="1324"/>
      <c r="H195" s="1358" t="s">
        <v>738</v>
      </c>
      <c r="I195" s="1324"/>
      <c r="J195" s="1358" t="s">
        <v>685</v>
      </c>
      <c r="K195" s="1324"/>
      <c r="L195" s="1324"/>
      <c r="M195" s="1358" t="s">
        <v>685</v>
      </c>
      <c r="N195" s="1324"/>
      <c r="O195" s="1324"/>
      <c r="P195" s="1358" t="s">
        <v>685</v>
      </c>
      <c r="Q195" s="1324"/>
      <c r="R195" s="1358" t="s">
        <v>685</v>
      </c>
      <c r="S195" s="1324"/>
      <c r="T195" s="1359" t="s">
        <v>587</v>
      </c>
      <c r="U195" s="1324"/>
      <c r="V195" s="1324"/>
      <c r="W195" s="1324"/>
      <c r="X195" s="1324"/>
      <c r="Y195" s="1324"/>
      <c r="Z195" s="1324"/>
      <c r="AA195" s="1324"/>
      <c r="AB195" s="1358" t="s">
        <v>732</v>
      </c>
      <c r="AC195" s="1324"/>
      <c r="AD195" s="1324"/>
      <c r="AE195" s="1324"/>
      <c r="AF195" s="1324"/>
      <c r="AG195" s="1358" t="s">
        <v>733</v>
      </c>
      <c r="AH195" s="1324"/>
      <c r="AI195" s="1324"/>
      <c r="AJ195" s="1024" t="s">
        <v>417</v>
      </c>
      <c r="AK195" s="1360" t="s">
        <v>734</v>
      </c>
      <c r="AL195" s="1324"/>
      <c r="AM195" s="1324"/>
      <c r="AN195" s="1324"/>
      <c r="AO195" s="1324"/>
      <c r="AP195" s="1324"/>
      <c r="AQ195" s="1020">
        <v>538984504</v>
      </c>
      <c r="AR195" s="1066">
        <v>0</v>
      </c>
      <c r="AS195" s="1020">
        <v>1817279</v>
      </c>
      <c r="AT195" s="1020">
        <v>0</v>
      </c>
      <c r="AU195" s="1020">
        <v>0</v>
      </c>
      <c r="AV195" s="1066">
        <v>0</v>
      </c>
      <c r="AW195" s="1020">
        <v>0</v>
      </c>
      <c r="AX195" s="1066">
        <v>152967742</v>
      </c>
      <c r="AY195" s="1020">
        <v>152967742</v>
      </c>
      <c r="AZ195" s="1066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70">
        <v>538984504</v>
      </c>
      <c r="BH195" s="1070">
        <v>0</v>
      </c>
      <c r="BI195" s="1070">
        <v>1817279</v>
      </c>
      <c r="BJ195" s="1070">
        <v>0</v>
      </c>
      <c r="BK195" s="1070">
        <v>0</v>
      </c>
      <c r="BL195" s="1070">
        <v>0</v>
      </c>
      <c r="BM195" s="1070">
        <v>0</v>
      </c>
      <c r="BN195" s="1070">
        <v>152967742</v>
      </c>
      <c r="BO195" s="1070">
        <v>152967742</v>
      </c>
      <c r="BP195" s="1070">
        <v>60967742</v>
      </c>
      <c r="BQ195" s="1070">
        <v>92000000</v>
      </c>
      <c r="BR195" s="1070">
        <v>60967742</v>
      </c>
      <c r="BS195" s="1070">
        <v>0</v>
      </c>
      <c r="BT195" s="1070">
        <v>0</v>
      </c>
    </row>
    <row r="196" spans="1:72" ht="23.1" customHeight="1">
      <c r="A196" s="1013" t="str">
        <f t="shared" si="2"/>
        <v>C320150710</v>
      </c>
      <c r="B196" s="1350" t="s">
        <v>453</v>
      </c>
      <c r="C196" s="1324"/>
      <c r="D196" s="1350" t="s">
        <v>799</v>
      </c>
      <c r="E196" s="1324"/>
      <c r="F196" s="1350" t="s">
        <v>795</v>
      </c>
      <c r="G196" s="1324"/>
      <c r="H196" s="1350"/>
      <c r="I196" s="1324"/>
      <c r="J196" s="1350"/>
      <c r="K196" s="1324"/>
      <c r="L196" s="1324"/>
      <c r="M196" s="1350"/>
      <c r="N196" s="1324"/>
      <c r="O196" s="1324"/>
      <c r="P196" s="1350"/>
      <c r="Q196" s="1324"/>
      <c r="R196" s="1350"/>
      <c r="S196" s="1324"/>
      <c r="T196" s="1349" t="s">
        <v>796</v>
      </c>
      <c r="U196" s="1324"/>
      <c r="V196" s="1324"/>
      <c r="W196" s="1324"/>
      <c r="X196" s="1324"/>
      <c r="Y196" s="1324"/>
      <c r="Z196" s="1324"/>
      <c r="AA196" s="1324"/>
      <c r="AB196" s="1350" t="s">
        <v>732</v>
      </c>
      <c r="AC196" s="1324"/>
      <c r="AD196" s="1324"/>
      <c r="AE196" s="1324"/>
      <c r="AF196" s="1324"/>
      <c r="AG196" s="1350" t="s">
        <v>733</v>
      </c>
      <c r="AH196" s="1324"/>
      <c r="AI196" s="1324"/>
      <c r="AJ196" s="1021" t="s">
        <v>417</v>
      </c>
      <c r="AK196" s="1351" t="s">
        <v>734</v>
      </c>
      <c r="AL196" s="1324"/>
      <c r="AM196" s="1324"/>
      <c r="AN196" s="1324"/>
      <c r="AO196" s="1324"/>
      <c r="AP196" s="1324"/>
      <c r="AQ196" s="1020">
        <v>6905000000</v>
      </c>
      <c r="AR196" s="1066">
        <v>70000000</v>
      </c>
      <c r="AS196" s="1020">
        <v>122403652</v>
      </c>
      <c r="AT196" s="1020">
        <v>0</v>
      </c>
      <c r="AU196" s="1020">
        <v>0</v>
      </c>
      <c r="AV196" s="1066">
        <v>353797361</v>
      </c>
      <c r="AW196" s="1020">
        <v>283797361</v>
      </c>
      <c r="AX196" s="1066">
        <v>696290626</v>
      </c>
      <c r="AY196" s="1020">
        <v>342493265</v>
      </c>
      <c r="AZ196" s="1066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70">
        <v>6905000000</v>
      </c>
      <c r="BH196" s="1070">
        <v>70000000</v>
      </c>
      <c r="BI196" s="1070">
        <v>122403652</v>
      </c>
      <c r="BJ196" s="1070">
        <v>0</v>
      </c>
      <c r="BK196" s="1070">
        <v>0</v>
      </c>
      <c r="BL196" s="1070">
        <v>353797361</v>
      </c>
      <c r="BM196" s="1070">
        <v>283797361</v>
      </c>
      <c r="BN196" s="1070">
        <v>696290626</v>
      </c>
      <c r="BO196" s="1070">
        <v>342493265</v>
      </c>
      <c r="BP196" s="1070">
        <v>754376334</v>
      </c>
      <c r="BQ196" s="1070">
        <v>58085708</v>
      </c>
      <c r="BR196" s="1070">
        <v>754376334</v>
      </c>
      <c r="BS196" s="1070">
        <v>0</v>
      </c>
      <c r="BT196" s="1070">
        <v>0</v>
      </c>
    </row>
    <row r="197" spans="1:72" ht="23.1" customHeight="1">
      <c r="A197" s="1013" t="str">
        <f t="shared" si="2"/>
        <v>C3201507110</v>
      </c>
      <c r="B197" s="1358" t="s">
        <v>453</v>
      </c>
      <c r="C197" s="1324"/>
      <c r="D197" s="1358" t="s">
        <v>799</v>
      </c>
      <c r="E197" s="1324"/>
      <c r="F197" s="1358" t="s">
        <v>795</v>
      </c>
      <c r="G197" s="1324"/>
      <c r="H197" s="1358" t="s">
        <v>738</v>
      </c>
      <c r="I197" s="1324"/>
      <c r="J197" s="1358" t="s">
        <v>685</v>
      </c>
      <c r="K197" s="1324"/>
      <c r="L197" s="1324"/>
      <c r="M197" s="1358" t="s">
        <v>685</v>
      </c>
      <c r="N197" s="1324"/>
      <c r="O197" s="1324"/>
      <c r="P197" s="1358" t="s">
        <v>685</v>
      </c>
      <c r="Q197" s="1324"/>
      <c r="R197" s="1358" t="s">
        <v>685</v>
      </c>
      <c r="S197" s="1324"/>
      <c r="T197" s="1359" t="s">
        <v>807</v>
      </c>
      <c r="U197" s="1324"/>
      <c r="V197" s="1324"/>
      <c r="W197" s="1324"/>
      <c r="X197" s="1324"/>
      <c r="Y197" s="1324"/>
      <c r="Z197" s="1324"/>
      <c r="AA197" s="1324"/>
      <c r="AB197" s="1358" t="s">
        <v>732</v>
      </c>
      <c r="AC197" s="1324"/>
      <c r="AD197" s="1324"/>
      <c r="AE197" s="1324"/>
      <c r="AF197" s="1324"/>
      <c r="AG197" s="1358" t="s">
        <v>733</v>
      </c>
      <c r="AH197" s="1324"/>
      <c r="AI197" s="1324"/>
      <c r="AJ197" s="1024" t="s">
        <v>417</v>
      </c>
      <c r="AK197" s="1360" t="s">
        <v>734</v>
      </c>
      <c r="AL197" s="1324"/>
      <c r="AM197" s="1324"/>
      <c r="AN197" s="1324"/>
      <c r="AO197" s="1324"/>
      <c r="AP197" s="1324"/>
      <c r="AQ197" s="1020">
        <v>600000000</v>
      </c>
      <c r="AR197" s="1066">
        <v>0</v>
      </c>
      <c r="AS197" s="1020">
        <v>0</v>
      </c>
      <c r="AT197" s="1020">
        <v>0</v>
      </c>
      <c r="AU197" s="1020">
        <v>0</v>
      </c>
      <c r="AV197" s="1066">
        <v>19268795</v>
      </c>
      <c r="AW197" s="1020">
        <v>19268795</v>
      </c>
      <c r="AX197" s="1066">
        <v>66948347</v>
      </c>
      <c r="AY197" s="1020">
        <v>47679552</v>
      </c>
      <c r="AZ197" s="1066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70">
        <v>600000000</v>
      </c>
      <c r="BH197" s="1070">
        <v>0</v>
      </c>
      <c r="BI197" s="1070">
        <v>0</v>
      </c>
      <c r="BJ197" s="1070">
        <v>0</v>
      </c>
      <c r="BK197" s="1070">
        <v>0</v>
      </c>
      <c r="BL197" s="1070">
        <v>19268795</v>
      </c>
      <c r="BM197" s="1070">
        <v>19268795</v>
      </c>
      <c r="BN197" s="1070">
        <v>66948347</v>
      </c>
      <c r="BO197" s="1070">
        <v>47679552</v>
      </c>
      <c r="BP197" s="1070">
        <v>68766696</v>
      </c>
      <c r="BQ197" s="1070">
        <v>1818349</v>
      </c>
      <c r="BR197" s="1070">
        <v>68766696</v>
      </c>
      <c r="BS197" s="1070">
        <v>0</v>
      </c>
      <c r="BT197" s="1070">
        <v>0</v>
      </c>
    </row>
    <row r="198" spans="1:72" ht="23.1" customHeight="1">
      <c r="A198" s="1013" t="str">
        <f t="shared" si="2"/>
        <v>C32015071010</v>
      </c>
      <c r="B198" s="1350" t="s">
        <v>453</v>
      </c>
      <c r="C198" s="1324"/>
      <c r="D198" s="1350" t="s">
        <v>799</v>
      </c>
      <c r="E198" s="1324"/>
      <c r="F198" s="1350" t="s">
        <v>795</v>
      </c>
      <c r="G198" s="1324"/>
      <c r="H198" s="1350" t="s">
        <v>738</v>
      </c>
      <c r="I198" s="1324"/>
      <c r="J198" s="1350" t="s">
        <v>739</v>
      </c>
      <c r="K198" s="1324"/>
      <c r="L198" s="1324"/>
      <c r="M198" s="1350" t="s">
        <v>685</v>
      </c>
      <c r="N198" s="1324"/>
      <c r="O198" s="1324"/>
      <c r="P198" s="1350" t="s">
        <v>685</v>
      </c>
      <c r="Q198" s="1324"/>
      <c r="R198" s="1350" t="s">
        <v>685</v>
      </c>
      <c r="S198" s="1324"/>
      <c r="T198" s="1349" t="s">
        <v>806</v>
      </c>
      <c r="U198" s="1324"/>
      <c r="V198" s="1324"/>
      <c r="W198" s="1324"/>
      <c r="X198" s="1324"/>
      <c r="Y198" s="1324"/>
      <c r="Z198" s="1324"/>
      <c r="AA198" s="1324"/>
      <c r="AB198" s="1350" t="s">
        <v>732</v>
      </c>
      <c r="AC198" s="1324"/>
      <c r="AD198" s="1324"/>
      <c r="AE198" s="1324"/>
      <c r="AF198" s="1324"/>
      <c r="AG198" s="1350" t="s">
        <v>733</v>
      </c>
      <c r="AH198" s="1324"/>
      <c r="AI198" s="1324"/>
      <c r="AJ198" s="1021" t="s">
        <v>417</v>
      </c>
      <c r="AK198" s="1351" t="s">
        <v>734</v>
      </c>
      <c r="AL198" s="1324"/>
      <c r="AM198" s="1324"/>
      <c r="AN198" s="1324"/>
      <c r="AO198" s="1324"/>
      <c r="AP198" s="1324"/>
      <c r="AQ198" s="1020">
        <v>600000000</v>
      </c>
      <c r="AR198" s="1066">
        <v>0</v>
      </c>
      <c r="AS198" s="1020">
        <v>0</v>
      </c>
      <c r="AT198" s="1020">
        <v>0</v>
      </c>
      <c r="AU198" s="1020">
        <v>0</v>
      </c>
      <c r="AV198" s="1066">
        <v>19268795</v>
      </c>
      <c r="AW198" s="1020">
        <v>19268795</v>
      </c>
      <c r="AX198" s="1066">
        <v>66948347</v>
      </c>
      <c r="AY198" s="1020">
        <v>47679552</v>
      </c>
      <c r="AZ198" s="1066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70">
        <v>600000000</v>
      </c>
      <c r="BH198" s="1070">
        <v>0</v>
      </c>
      <c r="BI198" s="1070">
        <v>0</v>
      </c>
      <c r="BJ198" s="1070">
        <v>0</v>
      </c>
      <c r="BK198" s="1070">
        <v>0</v>
      </c>
      <c r="BL198" s="1070">
        <v>19268795</v>
      </c>
      <c r="BM198" s="1070">
        <v>19268795</v>
      </c>
      <c r="BN198" s="1070">
        <v>66948347</v>
      </c>
      <c r="BO198" s="1070">
        <v>47679552</v>
      </c>
      <c r="BP198" s="1070">
        <v>68766696</v>
      </c>
      <c r="BQ198" s="1070">
        <v>1818349</v>
      </c>
      <c r="BR198" s="1070">
        <v>68766696</v>
      </c>
      <c r="BS198" s="1070">
        <v>0</v>
      </c>
      <c r="BT198" s="1070">
        <v>0</v>
      </c>
    </row>
    <row r="199" spans="1:72" ht="23.1" customHeight="1">
      <c r="A199" s="1013" t="str">
        <f t="shared" si="2"/>
        <v>C320150710210</v>
      </c>
      <c r="B199" s="1358" t="s">
        <v>453</v>
      </c>
      <c r="C199" s="1324"/>
      <c r="D199" s="1358" t="s">
        <v>799</v>
      </c>
      <c r="E199" s="1324"/>
      <c r="F199" s="1358" t="s">
        <v>795</v>
      </c>
      <c r="G199" s="1324"/>
      <c r="H199" s="1358" t="s">
        <v>738</v>
      </c>
      <c r="I199" s="1324"/>
      <c r="J199" s="1358" t="s">
        <v>739</v>
      </c>
      <c r="K199" s="1324"/>
      <c r="L199" s="1324"/>
      <c r="M199" s="1358" t="s">
        <v>741</v>
      </c>
      <c r="N199" s="1324"/>
      <c r="O199" s="1324"/>
      <c r="P199" s="1358" t="s">
        <v>685</v>
      </c>
      <c r="Q199" s="1324"/>
      <c r="R199" s="1358" t="s">
        <v>685</v>
      </c>
      <c r="S199" s="1324"/>
      <c r="T199" s="1359" t="s">
        <v>588</v>
      </c>
      <c r="U199" s="1324"/>
      <c r="V199" s="1324"/>
      <c r="W199" s="1324"/>
      <c r="X199" s="1324"/>
      <c r="Y199" s="1324"/>
      <c r="Z199" s="1324"/>
      <c r="AA199" s="1324"/>
      <c r="AB199" s="1358" t="s">
        <v>732</v>
      </c>
      <c r="AC199" s="1324"/>
      <c r="AD199" s="1324"/>
      <c r="AE199" s="1324"/>
      <c r="AF199" s="1324"/>
      <c r="AG199" s="1358" t="s">
        <v>733</v>
      </c>
      <c r="AH199" s="1324"/>
      <c r="AI199" s="1324"/>
      <c r="AJ199" s="1024" t="s">
        <v>417</v>
      </c>
      <c r="AK199" s="1360" t="s">
        <v>734</v>
      </c>
      <c r="AL199" s="1324"/>
      <c r="AM199" s="1324"/>
      <c r="AN199" s="1324"/>
      <c r="AO199" s="1324"/>
      <c r="AP199" s="1324"/>
      <c r="AQ199" s="1020">
        <v>600000000</v>
      </c>
      <c r="AR199" s="1066">
        <v>0</v>
      </c>
      <c r="AS199" s="1020">
        <v>0</v>
      </c>
      <c r="AT199" s="1020">
        <v>0</v>
      </c>
      <c r="AU199" s="1020">
        <v>0</v>
      </c>
      <c r="AV199" s="1066">
        <v>19268795</v>
      </c>
      <c r="AW199" s="1020">
        <v>19268795</v>
      </c>
      <c r="AX199" s="1066">
        <v>66948347</v>
      </c>
      <c r="AY199" s="1020">
        <v>47679552</v>
      </c>
      <c r="AZ199" s="1066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70">
        <v>600000000</v>
      </c>
      <c r="BH199" s="1070">
        <v>0</v>
      </c>
      <c r="BI199" s="1070">
        <v>0</v>
      </c>
      <c r="BJ199" s="1070">
        <v>0</v>
      </c>
      <c r="BK199" s="1070">
        <v>0</v>
      </c>
      <c r="BL199" s="1070">
        <v>19268795</v>
      </c>
      <c r="BM199" s="1070">
        <v>19268795</v>
      </c>
      <c r="BN199" s="1070">
        <v>66948347</v>
      </c>
      <c r="BO199" s="1070">
        <v>47679552</v>
      </c>
      <c r="BP199" s="1070">
        <v>68766696</v>
      </c>
      <c r="BQ199" s="1070">
        <v>1818349</v>
      </c>
      <c r="BR199" s="1070">
        <v>68766696</v>
      </c>
      <c r="BS199" s="1070">
        <v>0</v>
      </c>
      <c r="BT199" s="1070">
        <v>0</v>
      </c>
    </row>
    <row r="200" spans="1:72" ht="23.1" customHeight="1">
      <c r="A200" s="1013" t="str">
        <f t="shared" si="2"/>
        <v>C3201507210</v>
      </c>
      <c r="B200" s="1358" t="s">
        <v>453</v>
      </c>
      <c r="C200" s="1324"/>
      <c r="D200" s="1358" t="s">
        <v>799</v>
      </c>
      <c r="E200" s="1324"/>
      <c r="F200" s="1358" t="s">
        <v>795</v>
      </c>
      <c r="G200" s="1324"/>
      <c r="H200" s="1358" t="s">
        <v>741</v>
      </c>
      <c r="I200" s="1324"/>
      <c r="J200" s="1358" t="s">
        <v>685</v>
      </c>
      <c r="K200" s="1324"/>
      <c r="L200" s="1324"/>
      <c r="M200" s="1358" t="s">
        <v>685</v>
      </c>
      <c r="N200" s="1324"/>
      <c r="O200" s="1324"/>
      <c r="P200" s="1358" t="s">
        <v>685</v>
      </c>
      <c r="Q200" s="1324"/>
      <c r="R200" s="1358" t="s">
        <v>685</v>
      </c>
      <c r="S200" s="1324"/>
      <c r="T200" s="1359" t="s">
        <v>589</v>
      </c>
      <c r="U200" s="1324"/>
      <c r="V200" s="1324"/>
      <c r="W200" s="1324"/>
      <c r="X200" s="1324"/>
      <c r="Y200" s="1324"/>
      <c r="Z200" s="1324"/>
      <c r="AA200" s="1324"/>
      <c r="AB200" s="1358" t="s">
        <v>732</v>
      </c>
      <c r="AC200" s="1324"/>
      <c r="AD200" s="1324"/>
      <c r="AE200" s="1324"/>
      <c r="AF200" s="1324"/>
      <c r="AG200" s="1358" t="s">
        <v>733</v>
      </c>
      <c r="AH200" s="1324"/>
      <c r="AI200" s="1324"/>
      <c r="AJ200" s="1024" t="s">
        <v>417</v>
      </c>
      <c r="AK200" s="1360" t="s">
        <v>734</v>
      </c>
      <c r="AL200" s="1324"/>
      <c r="AM200" s="1324"/>
      <c r="AN200" s="1324"/>
      <c r="AO200" s="1324"/>
      <c r="AP200" s="1324"/>
      <c r="AQ200" s="1020">
        <v>2850000000</v>
      </c>
      <c r="AR200" s="1066">
        <v>0</v>
      </c>
      <c r="AS200" s="1020">
        <v>0</v>
      </c>
      <c r="AT200" s="1020">
        <v>0</v>
      </c>
      <c r="AU200" s="1020">
        <v>0</v>
      </c>
      <c r="AV200" s="1066">
        <v>215351478</v>
      </c>
      <c r="AW200" s="1020">
        <v>215351478</v>
      </c>
      <c r="AX200" s="1066">
        <v>342517104</v>
      </c>
      <c r="AY200" s="1020">
        <v>127165626</v>
      </c>
      <c r="AZ200" s="1066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70">
        <v>2850000000</v>
      </c>
      <c r="BH200" s="1070">
        <v>0</v>
      </c>
      <c r="BI200" s="1070">
        <v>0</v>
      </c>
      <c r="BJ200" s="1070">
        <v>0</v>
      </c>
      <c r="BK200" s="1070">
        <v>0</v>
      </c>
      <c r="BL200" s="1070">
        <v>215351478</v>
      </c>
      <c r="BM200" s="1070">
        <v>215351478</v>
      </c>
      <c r="BN200" s="1070">
        <v>342517104</v>
      </c>
      <c r="BO200" s="1070">
        <v>127165626</v>
      </c>
      <c r="BP200" s="1070">
        <v>399607344</v>
      </c>
      <c r="BQ200" s="1070">
        <v>57090240</v>
      </c>
      <c r="BR200" s="1070">
        <v>399607344</v>
      </c>
      <c r="BS200" s="1070">
        <v>0</v>
      </c>
      <c r="BT200" s="1070">
        <v>0</v>
      </c>
    </row>
    <row r="201" spans="1:72" ht="23.1" customHeight="1">
      <c r="A201" s="1013" t="str">
        <f t="shared" si="2"/>
        <v>C3201507310</v>
      </c>
      <c r="B201" s="1358" t="s">
        <v>453</v>
      </c>
      <c r="C201" s="1324"/>
      <c r="D201" s="1358" t="s">
        <v>799</v>
      </c>
      <c r="E201" s="1324"/>
      <c r="F201" s="1358" t="s">
        <v>795</v>
      </c>
      <c r="G201" s="1324"/>
      <c r="H201" s="1358" t="s">
        <v>748</v>
      </c>
      <c r="I201" s="1324"/>
      <c r="J201" s="1358" t="s">
        <v>685</v>
      </c>
      <c r="K201" s="1324"/>
      <c r="L201" s="1324"/>
      <c r="M201" s="1358" t="s">
        <v>685</v>
      </c>
      <c r="N201" s="1324"/>
      <c r="O201" s="1324"/>
      <c r="P201" s="1358" t="s">
        <v>685</v>
      </c>
      <c r="Q201" s="1324"/>
      <c r="R201" s="1358" t="s">
        <v>685</v>
      </c>
      <c r="S201" s="1324"/>
      <c r="T201" s="1359" t="s">
        <v>590</v>
      </c>
      <c r="U201" s="1324"/>
      <c r="V201" s="1324"/>
      <c r="W201" s="1324"/>
      <c r="X201" s="1324"/>
      <c r="Y201" s="1324"/>
      <c r="Z201" s="1324"/>
      <c r="AA201" s="1324"/>
      <c r="AB201" s="1358" t="s">
        <v>732</v>
      </c>
      <c r="AC201" s="1324"/>
      <c r="AD201" s="1324"/>
      <c r="AE201" s="1324"/>
      <c r="AF201" s="1324"/>
      <c r="AG201" s="1358" t="s">
        <v>733</v>
      </c>
      <c r="AH201" s="1324"/>
      <c r="AI201" s="1324"/>
      <c r="AJ201" s="1024" t="s">
        <v>417</v>
      </c>
      <c r="AK201" s="1360" t="s">
        <v>734</v>
      </c>
      <c r="AL201" s="1324"/>
      <c r="AM201" s="1324"/>
      <c r="AN201" s="1324"/>
      <c r="AO201" s="1324"/>
      <c r="AP201" s="1324"/>
      <c r="AQ201" s="1020">
        <v>3455000000</v>
      </c>
      <c r="AR201" s="1066">
        <v>70000000</v>
      </c>
      <c r="AS201" s="1020">
        <v>122403652</v>
      </c>
      <c r="AT201" s="1020">
        <v>0</v>
      </c>
      <c r="AU201" s="1020">
        <v>0</v>
      </c>
      <c r="AV201" s="1066">
        <v>119177088</v>
      </c>
      <c r="AW201" s="1020">
        <v>49177088</v>
      </c>
      <c r="AX201" s="1066">
        <v>286825175</v>
      </c>
      <c r="AY201" s="1020">
        <v>167648087</v>
      </c>
      <c r="AZ201" s="1066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70">
        <v>3455000000</v>
      </c>
      <c r="BH201" s="1070">
        <v>70000000</v>
      </c>
      <c r="BI201" s="1070">
        <v>122403652</v>
      </c>
      <c r="BJ201" s="1070">
        <v>0</v>
      </c>
      <c r="BK201" s="1070">
        <v>0</v>
      </c>
      <c r="BL201" s="1070">
        <v>119177088</v>
      </c>
      <c r="BM201" s="1070">
        <v>49177088</v>
      </c>
      <c r="BN201" s="1070">
        <v>286825175</v>
      </c>
      <c r="BO201" s="1070">
        <v>167648087</v>
      </c>
      <c r="BP201" s="1070">
        <v>286002294</v>
      </c>
      <c r="BQ201" s="1070">
        <v>822881</v>
      </c>
      <c r="BR201" s="1070">
        <v>286002294</v>
      </c>
      <c r="BS201" s="1070">
        <v>0</v>
      </c>
      <c r="BT201" s="1070">
        <v>0</v>
      </c>
    </row>
    <row r="202" spans="1:72" ht="23.1" customHeight="1">
      <c r="A202" s="1013" t="str">
        <f t="shared" si="2"/>
        <v>C51010</v>
      </c>
      <c r="B202" s="1350" t="s">
        <v>453</v>
      </c>
      <c r="C202" s="1324"/>
      <c r="D202" s="1350" t="s">
        <v>808</v>
      </c>
      <c r="E202" s="1324"/>
      <c r="F202" s="1350"/>
      <c r="G202" s="1324"/>
      <c r="H202" s="1350"/>
      <c r="I202" s="1324"/>
      <c r="J202" s="1350"/>
      <c r="K202" s="1324"/>
      <c r="L202" s="1324"/>
      <c r="M202" s="1350"/>
      <c r="N202" s="1324"/>
      <c r="O202" s="1324"/>
      <c r="P202" s="1350"/>
      <c r="Q202" s="1324"/>
      <c r="R202" s="1350"/>
      <c r="S202" s="1324"/>
      <c r="T202" s="1349" t="s">
        <v>809</v>
      </c>
      <c r="U202" s="1324"/>
      <c r="V202" s="1324"/>
      <c r="W202" s="1324"/>
      <c r="X202" s="1324"/>
      <c r="Y202" s="1324"/>
      <c r="Z202" s="1324"/>
      <c r="AA202" s="1324"/>
      <c r="AB202" s="1350" t="s">
        <v>732</v>
      </c>
      <c r="AC202" s="1324"/>
      <c r="AD202" s="1324"/>
      <c r="AE202" s="1324"/>
      <c r="AF202" s="1324"/>
      <c r="AG202" s="1350" t="s">
        <v>733</v>
      </c>
      <c r="AH202" s="1324"/>
      <c r="AI202" s="1324"/>
      <c r="AJ202" s="1021" t="s">
        <v>417</v>
      </c>
      <c r="AK202" s="1351" t="s">
        <v>734</v>
      </c>
      <c r="AL202" s="1324"/>
      <c r="AM202" s="1324"/>
      <c r="AN202" s="1324"/>
      <c r="AO202" s="1324"/>
      <c r="AP202" s="1324"/>
      <c r="AQ202" s="1020">
        <v>2078000000</v>
      </c>
      <c r="AR202" s="1066">
        <v>0</v>
      </c>
      <c r="AS202" s="1020">
        <v>0</v>
      </c>
      <c r="AT202" s="1020">
        <v>0</v>
      </c>
      <c r="AU202" s="1020">
        <v>0</v>
      </c>
      <c r="AV202" s="1066">
        <v>16913818</v>
      </c>
      <c r="AW202" s="1020">
        <v>16913818</v>
      </c>
      <c r="AX202" s="1066">
        <v>89129564</v>
      </c>
      <c r="AY202" s="1020">
        <v>72215746</v>
      </c>
      <c r="AZ202" s="1066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70">
        <v>2078000000</v>
      </c>
      <c r="BH202" s="1070">
        <v>0</v>
      </c>
      <c r="BI202" s="1070">
        <v>0</v>
      </c>
      <c r="BJ202" s="1070">
        <v>0</v>
      </c>
      <c r="BK202" s="1070">
        <v>0</v>
      </c>
      <c r="BL202" s="1070">
        <v>16913818</v>
      </c>
      <c r="BM202" s="1070">
        <v>16913818</v>
      </c>
      <c r="BN202" s="1070">
        <v>89129564</v>
      </c>
      <c r="BO202" s="1070">
        <v>72215746</v>
      </c>
      <c r="BP202" s="1070">
        <v>107903431</v>
      </c>
      <c r="BQ202" s="1070">
        <v>18773867</v>
      </c>
      <c r="BR202" s="1070">
        <v>107903431</v>
      </c>
      <c r="BS202" s="1070">
        <v>0</v>
      </c>
      <c r="BT202" s="1070">
        <v>0</v>
      </c>
    </row>
    <row r="203" spans="1:72" ht="23.1" customHeight="1">
      <c r="A203" s="1013" t="str">
        <f t="shared" si="2"/>
        <v>C51015</v>
      </c>
      <c r="B203" s="1350" t="s">
        <v>453</v>
      </c>
      <c r="C203" s="1324"/>
      <c r="D203" s="1350" t="s">
        <v>808</v>
      </c>
      <c r="E203" s="1324"/>
      <c r="F203" s="1350"/>
      <c r="G203" s="1324"/>
      <c r="H203" s="1350"/>
      <c r="I203" s="1324"/>
      <c r="J203" s="1350"/>
      <c r="K203" s="1324"/>
      <c r="L203" s="1324"/>
      <c r="M203" s="1350"/>
      <c r="N203" s="1324"/>
      <c r="O203" s="1324"/>
      <c r="P203" s="1350"/>
      <c r="Q203" s="1324"/>
      <c r="R203" s="1350"/>
      <c r="S203" s="1324"/>
      <c r="T203" s="1349" t="s">
        <v>809</v>
      </c>
      <c r="U203" s="1324"/>
      <c r="V203" s="1324"/>
      <c r="W203" s="1324"/>
      <c r="X203" s="1324"/>
      <c r="Y203" s="1324"/>
      <c r="Z203" s="1324"/>
      <c r="AA203" s="1324"/>
      <c r="AB203" s="1350" t="s">
        <v>732</v>
      </c>
      <c r="AC203" s="1324"/>
      <c r="AD203" s="1324"/>
      <c r="AE203" s="1324"/>
      <c r="AF203" s="1324"/>
      <c r="AG203" s="1350" t="s">
        <v>733</v>
      </c>
      <c r="AH203" s="1324"/>
      <c r="AI203" s="1324"/>
      <c r="AJ203" s="1021" t="s">
        <v>745</v>
      </c>
      <c r="AK203" s="1351" t="s">
        <v>781</v>
      </c>
      <c r="AL203" s="1324"/>
      <c r="AM203" s="1324"/>
      <c r="AN203" s="1324"/>
      <c r="AO203" s="1324"/>
      <c r="AP203" s="1324"/>
      <c r="AQ203" s="1020">
        <v>1140000000</v>
      </c>
      <c r="AR203" s="1066">
        <v>0</v>
      </c>
      <c r="AS203" s="1020">
        <v>1140000000</v>
      </c>
      <c r="AT203" s="1020">
        <v>0</v>
      </c>
      <c r="AU203" s="1020">
        <v>0</v>
      </c>
      <c r="AV203" s="1066">
        <v>0</v>
      </c>
      <c r="AW203" s="1020">
        <v>0</v>
      </c>
      <c r="AX203" s="1066">
        <v>0</v>
      </c>
      <c r="AY203" s="1020">
        <v>0</v>
      </c>
      <c r="AZ203" s="1066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70">
        <v>1140000000</v>
      </c>
      <c r="BH203" s="1070">
        <v>0</v>
      </c>
      <c r="BI203" s="1070">
        <v>1140000000</v>
      </c>
      <c r="BJ203" s="1070">
        <v>0</v>
      </c>
      <c r="BK203" s="1070">
        <v>0</v>
      </c>
      <c r="BL203" s="1070">
        <v>0</v>
      </c>
      <c r="BM203" s="1070">
        <v>0</v>
      </c>
      <c r="BN203" s="1070">
        <v>0</v>
      </c>
      <c r="BO203" s="1070">
        <v>0</v>
      </c>
      <c r="BP203" s="1070">
        <v>0</v>
      </c>
      <c r="BQ203" s="1070">
        <v>0</v>
      </c>
      <c r="BR203" s="1070">
        <v>0</v>
      </c>
      <c r="BS203" s="1070">
        <v>0</v>
      </c>
      <c r="BT203" s="1070">
        <v>0</v>
      </c>
    </row>
    <row r="204" spans="1:72" ht="23.1" customHeight="1">
      <c r="A204" s="1013" t="str">
        <f t="shared" si="2"/>
        <v>C51070410</v>
      </c>
      <c r="B204" s="1350" t="s">
        <v>453</v>
      </c>
      <c r="C204" s="1324"/>
      <c r="D204" s="1350" t="s">
        <v>808</v>
      </c>
      <c r="E204" s="1324"/>
      <c r="F204" s="1350" t="s">
        <v>810</v>
      </c>
      <c r="G204" s="1324"/>
      <c r="H204" s="1350"/>
      <c r="I204" s="1324"/>
      <c r="J204" s="1350"/>
      <c r="K204" s="1324"/>
      <c r="L204" s="1324"/>
      <c r="M204" s="1350"/>
      <c r="N204" s="1324"/>
      <c r="O204" s="1324"/>
      <c r="P204" s="1350"/>
      <c r="Q204" s="1324"/>
      <c r="R204" s="1350"/>
      <c r="S204" s="1324"/>
      <c r="T204" s="1349" t="s">
        <v>811</v>
      </c>
      <c r="U204" s="1324"/>
      <c r="V204" s="1324"/>
      <c r="W204" s="1324"/>
      <c r="X204" s="1324"/>
      <c r="Y204" s="1324"/>
      <c r="Z204" s="1324"/>
      <c r="AA204" s="1324"/>
      <c r="AB204" s="1350" t="s">
        <v>732</v>
      </c>
      <c r="AC204" s="1324"/>
      <c r="AD204" s="1324"/>
      <c r="AE204" s="1324"/>
      <c r="AF204" s="1324"/>
      <c r="AG204" s="1350" t="s">
        <v>733</v>
      </c>
      <c r="AH204" s="1324"/>
      <c r="AI204" s="1324"/>
      <c r="AJ204" s="1021" t="s">
        <v>417</v>
      </c>
      <c r="AK204" s="1351" t="s">
        <v>734</v>
      </c>
      <c r="AL204" s="1324"/>
      <c r="AM204" s="1324"/>
      <c r="AN204" s="1324"/>
      <c r="AO204" s="1324"/>
      <c r="AP204" s="1324"/>
      <c r="AQ204" s="1020">
        <v>400000000</v>
      </c>
      <c r="AR204" s="1066">
        <v>0</v>
      </c>
      <c r="AS204" s="1020">
        <v>0</v>
      </c>
      <c r="AT204" s="1020">
        <v>0</v>
      </c>
      <c r="AU204" s="1020">
        <v>0</v>
      </c>
      <c r="AV204" s="1066">
        <v>0</v>
      </c>
      <c r="AW204" s="1020">
        <v>0</v>
      </c>
      <c r="AX204" s="1066">
        <v>51000000</v>
      </c>
      <c r="AY204" s="1020">
        <v>51000000</v>
      </c>
      <c r="AZ204" s="1066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70">
        <v>400000000</v>
      </c>
      <c r="BH204" s="1070">
        <v>0</v>
      </c>
      <c r="BI204" s="1070">
        <v>0</v>
      </c>
      <c r="BJ204" s="1070">
        <v>0</v>
      </c>
      <c r="BK204" s="1070">
        <v>0</v>
      </c>
      <c r="BL204" s="1070">
        <v>0</v>
      </c>
      <c r="BM204" s="1070">
        <v>0</v>
      </c>
      <c r="BN204" s="1070">
        <v>51000000</v>
      </c>
      <c r="BO204" s="1070">
        <v>51000000</v>
      </c>
      <c r="BP204" s="1070">
        <v>51000000</v>
      </c>
      <c r="BQ204" s="1070">
        <v>0</v>
      </c>
      <c r="BR204" s="1070">
        <v>51000000</v>
      </c>
      <c r="BS204" s="1070">
        <v>0</v>
      </c>
      <c r="BT204" s="1070">
        <v>0</v>
      </c>
    </row>
    <row r="205" spans="1:72" ht="23.1" customHeight="1">
      <c r="A205" s="1013" t="str">
        <f t="shared" si="2"/>
        <v>C510704110</v>
      </c>
      <c r="B205" s="1358" t="s">
        <v>453</v>
      </c>
      <c r="C205" s="1324"/>
      <c r="D205" s="1358" t="s">
        <v>808</v>
      </c>
      <c r="E205" s="1324"/>
      <c r="F205" s="1358" t="s">
        <v>810</v>
      </c>
      <c r="G205" s="1324"/>
      <c r="H205" s="1358" t="s">
        <v>738</v>
      </c>
      <c r="I205" s="1324"/>
      <c r="J205" s="1358" t="s">
        <v>685</v>
      </c>
      <c r="K205" s="1324"/>
      <c r="L205" s="1324"/>
      <c r="M205" s="1358" t="s">
        <v>685</v>
      </c>
      <c r="N205" s="1324"/>
      <c r="O205" s="1324"/>
      <c r="P205" s="1358" t="s">
        <v>685</v>
      </c>
      <c r="Q205" s="1324"/>
      <c r="R205" s="1358" t="s">
        <v>685</v>
      </c>
      <c r="S205" s="1324"/>
      <c r="T205" s="1359" t="s">
        <v>591</v>
      </c>
      <c r="U205" s="1324"/>
      <c r="V205" s="1324"/>
      <c r="W205" s="1324"/>
      <c r="X205" s="1324"/>
      <c r="Y205" s="1324"/>
      <c r="Z205" s="1324"/>
      <c r="AA205" s="1324"/>
      <c r="AB205" s="1358" t="s">
        <v>732</v>
      </c>
      <c r="AC205" s="1324"/>
      <c r="AD205" s="1324"/>
      <c r="AE205" s="1324"/>
      <c r="AF205" s="1324"/>
      <c r="AG205" s="1358" t="s">
        <v>733</v>
      </c>
      <c r="AH205" s="1324"/>
      <c r="AI205" s="1324"/>
      <c r="AJ205" s="1024" t="s">
        <v>417</v>
      </c>
      <c r="AK205" s="1360" t="s">
        <v>734</v>
      </c>
      <c r="AL205" s="1324"/>
      <c r="AM205" s="1324"/>
      <c r="AN205" s="1324"/>
      <c r="AO205" s="1324"/>
      <c r="AP205" s="1324"/>
      <c r="AQ205" s="1020">
        <v>400000000</v>
      </c>
      <c r="AR205" s="1066">
        <v>0</v>
      </c>
      <c r="AS205" s="1020">
        <v>0</v>
      </c>
      <c r="AT205" s="1020">
        <v>0</v>
      </c>
      <c r="AU205" s="1020">
        <v>0</v>
      </c>
      <c r="AV205" s="1066">
        <v>0</v>
      </c>
      <c r="AW205" s="1020">
        <v>0</v>
      </c>
      <c r="AX205" s="1066">
        <v>51000000</v>
      </c>
      <c r="AY205" s="1020">
        <v>51000000</v>
      </c>
      <c r="AZ205" s="1066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70">
        <v>400000000</v>
      </c>
      <c r="BH205" s="1070">
        <v>0</v>
      </c>
      <c r="BI205" s="1070">
        <v>0</v>
      </c>
      <c r="BJ205" s="1070">
        <v>0</v>
      </c>
      <c r="BK205" s="1070">
        <v>0</v>
      </c>
      <c r="BL205" s="1070">
        <v>0</v>
      </c>
      <c r="BM205" s="1070">
        <v>0</v>
      </c>
      <c r="BN205" s="1070">
        <v>51000000</v>
      </c>
      <c r="BO205" s="1070">
        <v>51000000</v>
      </c>
      <c r="BP205" s="1070">
        <v>51000000</v>
      </c>
      <c r="BQ205" s="1070">
        <v>0</v>
      </c>
      <c r="BR205" s="1070">
        <v>51000000</v>
      </c>
      <c r="BS205" s="1070">
        <v>0</v>
      </c>
      <c r="BT205" s="1070">
        <v>0</v>
      </c>
    </row>
    <row r="206" spans="1:72" ht="23.1" customHeight="1">
      <c r="A206" s="1013" t="str">
        <f t="shared" si="2"/>
        <v>C51080010</v>
      </c>
      <c r="B206" s="1350" t="s">
        <v>453</v>
      </c>
      <c r="C206" s="1324"/>
      <c r="D206" s="1350" t="s">
        <v>808</v>
      </c>
      <c r="E206" s="1324"/>
      <c r="F206" s="1350" t="s">
        <v>784</v>
      </c>
      <c r="G206" s="1324"/>
      <c r="H206" s="1350"/>
      <c r="I206" s="1324"/>
      <c r="J206" s="1350"/>
      <c r="K206" s="1324"/>
      <c r="L206" s="1324"/>
      <c r="M206" s="1350"/>
      <c r="N206" s="1324"/>
      <c r="O206" s="1324"/>
      <c r="P206" s="1350"/>
      <c r="Q206" s="1324"/>
      <c r="R206" s="1350"/>
      <c r="S206" s="1324"/>
      <c r="T206" s="1349" t="s">
        <v>785</v>
      </c>
      <c r="U206" s="1324"/>
      <c r="V206" s="1324"/>
      <c r="W206" s="1324"/>
      <c r="X206" s="1324"/>
      <c r="Y206" s="1324"/>
      <c r="Z206" s="1324"/>
      <c r="AA206" s="1324"/>
      <c r="AB206" s="1350" t="s">
        <v>732</v>
      </c>
      <c r="AC206" s="1324"/>
      <c r="AD206" s="1324"/>
      <c r="AE206" s="1324"/>
      <c r="AF206" s="1324"/>
      <c r="AG206" s="1350" t="s">
        <v>733</v>
      </c>
      <c r="AH206" s="1324"/>
      <c r="AI206" s="1324"/>
      <c r="AJ206" s="1021" t="s">
        <v>417</v>
      </c>
      <c r="AK206" s="1351" t="s">
        <v>734</v>
      </c>
      <c r="AL206" s="1324"/>
      <c r="AM206" s="1324"/>
      <c r="AN206" s="1324"/>
      <c r="AO206" s="1324"/>
      <c r="AP206" s="1324"/>
      <c r="AQ206" s="1020">
        <v>1678000000</v>
      </c>
      <c r="AR206" s="1066">
        <v>0</v>
      </c>
      <c r="AS206" s="1020">
        <v>0</v>
      </c>
      <c r="AT206" s="1020">
        <v>0</v>
      </c>
      <c r="AU206" s="1020">
        <v>0</v>
      </c>
      <c r="AV206" s="1066">
        <v>16913818</v>
      </c>
      <c r="AW206" s="1020">
        <v>16913818</v>
      </c>
      <c r="AX206" s="1066">
        <v>38129564</v>
      </c>
      <c r="AY206" s="1020">
        <v>21215746</v>
      </c>
      <c r="AZ206" s="1066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70">
        <v>1678000000</v>
      </c>
      <c r="BH206" s="1070">
        <v>0</v>
      </c>
      <c r="BI206" s="1070">
        <v>0</v>
      </c>
      <c r="BJ206" s="1070">
        <v>0</v>
      </c>
      <c r="BK206" s="1070">
        <v>0</v>
      </c>
      <c r="BL206" s="1070">
        <v>16913818</v>
      </c>
      <c r="BM206" s="1070">
        <v>16913818</v>
      </c>
      <c r="BN206" s="1070">
        <v>38129564</v>
      </c>
      <c r="BO206" s="1070">
        <v>21215746</v>
      </c>
      <c r="BP206" s="1070">
        <v>56903431</v>
      </c>
      <c r="BQ206" s="1070">
        <v>18773867</v>
      </c>
      <c r="BR206" s="1070">
        <v>56903431</v>
      </c>
      <c r="BS206" s="1070">
        <v>0</v>
      </c>
      <c r="BT206" s="1070">
        <v>0</v>
      </c>
    </row>
    <row r="207" spans="1:72" ht="23.1" customHeight="1">
      <c r="A207" s="1013" t="str">
        <f t="shared" si="2"/>
        <v>C51080015</v>
      </c>
      <c r="B207" s="1350" t="s">
        <v>453</v>
      </c>
      <c r="C207" s="1324"/>
      <c r="D207" s="1350" t="s">
        <v>808</v>
      </c>
      <c r="E207" s="1324"/>
      <c r="F207" s="1350" t="s">
        <v>784</v>
      </c>
      <c r="G207" s="1324"/>
      <c r="H207" s="1350"/>
      <c r="I207" s="1324"/>
      <c r="J207" s="1350"/>
      <c r="K207" s="1324"/>
      <c r="L207" s="1324"/>
      <c r="M207" s="1350"/>
      <c r="N207" s="1324"/>
      <c r="O207" s="1324"/>
      <c r="P207" s="1350"/>
      <c r="Q207" s="1324"/>
      <c r="R207" s="1350"/>
      <c r="S207" s="1324"/>
      <c r="T207" s="1349" t="s">
        <v>785</v>
      </c>
      <c r="U207" s="1324"/>
      <c r="V207" s="1324"/>
      <c r="W207" s="1324"/>
      <c r="X207" s="1324"/>
      <c r="Y207" s="1324"/>
      <c r="Z207" s="1324"/>
      <c r="AA207" s="1324"/>
      <c r="AB207" s="1350" t="s">
        <v>732</v>
      </c>
      <c r="AC207" s="1324"/>
      <c r="AD207" s="1324"/>
      <c r="AE207" s="1324"/>
      <c r="AF207" s="1324"/>
      <c r="AG207" s="1350" t="s">
        <v>733</v>
      </c>
      <c r="AH207" s="1324"/>
      <c r="AI207" s="1324"/>
      <c r="AJ207" s="1021" t="s">
        <v>745</v>
      </c>
      <c r="AK207" s="1351" t="s">
        <v>781</v>
      </c>
      <c r="AL207" s="1324"/>
      <c r="AM207" s="1324"/>
      <c r="AN207" s="1324"/>
      <c r="AO207" s="1324"/>
      <c r="AP207" s="1324"/>
      <c r="AQ207" s="1020">
        <v>1140000000</v>
      </c>
      <c r="AR207" s="1066">
        <v>0</v>
      </c>
      <c r="AS207" s="1020">
        <v>1140000000</v>
      </c>
      <c r="AT207" s="1020">
        <v>0</v>
      </c>
      <c r="AU207" s="1020">
        <v>0</v>
      </c>
      <c r="AV207" s="1066">
        <v>0</v>
      </c>
      <c r="AW207" s="1020">
        <v>0</v>
      </c>
      <c r="AX207" s="1066">
        <v>0</v>
      </c>
      <c r="AY207" s="1020">
        <v>0</v>
      </c>
      <c r="AZ207" s="1066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70">
        <v>1140000000</v>
      </c>
      <c r="BH207" s="1070">
        <v>0</v>
      </c>
      <c r="BI207" s="1070">
        <v>1140000000</v>
      </c>
      <c r="BJ207" s="1070">
        <v>0</v>
      </c>
      <c r="BK207" s="1070">
        <v>0</v>
      </c>
      <c r="BL207" s="1070">
        <v>0</v>
      </c>
      <c r="BM207" s="1070">
        <v>0</v>
      </c>
      <c r="BN207" s="1070">
        <v>0</v>
      </c>
      <c r="BO207" s="1070">
        <v>0</v>
      </c>
      <c r="BP207" s="1070">
        <v>0</v>
      </c>
      <c r="BQ207" s="1070">
        <v>0</v>
      </c>
      <c r="BR207" s="1070">
        <v>0</v>
      </c>
      <c r="BS207" s="1070">
        <v>0</v>
      </c>
      <c r="BT207" s="1070">
        <v>0</v>
      </c>
    </row>
    <row r="208" spans="1:72" ht="23.1" customHeight="1">
      <c r="A208" s="1013" t="str">
        <f t="shared" si="2"/>
        <v>C5108002010</v>
      </c>
      <c r="B208" s="1350" t="s">
        <v>453</v>
      </c>
      <c r="C208" s="1324"/>
      <c r="D208" s="1350" t="s">
        <v>808</v>
      </c>
      <c r="E208" s="1324"/>
      <c r="F208" s="1350" t="s">
        <v>784</v>
      </c>
      <c r="G208" s="1324"/>
      <c r="H208" s="1350" t="s">
        <v>741</v>
      </c>
      <c r="I208" s="1324"/>
      <c r="J208" s="1350" t="s">
        <v>739</v>
      </c>
      <c r="K208" s="1324"/>
      <c r="L208" s="1324"/>
      <c r="M208" s="1350" t="s">
        <v>685</v>
      </c>
      <c r="N208" s="1324"/>
      <c r="O208" s="1324"/>
      <c r="P208" s="1350" t="s">
        <v>685</v>
      </c>
      <c r="Q208" s="1324"/>
      <c r="R208" s="1350" t="s">
        <v>685</v>
      </c>
      <c r="S208" s="1324"/>
      <c r="T208" s="1349" t="s">
        <v>687</v>
      </c>
      <c r="U208" s="1324"/>
      <c r="V208" s="1324"/>
      <c r="W208" s="1324"/>
      <c r="X208" s="1324"/>
      <c r="Y208" s="1324"/>
      <c r="Z208" s="1324"/>
      <c r="AA208" s="1324"/>
      <c r="AB208" s="1350" t="s">
        <v>732</v>
      </c>
      <c r="AC208" s="1324"/>
      <c r="AD208" s="1324"/>
      <c r="AE208" s="1324"/>
      <c r="AF208" s="1324"/>
      <c r="AG208" s="1350" t="s">
        <v>733</v>
      </c>
      <c r="AH208" s="1324"/>
      <c r="AI208" s="1324"/>
      <c r="AJ208" s="1021" t="s">
        <v>417</v>
      </c>
      <c r="AK208" s="1351" t="s">
        <v>734</v>
      </c>
      <c r="AL208" s="1324"/>
      <c r="AM208" s="1324"/>
      <c r="AN208" s="1324"/>
      <c r="AO208" s="1324"/>
      <c r="AP208" s="1324"/>
      <c r="AQ208" s="1020">
        <v>1678000000</v>
      </c>
      <c r="AR208" s="1066">
        <v>0</v>
      </c>
      <c r="AS208" s="1020">
        <v>0</v>
      </c>
      <c r="AT208" s="1020">
        <v>0</v>
      </c>
      <c r="AU208" s="1020">
        <v>0</v>
      </c>
      <c r="AV208" s="1066">
        <v>16913818</v>
      </c>
      <c r="AW208" s="1020">
        <v>16913818</v>
      </c>
      <c r="AX208" s="1066">
        <v>38129564</v>
      </c>
      <c r="AY208" s="1020">
        <v>21215746</v>
      </c>
      <c r="AZ208" s="1066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70">
        <v>1678000000</v>
      </c>
      <c r="BH208" s="1070">
        <v>0</v>
      </c>
      <c r="BI208" s="1070">
        <v>0</v>
      </c>
      <c r="BJ208" s="1070">
        <v>0</v>
      </c>
      <c r="BK208" s="1070">
        <v>0</v>
      </c>
      <c r="BL208" s="1070">
        <v>16913818</v>
      </c>
      <c r="BM208" s="1070">
        <v>16913818</v>
      </c>
      <c r="BN208" s="1070">
        <v>38129564</v>
      </c>
      <c r="BO208" s="1070">
        <v>21215746</v>
      </c>
      <c r="BP208" s="1070">
        <v>56903431</v>
      </c>
      <c r="BQ208" s="1070">
        <v>18773867</v>
      </c>
      <c r="BR208" s="1070">
        <v>56903431</v>
      </c>
      <c r="BS208" s="1070">
        <v>0</v>
      </c>
      <c r="BT208" s="1070">
        <v>0</v>
      </c>
    </row>
    <row r="209" spans="1:72" ht="23.1" customHeight="1">
      <c r="A209" s="1013" t="str">
        <f t="shared" si="2"/>
        <v>C510800210</v>
      </c>
      <c r="B209" s="1350" t="s">
        <v>453</v>
      </c>
      <c r="C209" s="1324"/>
      <c r="D209" s="1350" t="s">
        <v>808</v>
      </c>
      <c r="E209" s="1324"/>
      <c r="F209" s="1350" t="s">
        <v>784</v>
      </c>
      <c r="G209" s="1324"/>
      <c r="H209" s="1350" t="s">
        <v>741</v>
      </c>
      <c r="I209" s="1324"/>
      <c r="J209" s="1350" t="s">
        <v>685</v>
      </c>
      <c r="K209" s="1324"/>
      <c r="L209" s="1324"/>
      <c r="M209" s="1350" t="s">
        <v>685</v>
      </c>
      <c r="N209" s="1324"/>
      <c r="O209" s="1324"/>
      <c r="P209" s="1350" t="s">
        <v>685</v>
      </c>
      <c r="Q209" s="1324"/>
      <c r="R209" s="1350" t="s">
        <v>685</v>
      </c>
      <c r="S209" s="1324"/>
      <c r="T209" s="1349" t="s">
        <v>687</v>
      </c>
      <c r="U209" s="1324"/>
      <c r="V209" s="1324"/>
      <c r="W209" s="1324"/>
      <c r="X209" s="1324"/>
      <c r="Y209" s="1324"/>
      <c r="Z209" s="1324"/>
      <c r="AA209" s="1324"/>
      <c r="AB209" s="1350" t="s">
        <v>732</v>
      </c>
      <c r="AC209" s="1324"/>
      <c r="AD209" s="1324"/>
      <c r="AE209" s="1324"/>
      <c r="AF209" s="1324"/>
      <c r="AG209" s="1350" t="s">
        <v>733</v>
      </c>
      <c r="AH209" s="1324"/>
      <c r="AI209" s="1324"/>
      <c r="AJ209" s="1021" t="s">
        <v>417</v>
      </c>
      <c r="AK209" s="1351" t="s">
        <v>734</v>
      </c>
      <c r="AL209" s="1324"/>
      <c r="AM209" s="1324"/>
      <c r="AN209" s="1324"/>
      <c r="AO209" s="1324"/>
      <c r="AP209" s="1324"/>
      <c r="AQ209" s="1020">
        <v>1678000000</v>
      </c>
      <c r="AR209" s="1066">
        <v>0</v>
      </c>
      <c r="AS209" s="1020">
        <v>0</v>
      </c>
      <c r="AT209" s="1020">
        <v>0</v>
      </c>
      <c r="AU209" s="1020">
        <v>0</v>
      </c>
      <c r="AV209" s="1066">
        <v>16913818</v>
      </c>
      <c r="AW209" s="1020">
        <v>16913818</v>
      </c>
      <c r="AX209" s="1066">
        <v>38129564</v>
      </c>
      <c r="AY209" s="1020">
        <v>21215746</v>
      </c>
      <c r="AZ209" s="1066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70">
        <v>1678000000</v>
      </c>
      <c r="BH209" s="1070">
        <v>0</v>
      </c>
      <c r="BI209" s="1070">
        <v>0</v>
      </c>
      <c r="BJ209" s="1070">
        <v>0</v>
      </c>
      <c r="BK209" s="1070">
        <v>0</v>
      </c>
      <c r="BL209" s="1070">
        <v>16913818</v>
      </c>
      <c r="BM209" s="1070">
        <v>16913818</v>
      </c>
      <c r="BN209" s="1070">
        <v>38129564</v>
      </c>
      <c r="BO209" s="1070">
        <v>21215746</v>
      </c>
      <c r="BP209" s="1070">
        <v>56903431</v>
      </c>
      <c r="BQ209" s="1070">
        <v>18773867</v>
      </c>
      <c r="BR209" s="1070">
        <v>56903431</v>
      </c>
      <c r="BS209" s="1070">
        <v>0</v>
      </c>
      <c r="BT209" s="1070">
        <v>0</v>
      </c>
    </row>
    <row r="210" spans="1:72" ht="23.1" customHeight="1">
      <c r="A210" s="1013" t="str">
        <f t="shared" si="2"/>
        <v>C510800215</v>
      </c>
      <c r="B210" s="1358" t="s">
        <v>453</v>
      </c>
      <c r="C210" s="1324"/>
      <c r="D210" s="1358" t="s">
        <v>808</v>
      </c>
      <c r="E210" s="1324"/>
      <c r="F210" s="1358" t="s">
        <v>784</v>
      </c>
      <c r="G210" s="1324"/>
      <c r="H210" s="1358" t="s">
        <v>741</v>
      </c>
      <c r="I210" s="1324"/>
      <c r="J210" s="1358" t="s">
        <v>685</v>
      </c>
      <c r="K210" s="1324"/>
      <c r="L210" s="1324"/>
      <c r="M210" s="1358" t="s">
        <v>685</v>
      </c>
      <c r="N210" s="1324"/>
      <c r="O210" s="1324"/>
      <c r="P210" s="1358" t="s">
        <v>685</v>
      </c>
      <c r="Q210" s="1324"/>
      <c r="R210" s="1358" t="s">
        <v>685</v>
      </c>
      <c r="S210" s="1324"/>
      <c r="T210" s="1359" t="s">
        <v>687</v>
      </c>
      <c r="U210" s="1324"/>
      <c r="V210" s="1324"/>
      <c r="W210" s="1324"/>
      <c r="X210" s="1324"/>
      <c r="Y210" s="1324"/>
      <c r="Z210" s="1324"/>
      <c r="AA210" s="1324"/>
      <c r="AB210" s="1358" t="s">
        <v>732</v>
      </c>
      <c r="AC210" s="1324"/>
      <c r="AD210" s="1324"/>
      <c r="AE210" s="1324"/>
      <c r="AF210" s="1324"/>
      <c r="AG210" s="1358" t="s">
        <v>733</v>
      </c>
      <c r="AH210" s="1324"/>
      <c r="AI210" s="1324"/>
      <c r="AJ210" s="1024" t="s">
        <v>745</v>
      </c>
      <c r="AK210" s="1360" t="s">
        <v>781</v>
      </c>
      <c r="AL210" s="1324"/>
      <c r="AM210" s="1324"/>
      <c r="AN210" s="1324"/>
      <c r="AO210" s="1324"/>
      <c r="AP210" s="1324"/>
      <c r="AQ210" s="1020">
        <v>1140000000</v>
      </c>
      <c r="AR210" s="1066">
        <v>0</v>
      </c>
      <c r="AS210" s="1020">
        <v>1140000000</v>
      </c>
      <c r="AT210" s="1020">
        <v>0</v>
      </c>
      <c r="AU210" s="1020">
        <v>0</v>
      </c>
      <c r="AV210" s="1066">
        <v>0</v>
      </c>
      <c r="AW210" s="1020">
        <v>0</v>
      </c>
      <c r="AX210" s="1066">
        <v>0</v>
      </c>
      <c r="AY210" s="1020">
        <v>0</v>
      </c>
      <c r="AZ210" s="1066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70">
        <v>1140000000</v>
      </c>
      <c r="BH210" s="1070">
        <v>0</v>
      </c>
      <c r="BI210" s="1070">
        <v>1140000000</v>
      </c>
      <c r="BJ210" s="1070">
        <v>0</v>
      </c>
      <c r="BK210" s="1070">
        <v>0</v>
      </c>
      <c r="BL210" s="1070">
        <v>0</v>
      </c>
      <c r="BM210" s="1070">
        <v>0</v>
      </c>
      <c r="BN210" s="1070">
        <v>0</v>
      </c>
      <c r="BO210" s="1070">
        <v>0</v>
      </c>
      <c r="BP210" s="1070">
        <v>0</v>
      </c>
      <c r="BQ210" s="1070">
        <v>0</v>
      </c>
      <c r="BR210" s="1070">
        <v>0</v>
      </c>
      <c r="BS210" s="1070">
        <v>0</v>
      </c>
      <c r="BT210" s="1070">
        <v>0</v>
      </c>
    </row>
    <row r="211" spans="1:72" ht="23.1" customHeight="1">
      <c r="A211" s="1013" t="str">
        <f t="shared" si="2"/>
        <v>C51080020210</v>
      </c>
      <c r="B211" s="1358" t="s">
        <v>453</v>
      </c>
      <c r="C211" s="1324"/>
      <c r="D211" s="1358" t="s">
        <v>808</v>
      </c>
      <c r="E211" s="1324"/>
      <c r="F211" s="1358" t="s">
        <v>784</v>
      </c>
      <c r="G211" s="1324"/>
      <c r="H211" s="1358" t="s">
        <v>741</v>
      </c>
      <c r="I211" s="1324"/>
      <c r="J211" s="1358" t="s">
        <v>739</v>
      </c>
      <c r="K211" s="1324"/>
      <c r="L211" s="1324"/>
      <c r="M211" s="1358" t="s">
        <v>741</v>
      </c>
      <c r="N211" s="1324"/>
      <c r="O211" s="1324"/>
      <c r="P211" s="1358" t="s">
        <v>685</v>
      </c>
      <c r="Q211" s="1324"/>
      <c r="R211" s="1358" t="s">
        <v>685</v>
      </c>
      <c r="S211" s="1324"/>
      <c r="T211" s="1359" t="s">
        <v>592</v>
      </c>
      <c r="U211" s="1324"/>
      <c r="V211" s="1324"/>
      <c r="W211" s="1324"/>
      <c r="X211" s="1324"/>
      <c r="Y211" s="1324"/>
      <c r="Z211" s="1324"/>
      <c r="AA211" s="1324"/>
      <c r="AB211" s="1358" t="s">
        <v>732</v>
      </c>
      <c r="AC211" s="1324"/>
      <c r="AD211" s="1324"/>
      <c r="AE211" s="1324"/>
      <c r="AF211" s="1324"/>
      <c r="AG211" s="1358" t="s">
        <v>733</v>
      </c>
      <c r="AH211" s="1324"/>
      <c r="AI211" s="1324"/>
      <c r="AJ211" s="1024" t="s">
        <v>417</v>
      </c>
      <c r="AK211" s="1360" t="s">
        <v>734</v>
      </c>
      <c r="AL211" s="1324"/>
      <c r="AM211" s="1324"/>
      <c r="AN211" s="1324"/>
      <c r="AO211" s="1324"/>
      <c r="AP211" s="1324"/>
      <c r="AQ211" s="1020">
        <v>427828730</v>
      </c>
      <c r="AR211" s="1066">
        <v>0</v>
      </c>
      <c r="AS211" s="1020">
        <v>0</v>
      </c>
      <c r="AT211" s="1020">
        <v>0</v>
      </c>
      <c r="AU211" s="1020">
        <v>0</v>
      </c>
      <c r="AV211" s="1066">
        <v>0</v>
      </c>
      <c r="AW211" s="1020">
        <v>0</v>
      </c>
      <c r="AX211" s="1066">
        <v>12739522</v>
      </c>
      <c r="AY211" s="1020">
        <v>12739522</v>
      </c>
      <c r="AZ211" s="1066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70">
        <v>427828730</v>
      </c>
      <c r="BH211" s="1070">
        <v>0</v>
      </c>
      <c r="BI211" s="1070">
        <v>0</v>
      </c>
      <c r="BJ211" s="1070">
        <v>0</v>
      </c>
      <c r="BK211" s="1070">
        <v>0</v>
      </c>
      <c r="BL211" s="1070">
        <v>0</v>
      </c>
      <c r="BM211" s="1070">
        <v>0</v>
      </c>
      <c r="BN211" s="1070">
        <v>12739522</v>
      </c>
      <c r="BO211" s="1070">
        <v>12739522</v>
      </c>
      <c r="BP211" s="1070">
        <v>15714585</v>
      </c>
      <c r="BQ211" s="1070">
        <v>2975063</v>
      </c>
      <c r="BR211" s="1070">
        <v>15714585</v>
      </c>
      <c r="BS211" s="1070">
        <v>0</v>
      </c>
      <c r="BT211" s="1070">
        <v>0</v>
      </c>
    </row>
    <row r="212" spans="1:72" ht="23.1" customHeight="1">
      <c r="A212" s="1013" t="str">
        <f t="shared" si="2"/>
        <v>C51080020310</v>
      </c>
      <c r="B212" s="1358" t="s">
        <v>453</v>
      </c>
      <c r="C212" s="1324"/>
      <c r="D212" s="1358" t="s">
        <v>808</v>
      </c>
      <c r="E212" s="1324"/>
      <c r="F212" s="1358" t="s">
        <v>784</v>
      </c>
      <c r="G212" s="1324"/>
      <c r="H212" s="1358" t="s">
        <v>741</v>
      </c>
      <c r="I212" s="1324"/>
      <c r="J212" s="1358" t="s">
        <v>739</v>
      </c>
      <c r="K212" s="1324"/>
      <c r="L212" s="1324"/>
      <c r="M212" s="1358" t="s">
        <v>748</v>
      </c>
      <c r="N212" s="1324"/>
      <c r="O212" s="1324"/>
      <c r="P212" s="1358" t="s">
        <v>685</v>
      </c>
      <c r="Q212" s="1324"/>
      <c r="R212" s="1358" t="s">
        <v>685</v>
      </c>
      <c r="S212" s="1324"/>
      <c r="T212" s="1359" t="s">
        <v>593</v>
      </c>
      <c r="U212" s="1324"/>
      <c r="V212" s="1324"/>
      <c r="W212" s="1324"/>
      <c r="X212" s="1324"/>
      <c r="Y212" s="1324"/>
      <c r="Z212" s="1324"/>
      <c r="AA212" s="1324"/>
      <c r="AB212" s="1358" t="s">
        <v>732</v>
      </c>
      <c r="AC212" s="1324"/>
      <c r="AD212" s="1324"/>
      <c r="AE212" s="1324"/>
      <c r="AF212" s="1324"/>
      <c r="AG212" s="1358" t="s">
        <v>733</v>
      </c>
      <c r="AH212" s="1324"/>
      <c r="AI212" s="1324"/>
      <c r="AJ212" s="1024" t="s">
        <v>417</v>
      </c>
      <c r="AK212" s="1360" t="s">
        <v>734</v>
      </c>
      <c r="AL212" s="1324"/>
      <c r="AM212" s="1324"/>
      <c r="AN212" s="1324"/>
      <c r="AO212" s="1324"/>
      <c r="AP212" s="1324"/>
      <c r="AQ212" s="1020">
        <v>1250171270</v>
      </c>
      <c r="AR212" s="1066">
        <v>0</v>
      </c>
      <c r="AS212" s="1020">
        <v>0</v>
      </c>
      <c r="AT212" s="1020">
        <v>0</v>
      </c>
      <c r="AU212" s="1020">
        <v>0</v>
      </c>
      <c r="AV212" s="1066">
        <v>16913818</v>
      </c>
      <c r="AW212" s="1020">
        <v>16913818</v>
      </c>
      <c r="AX212" s="1066">
        <v>25390042</v>
      </c>
      <c r="AY212" s="1020">
        <v>8476224</v>
      </c>
      <c r="AZ212" s="1066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70">
        <v>1250171270</v>
      </c>
      <c r="BH212" s="1070">
        <v>0</v>
      </c>
      <c r="BI212" s="1070">
        <v>0</v>
      </c>
      <c r="BJ212" s="1070">
        <v>0</v>
      </c>
      <c r="BK212" s="1070">
        <v>0</v>
      </c>
      <c r="BL212" s="1070">
        <v>16913818</v>
      </c>
      <c r="BM212" s="1070">
        <v>16913818</v>
      </c>
      <c r="BN212" s="1070">
        <v>25390042</v>
      </c>
      <c r="BO212" s="1070">
        <v>8476224</v>
      </c>
      <c r="BP212" s="1070">
        <v>41188846</v>
      </c>
      <c r="BQ212" s="1070">
        <v>15798804</v>
      </c>
      <c r="BR212" s="1070">
        <v>41188846</v>
      </c>
      <c r="BS212" s="1070">
        <v>0</v>
      </c>
      <c r="BT212" s="1070">
        <v>0</v>
      </c>
    </row>
    <row r="213" spans="1:72" ht="23.1" customHeight="1">
      <c r="A213" s="1013" t="str">
        <f t="shared" si="2"/>
        <v>C52010</v>
      </c>
      <c r="B213" s="1350" t="s">
        <v>453</v>
      </c>
      <c r="C213" s="1324"/>
      <c r="D213" s="1350" t="s">
        <v>812</v>
      </c>
      <c r="E213" s="1324"/>
      <c r="F213" s="1350"/>
      <c r="G213" s="1324"/>
      <c r="H213" s="1350"/>
      <c r="I213" s="1324"/>
      <c r="J213" s="1350"/>
      <c r="K213" s="1324"/>
      <c r="L213" s="1324"/>
      <c r="M213" s="1350"/>
      <c r="N213" s="1324"/>
      <c r="O213" s="1324"/>
      <c r="P213" s="1350"/>
      <c r="Q213" s="1324"/>
      <c r="R213" s="1350"/>
      <c r="S213" s="1324"/>
      <c r="T213" s="1349" t="s">
        <v>813</v>
      </c>
      <c r="U213" s="1324"/>
      <c r="V213" s="1324"/>
      <c r="W213" s="1324"/>
      <c r="X213" s="1324"/>
      <c r="Y213" s="1324"/>
      <c r="Z213" s="1324"/>
      <c r="AA213" s="1324"/>
      <c r="AB213" s="1350" t="s">
        <v>732</v>
      </c>
      <c r="AC213" s="1324"/>
      <c r="AD213" s="1324"/>
      <c r="AE213" s="1324"/>
      <c r="AF213" s="1324"/>
      <c r="AG213" s="1350" t="s">
        <v>733</v>
      </c>
      <c r="AH213" s="1324"/>
      <c r="AI213" s="1324"/>
      <c r="AJ213" s="1021" t="s">
        <v>417</v>
      </c>
      <c r="AK213" s="1351" t="s">
        <v>734</v>
      </c>
      <c r="AL213" s="1324"/>
      <c r="AM213" s="1324"/>
      <c r="AN213" s="1324"/>
      <c r="AO213" s="1324"/>
      <c r="AP213" s="1324"/>
      <c r="AQ213" s="1020">
        <v>450000000</v>
      </c>
      <c r="AR213" s="1066">
        <v>111800332</v>
      </c>
      <c r="AS213" s="1020">
        <v>728101</v>
      </c>
      <c r="AT213" s="1020">
        <v>0</v>
      </c>
      <c r="AU213" s="1020">
        <v>0</v>
      </c>
      <c r="AV213" s="1066">
        <v>0</v>
      </c>
      <c r="AW213" s="1020">
        <v>111800332</v>
      </c>
      <c r="AX213" s="1066">
        <v>0</v>
      </c>
      <c r="AY213" s="1020">
        <v>0</v>
      </c>
      <c r="AZ213" s="1066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70">
        <v>450000000</v>
      </c>
      <c r="BH213" s="1070">
        <v>111800332</v>
      </c>
      <c r="BI213" s="1070">
        <v>728101</v>
      </c>
      <c r="BJ213" s="1070">
        <v>0</v>
      </c>
      <c r="BK213" s="1070">
        <v>0</v>
      </c>
      <c r="BL213" s="1070">
        <v>0</v>
      </c>
      <c r="BM213" s="1070">
        <v>111800332</v>
      </c>
      <c r="BN213" s="1070">
        <v>0</v>
      </c>
      <c r="BO213" s="1070">
        <v>0</v>
      </c>
      <c r="BP213" s="1070">
        <v>0</v>
      </c>
      <c r="BQ213" s="1070">
        <v>0</v>
      </c>
      <c r="BR213" s="1070">
        <v>0</v>
      </c>
      <c r="BS213" s="1070">
        <v>0</v>
      </c>
      <c r="BT213" s="1070">
        <v>0</v>
      </c>
    </row>
    <row r="214" spans="1:72" ht="23.1" customHeight="1">
      <c r="A214" s="1013" t="str">
        <f t="shared" si="2"/>
        <v>C52080010</v>
      </c>
      <c r="B214" s="1350" t="s">
        <v>453</v>
      </c>
      <c r="C214" s="1324"/>
      <c r="D214" s="1350" t="s">
        <v>812</v>
      </c>
      <c r="E214" s="1324"/>
      <c r="F214" s="1350" t="s">
        <v>784</v>
      </c>
      <c r="G214" s="1324"/>
      <c r="H214" s="1350"/>
      <c r="I214" s="1324"/>
      <c r="J214" s="1350"/>
      <c r="K214" s="1324"/>
      <c r="L214" s="1324"/>
      <c r="M214" s="1350"/>
      <c r="N214" s="1324"/>
      <c r="O214" s="1324"/>
      <c r="P214" s="1350"/>
      <c r="Q214" s="1324"/>
      <c r="R214" s="1350"/>
      <c r="S214" s="1324"/>
      <c r="T214" s="1349" t="s">
        <v>785</v>
      </c>
      <c r="U214" s="1324"/>
      <c r="V214" s="1324"/>
      <c r="W214" s="1324"/>
      <c r="X214" s="1324"/>
      <c r="Y214" s="1324"/>
      <c r="Z214" s="1324"/>
      <c r="AA214" s="1324"/>
      <c r="AB214" s="1350" t="s">
        <v>732</v>
      </c>
      <c r="AC214" s="1324"/>
      <c r="AD214" s="1324"/>
      <c r="AE214" s="1324"/>
      <c r="AF214" s="1324"/>
      <c r="AG214" s="1350" t="s">
        <v>733</v>
      </c>
      <c r="AH214" s="1324"/>
      <c r="AI214" s="1324"/>
      <c r="AJ214" s="1021" t="s">
        <v>417</v>
      </c>
      <c r="AK214" s="1351" t="s">
        <v>734</v>
      </c>
      <c r="AL214" s="1324"/>
      <c r="AM214" s="1324"/>
      <c r="AN214" s="1324"/>
      <c r="AO214" s="1324"/>
      <c r="AP214" s="1324"/>
      <c r="AQ214" s="1020">
        <v>450000000</v>
      </c>
      <c r="AR214" s="1066">
        <v>111800332</v>
      </c>
      <c r="AS214" s="1020">
        <v>728101</v>
      </c>
      <c r="AT214" s="1020">
        <v>0</v>
      </c>
      <c r="AU214" s="1020">
        <v>0</v>
      </c>
      <c r="AV214" s="1066">
        <v>0</v>
      </c>
      <c r="AW214" s="1020">
        <v>111800332</v>
      </c>
      <c r="AX214" s="1066">
        <v>0</v>
      </c>
      <c r="AY214" s="1020">
        <v>0</v>
      </c>
      <c r="AZ214" s="1066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70">
        <v>450000000</v>
      </c>
      <c r="BH214" s="1070">
        <v>111800332</v>
      </c>
      <c r="BI214" s="1070">
        <v>728101</v>
      </c>
      <c r="BJ214" s="1070">
        <v>0</v>
      </c>
      <c r="BK214" s="1070">
        <v>0</v>
      </c>
      <c r="BL214" s="1070">
        <v>0</v>
      </c>
      <c r="BM214" s="1070">
        <v>111800332</v>
      </c>
      <c r="BN214" s="1070">
        <v>0</v>
      </c>
      <c r="BO214" s="1070">
        <v>0</v>
      </c>
      <c r="BP214" s="1070">
        <v>0</v>
      </c>
      <c r="BQ214" s="1070">
        <v>0</v>
      </c>
      <c r="BR214" s="1070">
        <v>0</v>
      </c>
      <c r="BS214" s="1070">
        <v>0</v>
      </c>
      <c r="BT214" s="1070">
        <v>0</v>
      </c>
    </row>
    <row r="215" spans="1:72" ht="23.1" customHeight="1">
      <c r="A215" s="1013" t="str">
        <f t="shared" si="2"/>
        <v>C520800310</v>
      </c>
      <c r="B215" s="1358" t="s">
        <v>453</v>
      </c>
      <c r="C215" s="1324"/>
      <c r="D215" s="1358" t="s">
        <v>812</v>
      </c>
      <c r="E215" s="1324"/>
      <c r="F215" s="1358" t="s">
        <v>784</v>
      </c>
      <c r="G215" s="1324"/>
      <c r="H215" s="1358" t="s">
        <v>748</v>
      </c>
      <c r="I215" s="1324"/>
      <c r="J215" s="1358"/>
      <c r="K215" s="1324"/>
      <c r="L215" s="1324"/>
      <c r="M215" s="1358"/>
      <c r="N215" s="1324"/>
      <c r="O215" s="1324"/>
      <c r="P215" s="1358"/>
      <c r="Q215" s="1324"/>
      <c r="R215" s="1358"/>
      <c r="S215" s="1324"/>
      <c r="T215" s="1359" t="s">
        <v>594</v>
      </c>
      <c r="U215" s="1324"/>
      <c r="V215" s="1324"/>
      <c r="W215" s="1324"/>
      <c r="X215" s="1324"/>
      <c r="Y215" s="1324"/>
      <c r="Z215" s="1324"/>
      <c r="AA215" s="1324"/>
      <c r="AB215" s="1358" t="s">
        <v>732</v>
      </c>
      <c r="AC215" s="1324"/>
      <c r="AD215" s="1324"/>
      <c r="AE215" s="1324"/>
      <c r="AF215" s="1324"/>
      <c r="AG215" s="1358" t="s">
        <v>733</v>
      </c>
      <c r="AH215" s="1324"/>
      <c r="AI215" s="1324"/>
      <c r="AJ215" s="1024" t="s">
        <v>417</v>
      </c>
      <c r="AK215" s="1360" t="s">
        <v>734</v>
      </c>
      <c r="AL215" s="1324"/>
      <c r="AM215" s="1324"/>
      <c r="AN215" s="1324"/>
      <c r="AO215" s="1324"/>
      <c r="AP215" s="1324"/>
      <c r="AQ215" s="1020">
        <v>450000000</v>
      </c>
      <c r="AR215" s="1066">
        <v>111800332</v>
      </c>
      <c r="AS215" s="1020">
        <v>728101</v>
      </c>
      <c r="AT215" s="1020">
        <v>0</v>
      </c>
      <c r="AU215" s="1020">
        <v>0</v>
      </c>
      <c r="AV215" s="1066">
        <v>0</v>
      </c>
      <c r="AW215" s="1020">
        <v>111800332</v>
      </c>
      <c r="AX215" s="1066">
        <v>0</v>
      </c>
      <c r="AY215" s="1020">
        <v>0</v>
      </c>
      <c r="AZ215" s="1066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70">
        <v>450000000</v>
      </c>
      <c r="BH215" s="1070">
        <v>111800332</v>
      </c>
      <c r="BI215" s="1070">
        <v>728101</v>
      </c>
      <c r="BJ215" s="1070">
        <v>0</v>
      </c>
      <c r="BK215" s="1070">
        <v>0</v>
      </c>
      <c r="BL215" s="1070">
        <v>0</v>
      </c>
      <c r="BM215" s="1070">
        <v>111800332</v>
      </c>
      <c r="BN215" s="1070">
        <v>0</v>
      </c>
      <c r="BO215" s="1070">
        <v>0</v>
      </c>
      <c r="BP215" s="1070">
        <v>0</v>
      </c>
      <c r="BQ215" s="1070">
        <v>0</v>
      </c>
      <c r="BR215" s="1070">
        <v>0</v>
      </c>
      <c r="BS215" s="1070">
        <v>0</v>
      </c>
      <c r="BT215" s="1070">
        <v>0</v>
      </c>
    </row>
    <row r="216" spans="1:72" ht="23.1" customHeight="1">
      <c r="A216" s="1013" t="str">
        <f t="shared" si="2"/>
        <v>C67010</v>
      </c>
      <c r="B216" s="1350" t="s">
        <v>453</v>
      </c>
      <c r="C216" s="1324"/>
      <c r="D216" s="1350" t="s">
        <v>814</v>
      </c>
      <c r="E216" s="1324"/>
      <c r="F216" s="1350"/>
      <c r="G216" s="1324"/>
      <c r="H216" s="1350"/>
      <c r="I216" s="1324"/>
      <c r="J216" s="1350"/>
      <c r="K216" s="1324"/>
      <c r="L216" s="1324"/>
      <c r="M216" s="1350"/>
      <c r="N216" s="1324"/>
      <c r="O216" s="1324"/>
      <c r="P216" s="1350"/>
      <c r="Q216" s="1324"/>
      <c r="R216" s="1350"/>
      <c r="S216" s="1324"/>
      <c r="T216" s="1349" t="s">
        <v>815</v>
      </c>
      <c r="U216" s="1324"/>
      <c r="V216" s="1324"/>
      <c r="W216" s="1324"/>
      <c r="X216" s="1324"/>
      <c r="Y216" s="1324"/>
      <c r="Z216" s="1324"/>
      <c r="AA216" s="1324"/>
      <c r="AB216" s="1350" t="s">
        <v>732</v>
      </c>
      <c r="AC216" s="1324"/>
      <c r="AD216" s="1324"/>
      <c r="AE216" s="1324"/>
      <c r="AF216" s="1324"/>
      <c r="AG216" s="1350" t="s">
        <v>733</v>
      </c>
      <c r="AH216" s="1324"/>
      <c r="AI216" s="1324"/>
      <c r="AJ216" s="1021" t="s">
        <v>417</v>
      </c>
      <c r="AK216" s="1351" t="s">
        <v>734</v>
      </c>
      <c r="AL216" s="1324"/>
      <c r="AM216" s="1324"/>
      <c r="AN216" s="1324"/>
      <c r="AO216" s="1324"/>
      <c r="AP216" s="1324"/>
      <c r="AQ216" s="1020">
        <v>3150000000</v>
      </c>
      <c r="AR216" s="1066">
        <v>90000000</v>
      </c>
      <c r="AS216" s="1020">
        <v>0</v>
      </c>
      <c r="AT216" s="1020">
        <v>0</v>
      </c>
      <c r="AU216" s="1020">
        <v>0</v>
      </c>
      <c r="AV216" s="1066">
        <v>61698827</v>
      </c>
      <c r="AW216" s="1020">
        <v>28301173</v>
      </c>
      <c r="AX216" s="1066">
        <v>641329201</v>
      </c>
      <c r="AY216" s="1020">
        <v>579630374</v>
      </c>
      <c r="AZ216" s="1066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70">
        <v>3150000000</v>
      </c>
      <c r="BH216" s="1070">
        <v>90000000</v>
      </c>
      <c r="BI216" s="1070">
        <v>0</v>
      </c>
      <c r="BJ216" s="1070">
        <v>0</v>
      </c>
      <c r="BK216" s="1070">
        <v>0</v>
      </c>
      <c r="BL216" s="1070">
        <v>61698827</v>
      </c>
      <c r="BM216" s="1070">
        <v>28301173</v>
      </c>
      <c r="BN216" s="1070">
        <v>641329201</v>
      </c>
      <c r="BO216" s="1070">
        <v>579630374</v>
      </c>
      <c r="BP216" s="1070">
        <v>664711155</v>
      </c>
      <c r="BQ216" s="1070">
        <v>23381954</v>
      </c>
      <c r="BR216" s="1070">
        <v>664711155</v>
      </c>
      <c r="BS216" s="1070">
        <v>0</v>
      </c>
      <c r="BT216" s="1070">
        <v>0</v>
      </c>
    </row>
    <row r="217" spans="1:72" ht="23.1" customHeight="1">
      <c r="A217" s="1013" t="str">
        <f t="shared" si="2"/>
        <v>C670150710</v>
      </c>
      <c r="B217" s="1350" t="s">
        <v>453</v>
      </c>
      <c r="C217" s="1324"/>
      <c r="D217" s="1350" t="s">
        <v>814</v>
      </c>
      <c r="E217" s="1324"/>
      <c r="F217" s="1350" t="s">
        <v>795</v>
      </c>
      <c r="G217" s="1324"/>
      <c r="H217" s="1350"/>
      <c r="I217" s="1324"/>
      <c r="J217" s="1350"/>
      <c r="K217" s="1324"/>
      <c r="L217" s="1324"/>
      <c r="M217" s="1350"/>
      <c r="N217" s="1324"/>
      <c r="O217" s="1324"/>
      <c r="P217" s="1350"/>
      <c r="Q217" s="1324"/>
      <c r="R217" s="1350"/>
      <c r="S217" s="1324"/>
      <c r="T217" s="1349" t="s">
        <v>796</v>
      </c>
      <c r="U217" s="1324"/>
      <c r="V217" s="1324"/>
      <c r="W217" s="1324"/>
      <c r="X217" s="1324"/>
      <c r="Y217" s="1324"/>
      <c r="Z217" s="1324"/>
      <c r="AA217" s="1324"/>
      <c r="AB217" s="1350" t="s">
        <v>732</v>
      </c>
      <c r="AC217" s="1324"/>
      <c r="AD217" s="1324"/>
      <c r="AE217" s="1324"/>
      <c r="AF217" s="1324"/>
      <c r="AG217" s="1350" t="s">
        <v>733</v>
      </c>
      <c r="AH217" s="1324"/>
      <c r="AI217" s="1324"/>
      <c r="AJ217" s="1021" t="s">
        <v>417</v>
      </c>
      <c r="AK217" s="1351" t="s">
        <v>734</v>
      </c>
      <c r="AL217" s="1324"/>
      <c r="AM217" s="1324"/>
      <c r="AN217" s="1324"/>
      <c r="AO217" s="1324"/>
      <c r="AP217" s="1324"/>
      <c r="AQ217" s="1020">
        <v>2300000000</v>
      </c>
      <c r="AR217" s="1066">
        <v>0</v>
      </c>
      <c r="AS217" s="1020">
        <v>0</v>
      </c>
      <c r="AT217" s="1020">
        <v>0</v>
      </c>
      <c r="AU217" s="1020">
        <v>0</v>
      </c>
      <c r="AV217" s="1066">
        <v>45218101</v>
      </c>
      <c r="AW217" s="1020">
        <v>45218101</v>
      </c>
      <c r="AX217" s="1066">
        <v>592421955</v>
      </c>
      <c r="AY217" s="1020">
        <v>547203854</v>
      </c>
      <c r="AZ217" s="1066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70">
        <v>2300000000</v>
      </c>
      <c r="BH217" s="1070">
        <v>0</v>
      </c>
      <c r="BI217" s="1070">
        <v>0</v>
      </c>
      <c r="BJ217" s="1070">
        <v>0</v>
      </c>
      <c r="BK217" s="1070">
        <v>0</v>
      </c>
      <c r="BL217" s="1070">
        <v>45218101</v>
      </c>
      <c r="BM217" s="1070">
        <v>45218101</v>
      </c>
      <c r="BN217" s="1070">
        <v>592421955</v>
      </c>
      <c r="BO217" s="1070">
        <v>547203854</v>
      </c>
      <c r="BP217" s="1070">
        <v>608756815</v>
      </c>
      <c r="BQ217" s="1070">
        <v>16334860</v>
      </c>
      <c r="BR217" s="1070">
        <v>608756815</v>
      </c>
      <c r="BS217" s="1070">
        <v>0</v>
      </c>
      <c r="BT217" s="1070">
        <v>0</v>
      </c>
    </row>
    <row r="218" spans="1:72" ht="23.1" customHeight="1">
      <c r="A218" s="1013" t="str">
        <f t="shared" si="2"/>
        <v>C6701507310</v>
      </c>
      <c r="B218" s="1350" t="s">
        <v>453</v>
      </c>
      <c r="C218" s="1324"/>
      <c r="D218" s="1350" t="s">
        <v>814</v>
      </c>
      <c r="E218" s="1324"/>
      <c r="F218" s="1350" t="s">
        <v>795</v>
      </c>
      <c r="G218" s="1324"/>
      <c r="H218" s="1350" t="s">
        <v>748</v>
      </c>
      <c r="I218" s="1324"/>
      <c r="J218" s="1350" t="s">
        <v>685</v>
      </c>
      <c r="K218" s="1324"/>
      <c r="L218" s="1324"/>
      <c r="M218" s="1350" t="s">
        <v>685</v>
      </c>
      <c r="N218" s="1324"/>
      <c r="O218" s="1324"/>
      <c r="P218" s="1350" t="s">
        <v>685</v>
      </c>
      <c r="Q218" s="1324"/>
      <c r="R218" s="1350" t="s">
        <v>685</v>
      </c>
      <c r="S218" s="1324"/>
      <c r="T218" s="1349" t="s">
        <v>816</v>
      </c>
      <c r="U218" s="1324"/>
      <c r="V218" s="1324"/>
      <c r="W218" s="1324"/>
      <c r="X218" s="1324"/>
      <c r="Y218" s="1324"/>
      <c r="Z218" s="1324"/>
      <c r="AA218" s="1324"/>
      <c r="AB218" s="1350" t="s">
        <v>732</v>
      </c>
      <c r="AC218" s="1324"/>
      <c r="AD218" s="1324"/>
      <c r="AE218" s="1324"/>
      <c r="AF218" s="1324"/>
      <c r="AG218" s="1350" t="s">
        <v>733</v>
      </c>
      <c r="AH218" s="1324"/>
      <c r="AI218" s="1324"/>
      <c r="AJ218" s="1021" t="s">
        <v>417</v>
      </c>
      <c r="AK218" s="1351" t="s">
        <v>734</v>
      </c>
      <c r="AL218" s="1324"/>
      <c r="AM218" s="1324"/>
      <c r="AN218" s="1324"/>
      <c r="AO218" s="1324"/>
      <c r="AP218" s="1324"/>
      <c r="AQ218" s="1020">
        <v>2300000000</v>
      </c>
      <c r="AR218" s="1066">
        <v>0</v>
      </c>
      <c r="AS218" s="1020">
        <v>0</v>
      </c>
      <c r="AT218" s="1020">
        <v>0</v>
      </c>
      <c r="AU218" s="1020">
        <v>0</v>
      </c>
      <c r="AV218" s="1066">
        <v>45218101</v>
      </c>
      <c r="AW218" s="1020">
        <v>45218101</v>
      </c>
      <c r="AX218" s="1066">
        <v>592421955</v>
      </c>
      <c r="AY218" s="1020">
        <v>547203854</v>
      </c>
      <c r="AZ218" s="1066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70">
        <v>2300000000</v>
      </c>
      <c r="BH218" s="1070">
        <v>0</v>
      </c>
      <c r="BI218" s="1070">
        <v>0</v>
      </c>
      <c r="BJ218" s="1070">
        <v>0</v>
      </c>
      <c r="BK218" s="1070">
        <v>0</v>
      </c>
      <c r="BL218" s="1070">
        <v>45218101</v>
      </c>
      <c r="BM218" s="1070">
        <v>45218101</v>
      </c>
      <c r="BN218" s="1070">
        <v>592421955</v>
      </c>
      <c r="BO218" s="1070">
        <v>547203854</v>
      </c>
      <c r="BP218" s="1070">
        <v>608756815</v>
      </c>
      <c r="BQ218" s="1070">
        <v>16334860</v>
      </c>
      <c r="BR218" s="1070">
        <v>608756815</v>
      </c>
      <c r="BS218" s="1070">
        <v>0</v>
      </c>
      <c r="BT218" s="1070">
        <v>0</v>
      </c>
    </row>
    <row r="219" spans="1:72" ht="23.1" customHeight="1">
      <c r="A219" s="1013" t="str">
        <f t="shared" ref="A219:A224" si="3">+B219&amp;D219&amp;F219&amp;H219&amp;J219&amp;M219&amp;AJ219</f>
        <v>C67015073010</v>
      </c>
      <c r="B219" s="1350" t="s">
        <v>453</v>
      </c>
      <c r="C219" s="1324"/>
      <c r="D219" s="1350" t="s">
        <v>814</v>
      </c>
      <c r="E219" s="1324"/>
      <c r="F219" s="1350" t="s">
        <v>795</v>
      </c>
      <c r="G219" s="1324"/>
      <c r="H219" s="1350" t="s">
        <v>748</v>
      </c>
      <c r="I219" s="1324"/>
      <c r="J219" s="1350" t="s">
        <v>739</v>
      </c>
      <c r="K219" s="1324"/>
      <c r="L219" s="1324"/>
      <c r="M219" s="1350" t="s">
        <v>685</v>
      </c>
      <c r="N219" s="1324"/>
      <c r="O219" s="1324"/>
      <c r="P219" s="1350" t="s">
        <v>685</v>
      </c>
      <c r="Q219" s="1324"/>
      <c r="R219" s="1350" t="s">
        <v>685</v>
      </c>
      <c r="S219" s="1324"/>
      <c r="T219" s="1349" t="s">
        <v>816</v>
      </c>
      <c r="U219" s="1324"/>
      <c r="V219" s="1324"/>
      <c r="W219" s="1324"/>
      <c r="X219" s="1324"/>
      <c r="Y219" s="1324"/>
      <c r="Z219" s="1324"/>
      <c r="AA219" s="1324"/>
      <c r="AB219" s="1350" t="s">
        <v>732</v>
      </c>
      <c r="AC219" s="1324"/>
      <c r="AD219" s="1324"/>
      <c r="AE219" s="1324"/>
      <c r="AF219" s="1324"/>
      <c r="AG219" s="1350" t="s">
        <v>733</v>
      </c>
      <c r="AH219" s="1324"/>
      <c r="AI219" s="1324"/>
      <c r="AJ219" s="1021" t="s">
        <v>417</v>
      </c>
      <c r="AK219" s="1351" t="s">
        <v>734</v>
      </c>
      <c r="AL219" s="1324"/>
      <c r="AM219" s="1324"/>
      <c r="AN219" s="1324"/>
      <c r="AO219" s="1324"/>
      <c r="AP219" s="1324"/>
      <c r="AQ219" s="1020">
        <v>2300000000</v>
      </c>
      <c r="AR219" s="1066">
        <v>0</v>
      </c>
      <c r="AS219" s="1020">
        <v>0</v>
      </c>
      <c r="AT219" s="1020">
        <v>0</v>
      </c>
      <c r="AU219" s="1020">
        <v>0</v>
      </c>
      <c r="AV219" s="1066">
        <v>45218101</v>
      </c>
      <c r="AW219" s="1020">
        <v>45218101</v>
      </c>
      <c r="AX219" s="1066">
        <v>592421955</v>
      </c>
      <c r="AY219" s="1020">
        <v>547203854</v>
      </c>
      <c r="AZ219" s="1066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70">
        <v>2300000000</v>
      </c>
      <c r="BH219" s="1070">
        <v>0</v>
      </c>
      <c r="BI219" s="1070">
        <v>0</v>
      </c>
      <c r="BJ219" s="1070">
        <v>0</v>
      </c>
      <c r="BK219" s="1070">
        <v>0</v>
      </c>
      <c r="BL219" s="1070">
        <v>45218101</v>
      </c>
      <c r="BM219" s="1070">
        <v>45218101</v>
      </c>
      <c r="BN219" s="1070">
        <v>592421955</v>
      </c>
      <c r="BO219" s="1070">
        <v>547203854</v>
      </c>
      <c r="BP219" s="1070">
        <v>608756815</v>
      </c>
      <c r="BQ219" s="1070">
        <v>16334860</v>
      </c>
      <c r="BR219" s="1070">
        <v>608756815</v>
      </c>
      <c r="BS219" s="1070">
        <v>0</v>
      </c>
      <c r="BT219" s="1070">
        <v>0</v>
      </c>
    </row>
    <row r="220" spans="1:72" ht="23.1" customHeight="1">
      <c r="A220" s="1013" t="str">
        <f t="shared" si="3"/>
        <v>C670150730210</v>
      </c>
      <c r="B220" s="1358" t="s">
        <v>453</v>
      </c>
      <c r="C220" s="1324"/>
      <c r="D220" s="1358" t="s">
        <v>814</v>
      </c>
      <c r="E220" s="1324"/>
      <c r="F220" s="1358" t="s">
        <v>795</v>
      </c>
      <c r="G220" s="1324"/>
      <c r="H220" s="1358" t="s">
        <v>748</v>
      </c>
      <c r="I220" s="1324"/>
      <c r="J220" s="1358" t="s">
        <v>739</v>
      </c>
      <c r="K220" s="1324"/>
      <c r="L220" s="1324"/>
      <c r="M220" s="1358" t="s">
        <v>741</v>
      </c>
      <c r="N220" s="1324"/>
      <c r="O220" s="1324"/>
      <c r="P220" s="1358" t="s">
        <v>685</v>
      </c>
      <c r="Q220" s="1324"/>
      <c r="R220" s="1358" t="s">
        <v>685</v>
      </c>
      <c r="S220" s="1324"/>
      <c r="T220" s="1359" t="s">
        <v>595</v>
      </c>
      <c r="U220" s="1324"/>
      <c r="V220" s="1324"/>
      <c r="W220" s="1324"/>
      <c r="X220" s="1324"/>
      <c r="Y220" s="1324"/>
      <c r="Z220" s="1324"/>
      <c r="AA220" s="1324"/>
      <c r="AB220" s="1358" t="s">
        <v>732</v>
      </c>
      <c r="AC220" s="1324"/>
      <c r="AD220" s="1324"/>
      <c r="AE220" s="1324"/>
      <c r="AF220" s="1324"/>
      <c r="AG220" s="1358" t="s">
        <v>733</v>
      </c>
      <c r="AH220" s="1324"/>
      <c r="AI220" s="1324"/>
      <c r="AJ220" s="1024" t="s">
        <v>417</v>
      </c>
      <c r="AK220" s="1360" t="s">
        <v>734</v>
      </c>
      <c r="AL220" s="1324"/>
      <c r="AM220" s="1324"/>
      <c r="AN220" s="1324"/>
      <c r="AO220" s="1324"/>
      <c r="AP220" s="1324"/>
      <c r="AQ220" s="1020">
        <v>1500000000</v>
      </c>
      <c r="AR220" s="1066">
        <v>0</v>
      </c>
      <c r="AS220" s="1020">
        <v>0</v>
      </c>
      <c r="AT220" s="1020">
        <v>0</v>
      </c>
      <c r="AU220" s="1020">
        <v>0</v>
      </c>
      <c r="AV220" s="1066">
        <v>11784000</v>
      </c>
      <c r="AW220" s="1020">
        <v>11784000</v>
      </c>
      <c r="AX220" s="1066">
        <v>437019850</v>
      </c>
      <c r="AY220" s="1020">
        <v>425235850</v>
      </c>
      <c r="AZ220" s="1066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70">
        <v>1500000000</v>
      </c>
      <c r="BH220" s="1070">
        <v>0</v>
      </c>
      <c r="BI220" s="1070">
        <v>0</v>
      </c>
      <c r="BJ220" s="1070">
        <v>0</v>
      </c>
      <c r="BK220" s="1070">
        <v>0</v>
      </c>
      <c r="BL220" s="1070">
        <v>11784000</v>
      </c>
      <c r="BM220" s="1070">
        <v>11784000</v>
      </c>
      <c r="BN220" s="1070">
        <v>437019850</v>
      </c>
      <c r="BO220" s="1070">
        <v>425235850</v>
      </c>
      <c r="BP220" s="1070">
        <v>437019850</v>
      </c>
      <c r="BQ220" s="1070">
        <v>0</v>
      </c>
      <c r="BR220" s="1070">
        <v>437019850</v>
      </c>
      <c r="BS220" s="1070">
        <v>0</v>
      </c>
      <c r="BT220" s="1070">
        <v>0</v>
      </c>
    </row>
    <row r="221" spans="1:72" ht="23.1" customHeight="1">
      <c r="A221" s="1013" t="str">
        <f t="shared" si="3"/>
        <v>C670150730310</v>
      </c>
      <c r="B221" s="1358" t="s">
        <v>453</v>
      </c>
      <c r="C221" s="1324"/>
      <c r="D221" s="1358" t="s">
        <v>814</v>
      </c>
      <c r="E221" s="1324"/>
      <c r="F221" s="1358" t="s">
        <v>795</v>
      </c>
      <c r="G221" s="1324"/>
      <c r="H221" s="1358" t="s">
        <v>748</v>
      </c>
      <c r="I221" s="1324"/>
      <c r="J221" s="1358" t="s">
        <v>739</v>
      </c>
      <c r="K221" s="1324"/>
      <c r="L221" s="1324"/>
      <c r="M221" s="1358" t="s">
        <v>748</v>
      </c>
      <c r="N221" s="1324"/>
      <c r="O221" s="1324"/>
      <c r="P221" s="1358" t="s">
        <v>685</v>
      </c>
      <c r="Q221" s="1324"/>
      <c r="R221" s="1358" t="s">
        <v>685</v>
      </c>
      <c r="S221" s="1324"/>
      <c r="T221" s="1359" t="s">
        <v>596</v>
      </c>
      <c r="U221" s="1324"/>
      <c r="V221" s="1324"/>
      <c r="W221" s="1324"/>
      <c r="X221" s="1324"/>
      <c r="Y221" s="1324"/>
      <c r="Z221" s="1324"/>
      <c r="AA221" s="1324"/>
      <c r="AB221" s="1358" t="s">
        <v>732</v>
      </c>
      <c r="AC221" s="1324"/>
      <c r="AD221" s="1324"/>
      <c r="AE221" s="1324"/>
      <c r="AF221" s="1324"/>
      <c r="AG221" s="1358" t="s">
        <v>733</v>
      </c>
      <c r="AH221" s="1324"/>
      <c r="AI221" s="1324"/>
      <c r="AJ221" s="1024" t="s">
        <v>417</v>
      </c>
      <c r="AK221" s="1360" t="s">
        <v>734</v>
      </c>
      <c r="AL221" s="1324"/>
      <c r="AM221" s="1324"/>
      <c r="AN221" s="1324"/>
      <c r="AO221" s="1324"/>
      <c r="AP221" s="1324"/>
      <c r="AQ221" s="1020">
        <v>800000000</v>
      </c>
      <c r="AR221" s="1066">
        <v>0</v>
      </c>
      <c r="AS221" s="1020">
        <v>0</v>
      </c>
      <c r="AT221" s="1020">
        <v>0</v>
      </c>
      <c r="AU221" s="1020">
        <v>0</v>
      </c>
      <c r="AV221" s="1066">
        <v>33434101</v>
      </c>
      <c r="AW221" s="1020">
        <v>33434101</v>
      </c>
      <c r="AX221" s="1066">
        <v>155402105</v>
      </c>
      <c r="AY221" s="1020">
        <v>121968004</v>
      </c>
      <c r="AZ221" s="1066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70">
        <v>800000000</v>
      </c>
      <c r="BH221" s="1070">
        <v>0</v>
      </c>
      <c r="BI221" s="1070">
        <v>0</v>
      </c>
      <c r="BJ221" s="1070">
        <v>0</v>
      </c>
      <c r="BK221" s="1070">
        <v>0</v>
      </c>
      <c r="BL221" s="1070">
        <v>33434101</v>
      </c>
      <c r="BM221" s="1070">
        <v>33434101</v>
      </c>
      <c r="BN221" s="1070">
        <v>155402105</v>
      </c>
      <c r="BO221" s="1070">
        <v>121968004</v>
      </c>
      <c r="BP221" s="1070">
        <v>171736965</v>
      </c>
      <c r="BQ221" s="1070">
        <v>16334860</v>
      </c>
      <c r="BR221" s="1070">
        <v>171736965</v>
      </c>
      <c r="BS221" s="1070">
        <v>0</v>
      </c>
      <c r="BT221" s="1070">
        <v>0</v>
      </c>
    </row>
    <row r="222" spans="1:72" ht="23.1" customHeight="1">
      <c r="A222" s="1013" t="str">
        <f t="shared" si="3"/>
        <v>C670150810</v>
      </c>
      <c r="B222" s="1350" t="s">
        <v>453</v>
      </c>
      <c r="C222" s="1324"/>
      <c r="D222" s="1350" t="s">
        <v>814</v>
      </c>
      <c r="E222" s="1324"/>
      <c r="F222" s="1350" t="s">
        <v>817</v>
      </c>
      <c r="G222" s="1324"/>
      <c r="H222" s="1350"/>
      <c r="I222" s="1324"/>
      <c r="J222" s="1350"/>
      <c r="K222" s="1324"/>
      <c r="L222" s="1324"/>
      <c r="M222" s="1350"/>
      <c r="N222" s="1324"/>
      <c r="O222" s="1324"/>
      <c r="P222" s="1350"/>
      <c r="Q222" s="1324"/>
      <c r="R222" s="1350"/>
      <c r="S222" s="1324"/>
      <c r="T222" s="1349" t="s">
        <v>818</v>
      </c>
      <c r="U222" s="1324"/>
      <c r="V222" s="1324"/>
      <c r="W222" s="1324"/>
      <c r="X222" s="1324"/>
      <c r="Y222" s="1324"/>
      <c r="Z222" s="1324"/>
      <c r="AA222" s="1324"/>
      <c r="AB222" s="1350" t="s">
        <v>732</v>
      </c>
      <c r="AC222" s="1324"/>
      <c r="AD222" s="1324"/>
      <c r="AE222" s="1324"/>
      <c r="AF222" s="1324"/>
      <c r="AG222" s="1350" t="s">
        <v>733</v>
      </c>
      <c r="AH222" s="1324"/>
      <c r="AI222" s="1324"/>
      <c r="AJ222" s="1021" t="s">
        <v>417</v>
      </c>
      <c r="AK222" s="1351" t="s">
        <v>734</v>
      </c>
      <c r="AL222" s="1324"/>
      <c r="AM222" s="1324"/>
      <c r="AN222" s="1324"/>
      <c r="AO222" s="1324"/>
      <c r="AP222" s="1324"/>
      <c r="AQ222" s="1020">
        <v>850000000</v>
      </c>
      <c r="AR222" s="1066">
        <v>90000000</v>
      </c>
      <c r="AS222" s="1020">
        <v>0</v>
      </c>
      <c r="AT222" s="1020">
        <v>0</v>
      </c>
      <c r="AU222" s="1020">
        <v>0</v>
      </c>
      <c r="AV222" s="1066">
        <v>16480726</v>
      </c>
      <c r="AW222" s="1020">
        <v>73519274</v>
      </c>
      <c r="AX222" s="1066">
        <v>48907246</v>
      </c>
      <c r="AY222" s="1020">
        <v>32426520</v>
      </c>
      <c r="AZ222" s="1066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70">
        <v>850000000</v>
      </c>
      <c r="BH222" s="1070">
        <v>90000000</v>
      </c>
      <c r="BI222" s="1070">
        <v>0</v>
      </c>
      <c r="BJ222" s="1070">
        <v>0</v>
      </c>
      <c r="BK222" s="1070">
        <v>0</v>
      </c>
      <c r="BL222" s="1070">
        <v>16480726</v>
      </c>
      <c r="BM222" s="1070">
        <v>73519274</v>
      </c>
      <c r="BN222" s="1070">
        <v>48907246</v>
      </c>
      <c r="BO222" s="1070">
        <v>32426520</v>
      </c>
      <c r="BP222" s="1070">
        <v>55954340</v>
      </c>
      <c r="BQ222" s="1070">
        <v>7047094</v>
      </c>
      <c r="BR222" s="1070">
        <v>55954340</v>
      </c>
      <c r="BS222" s="1070">
        <v>0</v>
      </c>
      <c r="BT222" s="1070">
        <v>0</v>
      </c>
    </row>
    <row r="223" spans="1:72" ht="23.1" customHeight="1">
      <c r="A223" s="1013" t="str">
        <f t="shared" si="3"/>
        <v>C6701508110</v>
      </c>
      <c r="B223" s="1358" t="s">
        <v>453</v>
      </c>
      <c r="C223" s="1324"/>
      <c r="D223" s="1358" t="s">
        <v>814</v>
      </c>
      <c r="E223" s="1324"/>
      <c r="F223" s="1358" t="s">
        <v>817</v>
      </c>
      <c r="G223" s="1324"/>
      <c r="H223" s="1358" t="s">
        <v>738</v>
      </c>
      <c r="I223" s="1324"/>
      <c r="J223" s="1358" t="s">
        <v>685</v>
      </c>
      <c r="K223" s="1324"/>
      <c r="L223" s="1324"/>
      <c r="M223" s="1358" t="s">
        <v>685</v>
      </c>
      <c r="N223" s="1324"/>
      <c r="O223" s="1324"/>
      <c r="P223" s="1358" t="s">
        <v>685</v>
      </c>
      <c r="Q223" s="1324"/>
      <c r="R223" s="1358" t="s">
        <v>685</v>
      </c>
      <c r="S223" s="1324"/>
      <c r="T223" s="1359" t="s">
        <v>597</v>
      </c>
      <c r="U223" s="1324"/>
      <c r="V223" s="1324"/>
      <c r="W223" s="1324"/>
      <c r="X223" s="1324"/>
      <c r="Y223" s="1324"/>
      <c r="Z223" s="1324"/>
      <c r="AA223" s="1324"/>
      <c r="AB223" s="1358" t="s">
        <v>732</v>
      </c>
      <c r="AC223" s="1324"/>
      <c r="AD223" s="1324"/>
      <c r="AE223" s="1324"/>
      <c r="AF223" s="1324"/>
      <c r="AG223" s="1358" t="s">
        <v>733</v>
      </c>
      <c r="AH223" s="1324"/>
      <c r="AI223" s="1324"/>
      <c r="AJ223" s="1024" t="s">
        <v>417</v>
      </c>
      <c r="AK223" s="1360" t="s">
        <v>734</v>
      </c>
      <c r="AL223" s="1324"/>
      <c r="AM223" s="1324"/>
      <c r="AN223" s="1324"/>
      <c r="AO223" s="1324"/>
      <c r="AP223" s="1324"/>
      <c r="AQ223" s="1020">
        <v>850000000</v>
      </c>
      <c r="AR223" s="1066">
        <v>90000000</v>
      </c>
      <c r="AS223" s="1020">
        <v>0</v>
      </c>
      <c r="AT223" s="1020">
        <v>0</v>
      </c>
      <c r="AU223" s="1020">
        <v>0</v>
      </c>
      <c r="AV223" s="1066">
        <v>16480726</v>
      </c>
      <c r="AW223" s="1020">
        <v>73519274</v>
      </c>
      <c r="AX223" s="1066">
        <v>48907246</v>
      </c>
      <c r="AY223" s="1020">
        <v>32426520</v>
      </c>
      <c r="AZ223" s="1066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70">
        <v>850000000</v>
      </c>
      <c r="BH223" s="1070">
        <v>90000000</v>
      </c>
      <c r="BI223" s="1070">
        <v>0</v>
      </c>
      <c r="BJ223" s="1070">
        <v>0</v>
      </c>
      <c r="BK223" s="1070">
        <v>0</v>
      </c>
      <c r="BL223" s="1070">
        <v>16480726</v>
      </c>
      <c r="BM223" s="1070">
        <v>73519274</v>
      </c>
      <c r="BN223" s="1070">
        <v>48907246</v>
      </c>
      <c r="BO223" s="1070">
        <v>32426520</v>
      </c>
      <c r="BP223" s="1070">
        <v>55954340</v>
      </c>
      <c r="BQ223" s="1070">
        <v>7047094</v>
      </c>
      <c r="BR223" s="1070">
        <v>55954340</v>
      </c>
      <c r="BS223" s="1070">
        <v>0</v>
      </c>
      <c r="BT223" s="1070">
        <v>0</v>
      </c>
    </row>
    <row r="224" spans="1:72" ht="23.1" customHeight="1">
      <c r="A224" s="1013" t="str">
        <f t="shared" si="3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339" t="s">
        <v>685</v>
      </c>
      <c r="L224" s="1324"/>
      <c r="M224" s="1339" t="s">
        <v>685</v>
      </c>
      <c r="N224" s="1324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339" t="s">
        <v>685</v>
      </c>
      <c r="AC224" s="1324"/>
      <c r="AD224" s="1339" t="s">
        <v>685</v>
      </c>
      <c r="AE224" s="1324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339" t="s">
        <v>685</v>
      </c>
      <c r="AO224" s="1324"/>
      <c r="AP224" s="1324"/>
      <c r="AQ224" s="1015" t="s">
        <v>685</v>
      </c>
      <c r="AR224" s="1064" t="s">
        <v>685</v>
      </c>
      <c r="AS224" s="1015" t="s">
        <v>685</v>
      </c>
      <c r="AT224" s="1339" t="s">
        <v>685</v>
      </c>
      <c r="AU224" s="1324"/>
      <c r="AV224" s="1064" t="s">
        <v>685</v>
      </c>
      <c r="AW224" s="1015" t="s">
        <v>685</v>
      </c>
      <c r="AX224" s="1064" t="s">
        <v>685</v>
      </c>
      <c r="AY224" s="1015" t="s">
        <v>685</v>
      </c>
      <c r="AZ224" s="1064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opLeftCell="A11" workbookViewId="0">
      <selection activeCell="A25" sqref="A25"/>
    </sheetView>
  </sheetViews>
  <sheetFormatPr baseColWidth="10" defaultRowHeight="18" outlineLevelRow="3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>
      <c r="C11" s="74"/>
      <c r="D11" s="75"/>
      <c r="E11" s="360"/>
      <c r="F11" s="809"/>
      <c r="Q11" s="68"/>
    </row>
    <row r="12" spans="3:27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>
      <c r="C14" s="74"/>
      <c r="D14" s="75"/>
      <c r="E14" s="362" t="s">
        <v>819</v>
      </c>
      <c r="F14" s="809"/>
      <c r="Q14" s="68"/>
      <c r="W14" s="819"/>
    </row>
    <row r="15" spans="3:27" ht="18.75" thickBot="1">
      <c r="C15" s="74"/>
      <c r="D15" s="75"/>
      <c r="E15" s="361" t="s">
        <v>357</v>
      </c>
      <c r="F15" s="1244" t="s">
        <v>360</v>
      </c>
      <c r="G15" s="1245"/>
      <c r="H15" s="1245"/>
      <c r="I15" s="1245"/>
      <c r="J15" s="1245"/>
      <c r="K15" s="1246"/>
      <c r="L15" s="1245"/>
      <c r="M15" s="1245"/>
      <c r="N15" s="1245"/>
      <c r="O15" s="1247"/>
      <c r="Q15" s="1248" t="s">
        <v>458</v>
      </c>
      <c r="R15" s="1249"/>
      <c r="S15" s="1245"/>
      <c r="T15" s="1245"/>
      <c r="U15" s="1245"/>
      <c r="V15" s="1246"/>
      <c r="W15" s="1245"/>
      <c r="X15" s="1245"/>
      <c r="Y15" s="1245"/>
      <c r="Z15" s="1247"/>
    </row>
    <row r="16" spans="3:27" ht="33" customHeight="1" thickBot="1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>
      <c r="M222" s="853"/>
      <c r="X222" s="854"/>
    </row>
    <row r="223" spans="6:27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/>
  <cols>
    <col min="1" max="1" width="9.42578125" style="62" customWidth="1"/>
    <col min="2" max="2" width="25.7109375" style="1029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244" t="s">
        <v>360</v>
      </c>
      <c r="DD15" s="1245"/>
      <c r="DE15" s="1245"/>
      <c r="DF15" s="1245"/>
      <c r="DG15" s="1245"/>
      <c r="DH15" s="1246"/>
      <c r="DI15" s="1245"/>
      <c r="DJ15" s="1245"/>
      <c r="DK15" s="1245"/>
      <c r="DL15" s="1247"/>
      <c r="DN15" s="1248" t="s">
        <v>458</v>
      </c>
      <c r="DO15" s="1249"/>
      <c r="DP15" s="1245"/>
      <c r="DQ15" s="1245"/>
      <c r="DR15" s="1245"/>
      <c r="DS15" s="1246"/>
      <c r="DT15" s="1245"/>
      <c r="DU15" s="1245"/>
      <c r="DV15" s="1245"/>
      <c r="DW15" s="1247"/>
    </row>
    <row r="16" spans="3:128" ht="33" customHeight="1" thickBot="1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250" t="s">
        <v>6</v>
      </c>
      <c r="CW16" s="1250"/>
      <c r="CX16" s="1250"/>
      <c r="CY16" s="1250"/>
      <c r="CZ16" s="1250"/>
      <c r="DA16" s="1250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>
      <c r="A17" s="62"/>
      <c r="B17" s="1029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>
      <c r="A18" s="200"/>
      <c r="B18" s="1030"/>
      <c r="C18" s="124" t="s">
        <v>1</v>
      </c>
      <c r="D18" s="125"/>
      <c r="E18" s="364"/>
      <c r="F18" s="1225" t="s">
        <v>638</v>
      </c>
      <c r="G18" s="1194" t="s">
        <v>347</v>
      </c>
      <c r="H18" s="1194"/>
      <c r="I18" s="1194"/>
      <c r="J18" s="1194"/>
      <c r="K18" s="1194"/>
      <c r="L18" s="1194"/>
      <c r="M18" s="1194"/>
      <c r="N18" s="1194"/>
      <c r="O18" s="1194"/>
      <c r="P18" s="1194"/>
      <c r="Q18" s="1194"/>
      <c r="R18" s="1194"/>
      <c r="S18" s="1194"/>
      <c r="T18" s="1194"/>
      <c r="U18" s="1194"/>
      <c r="V18" s="1194"/>
      <c r="W18" s="1201"/>
      <c r="X18" s="1201"/>
      <c r="Y18" s="1194"/>
      <c r="Z18" s="1194"/>
      <c r="AA18" s="1194"/>
      <c r="AB18" s="1194"/>
      <c r="AC18" s="1194"/>
      <c r="AD18" s="1195"/>
      <c r="AE18" s="1196" t="s">
        <v>68</v>
      </c>
      <c r="AF18" s="1197"/>
      <c r="AG18" s="1253" t="s">
        <v>356</v>
      </c>
      <c r="AH18" s="1253" t="s">
        <v>13</v>
      </c>
      <c r="AI18" s="1253" t="s">
        <v>356</v>
      </c>
      <c r="AJ18" s="1253" t="s">
        <v>13</v>
      </c>
      <c r="AK18" s="1225" t="s">
        <v>599</v>
      </c>
      <c r="AL18" s="1225" t="s">
        <v>457</v>
      </c>
      <c r="AM18" s="1200" t="s">
        <v>461</v>
      </c>
      <c r="AN18" s="1225" t="s">
        <v>662</v>
      </c>
      <c r="AO18" s="1198" t="s">
        <v>348</v>
      </c>
      <c r="AP18" s="1199"/>
      <c r="AQ18" s="1199"/>
      <c r="AR18" s="1199"/>
      <c r="AS18" s="1199"/>
      <c r="AT18" s="1199"/>
      <c r="AU18" s="1199"/>
      <c r="AV18" s="1199"/>
      <c r="AW18" s="1199"/>
      <c r="AX18" s="1238"/>
      <c r="AY18" s="1238"/>
      <c r="AZ18" s="1199"/>
      <c r="BA18" s="1225" t="s">
        <v>598</v>
      </c>
      <c r="BB18" s="1219" t="s">
        <v>6</v>
      </c>
      <c r="BC18" s="1220"/>
      <c r="BD18" s="1220"/>
      <c r="BE18" s="1220"/>
      <c r="BF18" s="1220"/>
      <c r="BG18" s="1220"/>
      <c r="BH18" s="1220"/>
      <c r="BI18" s="1220"/>
      <c r="BJ18" s="1220"/>
      <c r="BK18" s="1220"/>
      <c r="BL18" s="1220"/>
      <c r="BM18" s="1221"/>
      <c r="BN18" s="1225" t="s">
        <v>600</v>
      </c>
      <c r="BO18" s="1196" t="s">
        <v>0</v>
      </c>
      <c r="BP18" s="1201"/>
      <c r="BQ18" s="1201"/>
      <c r="BR18" s="1201"/>
      <c r="BS18" s="1201"/>
      <c r="BT18" s="1201"/>
      <c r="BU18" s="1201"/>
      <c r="BV18" s="1201"/>
      <c r="BW18" s="1201"/>
      <c r="BX18" s="1201"/>
      <c r="BY18" s="1201"/>
      <c r="BZ18" s="1197"/>
      <c r="CA18" s="1225" t="s">
        <v>601</v>
      </c>
      <c r="CB18" s="1196" t="s">
        <v>220</v>
      </c>
      <c r="CC18" s="1201"/>
      <c r="CD18" s="1201"/>
      <c r="CE18" s="1201"/>
      <c r="CF18" s="1201"/>
      <c r="CG18" s="1201"/>
      <c r="CH18" s="1201"/>
      <c r="CI18" s="1201"/>
      <c r="CJ18" s="1201"/>
      <c r="CK18" s="1201"/>
      <c r="CL18" s="1201"/>
      <c r="CM18" s="1197"/>
      <c r="CN18" s="1225" t="s">
        <v>602</v>
      </c>
      <c r="CO18" s="1225" t="s">
        <v>683</v>
      </c>
      <c r="CP18" s="1200" t="s">
        <v>603</v>
      </c>
      <c r="CQ18" s="1225" t="s">
        <v>604</v>
      </c>
      <c r="CR18" s="1225" t="s">
        <v>605</v>
      </c>
      <c r="CS18" s="1225" t="s">
        <v>606</v>
      </c>
      <c r="CT18" s="201" t="s">
        <v>456</v>
      </c>
      <c r="CU18" s="201" t="s">
        <v>455</v>
      </c>
      <c r="CV18" s="1230" t="s">
        <v>691</v>
      </c>
      <c r="CW18" s="1231"/>
      <c r="CX18" s="1230" t="s">
        <v>692</v>
      </c>
      <c r="CY18" s="1255"/>
      <c r="CZ18" s="1255"/>
      <c r="DA18" s="1231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>
      <c r="A19" s="200"/>
      <c r="B19" s="1030"/>
      <c r="C19" s="128" t="s">
        <v>3</v>
      </c>
      <c r="D19" s="129" t="s">
        <v>15</v>
      </c>
      <c r="E19" s="365" t="s">
        <v>4</v>
      </c>
      <c r="F19" s="1251"/>
      <c r="G19" s="1193" t="s">
        <v>19</v>
      </c>
      <c r="H19" s="1195"/>
      <c r="I19" s="1193" t="s">
        <v>20</v>
      </c>
      <c r="J19" s="1195"/>
      <c r="K19" s="1193" t="s">
        <v>21</v>
      </c>
      <c r="L19" s="1195"/>
      <c r="M19" s="1193" t="s">
        <v>22</v>
      </c>
      <c r="N19" s="1195"/>
      <c r="O19" s="1193" t="s">
        <v>23</v>
      </c>
      <c r="P19" s="1195"/>
      <c r="Q19" s="1193" t="s">
        <v>24</v>
      </c>
      <c r="R19" s="1195"/>
      <c r="S19" s="1193" t="s">
        <v>25</v>
      </c>
      <c r="T19" s="1195"/>
      <c r="U19" s="1193" t="s">
        <v>26</v>
      </c>
      <c r="V19" s="1195"/>
      <c r="W19" s="1193" t="s">
        <v>27</v>
      </c>
      <c r="X19" s="1195"/>
      <c r="Y19" s="1193" t="s">
        <v>28</v>
      </c>
      <c r="Z19" s="1195"/>
      <c r="AA19" s="1193" t="s">
        <v>29</v>
      </c>
      <c r="AB19" s="1195"/>
      <c r="AC19" s="1193" t="s">
        <v>30</v>
      </c>
      <c r="AD19" s="1195"/>
      <c r="AE19" s="1227"/>
      <c r="AF19" s="1229"/>
      <c r="AG19" s="1254"/>
      <c r="AH19" s="1251"/>
      <c r="AI19" s="1254"/>
      <c r="AJ19" s="1251"/>
      <c r="AK19" s="1235"/>
      <c r="AL19" s="1235"/>
      <c r="AM19" s="1236"/>
      <c r="AN19" s="1235"/>
      <c r="AO19" s="1239"/>
      <c r="AP19" s="1240"/>
      <c r="AQ19" s="1240"/>
      <c r="AR19" s="1240"/>
      <c r="AS19" s="1240"/>
      <c r="AT19" s="1240"/>
      <c r="AU19" s="1240"/>
      <c r="AV19" s="1240"/>
      <c r="AW19" s="1240"/>
      <c r="AX19" s="1241"/>
      <c r="AY19" s="1241"/>
      <c r="AZ19" s="1240"/>
      <c r="BA19" s="1226"/>
      <c r="BB19" s="1222"/>
      <c r="BC19" s="1223"/>
      <c r="BD19" s="1223"/>
      <c r="BE19" s="1223"/>
      <c r="BF19" s="1223"/>
      <c r="BG19" s="1223"/>
      <c r="BH19" s="1223"/>
      <c r="BI19" s="1223"/>
      <c r="BJ19" s="1223"/>
      <c r="BK19" s="1223"/>
      <c r="BL19" s="1223"/>
      <c r="BM19" s="1224"/>
      <c r="BN19" s="1226"/>
      <c r="BO19" s="1227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9"/>
      <c r="CA19" s="1226"/>
      <c r="CB19" s="1227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9"/>
      <c r="CN19" s="1226"/>
      <c r="CO19" s="1226"/>
      <c r="CP19" s="1237"/>
      <c r="CQ19" s="1226"/>
      <c r="CR19" s="1226"/>
      <c r="CS19" s="1226"/>
      <c r="CT19" s="379">
        <v>2016</v>
      </c>
      <c r="CU19" s="379">
        <v>2016</v>
      </c>
      <c r="CV19" s="1217">
        <v>2016</v>
      </c>
      <c r="CW19" s="1218"/>
      <c r="CX19" s="1217">
        <v>2016</v>
      </c>
      <c r="CY19" s="1218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>
      <c r="A20" s="200"/>
      <c r="B20" s="1030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254"/>
      <c r="AI20" s="89" t="s">
        <v>355</v>
      </c>
      <c r="AJ20" s="1254"/>
      <c r="AK20" s="89">
        <v>1</v>
      </c>
      <c r="AL20" s="1226"/>
      <c r="AM20" s="1237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>
      <c r="A22" s="252"/>
      <c r="B22" s="1031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>
      <c r="A23" s="448"/>
      <c r="B23" s="1028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>
      <c r="A24" s="466"/>
      <c r="B24" s="1028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232">
        <f>+SUM(CV24:CV37)</f>
        <v>0.99999164090175352</v>
      </c>
      <c r="CX24" s="888">
        <f>+BK24/$BK$23</f>
        <v>0.84273000457774272</v>
      </c>
      <c r="CY24" s="1232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>
      <c r="A25" s="419"/>
      <c r="B25" s="1027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191"/>
      <c r="CX25" s="890"/>
      <c r="CY25" s="1191"/>
      <c r="CZ25" s="890">
        <f>+BK25/$BK$24</f>
        <v>0.9490447132857236</v>
      </c>
      <c r="DA25" s="1190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>
      <c r="A26" s="419"/>
      <c r="B26" s="1027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191"/>
      <c r="CX26" s="890"/>
      <c r="CY26" s="1191"/>
      <c r="CZ26" s="890">
        <f>+BK26/$BK$24</f>
        <v>3.7197430357826487E-2</v>
      </c>
      <c r="DA26" s="1191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>
      <c r="A27" s="419"/>
      <c r="B27" s="1027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191"/>
      <c r="CX27" s="890"/>
      <c r="CY27" s="1191"/>
      <c r="CZ27" s="890">
        <f>+BK27/$BK$24</f>
        <v>1.3757856356449955E-2</v>
      </c>
      <c r="DA27" s="1192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>
      <c r="A28" s="466"/>
      <c r="B28" s="1028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233"/>
      <c r="CX28" s="888">
        <f>+BK28/$BK$23</f>
        <v>1.6064867503939678E-2</v>
      </c>
      <c r="CY28" s="1233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>
      <c r="A29" s="444"/>
      <c r="B29" s="1027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191"/>
      <c r="CX29" s="890"/>
      <c r="CY29" s="1191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>
      <c r="A30" s="466"/>
      <c r="B30" s="1028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233"/>
      <c r="CX30" s="888">
        <f>+BK30/$BK$23</f>
        <v>0.11740682469213866</v>
      </c>
      <c r="CY30" s="1233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>
      <c r="A31" s="461"/>
      <c r="B31" s="1027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191"/>
      <c r="CX31" s="890"/>
      <c r="CY31" s="1191"/>
      <c r="CZ31" s="890">
        <f t="shared" ref="CZ31:CZ36" si="45">+BK31/$BK$30</f>
        <v>0.27285507070667081</v>
      </c>
      <c r="DA31" s="1190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>
      <c r="A32" s="461"/>
      <c r="B32" s="1027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191"/>
      <c r="CX32" s="890"/>
      <c r="CY32" s="1191"/>
      <c r="CZ32" s="890">
        <f t="shared" si="45"/>
        <v>2.3336754968741502E-3</v>
      </c>
      <c r="DA32" s="1191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>
      <c r="A33" s="461"/>
      <c r="B33" s="1027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191"/>
      <c r="CX33" s="890"/>
      <c r="CY33" s="1191"/>
      <c r="CZ33" s="890">
        <f t="shared" si="45"/>
        <v>0.30923968245748679</v>
      </c>
      <c r="DA33" s="1191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>
      <c r="A34" s="461"/>
      <c r="B34" s="1027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191"/>
      <c r="CX34" s="890"/>
      <c r="CY34" s="1191"/>
      <c r="CZ34" s="890">
        <f t="shared" si="45"/>
        <v>0.10998372821874566</v>
      </c>
      <c r="DA34" s="1191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>
      <c r="A35" s="461"/>
      <c r="B35" s="1027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191"/>
      <c r="CX35" s="890"/>
      <c r="CY35" s="1191"/>
      <c r="CZ35" s="890">
        <f t="shared" si="45"/>
        <v>0.14044203076610409</v>
      </c>
      <c r="DA35" s="1191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>
      <c r="A36" s="461"/>
      <c r="B36" s="1027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191"/>
      <c r="CX36" s="890"/>
      <c r="CY36" s="1191"/>
      <c r="CZ36" s="890">
        <f t="shared" si="45"/>
        <v>0.16514581235411854</v>
      </c>
      <c r="DA36" s="1192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>
      <c r="A37" s="466"/>
      <c r="B37" s="1028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234"/>
      <c r="CX37" s="888">
        <f>+BK37/$BK$23</f>
        <v>2.3798303226178975E-2</v>
      </c>
      <c r="CY37" s="1234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>
      <c r="A38" s="461"/>
      <c r="B38" s="1027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190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>
      <c r="A39" s="461"/>
      <c r="B39" s="1027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192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>
      <c r="A40" s="466"/>
      <c r="B40" s="1028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>
      <c r="A41" s="448"/>
      <c r="B41" s="1028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>
      <c r="A42" s="461"/>
      <c r="B42" s="1027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>
      <c r="A43" s="448"/>
      <c r="B43" s="1028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>
      <c r="A44" s="466"/>
      <c r="B44" s="1028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210">
        <v>1</v>
      </c>
      <c r="CX44" s="888">
        <f>+BK44/$BK$43</f>
        <v>0.51161430227748961</v>
      </c>
      <c r="CY44" s="1210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>
      <c r="A45" s="461"/>
      <c r="B45" s="1027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211"/>
      <c r="CX45" s="893"/>
      <c r="CY45" s="1211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>
      <c r="A46" s="461"/>
      <c r="B46" s="1027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211"/>
      <c r="CX46" s="893"/>
      <c r="CY46" s="1211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>
      <c r="A47" s="461"/>
      <c r="B47" s="1027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211"/>
      <c r="CX47" s="893"/>
      <c r="CY47" s="1211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>
      <c r="A48" s="461"/>
      <c r="B48" s="1027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211"/>
      <c r="CX48" s="893"/>
      <c r="CY48" s="1211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>
      <c r="A49" s="461"/>
      <c r="B49" s="1027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211"/>
      <c r="CX49" s="893"/>
      <c r="CY49" s="1211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>
      <c r="A50" s="466"/>
      <c r="B50" s="1028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212"/>
      <c r="CX50" s="888">
        <f>+BK50/$BK$43</f>
        <v>0.35133591459062613</v>
      </c>
      <c r="CY50" s="1212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>
      <c r="A51" s="461"/>
      <c r="B51" s="1027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211"/>
      <c r="CX51" s="893"/>
      <c r="CY51" s="1211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>
      <c r="A52" s="461"/>
      <c r="B52" s="1027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211"/>
      <c r="CX52" s="893"/>
      <c r="CY52" s="1211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>
      <c r="A53" s="461"/>
      <c r="B53" s="1027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211"/>
      <c r="CX53" s="893"/>
      <c r="CY53" s="1211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>
      <c r="A54" s="461"/>
      <c r="B54" s="1027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211"/>
      <c r="CX54" s="895"/>
      <c r="CY54" s="1211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>
      <c r="A55" s="466"/>
      <c r="B55" s="1027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211"/>
      <c r="CX55" s="890">
        <f>+BK55/$BK$43</f>
        <v>8.2233627426284497E-2</v>
      </c>
      <c r="CY55" s="1211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>
      <c r="A56" s="466"/>
      <c r="B56" s="1027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211"/>
      <c r="CX56" s="890">
        <f>+BK56/$BK$43</f>
        <v>1.3704111935735841E-2</v>
      </c>
      <c r="CY56" s="1211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>
      <c r="A57" s="466"/>
      <c r="B57" s="1027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211"/>
      <c r="CX57" s="890">
        <f>+BK57/$BK$43</f>
        <v>1.3704111935735841E-2</v>
      </c>
      <c r="CY57" s="1211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>
      <c r="A58" s="466"/>
      <c r="B58" s="1027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213"/>
      <c r="CX58" s="890">
        <f>+BK58/$BK$43</f>
        <v>2.740793183412811E-2</v>
      </c>
      <c r="CY58" s="1213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>
      <c r="A59" s="146"/>
      <c r="B59" s="1027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>
      <c r="A60" s="252"/>
      <c r="B60" s="1031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>
      <c r="A61" s="622"/>
      <c r="B61" s="1028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>
      <c r="A62" s="654"/>
      <c r="B62" s="1028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>
      <c r="A63" s="146"/>
      <c r="B63" s="1027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>
      <c r="B64" s="1027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>
      <c r="B65" s="1027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>
      <c r="B66" s="1027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>
      <c r="A67" s="622"/>
      <c r="B67" s="1028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>
      <c r="B68" s="1027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>
      <c r="B69" s="1027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>
      <c r="A70" s="622"/>
      <c r="B70" s="1028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>
      <c r="A71" s="466"/>
      <c r="B71" s="1028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190">
        <f>+SUM(CV71:CV129)</f>
        <v>0.9996645768151996</v>
      </c>
      <c r="CX71" s="901">
        <f>IFERROR(BK71/$BK$70,0)</f>
        <v>0</v>
      </c>
      <c r="CY71" s="1190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>
      <c r="A72" s="146"/>
      <c r="B72" s="1027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191"/>
      <c r="CX72" s="891"/>
      <c r="CY72" s="1191"/>
      <c r="CZ72" s="903">
        <f t="shared" ref="CZ72:CZ78" si="124">IFERROR(BK72/$BK$71,0)</f>
        <v>0</v>
      </c>
      <c r="DA72" s="1190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>
      <c r="B73" s="1027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191"/>
      <c r="CX73" s="891"/>
      <c r="CY73" s="1191"/>
      <c r="CZ73" s="903">
        <f t="shared" si="124"/>
        <v>0</v>
      </c>
      <c r="DA73" s="1191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>
      <c r="B74" s="1027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191"/>
      <c r="CX74" s="891"/>
      <c r="CY74" s="1191"/>
      <c r="CZ74" s="903">
        <f t="shared" si="124"/>
        <v>0</v>
      </c>
      <c r="DA74" s="1191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>
      <c r="B75" s="1027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191"/>
      <c r="CX75" s="891"/>
      <c r="CY75" s="1191"/>
      <c r="CZ75" s="903">
        <f t="shared" si="124"/>
        <v>0</v>
      </c>
      <c r="DA75" s="1191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>
      <c r="B76" s="1027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191"/>
      <c r="CX76" s="891"/>
      <c r="CY76" s="1191"/>
      <c r="CZ76" s="903">
        <f t="shared" si="124"/>
        <v>0</v>
      </c>
      <c r="DA76" s="1191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>
      <c r="B77" s="1027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191"/>
      <c r="CX77" s="891"/>
      <c r="CY77" s="1191"/>
      <c r="CZ77" s="903">
        <f t="shared" si="124"/>
        <v>0</v>
      </c>
      <c r="DA77" s="1191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>
      <c r="B78" s="1027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191"/>
      <c r="CX78" s="891"/>
      <c r="CY78" s="1191"/>
      <c r="CZ78" s="903">
        <f t="shared" si="124"/>
        <v>0</v>
      </c>
      <c r="DA78" s="1192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>
      <c r="A79" s="466"/>
      <c r="B79" s="1028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191"/>
      <c r="CX79" s="901">
        <f>IFERROR(BK79/$BK$70,0)</f>
        <v>0</v>
      </c>
      <c r="CY79" s="1191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>
      <c r="B80" s="1027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191"/>
      <c r="CX80" s="891"/>
      <c r="CY80" s="1191"/>
      <c r="CZ80" s="903">
        <f>IFERROR(BK80/$BK$79,0)</f>
        <v>0</v>
      </c>
      <c r="DA80" s="1190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>
      <c r="B81" s="1027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191"/>
      <c r="CX81" s="891"/>
      <c r="CY81" s="1191"/>
      <c r="CZ81" s="903">
        <f>IFERROR(BK81/$BK$79,0)</f>
        <v>0</v>
      </c>
      <c r="DA81" s="1192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>
      <c r="A82" s="466"/>
      <c r="B82" s="1028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191"/>
      <c r="CX82" s="901">
        <f>IFERROR(BK82/$BK$70,0)</f>
        <v>0.48854980218943223</v>
      </c>
      <c r="CY82" s="1191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>
      <c r="A83" s="146"/>
      <c r="B83" s="1027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191"/>
      <c r="CX83" s="891"/>
      <c r="CY83" s="1191"/>
      <c r="CZ83" s="903">
        <f t="shared" ref="CZ83:CZ91" si="153">IFERROR(BK83/$BK$82,0)</f>
        <v>2.4281719357035395E-2</v>
      </c>
      <c r="DA83" s="1190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>
      <c r="B84" s="1027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191"/>
      <c r="CX84" s="891"/>
      <c r="CY84" s="1191"/>
      <c r="CZ84" s="903">
        <f t="shared" si="153"/>
        <v>0</v>
      </c>
      <c r="DA84" s="1191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>
      <c r="A85" s="146"/>
      <c r="B85" s="1027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191"/>
      <c r="CX85" s="891"/>
      <c r="CY85" s="1191"/>
      <c r="CZ85" s="903">
        <f t="shared" si="153"/>
        <v>0</v>
      </c>
      <c r="DA85" s="1191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>
      <c r="A86" s="318"/>
      <c r="B86" s="1027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191"/>
      <c r="CX86" s="971"/>
      <c r="CY86" s="1191"/>
      <c r="CZ86" s="972">
        <f t="shared" si="153"/>
        <v>0.85078396201933315</v>
      </c>
      <c r="DA86" s="1191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>
      <c r="B87" s="1027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191"/>
      <c r="CX87" s="891"/>
      <c r="CY87" s="1191"/>
      <c r="CZ87" s="903">
        <f t="shared" si="153"/>
        <v>0.11549345663511282</v>
      </c>
      <c r="DA87" s="1191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>
      <c r="A88" s="146"/>
      <c r="B88" s="1027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191"/>
      <c r="CX88" s="891"/>
      <c r="CY88" s="1191"/>
      <c r="CZ88" s="903">
        <f t="shared" si="153"/>
        <v>0</v>
      </c>
      <c r="DA88" s="1191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>
      <c r="B89" s="1027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191"/>
      <c r="CX89" s="891"/>
      <c r="CY89" s="1191"/>
      <c r="CZ89" s="903">
        <f t="shared" si="153"/>
        <v>5.633358890832212E-4</v>
      </c>
      <c r="DA89" s="1191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>
      <c r="B90" s="1027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191"/>
      <c r="CX90" s="891"/>
      <c r="CY90" s="1191"/>
      <c r="CZ90" s="903">
        <f t="shared" si="153"/>
        <v>0</v>
      </c>
      <c r="DA90" s="1191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>
      <c r="A91" s="146"/>
      <c r="B91" s="1027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191"/>
      <c r="CX91" s="891"/>
      <c r="CY91" s="1191"/>
      <c r="CZ91" s="903">
        <f t="shared" si="153"/>
        <v>8.8775260994353785E-3</v>
      </c>
      <c r="DA91" s="1192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>
      <c r="A92" s="976"/>
      <c r="B92" s="1028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191"/>
      <c r="CX92" s="986">
        <f>IFERROR(BK92/$BK$70,0)</f>
        <v>0.29666698339541875</v>
      </c>
      <c r="CY92" s="1191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>
      <c r="B93" s="1027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191"/>
      <c r="CX93" s="891"/>
      <c r="CY93" s="1191"/>
      <c r="CZ93" s="903">
        <f t="shared" ref="CZ93:CZ100" si="181">IFERROR(BK93/$BK$92,0)</f>
        <v>0.96003905399147682</v>
      </c>
      <c r="DA93" s="1214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>
      <c r="B94" s="1027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191"/>
      <c r="CX94" s="891"/>
      <c r="CY94" s="1191"/>
      <c r="CZ94" s="903">
        <f t="shared" si="181"/>
        <v>0</v>
      </c>
      <c r="DA94" s="1215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>
      <c r="A95" s="146"/>
      <c r="B95" s="1027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191"/>
      <c r="CX95" s="891"/>
      <c r="CY95" s="1191"/>
      <c r="CZ95" s="903">
        <f t="shared" si="181"/>
        <v>0</v>
      </c>
      <c r="DA95" s="1215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>
      <c r="A96" s="146"/>
      <c r="B96" s="1027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191"/>
      <c r="CX96" s="891"/>
      <c r="CY96" s="1191"/>
      <c r="CZ96" s="903">
        <f t="shared" si="181"/>
        <v>3.9960946008523235E-2</v>
      </c>
      <c r="DA96" s="1215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>
      <c r="B97" s="1027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191"/>
      <c r="CX97" s="891"/>
      <c r="CY97" s="1191"/>
      <c r="CZ97" s="903">
        <f t="shared" si="181"/>
        <v>0</v>
      </c>
      <c r="DA97" s="1215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>
      <c r="B98" s="1027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191"/>
      <c r="CX98" s="891"/>
      <c r="CY98" s="1191"/>
      <c r="CZ98" s="903">
        <f t="shared" si="181"/>
        <v>0</v>
      </c>
      <c r="DA98" s="1215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>
      <c r="A99" s="146"/>
      <c r="B99" s="1027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191"/>
      <c r="CX99" s="891"/>
      <c r="CY99" s="1191"/>
      <c r="CZ99" s="903">
        <f t="shared" si="181"/>
        <v>0</v>
      </c>
      <c r="DA99" s="1215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>
      <c r="B100" s="1027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191"/>
      <c r="CX100" s="891"/>
      <c r="CY100" s="1191"/>
      <c r="CZ100" s="903">
        <f t="shared" si="181"/>
        <v>0</v>
      </c>
      <c r="DA100" s="1216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>
      <c r="A101" s="466"/>
      <c r="B101" s="1028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191"/>
      <c r="CX101" s="901">
        <f>IFERROR(BK101/$BK$70,0)</f>
        <v>0</v>
      </c>
      <c r="CY101" s="1191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>
      <c r="A102" s="146"/>
      <c r="B102" s="1027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191"/>
      <c r="CX102" s="891"/>
      <c r="CY102" s="1191"/>
      <c r="CZ102" s="903">
        <f>IFERROR(BK102/$BK$101,0)</f>
        <v>0</v>
      </c>
      <c r="DA102" s="1190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>
      <c r="B103" s="1027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191"/>
      <c r="CX103" s="891"/>
      <c r="CY103" s="1191"/>
      <c r="CZ103" s="903">
        <f>IFERROR(BK103/$BK$101,0)</f>
        <v>0</v>
      </c>
      <c r="DA103" s="1191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>
      <c r="B104" s="1027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191"/>
      <c r="CX104" s="891"/>
      <c r="CY104" s="1191"/>
      <c r="CZ104" s="903">
        <f>IFERROR(BK104/$BK$101,0)</f>
        <v>0</v>
      </c>
      <c r="DA104" s="1192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>
      <c r="A105" s="466"/>
      <c r="B105" s="1028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191"/>
      <c r="CX105" s="901">
        <f>IFERROR(BK105/$BK$70,0)</f>
        <v>1.4670365430024369E-5</v>
      </c>
      <c r="CY105" s="1191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>
      <c r="A106" s="146"/>
      <c r="B106" s="1027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191"/>
      <c r="CX106" s="891"/>
      <c r="CY106" s="1191"/>
      <c r="CZ106" s="903">
        <f>IFERROR(BK106/$BK$105,0)</f>
        <v>0</v>
      </c>
      <c r="DA106" s="1190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>
      <c r="B107" s="1027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191"/>
      <c r="CX107" s="891"/>
      <c r="CY107" s="1191"/>
      <c r="CZ107" s="903">
        <f>IFERROR(BK107/$BK$105,0)</f>
        <v>1</v>
      </c>
      <c r="DA107" s="1192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>
      <c r="A108" s="466"/>
      <c r="B108" s="1028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191"/>
      <c r="CX108" s="901">
        <f>IFERROR(BK108/$BK$70,0)</f>
        <v>0.15048353392648148</v>
      </c>
      <c r="CY108" s="1191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>
      <c r="A109" s="146"/>
      <c r="B109" s="1027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191"/>
      <c r="CX109" s="891"/>
      <c r="CY109" s="1191"/>
      <c r="CZ109" s="903">
        <f>IFERROR(BK109/$BK$108,0)</f>
        <v>0.10916399377091715</v>
      </c>
      <c r="DA109" s="1190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>
      <c r="B110" s="1027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191"/>
      <c r="CX110" s="891"/>
      <c r="CY110" s="1191"/>
      <c r="CZ110" s="903">
        <f>IFERROR(BK110/$BK$108,0)</f>
        <v>0.62793106350842343</v>
      </c>
      <c r="DA110" s="1191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>
      <c r="B111" s="1027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191"/>
      <c r="CX111" s="891"/>
      <c r="CY111" s="1191"/>
      <c r="CZ111" s="903">
        <f>IFERROR(BK111/$BK$108,0)</f>
        <v>9.1461953903070124E-5</v>
      </c>
      <c r="DA111" s="1191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>
      <c r="B112" s="1027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191"/>
      <c r="CX112" s="891"/>
      <c r="CY112" s="1191"/>
      <c r="CZ112" s="903">
        <f>IFERROR(BK112/$BK$108,0)</f>
        <v>0.11458402110089115</v>
      </c>
      <c r="DA112" s="1191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>
      <c r="B113" s="1027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191"/>
      <c r="CX113" s="891"/>
      <c r="CY113" s="1191"/>
      <c r="CZ113" s="903">
        <f>IFERROR(BK113/$BK$108,0)</f>
        <v>0.14822945966586518</v>
      </c>
      <c r="DA113" s="1192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>
      <c r="A114" s="466"/>
      <c r="B114" s="1028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191"/>
      <c r="CX114" s="901">
        <f>IFERROR(BK114/$BK$70,0)</f>
        <v>0</v>
      </c>
      <c r="CY114" s="1191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>
      <c r="B115" s="1027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191"/>
      <c r="CX115" s="891"/>
      <c r="CY115" s="1191"/>
      <c r="CZ115" s="903">
        <f>IFERROR(BK115/$BK$114,0)</f>
        <v>0</v>
      </c>
      <c r="DA115" s="1190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>
      <c r="A116" s="146"/>
      <c r="B116" s="1027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191"/>
      <c r="CX116" s="891"/>
      <c r="CY116" s="1191"/>
      <c r="CZ116" s="903">
        <f>IFERROR(BK116/$BK$114,0)</f>
        <v>0</v>
      </c>
      <c r="DA116" s="1191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>
      <c r="B117" s="1027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191"/>
      <c r="CX117" s="891"/>
      <c r="CY117" s="1191"/>
      <c r="CZ117" s="903">
        <f>IFERROR(BK117/$BK$114,0)</f>
        <v>0</v>
      </c>
      <c r="DA117" s="1192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>
      <c r="A118" s="466"/>
      <c r="B118" s="1028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191"/>
      <c r="CX118" s="901">
        <f>IFERROR(BK118/$BK$70,0)</f>
        <v>2.4911536641983246E-2</v>
      </c>
      <c r="CY118" s="1191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>
      <c r="B119" s="1027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191"/>
      <c r="CX119" s="891"/>
      <c r="CY119" s="1191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>
      <c r="A120" s="466"/>
      <c r="B120" s="1028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191"/>
      <c r="CX120" s="901">
        <f>IFERROR(BK120/$BK$70,0)</f>
        <v>3.9373473481254306E-2</v>
      </c>
      <c r="CY120" s="1191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>
      <c r="B121" s="1027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191"/>
      <c r="CX121" s="891"/>
      <c r="CY121" s="1191"/>
      <c r="CZ121" s="903">
        <f>IFERROR(BK121/$BK$120,0)</f>
        <v>0</v>
      </c>
      <c r="DA121" s="1190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>
      <c r="B122" s="1027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191"/>
      <c r="CX122" s="891"/>
      <c r="CY122" s="1191"/>
      <c r="CZ122" s="903">
        <f>IFERROR(BK122/$BK$120,0)</f>
        <v>1</v>
      </c>
      <c r="DA122" s="1192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>
      <c r="A123" s="676"/>
      <c r="B123" s="1032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191"/>
      <c r="CX123" s="901">
        <f>IFERROR(BK123/$BK$70,0)</f>
        <v>0</v>
      </c>
      <c r="CY123" s="1191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>
      <c r="B124" s="1027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191"/>
      <c r="CX124" s="891"/>
      <c r="CY124" s="1191"/>
      <c r="CZ124" s="903">
        <f>IFERROR(BK124/$BK$123,0)</f>
        <v>0</v>
      </c>
      <c r="DA124" s="1190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>
      <c r="B125" s="1027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191"/>
      <c r="CX125" s="891"/>
      <c r="CY125" s="1191"/>
      <c r="CZ125" s="903">
        <f>IFERROR(BK125/$BK$123,0)</f>
        <v>0</v>
      </c>
      <c r="DA125" s="1191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>
      <c r="B126" s="1027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191"/>
      <c r="CX126" s="891"/>
      <c r="CY126" s="1191"/>
      <c r="CZ126" s="903">
        <f>IFERROR(BK126/$BK$123,0)</f>
        <v>0</v>
      </c>
      <c r="DA126" s="1191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>
      <c r="B127" s="1027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191"/>
      <c r="CX127" s="891"/>
      <c r="CY127" s="1191"/>
      <c r="CZ127" s="903">
        <f>IFERROR(BK127/$BK$123,0)</f>
        <v>0</v>
      </c>
      <c r="DA127" s="1191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>
      <c r="A128" s="466"/>
      <c r="B128" s="1027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191"/>
      <c r="CX128" s="905">
        <f>IFERROR(BK128/$BK$70,0)</f>
        <v>0</v>
      </c>
      <c r="CY128" s="1191"/>
      <c r="CZ128" s="903">
        <f>IFERROR(BK128/$BK$128,0)</f>
        <v>0</v>
      </c>
      <c r="DA128" s="1192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>
      <c r="B129" s="1033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192"/>
      <c r="CX129" s="901">
        <f>IFERROR(BK129/$BK$70,0)</f>
        <v>0</v>
      </c>
      <c r="CY129" s="1192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>
      <c r="B130" s="1027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190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>
      <c r="B131" s="1027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191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>
      <c r="B132" s="1027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192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>
      <c r="B133" s="1034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>
      <c r="B134" s="1027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>
      <c r="A135" s="252"/>
      <c r="B135" s="1031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202"/>
      <c r="CX136" s="909">
        <f>+BK136/$BK$135</f>
        <v>1.0962662538976358E-2</v>
      </c>
      <c r="CY136" s="1206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203"/>
      <c r="CX137" s="909">
        <f t="shared" ref="CX137:CX143" si="217">+BK137/$BK$135</f>
        <v>4.3827973781832813E-2</v>
      </c>
      <c r="CY137" s="1207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203"/>
      <c r="CX138" s="909">
        <f t="shared" si="217"/>
        <v>0</v>
      </c>
      <c r="CY138" s="1207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>
      <c r="A139" s="176"/>
      <c r="B139" s="1028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204"/>
      <c r="CX139" s="909">
        <f t="shared" si="217"/>
        <v>1.1644459281610698E-2</v>
      </c>
      <c r="CY139" s="1208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>
      <c r="B140" s="1027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203"/>
      <c r="CX140" s="909">
        <f t="shared" si="217"/>
        <v>1.1644459281610698E-2</v>
      </c>
      <c r="CY140" s="1207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>
      <c r="A141" s="176"/>
      <c r="B141" s="1035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203"/>
      <c r="CX141" s="909">
        <f t="shared" si="217"/>
        <v>0</v>
      </c>
      <c r="CY141" s="1207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203"/>
      <c r="CX142" s="909">
        <f t="shared" si="217"/>
        <v>0.91810673962135958</v>
      </c>
      <c r="CY142" s="1207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>
      <c r="A143" s="176"/>
      <c r="B143" s="1028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204"/>
      <c r="CX143" s="909">
        <f t="shared" si="217"/>
        <v>1.5458164776220584E-2</v>
      </c>
      <c r="CY143" s="1208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>
      <c r="B144" s="1027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203"/>
      <c r="CX144" s="911"/>
      <c r="CY144" s="1207"/>
      <c r="CZ144" s="903">
        <f>IFERROR(BK144/$BK$143,0)</f>
        <v>0.99623355700686944</v>
      </c>
      <c r="DA144" s="1190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>
      <c r="B145" s="1027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203"/>
      <c r="CX145" s="911"/>
      <c r="CY145" s="1207"/>
      <c r="CZ145" s="903">
        <f>IFERROR(BK145/$BK$143,0)</f>
        <v>3.7664429931305492E-3</v>
      </c>
      <c r="DA145" s="1192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203"/>
      <c r="CX146" s="909">
        <f>+BK146/$BK$135</f>
        <v>0</v>
      </c>
      <c r="CY146" s="1207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203"/>
      <c r="CX147" s="914"/>
      <c r="CY147" s="1207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>
      <c r="B148" s="1036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205"/>
      <c r="CX148" s="909">
        <f>+BK148/$BK$135</f>
        <v>0</v>
      </c>
      <c r="CY148" s="1209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>
      <c r="B149" s="1037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>
      <c r="A150" s="250"/>
      <c r="B150" s="1031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>
      <c r="A151" s="146"/>
      <c r="B151" s="1027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>
      <c r="B152" s="1027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>
      <c r="B153" s="1027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>
      <c r="B154" s="1027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>
      <c r="B155" s="1027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>
      <c r="B156" s="1027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>
      <c r="B157" s="1027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>
      <c r="B158" s="1027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>
      <c r="A159" s="146"/>
      <c r="B159" s="1027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>
      <c r="A160" s="146"/>
      <c r="B160" s="1027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>
      <c r="B161" s="1027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>
      <c r="B162" s="1027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>
      <c r="B163" s="1027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>
      <c r="A164" s="146"/>
      <c r="B164" s="1027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>
      <c r="B165" s="1027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>
      <c r="A166" s="146"/>
      <c r="B166" s="1027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>
      <c r="A167" s="146"/>
      <c r="B167" s="1027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>
      <c r="B168" s="1027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>
      <c r="B169" s="1027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>
      <c r="B170" s="1027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>
      <c r="B171" s="1027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>
      <c r="B172" s="1027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>
      <c r="B173" s="1027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>
      <c r="B174" s="1027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>
      <c r="A176" s="242"/>
      <c r="B176" s="1038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>
      <c r="B177" s="1029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>
      <c r="A178" s="62"/>
      <c r="B178" s="1029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>
      <c r="A179" s="864"/>
      <c r="B179" s="1029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>
      <c r="A180" s="62"/>
      <c r="B180" s="1029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>
      <c r="A181" s="62"/>
      <c r="B181" s="1029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>
      <c r="A182" s="62"/>
      <c r="B182" s="1029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>
      <c r="A183" s="347"/>
      <c r="B183" s="1039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>
      <c r="B184" s="1029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>
      <c r="A185" s="62"/>
      <c r="B185" s="1029"/>
      <c r="C185" s="124" t="s">
        <v>1</v>
      </c>
      <c r="D185" s="125"/>
      <c r="E185" s="364"/>
      <c r="F185" s="124" t="s">
        <v>18</v>
      </c>
      <c r="G185" s="1193" t="s">
        <v>347</v>
      </c>
      <c r="H185" s="1194"/>
      <c r="I185" s="1194"/>
      <c r="J185" s="1194"/>
      <c r="K185" s="1194"/>
      <c r="L185" s="1194"/>
      <c r="M185" s="1194"/>
      <c r="N185" s="1194"/>
      <c r="O185" s="1194"/>
      <c r="P185" s="1194"/>
      <c r="Q185" s="1194"/>
      <c r="R185" s="1194"/>
      <c r="S185" s="1194"/>
      <c r="T185" s="1194"/>
      <c r="U185" s="1194"/>
      <c r="V185" s="1194"/>
      <c r="W185" s="1194"/>
      <c r="X185" s="1194"/>
      <c r="Y185" s="1194"/>
      <c r="Z185" s="1194"/>
      <c r="AA185" s="1194"/>
      <c r="AB185" s="1194"/>
      <c r="AC185" s="1194"/>
      <c r="AD185" s="1195"/>
      <c r="AE185" s="1196" t="s">
        <v>68</v>
      </c>
      <c r="AF185" s="1197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198" t="s">
        <v>690</v>
      </c>
      <c r="AP185" s="1199"/>
      <c r="AQ185" s="1199"/>
      <c r="AR185" s="1199"/>
      <c r="AS185" s="1199"/>
      <c r="AT185" s="1199"/>
      <c r="AU185" s="1199"/>
      <c r="AV185" s="1199"/>
      <c r="AW185" s="1199"/>
      <c r="AX185" s="1238"/>
      <c r="AY185" s="1199"/>
      <c r="AZ185" s="1200"/>
      <c r="BA185" s="441" t="s">
        <v>17</v>
      </c>
      <c r="BB185" s="1196" t="s">
        <v>6</v>
      </c>
      <c r="BC185" s="1201"/>
      <c r="BD185" s="1201"/>
      <c r="BE185" s="1201"/>
      <c r="BF185" s="1201"/>
      <c r="BG185" s="1201"/>
      <c r="BH185" s="1201"/>
      <c r="BI185" s="1201"/>
      <c r="BJ185" s="1201"/>
      <c r="BK185" s="1201"/>
      <c r="BL185" s="1201"/>
      <c r="BM185" s="1197"/>
      <c r="BN185" s="355" t="s">
        <v>6</v>
      </c>
      <c r="BO185" s="1196" t="s">
        <v>0</v>
      </c>
      <c r="BP185" s="1201"/>
      <c r="BQ185" s="1201"/>
      <c r="BR185" s="1201"/>
      <c r="BS185" s="1201"/>
      <c r="BT185" s="1201"/>
      <c r="BU185" s="1201"/>
      <c r="BV185" s="1201"/>
      <c r="BW185" s="1201"/>
      <c r="BX185" s="1201"/>
      <c r="BY185" s="1201"/>
      <c r="BZ185" s="1197"/>
      <c r="CA185" s="124" t="s">
        <v>0</v>
      </c>
      <c r="CB185" s="1196" t="s">
        <v>220</v>
      </c>
      <c r="CC185" s="1201"/>
      <c r="CD185" s="1201"/>
      <c r="CE185" s="1201"/>
      <c r="CF185" s="1201"/>
      <c r="CG185" s="1201"/>
      <c r="CH185" s="1201"/>
      <c r="CI185" s="1201"/>
      <c r="CJ185" s="1201"/>
      <c r="CK185" s="1201"/>
      <c r="CL185" s="1201"/>
      <c r="CM185" s="1201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>
      <c r="A186" s="62"/>
      <c r="B186" s="1029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>
      <c r="A187" s="62"/>
      <c r="B187" s="1029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>
      <c r="B188" s="1029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>
      <c r="B189" s="1029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>
      <c r="B190" s="1029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>
      <c r="B191" s="1029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>
      <c r="B192" s="1029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>
      <c r="B193" s="1029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>
      <c r="B194" s="1029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>
      <c r="B195" s="1029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>
      <c r="B196" s="1029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>
      <c r="B197" s="1029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>
      <c r="B198" s="1029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>
      <c r="B199" s="1029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>
      <c r="B200" s="1029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>
      <c r="B201" s="1029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>
      <c r="B202" s="1029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>
      <c r="B203" s="1029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>
      <c r="B204" s="1029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>
      <c r="B205" s="1029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>
      <c r="B206" s="1029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>
      <c r="B207" s="1029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>
      <c r="B208" s="1029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>
      <c r="DJ222" s="853"/>
      <c r="DU222" s="854"/>
    </row>
    <row r="223" spans="100:128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/>
  <cols>
    <col min="1" max="1" width="19.28515625" style="1001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/>
    <row r="2" spans="2:54" ht="4.3499999999999996" customHeight="1">
      <c r="B2" s="1389"/>
      <c r="C2" s="1389"/>
      <c r="D2" s="1389"/>
      <c r="E2" s="1389"/>
      <c r="F2" s="1389"/>
      <c r="G2" s="1389"/>
      <c r="H2" s="1389"/>
      <c r="I2" s="1389"/>
      <c r="J2" s="1389"/>
    </row>
    <row r="3" spans="2:54" ht="14.1" customHeight="1">
      <c r="B3" s="1389"/>
      <c r="C3" s="1389"/>
      <c r="D3" s="1389"/>
      <c r="E3" s="1389"/>
      <c r="F3" s="1389"/>
      <c r="G3" s="1389"/>
      <c r="H3" s="1389"/>
      <c r="I3" s="1389"/>
      <c r="J3" s="1389"/>
      <c r="M3" s="1401" t="s">
        <v>693</v>
      </c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D3" s="1402" t="s">
        <v>694</v>
      </c>
      <c r="AE3" s="1389"/>
      <c r="AF3" s="1389"/>
      <c r="AG3" s="1389"/>
      <c r="AH3" s="1389"/>
      <c r="AI3" s="1389"/>
      <c r="AJ3" s="1389"/>
      <c r="AK3" s="1389"/>
      <c r="AL3" s="1389"/>
      <c r="AM3" s="1389"/>
      <c r="AO3" s="1403" t="s">
        <v>820</v>
      </c>
      <c r="AP3" s="1389"/>
      <c r="AQ3" s="1389"/>
      <c r="AR3" s="1389"/>
      <c r="AS3" s="1389"/>
    </row>
    <row r="4" spans="2:54" ht="7.15" customHeight="1">
      <c r="B4" s="1389"/>
      <c r="C4" s="1389"/>
      <c r="D4" s="1389"/>
      <c r="E4" s="1389"/>
      <c r="F4" s="1389"/>
      <c r="G4" s="1389"/>
      <c r="H4" s="1389"/>
      <c r="I4" s="1389"/>
      <c r="J4" s="1389"/>
      <c r="M4" s="1389"/>
      <c r="N4" s="1389"/>
      <c r="O4" s="1389"/>
      <c r="P4" s="1389"/>
      <c r="Q4" s="1389"/>
      <c r="R4" s="1389"/>
      <c r="S4" s="1389"/>
      <c r="T4" s="1389"/>
      <c r="U4" s="1389"/>
      <c r="V4" s="1389"/>
      <c r="W4" s="1389"/>
      <c r="X4" s="1389"/>
      <c r="Y4" s="1389"/>
      <c r="Z4" s="1389"/>
      <c r="AA4" s="1389"/>
    </row>
    <row r="5" spans="2:54" ht="28.35" customHeight="1">
      <c r="B5" s="1389"/>
      <c r="C5" s="1389"/>
      <c r="D5" s="1389"/>
      <c r="E5" s="1389"/>
      <c r="F5" s="1389"/>
      <c r="G5" s="1389"/>
      <c r="H5" s="1389"/>
      <c r="I5" s="1389"/>
      <c r="J5" s="1389"/>
      <c r="M5" s="1389"/>
      <c r="N5" s="1389"/>
      <c r="O5" s="1389"/>
      <c r="P5" s="1389"/>
      <c r="Q5" s="1389"/>
      <c r="R5" s="1389"/>
      <c r="S5" s="1389"/>
      <c r="T5" s="1389"/>
      <c r="U5" s="1389"/>
      <c r="V5" s="1389"/>
      <c r="W5" s="1389"/>
      <c r="X5" s="1389"/>
      <c r="Y5" s="1389"/>
      <c r="Z5" s="1389"/>
      <c r="AA5" s="1389"/>
      <c r="AD5" s="1404" t="s">
        <v>695</v>
      </c>
      <c r="AE5" s="1389"/>
      <c r="AF5" s="1389"/>
      <c r="AG5" s="1389"/>
      <c r="AH5" s="1389"/>
      <c r="AI5" s="1389"/>
      <c r="AJ5" s="1389"/>
      <c r="AK5" s="1389"/>
      <c r="AL5" s="1389"/>
      <c r="AM5" s="1389"/>
      <c r="AO5" s="1405" t="s">
        <v>696</v>
      </c>
      <c r="AP5" s="1389"/>
      <c r="AQ5" s="1389"/>
      <c r="AR5" s="1389"/>
      <c r="AS5" s="1389"/>
    </row>
    <row r="6" spans="2:54" ht="2.85" customHeight="1">
      <c r="B6" s="1389"/>
      <c r="C6" s="1389"/>
      <c r="D6" s="1389"/>
      <c r="E6" s="1389"/>
      <c r="F6" s="1389"/>
      <c r="G6" s="1389"/>
      <c r="H6" s="1389"/>
      <c r="I6" s="1389"/>
      <c r="J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O6" s="1389"/>
      <c r="AP6" s="1389"/>
      <c r="AQ6" s="1389"/>
      <c r="AR6" s="1389"/>
      <c r="AS6" s="1389"/>
    </row>
    <row r="7" spans="2:54">
      <c r="AD7" s="1389"/>
      <c r="AE7" s="1389"/>
      <c r="AF7" s="1389"/>
      <c r="AG7" s="1389"/>
      <c r="AH7" s="1389"/>
      <c r="AI7" s="1389"/>
      <c r="AJ7" s="1389"/>
      <c r="AK7" s="1389"/>
      <c r="AL7" s="1389"/>
      <c r="AM7" s="1389"/>
      <c r="AO7" s="1389"/>
      <c r="AP7" s="1389"/>
      <c r="AQ7" s="1389"/>
      <c r="AR7" s="1389"/>
      <c r="AS7" s="1389"/>
    </row>
    <row r="8" spans="2:54" ht="7.15" customHeight="1"/>
    <row r="9" spans="2:54" ht="14.1" customHeight="1">
      <c r="AD9" s="1404" t="s">
        <v>697</v>
      </c>
      <c r="AE9" s="1389"/>
      <c r="AF9" s="1389"/>
      <c r="AG9" s="1389"/>
      <c r="AH9" s="1389"/>
      <c r="AI9" s="1389"/>
      <c r="AJ9" s="1389"/>
      <c r="AK9" s="1389"/>
      <c r="AL9" s="1389"/>
      <c r="AM9" s="1389"/>
      <c r="AO9" s="1405" t="s">
        <v>821</v>
      </c>
      <c r="AP9" s="1389"/>
      <c r="AQ9" s="1389"/>
      <c r="AR9" s="1389"/>
      <c r="AS9" s="1389"/>
    </row>
    <row r="10" spans="2:54" ht="0" hidden="1" customHeight="1"/>
    <row r="11" spans="2:54" ht="19.899999999999999" customHeight="1">
      <c r="AT11" s="875"/>
    </row>
    <row r="12" spans="2:54" ht="0" hidden="1" customHeight="1"/>
    <row r="13" spans="2:54" ht="8.4499999999999993" customHeight="1"/>
    <row r="14" spans="2:54" ht="21.75" customHeight="1">
      <c r="B14" s="1415" t="s">
        <v>698</v>
      </c>
      <c r="C14" s="1407"/>
      <c r="D14" s="1407"/>
      <c r="E14" s="1408"/>
      <c r="F14" s="1416" t="s">
        <v>699</v>
      </c>
      <c r="G14" s="1407"/>
      <c r="H14" s="1408"/>
      <c r="I14" s="1415" t="s">
        <v>700</v>
      </c>
      <c r="J14" s="1407"/>
      <c r="K14" s="1407"/>
      <c r="L14" s="1407"/>
      <c r="M14" s="1407"/>
      <c r="N14" s="1407"/>
      <c r="O14" s="1407"/>
      <c r="P14" s="1408"/>
      <c r="Q14" s="1417" t="s">
        <v>701</v>
      </c>
      <c r="R14" s="1407"/>
      <c r="S14" s="1407"/>
      <c r="T14" s="1407"/>
      <c r="U14" s="1407"/>
      <c r="V14" s="1407"/>
      <c r="W14" s="1408"/>
      <c r="X14" s="1415" t="s">
        <v>702</v>
      </c>
      <c r="Y14" s="1407"/>
      <c r="Z14" s="1407"/>
      <c r="AA14" s="1407"/>
      <c r="AB14" s="1407"/>
      <c r="AC14" s="1407"/>
      <c r="AD14" s="1408"/>
      <c r="AE14" s="1417" t="s">
        <v>822</v>
      </c>
      <c r="AF14" s="1407"/>
      <c r="AG14" s="1407"/>
      <c r="AH14" s="1407"/>
      <c r="AI14" s="1407"/>
      <c r="AJ14" s="1408"/>
      <c r="AK14" s="766" t="s">
        <v>685</v>
      </c>
      <c r="AL14" s="766" t="s">
        <v>685</v>
      </c>
      <c r="AM14" s="1388" t="s">
        <v>685</v>
      </c>
      <c r="AN14" s="1389"/>
      <c r="AO14" s="1389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>
      <c r="B15" s="1406" t="s">
        <v>703</v>
      </c>
      <c r="C15" s="1407"/>
      <c r="D15" s="1407"/>
      <c r="E15" s="1407"/>
      <c r="F15" s="1408"/>
      <c r="G15" s="1409" t="s">
        <v>696</v>
      </c>
      <c r="H15" s="1407"/>
      <c r="I15" s="1407"/>
      <c r="J15" s="1407"/>
      <c r="K15" s="1407"/>
      <c r="L15" s="1407"/>
      <c r="M15" s="1407"/>
      <c r="N15" s="1407"/>
      <c r="O15" s="1407"/>
      <c r="P15" s="1407"/>
      <c r="Q15" s="1407"/>
      <c r="R15" s="1407"/>
      <c r="S15" s="1407"/>
      <c r="T15" s="1407"/>
      <c r="U15" s="1407"/>
      <c r="V15" s="1407"/>
      <c r="W15" s="1407"/>
      <c r="X15" s="1407"/>
      <c r="Y15" s="1407"/>
      <c r="Z15" s="1407"/>
      <c r="AA15" s="1407"/>
      <c r="AB15" s="1407"/>
      <c r="AC15" s="1407"/>
      <c r="AD15" s="1407"/>
      <c r="AE15" s="1407"/>
      <c r="AF15" s="1407"/>
      <c r="AG15" s="1408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410" t="s">
        <v>685</v>
      </c>
      <c r="AN15" s="1411"/>
      <c r="AO15" s="1411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>
      <c r="B16" s="1406" t="s">
        <v>704</v>
      </c>
      <c r="C16" s="1407"/>
      <c r="D16" s="1407"/>
      <c r="E16" s="1407"/>
      <c r="F16" s="1407"/>
      <c r="G16" s="1408"/>
      <c r="H16" s="1409" t="s">
        <v>705</v>
      </c>
      <c r="I16" s="1407"/>
      <c r="J16" s="1407"/>
      <c r="K16" s="1407"/>
      <c r="L16" s="1407"/>
      <c r="M16" s="1407"/>
      <c r="N16" s="1407"/>
      <c r="O16" s="1407"/>
      <c r="P16" s="1407"/>
      <c r="Q16" s="1407"/>
      <c r="R16" s="1407"/>
      <c r="S16" s="1407"/>
      <c r="T16" s="1407"/>
      <c r="U16" s="1407"/>
      <c r="V16" s="1407"/>
      <c r="W16" s="1407"/>
      <c r="X16" s="1407"/>
      <c r="Y16" s="1407"/>
      <c r="Z16" s="1407"/>
      <c r="AA16" s="1407"/>
      <c r="AB16" s="1407"/>
      <c r="AC16" s="1407"/>
      <c r="AD16" s="1407"/>
      <c r="AE16" s="1407"/>
      <c r="AF16" s="1407"/>
      <c r="AG16" s="1407"/>
      <c r="AH16" s="1407"/>
      <c r="AI16" s="1407"/>
      <c r="AJ16" s="1407"/>
      <c r="AK16" s="1407"/>
      <c r="AL16" s="1407"/>
      <c r="AM16" s="1407"/>
      <c r="AN16" s="1407"/>
      <c r="AO16" s="1408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>
      <c r="B17" s="1412" t="s">
        <v>706</v>
      </c>
      <c r="C17" s="1408"/>
      <c r="D17" s="1007" t="s">
        <v>707</v>
      </c>
      <c r="E17" s="1412" t="s">
        <v>708</v>
      </c>
      <c r="F17" s="1408"/>
      <c r="G17" s="1413" t="s">
        <v>709</v>
      </c>
      <c r="H17" s="1414"/>
      <c r="I17" s="1412" t="s">
        <v>710</v>
      </c>
      <c r="J17" s="1407"/>
      <c r="K17" s="1408"/>
      <c r="L17" s="1412" t="s">
        <v>711</v>
      </c>
      <c r="M17" s="1407"/>
      <c r="N17" s="1408"/>
      <c r="O17" s="1412" t="s">
        <v>712</v>
      </c>
      <c r="P17" s="1408"/>
      <c r="Q17" s="1412" t="s">
        <v>713</v>
      </c>
      <c r="R17" s="1408"/>
      <c r="S17" s="1412" t="s">
        <v>714</v>
      </c>
      <c r="T17" s="1407"/>
      <c r="U17" s="1407"/>
      <c r="V17" s="1407"/>
      <c r="W17" s="1407"/>
      <c r="X17" s="1407"/>
      <c r="Y17" s="1407"/>
      <c r="Z17" s="1408"/>
      <c r="AA17" s="1412" t="s">
        <v>715</v>
      </c>
      <c r="AB17" s="1407"/>
      <c r="AC17" s="1407"/>
      <c r="AD17" s="1407"/>
      <c r="AE17" s="1408"/>
      <c r="AF17" s="1412" t="s">
        <v>716</v>
      </c>
      <c r="AG17" s="1407"/>
      <c r="AH17" s="1408"/>
      <c r="AI17" s="769" t="s">
        <v>717</v>
      </c>
      <c r="AJ17" s="1412" t="s">
        <v>718</v>
      </c>
      <c r="AK17" s="1407"/>
      <c r="AL17" s="1407"/>
      <c r="AM17" s="1407"/>
      <c r="AN17" s="1407"/>
      <c r="AO17" s="1408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>
      <c r="A18" s="1003"/>
      <c r="B18" s="1390" t="s">
        <v>361</v>
      </c>
      <c r="C18" s="1391"/>
      <c r="D18" s="1002"/>
      <c r="E18" s="1390"/>
      <c r="F18" s="1391"/>
      <c r="G18" s="1418"/>
      <c r="H18" s="1418"/>
      <c r="I18" s="1390"/>
      <c r="J18" s="1391"/>
      <c r="K18" s="1391"/>
      <c r="L18" s="1390"/>
      <c r="M18" s="1391"/>
      <c r="N18" s="1391"/>
      <c r="O18" s="1390"/>
      <c r="P18" s="1391"/>
      <c r="Q18" s="1390"/>
      <c r="R18" s="1391"/>
      <c r="S18" s="1392" t="s">
        <v>58</v>
      </c>
      <c r="T18" s="1391"/>
      <c r="U18" s="1391"/>
      <c r="V18" s="1391"/>
      <c r="W18" s="1391"/>
      <c r="X18" s="1391"/>
      <c r="Y18" s="1391"/>
      <c r="Z18" s="1391"/>
      <c r="AA18" s="1390" t="s">
        <v>732</v>
      </c>
      <c r="AB18" s="1391"/>
      <c r="AC18" s="1391"/>
      <c r="AD18" s="1391"/>
      <c r="AE18" s="1391"/>
      <c r="AF18" s="1390" t="s">
        <v>733</v>
      </c>
      <c r="AG18" s="1391"/>
      <c r="AH18" s="1391"/>
      <c r="AI18" s="770" t="s">
        <v>417</v>
      </c>
      <c r="AJ18" s="1393" t="s">
        <v>734</v>
      </c>
      <c r="AK18" s="1391"/>
      <c r="AL18" s="1391"/>
      <c r="AM18" s="1391"/>
      <c r="AN18" s="1391"/>
      <c r="AO18" s="1391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>
      <c r="A19" s="1003"/>
      <c r="B19" s="1390" t="s">
        <v>361</v>
      </c>
      <c r="C19" s="1391"/>
      <c r="D19" s="1002"/>
      <c r="E19" s="1390"/>
      <c r="F19" s="1391"/>
      <c r="G19" s="1390"/>
      <c r="H19" s="1390"/>
      <c r="I19" s="1390"/>
      <c r="J19" s="1391"/>
      <c r="K19" s="1391"/>
      <c r="L19" s="1390"/>
      <c r="M19" s="1391"/>
      <c r="N19" s="1391"/>
      <c r="O19" s="1390"/>
      <c r="P19" s="1391"/>
      <c r="Q19" s="1390"/>
      <c r="R19" s="1391"/>
      <c r="S19" s="1392" t="s">
        <v>58</v>
      </c>
      <c r="T19" s="1391"/>
      <c r="U19" s="1391"/>
      <c r="V19" s="1391"/>
      <c r="W19" s="1391"/>
      <c r="X19" s="1391"/>
      <c r="Y19" s="1391"/>
      <c r="Z19" s="1391"/>
      <c r="AA19" s="1390" t="s">
        <v>732</v>
      </c>
      <c r="AB19" s="1391"/>
      <c r="AC19" s="1391"/>
      <c r="AD19" s="1391"/>
      <c r="AE19" s="1391"/>
      <c r="AF19" s="1390" t="s">
        <v>735</v>
      </c>
      <c r="AG19" s="1391"/>
      <c r="AH19" s="1391"/>
      <c r="AI19" s="770" t="s">
        <v>417</v>
      </c>
      <c r="AJ19" s="1393" t="s">
        <v>734</v>
      </c>
      <c r="AK19" s="1391"/>
      <c r="AL19" s="1391"/>
      <c r="AM19" s="1391"/>
      <c r="AN19" s="1391"/>
      <c r="AO19" s="1391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>
      <c r="A20" s="1003"/>
      <c r="B20" s="1390" t="s">
        <v>361</v>
      </c>
      <c r="C20" s="1391"/>
      <c r="D20" s="1002"/>
      <c r="E20" s="1390"/>
      <c r="F20" s="1391"/>
      <c r="G20" s="1390"/>
      <c r="H20" s="1390"/>
      <c r="I20" s="1390"/>
      <c r="J20" s="1391"/>
      <c r="K20" s="1391"/>
      <c r="L20" s="1390"/>
      <c r="M20" s="1391"/>
      <c r="N20" s="1391"/>
      <c r="O20" s="1390"/>
      <c r="P20" s="1391"/>
      <c r="Q20" s="1390"/>
      <c r="R20" s="1391"/>
      <c r="S20" s="1392" t="s">
        <v>58</v>
      </c>
      <c r="T20" s="1391"/>
      <c r="U20" s="1391"/>
      <c r="V20" s="1391"/>
      <c r="W20" s="1391"/>
      <c r="X20" s="1391"/>
      <c r="Y20" s="1391"/>
      <c r="Z20" s="1391"/>
      <c r="AA20" s="1390" t="s">
        <v>732</v>
      </c>
      <c r="AB20" s="1391"/>
      <c r="AC20" s="1391"/>
      <c r="AD20" s="1391"/>
      <c r="AE20" s="1391"/>
      <c r="AF20" s="1390" t="s">
        <v>735</v>
      </c>
      <c r="AG20" s="1391"/>
      <c r="AH20" s="1391"/>
      <c r="AI20" s="770" t="s">
        <v>433</v>
      </c>
      <c r="AJ20" s="1393" t="s">
        <v>736</v>
      </c>
      <c r="AK20" s="1391"/>
      <c r="AL20" s="1391"/>
      <c r="AM20" s="1391"/>
      <c r="AN20" s="1391"/>
      <c r="AO20" s="1391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>
      <c r="A21" s="1003"/>
      <c r="B21" s="1390" t="s">
        <v>361</v>
      </c>
      <c r="C21" s="1391"/>
      <c r="D21" s="1002"/>
      <c r="E21" s="1390"/>
      <c r="F21" s="1391"/>
      <c r="G21" s="1390"/>
      <c r="H21" s="1390"/>
      <c r="I21" s="1390"/>
      <c r="J21" s="1391"/>
      <c r="K21" s="1391"/>
      <c r="L21" s="1390"/>
      <c r="M21" s="1391"/>
      <c r="N21" s="1391"/>
      <c r="O21" s="1390"/>
      <c r="P21" s="1391"/>
      <c r="Q21" s="1390"/>
      <c r="R21" s="1391"/>
      <c r="S21" s="1392" t="s">
        <v>58</v>
      </c>
      <c r="T21" s="1391"/>
      <c r="U21" s="1391"/>
      <c r="V21" s="1391"/>
      <c r="W21" s="1391"/>
      <c r="X21" s="1391"/>
      <c r="Y21" s="1391"/>
      <c r="Z21" s="1391"/>
      <c r="AA21" s="1390" t="s">
        <v>732</v>
      </c>
      <c r="AB21" s="1391"/>
      <c r="AC21" s="1391"/>
      <c r="AD21" s="1391"/>
      <c r="AE21" s="1391"/>
      <c r="AF21" s="1390" t="s">
        <v>735</v>
      </c>
      <c r="AG21" s="1391"/>
      <c r="AH21" s="1391"/>
      <c r="AI21" s="770" t="s">
        <v>370</v>
      </c>
      <c r="AJ21" s="1393" t="s">
        <v>737</v>
      </c>
      <c r="AK21" s="1391"/>
      <c r="AL21" s="1391"/>
      <c r="AM21" s="1391"/>
      <c r="AN21" s="1391"/>
      <c r="AO21" s="1391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>
      <c r="A22" s="1006"/>
      <c r="B22" s="1397" t="s">
        <v>361</v>
      </c>
      <c r="C22" s="1398"/>
      <c r="D22" s="1005" t="s">
        <v>738</v>
      </c>
      <c r="E22" s="1397"/>
      <c r="F22" s="1398"/>
      <c r="G22" s="1397"/>
      <c r="H22" s="1397"/>
      <c r="I22" s="1397"/>
      <c r="J22" s="1398"/>
      <c r="K22" s="1398"/>
      <c r="L22" s="1397"/>
      <c r="M22" s="1398"/>
      <c r="N22" s="1398"/>
      <c r="O22" s="1397"/>
      <c r="P22" s="1398"/>
      <c r="Q22" s="1397"/>
      <c r="R22" s="1398"/>
      <c r="S22" s="1399" t="s">
        <v>57</v>
      </c>
      <c r="T22" s="1398"/>
      <c r="U22" s="1398"/>
      <c r="V22" s="1398"/>
      <c r="W22" s="1398"/>
      <c r="X22" s="1398"/>
      <c r="Y22" s="1398"/>
      <c r="Z22" s="1398"/>
      <c r="AA22" s="1397" t="s">
        <v>732</v>
      </c>
      <c r="AB22" s="1398"/>
      <c r="AC22" s="1398"/>
      <c r="AD22" s="1398"/>
      <c r="AE22" s="1398"/>
      <c r="AF22" s="1397" t="s">
        <v>733</v>
      </c>
      <c r="AG22" s="1398"/>
      <c r="AH22" s="1398"/>
      <c r="AI22" s="773" t="s">
        <v>417</v>
      </c>
      <c r="AJ22" s="1400" t="s">
        <v>734</v>
      </c>
      <c r="AK22" s="1398"/>
      <c r="AL22" s="1398"/>
      <c r="AM22" s="1398"/>
      <c r="AN22" s="1398"/>
      <c r="AO22" s="1398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>
      <c r="A23" s="1003"/>
      <c r="B23" s="1390" t="s">
        <v>361</v>
      </c>
      <c r="C23" s="1391"/>
      <c r="D23" s="1002" t="s">
        <v>738</v>
      </c>
      <c r="E23" s="1390" t="s">
        <v>739</v>
      </c>
      <c r="F23" s="1391"/>
      <c r="G23" s="1390"/>
      <c r="H23" s="1390"/>
      <c r="I23" s="1390"/>
      <c r="J23" s="1391"/>
      <c r="K23" s="1391"/>
      <c r="L23" s="1390"/>
      <c r="M23" s="1391"/>
      <c r="N23" s="1391"/>
      <c r="O23" s="1390"/>
      <c r="P23" s="1391"/>
      <c r="Q23" s="1390"/>
      <c r="R23" s="1391"/>
      <c r="S23" s="1392" t="s">
        <v>57</v>
      </c>
      <c r="T23" s="1391"/>
      <c r="U23" s="1391"/>
      <c r="V23" s="1391"/>
      <c r="W23" s="1391"/>
      <c r="X23" s="1391"/>
      <c r="Y23" s="1391"/>
      <c r="Z23" s="1391"/>
      <c r="AA23" s="1390" t="s">
        <v>732</v>
      </c>
      <c r="AB23" s="1391"/>
      <c r="AC23" s="1391"/>
      <c r="AD23" s="1391"/>
      <c r="AE23" s="1391"/>
      <c r="AF23" s="1390" t="s">
        <v>733</v>
      </c>
      <c r="AG23" s="1391"/>
      <c r="AH23" s="1391"/>
      <c r="AI23" s="770" t="s">
        <v>417</v>
      </c>
      <c r="AJ23" s="1393" t="s">
        <v>734</v>
      </c>
      <c r="AK23" s="1391"/>
      <c r="AL23" s="1391"/>
      <c r="AM23" s="1391"/>
      <c r="AN23" s="1391"/>
      <c r="AO23" s="1391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>
      <c r="A24" s="1003"/>
      <c r="B24" s="1390" t="s">
        <v>361</v>
      </c>
      <c r="C24" s="1391"/>
      <c r="D24" s="1002" t="s">
        <v>738</v>
      </c>
      <c r="E24" s="1390" t="s">
        <v>739</v>
      </c>
      <c r="F24" s="1391"/>
      <c r="G24" s="1390" t="s">
        <v>738</v>
      </c>
      <c r="H24" s="1390"/>
      <c r="I24" s="1390"/>
      <c r="J24" s="1391"/>
      <c r="K24" s="1391"/>
      <c r="L24" s="1390"/>
      <c r="M24" s="1391"/>
      <c r="N24" s="1391"/>
      <c r="O24" s="1390"/>
      <c r="P24" s="1391"/>
      <c r="Q24" s="1390"/>
      <c r="R24" s="1391"/>
      <c r="S24" s="1392" t="s">
        <v>740</v>
      </c>
      <c r="T24" s="1391"/>
      <c r="U24" s="1391"/>
      <c r="V24" s="1391"/>
      <c r="W24" s="1391"/>
      <c r="X24" s="1391"/>
      <c r="Y24" s="1391"/>
      <c r="Z24" s="1391"/>
      <c r="AA24" s="1390" t="s">
        <v>732</v>
      </c>
      <c r="AB24" s="1391"/>
      <c r="AC24" s="1391"/>
      <c r="AD24" s="1391"/>
      <c r="AE24" s="1391"/>
      <c r="AF24" s="1390" t="s">
        <v>733</v>
      </c>
      <c r="AG24" s="1391"/>
      <c r="AH24" s="1391"/>
      <c r="AI24" s="770" t="s">
        <v>417</v>
      </c>
      <c r="AJ24" s="1393" t="s">
        <v>734</v>
      </c>
      <c r="AK24" s="1391"/>
      <c r="AL24" s="1391"/>
      <c r="AM24" s="1391"/>
      <c r="AN24" s="1391"/>
      <c r="AO24" s="1391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3" customFormat="1" ht="12.75">
      <c r="A25" s="1047" t="str">
        <f>B25&amp;D25&amp;E25&amp;G25&amp;I25</f>
        <v>A1011</v>
      </c>
      <c r="B25" s="1394" t="s">
        <v>361</v>
      </c>
      <c r="C25" s="1391"/>
      <c r="D25" s="1004" t="s">
        <v>738</v>
      </c>
      <c r="E25" s="1394" t="s">
        <v>739</v>
      </c>
      <c r="F25" s="1391"/>
      <c r="G25" s="1394" t="s">
        <v>738</v>
      </c>
      <c r="H25" s="1394"/>
      <c r="I25" s="1394" t="s">
        <v>738</v>
      </c>
      <c r="J25" s="1391"/>
      <c r="K25" s="1391"/>
      <c r="L25" s="1394"/>
      <c r="M25" s="1391"/>
      <c r="N25" s="1391"/>
      <c r="O25" s="1394"/>
      <c r="P25" s="1391"/>
      <c r="Q25" s="1394"/>
      <c r="R25" s="1391"/>
      <c r="S25" s="1395" t="s">
        <v>608</v>
      </c>
      <c r="T25" s="1391"/>
      <c r="U25" s="1391"/>
      <c r="V25" s="1391"/>
      <c r="W25" s="1391"/>
      <c r="X25" s="1391"/>
      <c r="Y25" s="1391"/>
      <c r="Z25" s="1391"/>
      <c r="AA25" s="1394" t="s">
        <v>732</v>
      </c>
      <c r="AB25" s="1391"/>
      <c r="AC25" s="1391"/>
      <c r="AD25" s="1391"/>
      <c r="AE25" s="1391"/>
      <c r="AF25" s="1394" t="s">
        <v>733</v>
      </c>
      <c r="AG25" s="1391"/>
      <c r="AH25" s="1391"/>
      <c r="AI25" s="1004" t="s">
        <v>417</v>
      </c>
      <c r="AJ25" s="1396" t="s">
        <v>734</v>
      </c>
      <c r="AK25" s="1391"/>
      <c r="AL25" s="1391"/>
      <c r="AM25" s="1391"/>
      <c r="AN25" s="1391"/>
      <c r="AO25" s="1391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3" customFormat="1" ht="12.75">
      <c r="A26" s="1046" t="str">
        <f>B26&amp;D26&amp;E26&amp;G26&amp;I26&amp;L26&amp;AI26</f>
        <v>A1011110</v>
      </c>
      <c r="B26" s="1421" t="s">
        <v>361</v>
      </c>
      <c r="C26" s="1420"/>
      <c r="D26" s="1044" t="s">
        <v>738</v>
      </c>
      <c r="E26" s="1421" t="s">
        <v>739</v>
      </c>
      <c r="F26" s="1420"/>
      <c r="G26" s="1421" t="s">
        <v>738</v>
      </c>
      <c r="H26" s="1421"/>
      <c r="I26" s="1421" t="s">
        <v>738</v>
      </c>
      <c r="J26" s="1420"/>
      <c r="K26" s="1420"/>
      <c r="L26" s="1421" t="s">
        <v>738</v>
      </c>
      <c r="M26" s="1420"/>
      <c r="N26" s="1420"/>
      <c r="O26" s="1421"/>
      <c r="P26" s="1420"/>
      <c r="Q26" s="1421"/>
      <c r="R26" s="1420"/>
      <c r="S26" s="1422" t="s">
        <v>362</v>
      </c>
      <c r="T26" s="1420"/>
      <c r="U26" s="1420"/>
      <c r="V26" s="1420"/>
      <c r="W26" s="1420"/>
      <c r="X26" s="1420"/>
      <c r="Y26" s="1420"/>
      <c r="Z26" s="1420"/>
      <c r="AA26" s="1421" t="s">
        <v>732</v>
      </c>
      <c r="AB26" s="1420"/>
      <c r="AC26" s="1420"/>
      <c r="AD26" s="1420"/>
      <c r="AE26" s="1420"/>
      <c r="AF26" s="1421" t="s">
        <v>733</v>
      </c>
      <c r="AG26" s="1420"/>
      <c r="AH26" s="1420"/>
      <c r="AI26" s="1044" t="s">
        <v>417</v>
      </c>
      <c r="AJ26" s="1419" t="s">
        <v>734</v>
      </c>
      <c r="AK26" s="1420"/>
      <c r="AL26" s="1420"/>
      <c r="AM26" s="1420"/>
      <c r="AN26" s="1420"/>
      <c r="AO26" s="1420"/>
      <c r="AP26" s="1045">
        <v>83798251029</v>
      </c>
      <c r="AQ26" s="1045">
        <v>83798251029</v>
      </c>
      <c r="AR26" s="1045">
        <v>0</v>
      </c>
      <c r="AS26" s="1045">
        <v>0</v>
      </c>
      <c r="AT26" s="1045">
        <v>68796641114</v>
      </c>
      <c r="AU26" s="1045">
        <v>15001609915</v>
      </c>
      <c r="AV26" s="1045">
        <v>68796641114</v>
      </c>
      <c r="AW26" s="1045">
        <v>0</v>
      </c>
      <c r="AX26" s="1045">
        <v>68796641114</v>
      </c>
      <c r="AY26" s="1045">
        <v>0</v>
      </c>
      <c r="AZ26" s="1045">
        <v>68796641114</v>
      </c>
      <c r="BA26" s="1045">
        <v>0</v>
      </c>
      <c r="BB26" s="1045">
        <v>7494959</v>
      </c>
    </row>
    <row r="27" spans="1:54" s="772" customFormat="1" ht="12.75">
      <c r="A27" s="1003"/>
      <c r="B27" s="1394" t="s">
        <v>361</v>
      </c>
      <c r="C27" s="1391"/>
      <c r="D27" s="1004" t="s">
        <v>738</v>
      </c>
      <c r="E27" s="1394" t="s">
        <v>739</v>
      </c>
      <c r="F27" s="1391"/>
      <c r="G27" s="1394" t="s">
        <v>738</v>
      </c>
      <c r="H27" s="1394"/>
      <c r="I27" s="1394" t="s">
        <v>738</v>
      </c>
      <c r="J27" s="1391"/>
      <c r="K27" s="1391"/>
      <c r="L27" s="1394" t="s">
        <v>741</v>
      </c>
      <c r="M27" s="1391"/>
      <c r="N27" s="1391"/>
      <c r="O27" s="1394"/>
      <c r="P27" s="1391"/>
      <c r="Q27" s="1394"/>
      <c r="R27" s="1391"/>
      <c r="S27" s="1395" t="s">
        <v>363</v>
      </c>
      <c r="T27" s="1391"/>
      <c r="U27" s="1391"/>
      <c r="V27" s="1391"/>
      <c r="W27" s="1391"/>
      <c r="X27" s="1391"/>
      <c r="Y27" s="1391"/>
      <c r="Z27" s="1391"/>
      <c r="AA27" s="1394" t="s">
        <v>732</v>
      </c>
      <c r="AB27" s="1391"/>
      <c r="AC27" s="1391"/>
      <c r="AD27" s="1391"/>
      <c r="AE27" s="1391"/>
      <c r="AF27" s="1394" t="s">
        <v>733</v>
      </c>
      <c r="AG27" s="1391"/>
      <c r="AH27" s="1391"/>
      <c r="AI27" s="776" t="s">
        <v>417</v>
      </c>
      <c r="AJ27" s="1396" t="s">
        <v>734</v>
      </c>
      <c r="AK27" s="1391"/>
      <c r="AL27" s="1391"/>
      <c r="AM27" s="1391"/>
      <c r="AN27" s="1391"/>
      <c r="AO27" s="1391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>
      <c r="A28" s="1003"/>
      <c r="B28" s="1394" t="s">
        <v>361</v>
      </c>
      <c r="C28" s="1391"/>
      <c r="D28" s="1004" t="s">
        <v>738</v>
      </c>
      <c r="E28" s="1394" t="s">
        <v>739</v>
      </c>
      <c r="F28" s="1391"/>
      <c r="G28" s="1394" t="s">
        <v>738</v>
      </c>
      <c r="H28" s="1394"/>
      <c r="I28" s="1394" t="s">
        <v>738</v>
      </c>
      <c r="J28" s="1391"/>
      <c r="K28" s="1391"/>
      <c r="L28" s="1394" t="s">
        <v>742</v>
      </c>
      <c r="M28" s="1391"/>
      <c r="N28" s="1391"/>
      <c r="O28" s="1394"/>
      <c r="P28" s="1391"/>
      <c r="Q28" s="1394"/>
      <c r="R28" s="1391"/>
      <c r="S28" s="1395" t="s">
        <v>364</v>
      </c>
      <c r="T28" s="1391"/>
      <c r="U28" s="1391"/>
      <c r="V28" s="1391"/>
      <c r="W28" s="1391"/>
      <c r="X28" s="1391"/>
      <c r="Y28" s="1391"/>
      <c r="Z28" s="1391"/>
      <c r="AA28" s="1394" t="s">
        <v>732</v>
      </c>
      <c r="AB28" s="1391"/>
      <c r="AC28" s="1391"/>
      <c r="AD28" s="1391"/>
      <c r="AE28" s="1391"/>
      <c r="AF28" s="1394" t="s">
        <v>733</v>
      </c>
      <c r="AG28" s="1391"/>
      <c r="AH28" s="1391"/>
      <c r="AI28" s="776" t="s">
        <v>417</v>
      </c>
      <c r="AJ28" s="1396" t="s">
        <v>734</v>
      </c>
      <c r="AK28" s="1391"/>
      <c r="AL28" s="1391"/>
      <c r="AM28" s="1391"/>
      <c r="AN28" s="1391"/>
      <c r="AO28" s="1391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>
      <c r="A29" s="1003"/>
      <c r="B29" s="1394" t="s">
        <v>361</v>
      </c>
      <c r="C29" s="1391"/>
      <c r="D29" s="1004" t="s">
        <v>738</v>
      </c>
      <c r="E29" s="1394" t="s">
        <v>739</v>
      </c>
      <c r="F29" s="1391"/>
      <c r="G29" s="1394" t="s">
        <v>738</v>
      </c>
      <c r="H29" s="1394"/>
      <c r="I29" s="1394" t="s">
        <v>742</v>
      </c>
      <c r="J29" s="1391"/>
      <c r="K29" s="1391"/>
      <c r="L29" s="1394"/>
      <c r="M29" s="1391"/>
      <c r="N29" s="1391"/>
      <c r="O29" s="1394"/>
      <c r="P29" s="1391"/>
      <c r="Q29" s="1394"/>
      <c r="R29" s="1391"/>
      <c r="S29" s="1395" t="s">
        <v>609</v>
      </c>
      <c r="T29" s="1391"/>
      <c r="U29" s="1391"/>
      <c r="V29" s="1391"/>
      <c r="W29" s="1391"/>
      <c r="X29" s="1391"/>
      <c r="Y29" s="1391"/>
      <c r="Z29" s="1391"/>
      <c r="AA29" s="1394" t="s">
        <v>732</v>
      </c>
      <c r="AB29" s="1391"/>
      <c r="AC29" s="1391"/>
      <c r="AD29" s="1391"/>
      <c r="AE29" s="1391"/>
      <c r="AF29" s="1394" t="s">
        <v>733</v>
      </c>
      <c r="AG29" s="1391"/>
      <c r="AH29" s="1391"/>
      <c r="AI29" s="776" t="s">
        <v>417</v>
      </c>
      <c r="AJ29" s="1396" t="s">
        <v>734</v>
      </c>
      <c r="AK29" s="1391"/>
      <c r="AL29" s="1391"/>
      <c r="AM29" s="1391"/>
      <c r="AN29" s="1391"/>
      <c r="AO29" s="1391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>
      <c r="A30" s="1003"/>
      <c r="B30" s="1394" t="s">
        <v>361</v>
      </c>
      <c r="C30" s="1391"/>
      <c r="D30" s="1004" t="s">
        <v>738</v>
      </c>
      <c r="E30" s="1394" t="s">
        <v>739</v>
      </c>
      <c r="F30" s="1391"/>
      <c r="G30" s="1394" t="s">
        <v>738</v>
      </c>
      <c r="H30" s="1394"/>
      <c r="I30" s="1394" t="s">
        <v>742</v>
      </c>
      <c r="J30" s="1391"/>
      <c r="K30" s="1391"/>
      <c r="L30" s="1394" t="s">
        <v>741</v>
      </c>
      <c r="M30" s="1391"/>
      <c r="N30" s="1391"/>
      <c r="O30" s="1394"/>
      <c r="P30" s="1391"/>
      <c r="Q30" s="1394"/>
      <c r="R30" s="1391"/>
      <c r="S30" s="1395" t="s">
        <v>365</v>
      </c>
      <c r="T30" s="1391"/>
      <c r="U30" s="1391"/>
      <c r="V30" s="1391"/>
      <c r="W30" s="1391"/>
      <c r="X30" s="1391"/>
      <c r="Y30" s="1391"/>
      <c r="Z30" s="1391"/>
      <c r="AA30" s="1394" t="s">
        <v>732</v>
      </c>
      <c r="AB30" s="1391"/>
      <c r="AC30" s="1391"/>
      <c r="AD30" s="1391"/>
      <c r="AE30" s="1391"/>
      <c r="AF30" s="1394" t="s">
        <v>733</v>
      </c>
      <c r="AG30" s="1391"/>
      <c r="AH30" s="1391"/>
      <c r="AI30" s="776" t="s">
        <v>417</v>
      </c>
      <c r="AJ30" s="1396" t="s">
        <v>734</v>
      </c>
      <c r="AK30" s="1391"/>
      <c r="AL30" s="1391"/>
      <c r="AM30" s="1391"/>
      <c r="AN30" s="1391"/>
      <c r="AO30" s="1391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>
      <c r="A31" s="1003"/>
      <c r="B31" s="1394" t="s">
        <v>361</v>
      </c>
      <c r="C31" s="1391"/>
      <c r="D31" s="1004" t="s">
        <v>738</v>
      </c>
      <c r="E31" s="1394" t="s">
        <v>739</v>
      </c>
      <c r="F31" s="1391"/>
      <c r="G31" s="1394" t="s">
        <v>738</v>
      </c>
      <c r="H31" s="1394"/>
      <c r="I31" s="1394" t="s">
        <v>743</v>
      </c>
      <c r="J31" s="1391"/>
      <c r="K31" s="1391"/>
      <c r="L31" s="1394"/>
      <c r="M31" s="1391"/>
      <c r="N31" s="1391"/>
      <c r="O31" s="1394"/>
      <c r="P31" s="1391"/>
      <c r="Q31" s="1394"/>
      <c r="R31" s="1391"/>
      <c r="S31" s="1395" t="s">
        <v>611</v>
      </c>
      <c r="T31" s="1391"/>
      <c r="U31" s="1391"/>
      <c r="V31" s="1391"/>
      <c r="W31" s="1391"/>
      <c r="X31" s="1391"/>
      <c r="Y31" s="1391"/>
      <c r="Z31" s="1391"/>
      <c r="AA31" s="1394" t="s">
        <v>732</v>
      </c>
      <c r="AB31" s="1391"/>
      <c r="AC31" s="1391"/>
      <c r="AD31" s="1391"/>
      <c r="AE31" s="1391"/>
      <c r="AF31" s="1394" t="s">
        <v>733</v>
      </c>
      <c r="AG31" s="1391"/>
      <c r="AH31" s="1391"/>
      <c r="AI31" s="776" t="s">
        <v>417</v>
      </c>
      <c r="AJ31" s="1396" t="s">
        <v>734</v>
      </c>
      <c r="AK31" s="1391"/>
      <c r="AL31" s="1391"/>
      <c r="AM31" s="1391"/>
      <c r="AN31" s="1391"/>
      <c r="AO31" s="1391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>
      <c r="A32" s="1003"/>
      <c r="B32" s="1394" t="s">
        <v>361</v>
      </c>
      <c r="C32" s="1391"/>
      <c r="D32" s="1004" t="s">
        <v>738</v>
      </c>
      <c r="E32" s="1394" t="s">
        <v>739</v>
      </c>
      <c r="F32" s="1391"/>
      <c r="G32" s="1394" t="s">
        <v>738</v>
      </c>
      <c r="H32" s="1394"/>
      <c r="I32" s="1394" t="s">
        <v>743</v>
      </c>
      <c r="J32" s="1391"/>
      <c r="K32" s="1391"/>
      <c r="L32" s="1394" t="s">
        <v>738</v>
      </c>
      <c r="M32" s="1391"/>
      <c r="N32" s="1391"/>
      <c r="O32" s="1394"/>
      <c r="P32" s="1391"/>
      <c r="Q32" s="1394"/>
      <c r="R32" s="1391"/>
      <c r="S32" s="1395" t="s">
        <v>366</v>
      </c>
      <c r="T32" s="1391"/>
      <c r="U32" s="1391"/>
      <c r="V32" s="1391"/>
      <c r="W32" s="1391"/>
      <c r="X32" s="1391"/>
      <c r="Y32" s="1391"/>
      <c r="Z32" s="1391"/>
      <c r="AA32" s="1394" t="s">
        <v>732</v>
      </c>
      <c r="AB32" s="1391"/>
      <c r="AC32" s="1391"/>
      <c r="AD32" s="1391"/>
      <c r="AE32" s="1391"/>
      <c r="AF32" s="1394" t="s">
        <v>733</v>
      </c>
      <c r="AG32" s="1391"/>
      <c r="AH32" s="1391"/>
      <c r="AI32" s="776" t="s">
        <v>417</v>
      </c>
      <c r="AJ32" s="1396" t="s">
        <v>734</v>
      </c>
      <c r="AK32" s="1391"/>
      <c r="AL32" s="1391"/>
      <c r="AM32" s="1391"/>
      <c r="AN32" s="1391"/>
      <c r="AO32" s="1391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>
      <c r="A33" s="1003"/>
      <c r="B33" s="1394" t="s">
        <v>361</v>
      </c>
      <c r="C33" s="1391"/>
      <c r="D33" s="1004" t="s">
        <v>738</v>
      </c>
      <c r="E33" s="1394" t="s">
        <v>739</v>
      </c>
      <c r="F33" s="1391"/>
      <c r="G33" s="1394" t="s">
        <v>738</v>
      </c>
      <c r="H33" s="1394"/>
      <c r="I33" s="1394" t="s">
        <v>743</v>
      </c>
      <c r="J33" s="1391"/>
      <c r="K33" s="1391"/>
      <c r="L33" s="1394" t="s">
        <v>741</v>
      </c>
      <c r="M33" s="1391"/>
      <c r="N33" s="1391"/>
      <c r="O33" s="1394"/>
      <c r="P33" s="1391"/>
      <c r="Q33" s="1394"/>
      <c r="R33" s="1391"/>
      <c r="S33" s="1395" t="s">
        <v>367</v>
      </c>
      <c r="T33" s="1391"/>
      <c r="U33" s="1391"/>
      <c r="V33" s="1391"/>
      <c r="W33" s="1391"/>
      <c r="X33" s="1391"/>
      <c r="Y33" s="1391"/>
      <c r="Z33" s="1391"/>
      <c r="AA33" s="1394" t="s">
        <v>732</v>
      </c>
      <c r="AB33" s="1391"/>
      <c r="AC33" s="1391"/>
      <c r="AD33" s="1391"/>
      <c r="AE33" s="1391"/>
      <c r="AF33" s="1394" t="s">
        <v>733</v>
      </c>
      <c r="AG33" s="1391"/>
      <c r="AH33" s="1391"/>
      <c r="AI33" s="776" t="s">
        <v>417</v>
      </c>
      <c r="AJ33" s="1396" t="s">
        <v>734</v>
      </c>
      <c r="AK33" s="1391"/>
      <c r="AL33" s="1391"/>
      <c r="AM33" s="1391"/>
      <c r="AN33" s="1391"/>
      <c r="AO33" s="1391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>
      <c r="A34" s="1003"/>
      <c r="B34" s="1394" t="s">
        <v>361</v>
      </c>
      <c r="C34" s="1391"/>
      <c r="D34" s="1004" t="s">
        <v>738</v>
      </c>
      <c r="E34" s="1394" t="s">
        <v>739</v>
      </c>
      <c r="F34" s="1391"/>
      <c r="G34" s="1394" t="s">
        <v>738</v>
      </c>
      <c r="H34" s="1394"/>
      <c r="I34" s="1394" t="s">
        <v>743</v>
      </c>
      <c r="J34" s="1391"/>
      <c r="K34" s="1391"/>
      <c r="L34" s="1394" t="s">
        <v>744</v>
      </c>
      <c r="M34" s="1391"/>
      <c r="N34" s="1391"/>
      <c r="O34" s="1394"/>
      <c r="P34" s="1391"/>
      <c r="Q34" s="1394"/>
      <c r="R34" s="1391"/>
      <c r="S34" s="1395" t="s">
        <v>368</v>
      </c>
      <c r="T34" s="1391"/>
      <c r="U34" s="1391"/>
      <c r="V34" s="1391"/>
      <c r="W34" s="1391"/>
      <c r="X34" s="1391"/>
      <c r="Y34" s="1391"/>
      <c r="Z34" s="1391"/>
      <c r="AA34" s="1394" t="s">
        <v>732</v>
      </c>
      <c r="AB34" s="1391"/>
      <c r="AC34" s="1391"/>
      <c r="AD34" s="1391"/>
      <c r="AE34" s="1391"/>
      <c r="AF34" s="1394" t="s">
        <v>733</v>
      </c>
      <c r="AG34" s="1391"/>
      <c r="AH34" s="1391"/>
      <c r="AI34" s="776" t="s">
        <v>417</v>
      </c>
      <c r="AJ34" s="1396" t="s">
        <v>734</v>
      </c>
      <c r="AK34" s="1391"/>
      <c r="AL34" s="1391"/>
      <c r="AM34" s="1391"/>
      <c r="AN34" s="1391"/>
      <c r="AO34" s="1391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>
      <c r="A35" s="1003"/>
      <c r="B35" s="1394" t="s">
        <v>361</v>
      </c>
      <c r="C35" s="1391"/>
      <c r="D35" s="1004" t="s">
        <v>738</v>
      </c>
      <c r="E35" s="1394" t="s">
        <v>739</v>
      </c>
      <c r="F35" s="1391"/>
      <c r="G35" s="1394" t="s">
        <v>738</v>
      </c>
      <c r="H35" s="1394"/>
      <c r="I35" s="1394" t="s">
        <v>743</v>
      </c>
      <c r="J35" s="1391"/>
      <c r="K35" s="1391"/>
      <c r="L35" s="1394" t="s">
        <v>745</v>
      </c>
      <c r="M35" s="1391"/>
      <c r="N35" s="1391"/>
      <c r="O35" s="1394"/>
      <c r="P35" s="1391"/>
      <c r="Q35" s="1394"/>
      <c r="R35" s="1391"/>
      <c r="S35" s="1395" t="s">
        <v>369</v>
      </c>
      <c r="T35" s="1391"/>
      <c r="U35" s="1391"/>
      <c r="V35" s="1391"/>
      <c r="W35" s="1391"/>
      <c r="X35" s="1391"/>
      <c r="Y35" s="1391"/>
      <c r="Z35" s="1391"/>
      <c r="AA35" s="1394" t="s">
        <v>732</v>
      </c>
      <c r="AB35" s="1391"/>
      <c r="AC35" s="1391"/>
      <c r="AD35" s="1391"/>
      <c r="AE35" s="1391"/>
      <c r="AF35" s="1394" t="s">
        <v>733</v>
      </c>
      <c r="AG35" s="1391"/>
      <c r="AH35" s="1391"/>
      <c r="AI35" s="776" t="s">
        <v>417</v>
      </c>
      <c r="AJ35" s="1396" t="s">
        <v>734</v>
      </c>
      <c r="AK35" s="1391"/>
      <c r="AL35" s="1391"/>
      <c r="AM35" s="1391"/>
      <c r="AN35" s="1391"/>
      <c r="AO35" s="1391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>
      <c r="A36" s="1003"/>
      <c r="B36" s="1394" t="s">
        <v>361</v>
      </c>
      <c r="C36" s="1391"/>
      <c r="D36" s="1004" t="s">
        <v>738</v>
      </c>
      <c r="E36" s="1394" t="s">
        <v>739</v>
      </c>
      <c r="F36" s="1391"/>
      <c r="G36" s="1394" t="s">
        <v>738</v>
      </c>
      <c r="H36" s="1394"/>
      <c r="I36" s="1394" t="s">
        <v>743</v>
      </c>
      <c r="J36" s="1391"/>
      <c r="K36" s="1391"/>
      <c r="L36" s="1394" t="s">
        <v>370</v>
      </c>
      <c r="M36" s="1391"/>
      <c r="N36" s="1391"/>
      <c r="O36" s="1394"/>
      <c r="P36" s="1391"/>
      <c r="Q36" s="1394"/>
      <c r="R36" s="1391"/>
      <c r="S36" s="1395" t="s">
        <v>371</v>
      </c>
      <c r="T36" s="1391"/>
      <c r="U36" s="1391"/>
      <c r="V36" s="1391"/>
      <c r="W36" s="1391"/>
      <c r="X36" s="1391"/>
      <c r="Y36" s="1391"/>
      <c r="Z36" s="1391"/>
      <c r="AA36" s="1394" t="s">
        <v>732</v>
      </c>
      <c r="AB36" s="1391"/>
      <c r="AC36" s="1391"/>
      <c r="AD36" s="1391"/>
      <c r="AE36" s="1391"/>
      <c r="AF36" s="1394" t="s">
        <v>733</v>
      </c>
      <c r="AG36" s="1391"/>
      <c r="AH36" s="1391"/>
      <c r="AI36" s="776" t="s">
        <v>417</v>
      </c>
      <c r="AJ36" s="1396" t="s">
        <v>734</v>
      </c>
      <c r="AK36" s="1391"/>
      <c r="AL36" s="1391"/>
      <c r="AM36" s="1391"/>
      <c r="AN36" s="1391"/>
      <c r="AO36" s="1391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>
      <c r="A37" s="1003"/>
      <c r="B37" s="1394" t="s">
        <v>361</v>
      </c>
      <c r="C37" s="1391"/>
      <c r="D37" s="1004" t="s">
        <v>738</v>
      </c>
      <c r="E37" s="1394" t="s">
        <v>739</v>
      </c>
      <c r="F37" s="1391"/>
      <c r="G37" s="1394" t="s">
        <v>738</v>
      </c>
      <c r="H37" s="1394"/>
      <c r="I37" s="1394" t="s">
        <v>743</v>
      </c>
      <c r="J37" s="1391"/>
      <c r="K37" s="1391"/>
      <c r="L37" s="1394" t="s">
        <v>746</v>
      </c>
      <c r="M37" s="1391"/>
      <c r="N37" s="1391"/>
      <c r="O37" s="1394"/>
      <c r="P37" s="1391"/>
      <c r="Q37" s="1394"/>
      <c r="R37" s="1391"/>
      <c r="S37" s="1395" t="s">
        <v>372</v>
      </c>
      <c r="T37" s="1391"/>
      <c r="U37" s="1391"/>
      <c r="V37" s="1391"/>
      <c r="W37" s="1391"/>
      <c r="X37" s="1391"/>
      <c r="Y37" s="1391"/>
      <c r="Z37" s="1391"/>
      <c r="AA37" s="1394" t="s">
        <v>732</v>
      </c>
      <c r="AB37" s="1391"/>
      <c r="AC37" s="1391"/>
      <c r="AD37" s="1391"/>
      <c r="AE37" s="1391"/>
      <c r="AF37" s="1394" t="s">
        <v>733</v>
      </c>
      <c r="AG37" s="1391"/>
      <c r="AH37" s="1391"/>
      <c r="AI37" s="776" t="s">
        <v>417</v>
      </c>
      <c r="AJ37" s="1396" t="s">
        <v>734</v>
      </c>
      <c r="AK37" s="1391"/>
      <c r="AL37" s="1391"/>
      <c r="AM37" s="1391"/>
      <c r="AN37" s="1391"/>
      <c r="AO37" s="1391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>
      <c r="A38" s="1003"/>
      <c r="B38" s="1394" t="s">
        <v>361</v>
      </c>
      <c r="C38" s="1391"/>
      <c r="D38" s="1004" t="s">
        <v>738</v>
      </c>
      <c r="E38" s="1394" t="s">
        <v>739</v>
      </c>
      <c r="F38" s="1391"/>
      <c r="G38" s="1394" t="s">
        <v>738</v>
      </c>
      <c r="H38" s="1394"/>
      <c r="I38" s="1394" t="s">
        <v>747</v>
      </c>
      <c r="J38" s="1391"/>
      <c r="K38" s="1391"/>
      <c r="L38" s="1394"/>
      <c r="M38" s="1391"/>
      <c r="N38" s="1391"/>
      <c r="O38" s="1394"/>
      <c r="P38" s="1391"/>
      <c r="Q38" s="1394"/>
      <c r="R38" s="1391"/>
      <c r="S38" s="1395" t="s">
        <v>613</v>
      </c>
      <c r="T38" s="1391"/>
      <c r="U38" s="1391"/>
      <c r="V38" s="1391"/>
      <c r="W38" s="1391"/>
      <c r="X38" s="1391"/>
      <c r="Y38" s="1391"/>
      <c r="Z38" s="1391"/>
      <c r="AA38" s="1394" t="s">
        <v>732</v>
      </c>
      <c r="AB38" s="1391"/>
      <c r="AC38" s="1391"/>
      <c r="AD38" s="1391"/>
      <c r="AE38" s="1391"/>
      <c r="AF38" s="1394" t="s">
        <v>733</v>
      </c>
      <c r="AG38" s="1391"/>
      <c r="AH38" s="1391"/>
      <c r="AI38" s="776" t="s">
        <v>417</v>
      </c>
      <c r="AJ38" s="1396" t="s">
        <v>734</v>
      </c>
      <c r="AK38" s="1391"/>
      <c r="AL38" s="1391"/>
      <c r="AM38" s="1391"/>
      <c r="AN38" s="1391"/>
      <c r="AO38" s="1391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>
      <c r="A39" s="1003"/>
      <c r="B39" s="1394" t="s">
        <v>361</v>
      </c>
      <c r="C39" s="1391"/>
      <c r="D39" s="1004" t="s">
        <v>738</v>
      </c>
      <c r="E39" s="1394" t="s">
        <v>739</v>
      </c>
      <c r="F39" s="1391"/>
      <c r="G39" s="1394" t="s">
        <v>738</v>
      </c>
      <c r="H39" s="1394"/>
      <c r="I39" s="1394" t="s">
        <v>747</v>
      </c>
      <c r="J39" s="1391"/>
      <c r="K39" s="1391"/>
      <c r="L39" s="1394" t="s">
        <v>738</v>
      </c>
      <c r="M39" s="1391"/>
      <c r="N39" s="1391"/>
      <c r="O39" s="1394"/>
      <c r="P39" s="1391"/>
      <c r="Q39" s="1394"/>
      <c r="R39" s="1391"/>
      <c r="S39" s="1395" t="s">
        <v>373</v>
      </c>
      <c r="T39" s="1391"/>
      <c r="U39" s="1391"/>
      <c r="V39" s="1391"/>
      <c r="W39" s="1391"/>
      <c r="X39" s="1391"/>
      <c r="Y39" s="1391"/>
      <c r="Z39" s="1391"/>
      <c r="AA39" s="1394" t="s">
        <v>732</v>
      </c>
      <c r="AB39" s="1391"/>
      <c r="AC39" s="1391"/>
      <c r="AD39" s="1391"/>
      <c r="AE39" s="1391"/>
      <c r="AF39" s="1394" t="s">
        <v>733</v>
      </c>
      <c r="AG39" s="1391"/>
      <c r="AH39" s="1391"/>
      <c r="AI39" s="776" t="s">
        <v>417</v>
      </c>
      <c r="AJ39" s="1396" t="s">
        <v>734</v>
      </c>
      <c r="AK39" s="1391"/>
      <c r="AL39" s="1391"/>
      <c r="AM39" s="1391"/>
      <c r="AN39" s="1391"/>
      <c r="AO39" s="1391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>
      <c r="A40" s="1003"/>
      <c r="B40" s="1394" t="s">
        <v>361</v>
      </c>
      <c r="C40" s="1391"/>
      <c r="D40" s="1004" t="s">
        <v>738</v>
      </c>
      <c r="E40" s="1394" t="s">
        <v>739</v>
      </c>
      <c r="F40" s="1391"/>
      <c r="G40" s="1394" t="s">
        <v>738</v>
      </c>
      <c r="H40" s="1394"/>
      <c r="I40" s="1394" t="s">
        <v>747</v>
      </c>
      <c r="J40" s="1391"/>
      <c r="K40" s="1391"/>
      <c r="L40" s="1394" t="s">
        <v>748</v>
      </c>
      <c r="M40" s="1391"/>
      <c r="N40" s="1391"/>
      <c r="O40" s="1394"/>
      <c r="P40" s="1391"/>
      <c r="Q40" s="1394"/>
      <c r="R40" s="1391"/>
      <c r="S40" s="1395" t="s">
        <v>374</v>
      </c>
      <c r="T40" s="1391"/>
      <c r="U40" s="1391"/>
      <c r="V40" s="1391"/>
      <c r="W40" s="1391"/>
      <c r="X40" s="1391"/>
      <c r="Y40" s="1391"/>
      <c r="Z40" s="1391"/>
      <c r="AA40" s="1394" t="s">
        <v>732</v>
      </c>
      <c r="AB40" s="1391"/>
      <c r="AC40" s="1391"/>
      <c r="AD40" s="1391"/>
      <c r="AE40" s="1391"/>
      <c r="AF40" s="1394" t="s">
        <v>733</v>
      </c>
      <c r="AG40" s="1391"/>
      <c r="AH40" s="1391"/>
      <c r="AI40" s="776" t="s">
        <v>417</v>
      </c>
      <c r="AJ40" s="1396" t="s">
        <v>734</v>
      </c>
      <c r="AK40" s="1391"/>
      <c r="AL40" s="1391"/>
      <c r="AM40" s="1391"/>
      <c r="AN40" s="1391"/>
      <c r="AO40" s="1391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>
      <c r="A41" s="1003"/>
      <c r="B41" s="1394" t="s">
        <v>361</v>
      </c>
      <c r="C41" s="1391"/>
      <c r="D41" s="1004" t="s">
        <v>738</v>
      </c>
      <c r="E41" s="1394" t="s">
        <v>739</v>
      </c>
      <c r="F41" s="1391"/>
      <c r="G41" s="1394" t="s">
        <v>738</v>
      </c>
      <c r="H41" s="1394"/>
      <c r="I41" s="1394" t="s">
        <v>749</v>
      </c>
      <c r="J41" s="1391"/>
      <c r="K41" s="1391"/>
      <c r="L41" s="1394"/>
      <c r="M41" s="1391"/>
      <c r="N41" s="1391"/>
      <c r="O41" s="1394"/>
      <c r="P41" s="1391"/>
      <c r="Q41" s="1394"/>
      <c r="R41" s="1391"/>
      <c r="S41" s="1395" t="s">
        <v>750</v>
      </c>
      <c r="T41" s="1391"/>
      <c r="U41" s="1391"/>
      <c r="V41" s="1391"/>
      <c r="W41" s="1391"/>
      <c r="X41" s="1391"/>
      <c r="Y41" s="1391"/>
      <c r="Z41" s="1391"/>
      <c r="AA41" s="1394" t="s">
        <v>732</v>
      </c>
      <c r="AB41" s="1391"/>
      <c r="AC41" s="1391"/>
      <c r="AD41" s="1391"/>
      <c r="AE41" s="1391"/>
      <c r="AF41" s="1394" t="s">
        <v>733</v>
      </c>
      <c r="AG41" s="1391"/>
      <c r="AH41" s="1391"/>
      <c r="AI41" s="776" t="s">
        <v>417</v>
      </c>
      <c r="AJ41" s="1396" t="s">
        <v>734</v>
      </c>
      <c r="AK41" s="1391"/>
      <c r="AL41" s="1391"/>
      <c r="AM41" s="1391"/>
      <c r="AN41" s="1391"/>
      <c r="AO41" s="1391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>
      <c r="A42" s="1003"/>
      <c r="B42" s="1390" t="s">
        <v>361</v>
      </c>
      <c r="C42" s="1391"/>
      <c r="D42" s="1002" t="s">
        <v>738</v>
      </c>
      <c r="E42" s="1390" t="s">
        <v>739</v>
      </c>
      <c r="F42" s="1391"/>
      <c r="G42" s="1390" t="s">
        <v>741</v>
      </c>
      <c r="H42" s="1390"/>
      <c r="I42" s="1390"/>
      <c r="J42" s="1391"/>
      <c r="K42" s="1391"/>
      <c r="L42" s="1390"/>
      <c r="M42" s="1391"/>
      <c r="N42" s="1391"/>
      <c r="O42" s="1390"/>
      <c r="P42" s="1391"/>
      <c r="Q42" s="1390"/>
      <c r="R42" s="1391"/>
      <c r="S42" s="1392" t="s">
        <v>616</v>
      </c>
      <c r="T42" s="1391"/>
      <c r="U42" s="1391"/>
      <c r="V42" s="1391"/>
      <c r="W42" s="1391"/>
      <c r="X42" s="1391"/>
      <c r="Y42" s="1391"/>
      <c r="Z42" s="1391"/>
      <c r="AA42" s="1390" t="s">
        <v>732</v>
      </c>
      <c r="AB42" s="1391"/>
      <c r="AC42" s="1391"/>
      <c r="AD42" s="1391"/>
      <c r="AE42" s="1391"/>
      <c r="AF42" s="1390" t="s">
        <v>733</v>
      </c>
      <c r="AG42" s="1391"/>
      <c r="AH42" s="1391"/>
      <c r="AI42" s="770" t="s">
        <v>417</v>
      </c>
      <c r="AJ42" s="1393" t="s">
        <v>734</v>
      </c>
      <c r="AK42" s="1391"/>
      <c r="AL42" s="1391"/>
      <c r="AM42" s="1391"/>
      <c r="AN42" s="1391"/>
      <c r="AO42" s="1391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>
      <c r="A43" s="1003"/>
      <c r="B43" s="1394" t="s">
        <v>361</v>
      </c>
      <c r="C43" s="1391"/>
      <c r="D43" s="1004" t="s">
        <v>738</v>
      </c>
      <c r="E43" s="1394" t="s">
        <v>739</v>
      </c>
      <c r="F43" s="1391"/>
      <c r="G43" s="1394" t="s">
        <v>741</v>
      </c>
      <c r="H43" s="1394"/>
      <c r="I43" s="1394" t="s">
        <v>751</v>
      </c>
      <c r="J43" s="1391"/>
      <c r="K43" s="1391"/>
      <c r="L43" s="1394"/>
      <c r="M43" s="1391"/>
      <c r="N43" s="1391"/>
      <c r="O43" s="1394"/>
      <c r="P43" s="1391"/>
      <c r="Q43" s="1394"/>
      <c r="R43" s="1391"/>
      <c r="S43" s="1395" t="s">
        <v>375</v>
      </c>
      <c r="T43" s="1391"/>
      <c r="U43" s="1391"/>
      <c r="V43" s="1391"/>
      <c r="W43" s="1391"/>
      <c r="X43" s="1391"/>
      <c r="Y43" s="1391"/>
      <c r="Z43" s="1391"/>
      <c r="AA43" s="1394" t="s">
        <v>732</v>
      </c>
      <c r="AB43" s="1391"/>
      <c r="AC43" s="1391"/>
      <c r="AD43" s="1391"/>
      <c r="AE43" s="1391"/>
      <c r="AF43" s="1394" t="s">
        <v>733</v>
      </c>
      <c r="AG43" s="1391"/>
      <c r="AH43" s="1391"/>
      <c r="AI43" s="776" t="s">
        <v>417</v>
      </c>
      <c r="AJ43" s="1396" t="s">
        <v>734</v>
      </c>
      <c r="AK43" s="1391"/>
      <c r="AL43" s="1391"/>
      <c r="AM43" s="1391"/>
      <c r="AN43" s="1391"/>
      <c r="AO43" s="1391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>
      <c r="A44" s="1003"/>
      <c r="B44" s="1394" t="s">
        <v>361</v>
      </c>
      <c r="C44" s="1391"/>
      <c r="D44" s="1004" t="s">
        <v>738</v>
      </c>
      <c r="E44" s="1394" t="s">
        <v>739</v>
      </c>
      <c r="F44" s="1391"/>
      <c r="G44" s="1394" t="s">
        <v>743</v>
      </c>
      <c r="H44" s="1394"/>
      <c r="I44" s="1394"/>
      <c r="J44" s="1391"/>
      <c r="K44" s="1391"/>
      <c r="L44" s="1394"/>
      <c r="M44" s="1391"/>
      <c r="N44" s="1391"/>
      <c r="O44" s="1394"/>
      <c r="P44" s="1391"/>
      <c r="Q44" s="1394"/>
      <c r="R44" s="1391"/>
      <c r="S44" s="1395" t="s">
        <v>618</v>
      </c>
      <c r="T44" s="1391"/>
      <c r="U44" s="1391"/>
      <c r="V44" s="1391"/>
      <c r="W44" s="1391"/>
      <c r="X44" s="1391"/>
      <c r="Y44" s="1391"/>
      <c r="Z44" s="1391"/>
      <c r="AA44" s="1394" t="s">
        <v>732</v>
      </c>
      <c r="AB44" s="1391"/>
      <c r="AC44" s="1391"/>
      <c r="AD44" s="1391"/>
      <c r="AE44" s="1391"/>
      <c r="AF44" s="1394" t="s">
        <v>733</v>
      </c>
      <c r="AG44" s="1391"/>
      <c r="AH44" s="1391"/>
      <c r="AI44" s="776" t="s">
        <v>417</v>
      </c>
      <c r="AJ44" s="1396" t="s">
        <v>734</v>
      </c>
      <c r="AK44" s="1391"/>
      <c r="AL44" s="1391"/>
      <c r="AM44" s="1391"/>
      <c r="AN44" s="1391"/>
      <c r="AO44" s="1391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>
      <c r="A45" s="1003"/>
      <c r="B45" s="1390" t="s">
        <v>361</v>
      </c>
      <c r="C45" s="1391"/>
      <c r="D45" s="1002" t="s">
        <v>738</v>
      </c>
      <c r="E45" s="1390" t="s">
        <v>739</v>
      </c>
      <c r="F45" s="1391"/>
      <c r="G45" s="1390" t="s">
        <v>743</v>
      </c>
      <c r="H45" s="1390"/>
      <c r="I45" s="1390" t="s">
        <v>738</v>
      </c>
      <c r="J45" s="1391"/>
      <c r="K45" s="1391"/>
      <c r="L45" s="1390"/>
      <c r="M45" s="1391"/>
      <c r="N45" s="1391"/>
      <c r="O45" s="1390"/>
      <c r="P45" s="1391"/>
      <c r="Q45" s="1390"/>
      <c r="R45" s="1391"/>
      <c r="S45" s="1392" t="s">
        <v>620</v>
      </c>
      <c r="T45" s="1391"/>
      <c r="U45" s="1391"/>
      <c r="V45" s="1391"/>
      <c r="W45" s="1391"/>
      <c r="X45" s="1391"/>
      <c r="Y45" s="1391"/>
      <c r="Z45" s="1391"/>
      <c r="AA45" s="1390" t="s">
        <v>732</v>
      </c>
      <c r="AB45" s="1391"/>
      <c r="AC45" s="1391"/>
      <c r="AD45" s="1391"/>
      <c r="AE45" s="1391"/>
      <c r="AF45" s="1390" t="s">
        <v>733</v>
      </c>
      <c r="AG45" s="1391"/>
      <c r="AH45" s="1391"/>
      <c r="AI45" s="770" t="s">
        <v>417</v>
      </c>
      <c r="AJ45" s="1393" t="s">
        <v>734</v>
      </c>
      <c r="AK45" s="1391"/>
      <c r="AL45" s="1391"/>
      <c r="AM45" s="1391"/>
      <c r="AN45" s="1391"/>
      <c r="AO45" s="1391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>
      <c r="A46" s="1003"/>
      <c r="B46" s="1394" t="s">
        <v>361</v>
      </c>
      <c r="C46" s="1391"/>
      <c r="D46" s="1004" t="s">
        <v>738</v>
      </c>
      <c r="E46" s="1394" t="s">
        <v>739</v>
      </c>
      <c r="F46" s="1391"/>
      <c r="G46" s="1394" t="s">
        <v>743</v>
      </c>
      <c r="H46" s="1394"/>
      <c r="I46" s="1394" t="s">
        <v>738</v>
      </c>
      <c r="J46" s="1391"/>
      <c r="K46" s="1391"/>
      <c r="L46" s="1394" t="s">
        <v>738</v>
      </c>
      <c r="M46" s="1391"/>
      <c r="N46" s="1391"/>
      <c r="O46" s="1394"/>
      <c r="P46" s="1391"/>
      <c r="Q46" s="1394"/>
      <c r="R46" s="1391"/>
      <c r="S46" s="1395" t="s">
        <v>376</v>
      </c>
      <c r="T46" s="1391"/>
      <c r="U46" s="1391"/>
      <c r="V46" s="1391"/>
      <c r="W46" s="1391"/>
      <c r="X46" s="1391"/>
      <c r="Y46" s="1391"/>
      <c r="Z46" s="1391"/>
      <c r="AA46" s="1394" t="s">
        <v>732</v>
      </c>
      <c r="AB46" s="1391"/>
      <c r="AC46" s="1391"/>
      <c r="AD46" s="1391"/>
      <c r="AE46" s="1391"/>
      <c r="AF46" s="1394" t="s">
        <v>733</v>
      </c>
      <c r="AG46" s="1391"/>
      <c r="AH46" s="1391"/>
      <c r="AI46" s="776" t="s">
        <v>417</v>
      </c>
      <c r="AJ46" s="1396" t="s">
        <v>734</v>
      </c>
      <c r="AK46" s="1391"/>
      <c r="AL46" s="1391"/>
      <c r="AM46" s="1391"/>
      <c r="AN46" s="1391"/>
      <c r="AO46" s="1391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>
      <c r="A47" s="1003"/>
      <c r="B47" s="1394" t="s">
        <v>361</v>
      </c>
      <c r="C47" s="1391"/>
      <c r="D47" s="1004" t="s">
        <v>738</v>
      </c>
      <c r="E47" s="1394" t="s">
        <v>739</v>
      </c>
      <c r="F47" s="1391"/>
      <c r="G47" s="1394" t="s">
        <v>743</v>
      </c>
      <c r="H47" s="1394"/>
      <c r="I47" s="1394" t="s">
        <v>738</v>
      </c>
      <c r="J47" s="1391"/>
      <c r="K47" s="1391"/>
      <c r="L47" s="1394" t="s">
        <v>741</v>
      </c>
      <c r="M47" s="1391"/>
      <c r="N47" s="1391"/>
      <c r="O47" s="1394"/>
      <c r="P47" s="1391"/>
      <c r="Q47" s="1394"/>
      <c r="R47" s="1391"/>
      <c r="S47" s="1395" t="s">
        <v>377</v>
      </c>
      <c r="T47" s="1391"/>
      <c r="U47" s="1391"/>
      <c r="V47" s="1391"/>
      <c r="W47" s="1391"/>
      <c r="X47" s="1391"/>
      <c r="Y47" s="1391"/>
      <c r="Z47" s="1391"/>
      <c r="AA47" s="1394" t="s">
        <v>732</v>
      </c>
      <c r="AB47" s="1391"/>
      <c r="AC47" s="1391"/>
      <c r="AD47" s="1391"/>
      <c r="AE47" s="1391"/>
      <c r="AF47" s="1394" t="s">
        <v>733</v>
      </c>
      <c r="AG47" s="1391"/>
      <c r="AH47" s="1391"/>
      <c r="AI47" s="776" t="s">
        <v>417</v>
      </c>
      <c r="AJ47" s="1396" t="s">
        <v>734</v>
      </c>
      <c r="AK47" s="1391"/>
      <c r="AL47" s="1391"/>
      <c r="AM47" s="1391"/>
      <c r="AN47" s="1391"/>
      <c r="AO47" s="1391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>
      <c r="A48" s="1003"/>
      <c r="B48" s="1394" t="s">
        <v>361</v>
      </c>
      <c r="C48" s="1391"/>
      <c r="D48" s="1004" t="s">
        <v>738</v>
      </c>
      <c r="E48" s="1394" t="s">
        <v>739</v>
      </c>
      <c r="F48" s="1391"/>
      <c r="G48" s="1394" t="s">
        <v>743</v>
      </c>
      <c r="H48" s="1394"/>
      <c r="I48" s="1394" t="s">
        <v>738</v>
      </c>
      <c r="J48" s="1391"/>
      <c r="K48" s="1391"/>
      <c r="L48" s="1394" t="s">
        <v>748</v>
      </c>
      <c r="M48" s="1391"/>
      <c r="N48" s="1391"/>
      <c r="O48" s="1394"/>
      <c r="P48" s="1391"/>
      <c r="Q48" s="1394"/>
      <c r="R48" s="1391"/>
      <c r="S48" s="1395" t="s">
        <v>378</v>
      </c>
      <c r="T48" s="1391"/>
      <c r="U48" s="1391"/>
      <c r="V48" s="1391"/>
      <c r="W48" s="1391"/>
      <c r="X48" s="1391"/>
      <c r="Y48" s="1391"/>
      <c r="Z48" s="1391"/>
      <c r="AA48" s="1394" t="s">
        <v>732</v>
      </c>
      <c r="AB48" s="1391"/>
      <c r="AC48" s="1391"/>
      <c r="AD48" s="1391"/>
      <c r="AE48" s="1391"/>
      <c r="AF48" s="1394" t="s">
        <v>733</v>
      </c>
      <c r="AG48" s="1391"/>
      <c r="AH48" s="1391"/>
      <c r="AI48" s="776" t="s">
        <v>417</v>
      </c>
      <c r="AJ48" s="1396" t="s">
        <v>734</v>
      </c>
      <c r="AK48" s="1391"/>
      <c r="AL48" s="1391"/>
      <c r="AM48" s="1391"/>
      <c r="AN48" s="1391"/>
      <c r="AO48" s="1391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>
      <c r="A49" s="1003"/>
      <c r="B49" s="1394" t="s">
        <v>361</v>
      </c>
      <c r="C49" s="1391"/>
      <c r="D49" s="1004" t="s">
        <v>738</v>
      </c>
      <c r="E49" s="1394" t="s">
        <v>739</v>
      </c>
      <c r="F49" s="1391"/>
      <c r="G49" s="1394" t="s">
        <v>743</v>
      </c>
      <c r="H49" s="1394"/>
      <c r="I49" s="1394" t="s">
        <v>738</v>
      </c>
      <c r="J49" s="1391"/>
      <c r="K49" s="1391"/>
      <c r="L49" s="1394" t="s">
        <v>742</v>
      </c>
      <c r="M49" s="1391"/>
      <c r="N49" s="1391"/>
      <c r="O49" s="1394"/>
      <c r="P49" s="1391"/>
      <c r="Q49" s="1394"/>
      <c r="R49" s="1391"/>
      <c r="S49" s="1395" t="s">
        <v>379</v>
      </c>
      <c r="T49" s="1391"/>
      <c r="U49" s="1391"/>
      <c r="V49" s="1391"/>
      <c r="W49" s="1391"/>
      <c r="X49" s="1391"/>
      <c r="Y49" s="1391"/>
      <c r="Z49" s="1391"/>
      <c r="AA49" s="1394" t="s">
        <v>732</v>
      </c>
      <c r="AB49" s="1391"/>
      <c r="AC49" s="1391"/>
      <c r="AD49" s="1391"/>
      <c r="AE49" s="1391"/>
      <c r="AF49" s="1394" t="s">
        <v>733</v>
      </c>
      <c r="AG49" s="1391"/>
      <c r="AH49" s="1391"/>
      <c r="AI49" s="776" t="s">
        <v>417</v>
      </c>
      <c r="AJ49" s="1396" t="s">
        <v>734</v>
      </c>
      <c r="AK49" s="1391"/>
      <c r="AL49" s="1391"/>
      <c r="AM49" s="1391"/>
      <c r="AN49" s="1391"/>
      <c r="AO49" s="1391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>
      <c r="A50" s="1003"/>
      <c r="B50" s="1394" t="s">
        <v>361</v>
      </c>
      <c r="C50" s="1391"/>
      <c r="D50" s="1004" t="s">
        <v>738</v>
      </c>
      <c r="E50" s="1394" t="s">
        <v>739</v>
      </c>
      <c r="F50" s="1391"/>
      <c r="G50" s="1394" t="s">
        <v>743</v>
      </c>
      <c r="H50" s="1394"/>
      <c r="I50" s="1394" t="s">
        <v>738</v>
      </c>
      <c r="J50" s="1391"/>
      <c r="K50" s="1391"/>
      <c r="L50" s="1394" t="s">
        <v>743</v>
      </c>
      <c r="M50" s="1391"/>
      <c r="N50" s="1391"/>
      <c r="O50" s="1394"/>
      <c r="P50" s="1391"/>
      <c r="Q50" s="1394"/>
      <c r="R50" s="1391"/>
      <c r="S50" s="1395" t="s">
        <v>380</v>
      </c>
      <c r="T50" s="1391"/>
      <c r="U50" s="1391"/>
      <c r="V50" s="1391"/>
      <c r="W50" s="1391"/>
      <c r="X50" s="1391"/>
      <c r="Y50" s="1391"/>
      <c r="Z50" s="1391"/>
      <c r="AA50" s="1394" t="s">
        <v>732</v>
      </c>
      <c r="AB50" s="1391"/>
      <c r="AC50" s="1391"/>
      <c r="AD50" s="1391"/>
      <c r="AE50" s="1391"/>
      <c r="AF50" s="1394" t="s">
        <v>733</v>
      </c>
      <c r="AG50" s="1391"/>
      <c r="AH50" s="1391"/>
      <c r="AI50" s="776" t="s">
        <v>417</v>
      </c>
      <c r="AJ50" s="1396" t="s">
        <v>734</v>
      </c>
      <c r="AK50" s="1391"/>
      <c r="AL50" s="1391"/>
      <c r="AM50" s="1391"/>
      <c r="AN50" s="1391"/>
      <c r="AO50" s="1391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>
      <c r="A51" s="1003"/>
      <c r="B51" s="1390" t="s">
        <v>361</v>
      </c>
      <c r="C51" s="1391"/>
      <c r="D51" s="1002" t="s">
        <v>738</v>
      </c>
      <c r="E51" s="1390" t="s">
        <v>739</v>
      </c>
      <c r="F51" s="1391"/>
      <c r="G51" s="1390" t="s">
        <v>743</v>
      </c>
      <c r="H51" s="1390"/>
      <c r="I51" s="1390" t="s">
        <v>741</v>
      </c>
      <c r="J51" s="1391"/>
      <c r="K51" s="1391"/>
      <c r="L51" s="1390"/>
      <c r="M51" s="1391"/>
      <c r="N51" s="1391"/>
      <c r="O51" s="1390"/>
      <c r="P51" s="1391"/>
      <c r="Q51" s="1390"/>
      <c r="R51" s="1391"/>
      <c r="S51" s="1392" t="s">
        <v>752</v>
      </c>
      <c r="T51" s="1391"/>
      <c r="U51" s="1391"/>
      <c r="V51" s="1391"/>
      <c r="W51" s="1391"/>
      <c r="X51" s="1391"/>
      <c r="Y51" s="1391"/>
      <c r="Z51" s="1391"/>
      <c r="AA51" s="1390" t="s">
        <v>732</v>
      </c>
      <c r="AB51" s="1391"/>
      <c r="AC51" s="1391"/>
      <c r="AD51" s="1391"/>
      <c r="AE51" s="1391"/>
      <c r="AF51" s="1390" t="s">
        <v>733</v>
      </c>
      <c r="AG51" s="1391"/>
      <c r="AH51" s="1391"/>
      <c r="AI51" s="770" t="s">
        <v>417</v>
      </c>
      <c r="AJ51" s="1393" t="s">
        <v>734</v>
      </c>
      <c r="AK51" s="1391"/>
      <c r="AL51" s="1391"/>
      <c r="AM51" s="1391"/>
      <c r="AN51" s="1391"/>
      <c r="AO51" s="1391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>
      <c r="A52" s="1003"/>
      <c r="B52" s="1394" t="s">
        <v>361</v>
      </c>
      <c r="C52" s="1391"/>
      <c r="D52" s="1004" t="s">
        <v>738</v>
      </c>
      <c r="E52" s="1394" t="s">
        <v>739</v>
      </c>
      <c r="F52" s="1391"/>
      <c r="G52" s="1394" t="s">
        <v>743</v>
      </c>
      <c r="H52" s="1394"/>
      <c r="I52" s="1394" t="s">
        <v>741</v>
      </c>
      <c r="J52" s="1391"/>
      <c r="K52" s="1391"/>
      <c r="L52" s="1394" t="s">
        <v>738</v>
      </c>
      <c r="M52" s="1391"/>
      <c r="N52" s="1391"/>
      <c r="O52" s="1394"/>
      <c r="P52" s="1391"/>
      <c r="Q52" s="1394"/>
      <c r="R52" s="1391"/>
      <c r="S52" s="1395" t="s">
        <v>381</v>
      </c>
      <c r="T52" s="1391"/>
      <c r="U52" s="1391"/>
      <c r="V52" s="1391"/>
      <c r="W52" s="1391"/>
      <c r="X52" s="1391"/>
      <c r="Y52" s="1391"/>
      <c r="Z52" s="1391"/>
      <c r="AA52" s="1394" t="s">
        <v>732</v>
      </c>
      <c r="AB52" s="1391"/>
      <c r="AC52" s="1391"/>
      <c r="AD52" s="1391"/>
      <c r="AE52" s="1391"/>
      <c r="AF52" s="1394" t="s">
        <v>733</v>
      </c>
      <c r="AG52" s="1391"/>
      <c r="AH52" s="1391"/>
      <c r="AI52" s="776" t="s">
        <v>417</v>
      </c>
      <c r="AJ52" s="1396" t="s">
        <v>734</v>
      </c>
      <c r="AK52" s="1391"/>
      <c r="AL52" s="1391"/>
      <c r="AM52" s="1391"/>
      <c r="AN52" s="1391"/>
      <c r="AO52" s="1391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>
      <c r="A53" s="1003"/>
      <c r="B53" s="1394" t="s">
        <v>361</v>
      </c>
      <c r="C53" s="1391"/>
      <c r="D53" s="1004" t="s">
        <v>738</v>
      </c>
      <c r="E53" s="1394" t="s">
        <v>739</v>
      </c>
      <c r="F53" s="1391"/>
      <c r="G53" s="1394" t="s">
        <v>743</v>
      </c>
      <c r="H53" s="1394"/>
      <c r="I53" s="1394" t="s">
        <v>741</v>
      </c>
      <c r="J53" s="1391"/>
      <c r="K53" s="1391"/>
      <c r="L53" s="1394" t="s">
        <v>741</v>
      </c>
      <c r="M53" s="1391"/>
      <c r="N53" s="1391"/>
      <c r="O53" s="1394"/>
      <c r="P53" s="1391"/>
      <c r="Q53" s="1394"/>
      <c r="R53" s="1391"/>
      <c r="S53" s="1395" t="s">
        <v>382</v>
      </c>
      <c r="T53" s="1391"/>
      <c r="U53" s="1391"/>
      <c r="V53" s="1391"/>
      <c r="W53" s="1391"/>
      <c r="X53" s="1391"/>
      <c r="Y53" s="1391"/>
      <c r="Z53" s="1391"/>
      <c r="AA53" s="1394" t="s">
        <v>732</v>
      </c>
      <c r="AB53" s="1391"/>
      <c r="AC53" s="1391"/>
      <c r="AD53" s="1391"/>
      <c r="AE53" s="1391"/>
      <c r="AF53" s="1394" t="s">
        <v>733</v>
      </c>
      <c r="AG53" s="1391"/>
      <c r="AH53" s="1391"/>
      <c r="AI53" s="776" t="s">
        <v>417</v>
      </c>
      <c r="AJ53" s="1396" t="s">
        <v>734</v>
      </c>
      <c r="AK53" s="1391"/>
      <c r="AL53" s="1391"/>
      <c r="AM53" s="1391"/>
      <c r="AN53" s="1391"/>
      <c r="AO53" s="1391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>
      <c r="A54" s="1003"/>
      <c r="B54" s="1394" t="s">
        <v>361</v>
      </c>
      <c r="C54" s="1391"/>
      <c r="D54" s="1004" t="s">
        <v>738</v>
      </c>
      <c r="E54" s="1394" t="s">
        <v>739</v>
      </c>
      <c r="F54" s="1391"/>
      <c r="G54" s="1394" t="s">
        <v>743</v>
      </c>
      <c r="H54" s="1394"/>
      <c r="I54" s="1394" t="s">
        <v>741</v>
      </c>
      <c r="J54" s="1391"/>
      <c r="K54" s="1391"/>
      <c r="L54" s="1394" t="s">
        <v>748</v>
      </c>
      <c r="M54" s="1391"/>
      <c r="N54" s="1391"/>
      <c r="O54" s="1394"/>
      <c r="P54" s="1391"/>
      <c r="Q54" s="1394"/>
      <c r="R54" s="1391"/>
      <c r="S54" s="1395" t="s">
        <v>383</v>
      </c>
      <c r="T54" s="1391"/>
      <c r="U54" s="1391"/>
      <c r="V54" s="1391"/>
      <c r="W54" s="1391"/>
      <c r="X54" s="1391"/>
      <c r="Y54" s="1391"/>
      <c r="Z54" s="1391"/>
      <c r="AA54" s="1394" t="s">
        <v>732</v>
      </c>
      <c r="AB54" s="1391"/>
      <c r="AC54" s="1391"/>
      <c r="AD54" s="1391"/>
      <c r="AE54" s="1391"/>
      <c r="AF54" s="1394" t="s">
        <v>733</v>
      </c>
      <c r="AG54" s="1391"/>
      <c r="AH54" s="1391"/>
      <c r="AI54" s="776" t="s">
        <v>417</v>
      </c>
      <c r="AJ54" s="1396" t="s">
        <v>734</v>
      </c>
      <c r="AK54" s="1391"/>
      <c r="AL54" s="1391"/>
      <c r="AM54" s="1391"/>
      <c r="AN54" s="1391"/>
      <c r="AO54" s="1391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>
      <c r="A55" s="1003"/>
      <c r="B55" s="1394" t="s">
        <v>361</v>
      </c>
      <c r="C55" s="1391"/>
      <c r="D55" s="1004" t="s">
        <v>738</v>
      </c>
      <c r="E55" s="1394" t="s">
        <v>739</v>
      </c>
      <c r="F55" s="1391"/>
      <c r="G55" s="1394" t="s">
        <v>743</v>
      </c>
      <c r="H55" s="1394"/>
      <c r="I55" s="1394" t="s">
        <v>741</v>
      </c>
      <c r="J55" s="1391"/>
      <c r="K55" s="1391"/>
      <c r="L55" s="1394" t="s">
        <v>753</v>
      </c>
      <c r="M55" s="1391"/>
      <c r="N55" s="1391"/>
      <c r="O55" s="1394"/>
      <c r="P55" s="1391"/>
      <c r="Q55" s="1394"/>
      <c r="R55" s="1391"/>
      <c r="S55" s="1395" t="s">
        <v>384</v>
      </c>
      <c r="T55" s="1391"/>
      <c r="U55" s="1391"/>
      <c r="V55" s="1391"/>
      <c r="W55" s="1391"/>
      <c r="X55" s="1391"/>
      <c r="Y55" s="1391"/>
      <c r="Z55" s="1391"/>
      <c r="AA55" s="1394" t="s">
        <v>732</v>
      </c>
      <c r="AB55" s="1391"/>
      <c r="AC55" s="1391"/>
      <c r="AD55" s="1391"/>
      <c r="AE55" s="1391"/>
      <c r="AF55" s="1394" t="s">
        <v>733</v>
      </c>
      <c r="AG55" s="1391"/>
      <c r="AH55" s="1391"/>
      <c r="AI55" s="776" t="s">
        <v>417</v>
      </c>
      <c r="AJ55" s="1396" t="s">
        <v>734</v>
      </c>
      <c r="AK55" s="1391"/>
      <c r="AL55" s="1391"/>
      <c r="AM55" s="1391"/>
      <c r="AN55" s="1391"/>
      <c r="AO55" s="1391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>
      <c r="A56" s="1003"/>
      <c r="B56" s="1394" t="s">
        <v>361</v>
      </c>
      <c r="C56" s="1391"/>
      <c r="D56" s="1004" t="s">
        <v>738</v>
      </c>
      <c r="E56" s="1394" t="s">
        <v>739</v>
      </c>
      <c r="F56" s="1391"/>
      <c r="G56" s="1394" t="s">
        <v>743</v>
      </c>
      <c r="H56" s="1394"/>
      <c r="I56" s="1394" t="s">
        <v>753</v>
      </c>
      <c r="J56" s="1391"/>
      <c r="K56" s="1391"/>
      <c r="L56" s="1394"/>
      <c r="M56" s="1391"/>
      <c r="N56" s="1391"/>
      <c r="O56" s="1394"/>
      <c r="P56" s="1391"/>
      <c r="Q56" s="1394"/>
      <c r="R56" s="1391"/>
      <c r="S56" s="1395" t="s">
        <v>385</v>
      </c>
      <c r="T56" s="1391"/>
      <c r="U56" s="1391"/>
      <c r="V56" s="1391"/>
      <c r="W56" s="1391"/>
      <c r="X56" s="1391"/>
      <c r="Y56" s="1391"/>
      <c r="Z56" s="1391"/>
      <c r="AA56" s="1394" t="s">
        <v>732</v>
      </c>
      <c r="AB56" s="1391"/>
      <c r="AC56" s="1391"/>
      <c r="AD56" s="1391"/>
      <c r="AE56" s="1391"/>
      <c r="AF56" s="1394" t="s">
        <v>733</v>
      </c>
      <c r="AG56" s="1391"/>
      <c r="AH56" s="1391"/>
      <c r="AI56" s="776" t="s">
        <v>417</v>
      </c>
      <c r="AJ56" s="1396" t="s">
        <v>734</v>
      </c>
      <c r="AK56" s="1391"/>
      <c r="AL56" s="1391"/>
      <c r="AM56" s="1391"/>
      <c r="AN56" s="1391"/>
      <c r="AO56" s="1391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>
      <c r="A57" s="1003"/>
      <c r="B57" s="1394" t="s">
        <v>361</v>
      </c>
      <c r="C57" s="1391"/>
      <c r="D57" s="1004" t="s">
        <v>738</v>
      </c>
      <c r="E57" s="1394" t="s">
        <v>739</v>
      </c>
      <c r="F57" s="1391"/>
      <c r="G57" s="1394" t="s">
        <v>743</v>
      </c>
      <c r="H57" s="1394"/>
      <c r="I57" s="1394" t="s">
        <v>754</v>
      </c>
      <c r="J57" s="1391"/>
      <c r="K57" s="1391"/>
      <c r="L57" s="1394"/>
      <c r="M57" s="1391"/>
      <c r="N57" s="1391"/>
      <c r="O57" s="1394"/>
      <c r="P57" s="1391"/>
      <c r="Q57" s="1394"/>
      <c r="R57" s="1391"/>
      <c r="S57" s="1395" t="s">
        <v>386</v>
      </c>
      <c r="T57" s="1391"/>
      <c r="U57" s="1391"/>
      <c r="V57" s="1391"/>
      <c r="W57" s="1391"/>
      <c r="X57" s="1391"/>
      <c r="Y57" s="1391"/>
      <c r="Z57" s="1391"/>
      <c r="AA57" s="1394" t="s">
        <v>732</v>
      </c>
      <c r="AB57" s="1391"/>
      <c r="AC57" s="1391"/>
      <c r="AD57" s="1391"/>
      <c r="AE57" s="1391"/>
      <c r="AF57" s="1394" t="s">
        <v>733</v>
      </c>
      <c r="AG57" s="1391"/>
      <c r="AH57" s="1391"/>
      <c r="AI57" s="776" t="s">
        <v>417</v>
      </c>
      <c r="AJ57" s="1396" t="s">
        <v>734</v>
      </c>
      <c r="AK57" s="1391"/>
      <c r="AL57" s="1391"/>
      <c r="AM57" s="1391"/>
      <c r="AN57" s="1391"/>
      <c r="AO57" s="1391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>
      <c r="A58" s="1003"/>
      <c r="B58" s="1394" t="s">
        <v>361</v>
      </c>
      <c r="C58" s="1391"/>
      <c r="D58" s="1004" t="s">
        <v>738</v>
      </c>
      <c r="E58" s="1394" t="s">
        <v>739</v>
      </c>
      <c r="F58" s="1391"/>
      <c r="G58" s="1394" t="s">
        <v>743</v>
      </c>
      <c r="H58" s="1394"/>
      <c r="I58" s="1394" t="s">
        <v>755</v>
      </c>
      <c r="J58" s="1391"/>
      <c r="K58" s="1391"/>
      <c r="L58" s="1394"/>
      <c r="M58" s="1391"/>
      <c r="N58" s="1391"/>
      <c r="O58" s="1394"/>
      <c r="P58" s="1391"/>
      <c r="Q58" s="1394"/>
      <c r="R58" s="1391"/>
      <c r="S58" s="1395" t="s">
        <v>387</v>
      </c>
      <c r="T58" s="1391"/>
      <c r="U58" s="1391"/>
      <c r="V58" s="1391"/>
      <c r="W58" s="1391"/>
      <c r="X58" s="1391"/>
      <c r="Y58" s="1391"/>
      <c r="Z58" s="1391"/>
      <c r="AA58" s="1394" t="s">
        <v>732</v>
      </c>
      <c r="AB58" s="1391"/>
      <c r="AC58" s="1391"/>
      <c r="AD58" s="1391"/>
      <c r="AE58" s="1391"/>
      <c r="AF58" s="1394" t="s">
        <v>733</v>
      </c>
      <c r="AG58" s="1391"/>
      <c r="AH58" s="1391"/>
      <c r="AI58" s="776" t="s">
        <v>417</v>
      </c>
      <c r="AJ58" s="1396" t="s">
        <v>734</v>
      </c>
      <c r="AK58" s="1391"/>
      <c r="AL58" s="1391"/>
      <c r="AM58" s="1391"/>
      <c r="AN58" s="1391"/>
      <c r="AO58" s="1391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>
      <c r="A59" s="1003"/>
      <c r="B59" s="1394" t="s">
        <v>361</v>
      </c>
      <c r="C59" s="1391"/>
      <c r="D59" s="1004" t="s">
        <v>738</v>
      </c>
      <c r="E59" s="1394" t="s">
        <v>739</v>
      </c>
      <c r="F59" s="1391"/>
      <c r="G59" s="1394" t="s">
        <v>743</v>
      </c>
      <c r="H59" s="1394"/>
      <c r="I59" s="1394" t="s">
        <v>747</v>
      </c>
      <c r="J59" s="1391"/>
      <c r="K59" s="1391"/>
      <c r="L59" s="1394"/>
      <c r="M59" s="1391"/>
      <c r="N59" s="1391"/>
      <c r="O59" s="1394"/>
      <c r="P59" s="1391"/>
      <c r="Q59" s="1394"/>
      <c r="R59" s="1391"/>
      <c r="S59" s="1395" t="s">
        <v>388</v>
      </c>
      <c r="T59" s="1391"/>
      <c r="U59" s="1391"/>
      <c r="V59" s="1391"/>
      <c r="W59" s="1391"/>
      <c r="X59" s="1391"/>
      <c r="Y59" s="1391"/>
      <c r="Z59" s="1391"/>
      <c r="AA59" s="1394" t="s">
        <v>732</v>
      </c>
      <c r="AB59" s="1391"/>
      <c r="AC59" s="1391"/>
      <c r="AD59" s="1391"/>
      <c r="AE59" s="1391"/>
      <c r="AF59" s="1394" t="s">
        <v>733</v>
      </c>
      <c r="AG59" s="1391"/>
      <c r="AH59" s="1391"/>
      <c r="AI59" s="776" t="s">
        <v>417</v>
      </c>
      <c r="AJ59" s="1396" t="s">
        <v>734</v>
      </c>
      <c r="AK59" s="1391"/>
      <c r="AL59" s="1391"/>
      <c r="AM59" s="1391"/>
      <c r="AN59" s="1391"/>
      <c r="AO59" s="1391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>
      <c r="A60" s="1006"/>
      <c r="B60" s="1397" t="s">
        <v>361</v>
      </c>
      <c r="C60" s="1398"/>
      <c r="D60" s="1005" t="s">
        <v>741</v>
      </c>
      <c r="E60" s="1397"/>
      <c r="F60" s="1398"/>
      <c r="G60" s="1397"/>
      <c r="H60" s="1397"/>
      <c r="I60" s="1397"/>
      <c r="J60" s="1398"/>
      <c r="K60" s="1398"/>
      <c r="L60" s="1397"/>
      <c r="M60" s="1398"/>
      <c r="N60" s="1398"/>
      <c r="O60" s="1397"/>
      <c r="P60" s="1398"/>
      <c r="Q60" s="1397"/>
      <c r="R60" s="1398"/>
      <c r="S60" s="1399" t="s">
        <v>59</v>
      </c>
      <c r="T60" s="1398"/>
      <c r="U60" s="1398"/>
      <c r="V60" s="1398"/>
      <c r="W60" s="1398"/>
      <c r="X60" s="1398"/>
      <c r="Y60" s="1398"/>
      <c r="Z60" s="1398"/>
      <c r="AA60" s="1397" t="s">
        <v>732</v>
      </c>
      <c r="AB60" s="1398"/>
      <c r="AC60" s="1398"/>
      <c r="AD60" s="1398"/>
      <c r="AE60" s="1398"/>
      <c r="AF60" s="1397" t="s">
        <v>733</v>
      </c>
      <c r="AG60" s="1398"/>
      <c r="AH60" s="1398"/>
      <c r="AI60" s="773" t="s">
        <v>417</v>
      </c>
      <c r="AJ60" s="1400" t="s">
        <v>734</v>
      </c>
      <c r="AK60" s="1398"/>
      <c r="AL60" s="1398"/>
      <c r="AM60" s="1398"/>
      <c r="AN60" s="1398"/>
      <c r="AO60" s="1398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>
      <c r="A61" s="1003"/>
      <c r="B61" s="1390" t="s">
        <v>361</v>
      </c>
      <c r="C61" s="1391"/>
      <c r="D61" s="1002" t="s">
        <v>741</v>
      </c>
      <c r="E61" s="1390" t="s">
        <v>739</v>
      </c>
      <c r="F61" s="1391"/>
      <c r="G61" s="1390"/>
      <c r="H61" s="1390"/>
      <c r="I61" s="1390"/>
      <c r="J61" s="1391"/>
      <c r="K61" s="1391"/>
      <c r="L61" s="1390"/>
      <c r="M61" s="1391"/>
      <c r="N61" s="1391"/>
      <c r="O61" s="1390"/>
      <c r="P61" s="1391"/>
      <c r="Q61" s="1390"/>
      <c r="R61" s="1391"/>
      <c r="S61" s="1392" t="s">
        <v>59</v>
      </c>
      <c r="T61" s="1391"/>
      <c r="U61" s="1391"/>
      <c r="V61" s="1391"/>
      <c r="W61" s="1391"/>
      <c r="X61" s="1391"/>
      <c r="Y61" s="1391"/>
      <c r="Z61" s="1391"/>
      <c r="AA61" s="1390" t="s">
        <v>732</v>
      </c>
      <c r="AB61" s="1391"/>
      <c r="AC61" s="1391"/>
      <c r="AD61" s="1391"/>
      <c r="AE61" s="1391"/>
      <c r="AF61" s="1390" t="s">
        <v>733</v>
      </c>
      <c r="AG61" s="1391"/>
      <c r="AH61" s="1391"/>
      <c r="AI61" s="770" t="s">
        <v>417</v>
      </c>
      <c r="AJ61" s="1393" t="s">
        <v>734</v>
      </c>
      <c r="AK61" s="1391"/>
      <c r="AL61" s="1391"/>
      <c r="AM61" s="1391"/>
      <c r="AN61" s="1391"/>
      <c r="AO61" s="1391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>
      <c r="A62" s="1003"/>
      <c r="B62" s="1394" t="s">
        <v>361</v>
      </c>
      <c r="C62" s="1391"/>
      <c r="D62" s="1004" t="s">
        <v>741</v>
      </c>
      <c r="E62" s="1394" t="s">
        <v>739</v>
      </c>
      <c r="F62" s="1391"/>
      <c r="G62" s="1394" t="s">
        <v>748</v>
      </c>
      <c r="H62" s="1394"/>
      <c r="I62" s="1394"/>
      <c r="J62" s="1391"/>
      <c r="K62" s="1391"/>
      <c r="L62" s="1394"/>
      <c r="M62" s="1391"/>
      <c r="N62" s="1391"/>
      <c r="O62" s="1394"/>
      <c r="P62" s="1391"/>
      <c r="Q62" s="1394"/>
      <c r="R62" s="1391"/>
      <c r="S62" s="1395" t="s">
        <v>625</v>
      </c>
      <c r="T62" s="1391"/>
      <c r="U62" s="1391"/>
      <c r="V62" s="1391"/>
      <c r="W62" s="1391"/>
      <c r="X62" s="1391"/>
      <c r="Y62" s="1391"/>
      <c r="Z62" s="1391"/>
      <c r="AA62" s="1394" t="s">
        <v>732</v>
      </c>
      <c r="AB62" s="1391"/>
      <c r="AC62" s="1391"/>
      <c r="AD62" s="1391"/>
      <c r="AE62" s="1391"/>
      <c r="AF62" s="1394" t="s">
        <v>733</v>
      </c>
      <c r="AG62" s="1391"/>
      <c r="AH62" s="1391"/>
      <c r="AI62" s="776" t="s">
        <v>417</v>
      </c>
      <c r="AJ62" s="1396" t="s">
        <v>734</v>
      </c>
      <c r="AK62" s="1391"/>
      <c r="AL62" s="1391"/>
      <c r="AM62" s="1391"/>
      <c r="AN62" s="1391"/>
      <c r="AO62" s="1391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>
      <c r="A63" s="1003"/>
      <c r="B63" s="1390" t="s">
        <v>361</v>
      </c>
      <c r="C63" s="1391"/>
      <c r="D63" s="1002" t="s">
        <v>741</v>
      </c>
      <c r="E63" s="1390" t="s">
        <v>739</v>
      </c>
      <c r="F63" s="1391"/>
      <c r="G63" s="1390" t="s">
        <v>748</v>
      </c>
      <c r="H63" s="1390"/>
      <c r="I63" s="1390" t="s">
        <v>756</v>
      </c>
      <c r="J63" s="1391"/>
      <c r="K63" s="1391"/>
      <c r="L63" s="1390"/>
      <c r="M63" s="1391"/>
      <c r="N63" s="1391"/>
      <c r="O63" s="1390"/>
      <c r="P63" s="1391"/>
      <c r="Q63" s="1390"/>
      <c r="R63" s="1391"/>
      <c r="S63" s="1392" t="s">
        <v>632</v>
      </c>
      <c r="T63" s="1391"/>
      <c r="U63" s="1391"/>
      <c r="V63" s="1391"/>
      <c r="W63" s="1391"/>
      <c r="X63" s="1391"/>
      <c r="Y63" s="1391"/>
      <c r="Z63" s="1391"/>
      <c r="AA63" s="1390" t="s">
        <v>732</v>
      </c>
      <c r="AB63" s="1391"/>
      <c r="AC63" s="1391"/>
      <c r="AD63" s="1391"/>
      <c r="AE63" s="1391"/>
      <c r="AF63" s="1390" t="s">
        <v>733</v>
      </c>
      <c r="AG63" s="1391"/>
      <c r="AH63" s="1391"/>
      <c r="AI63" s="770" t="s">
        <v>417</v>
      </c>
      <c r="AJ63" s="1393" t="s">
        <v>734</v>
      </c>
      <c r="AK63" s="1391"/>
      <c r="AL63" s="1391"/>
      <c r="AM63" s="1391"/>
      <c r="AN63" s="1391"/>
      <c r="AO63" s="1391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>
      <c r="A64" s="1003"/>
      <c r="B64" s="1394" t="s">
        <v>361</v>
      </c>
      <c r="C64" s="1391"/>
      <c r="D64" s="1004" t="s">
        <v>741</v>
      </c>
      <c r="E64" s="1394" t="s">
        <v>739</v>
      </c>
      <c r="F64" s="1391"/>
      <c r="G64" s="1394" t="s">
        <v>748</v>
      </c>
      <c r="H64" s="1394"/>
      <c r="I64" s="1394" t="s">
        <v>756</v>
      </c>
      <c r="J64" s="1391"/>
      <c r="K64" s="1391"/>
      <c r="L64" s="1394" t="s">
        <v>741</v>
      </c>
      <c r="M64" s="1391"/>
      <c r="N64" s="1391"/>
      <c r="O64" s="1394"/>
      <c r="P64" s="1391"/>
      <c r="Q64" s="1394"/>
      <c r="R64" s="1391"/>
      <c r="S64" s="1395" t="s">
        <v>389</v>
      </c>
      <c r="T64" s="1391"/>
      <c r="U64" s="1391"/>
      <c r="V64" s="1391"/>
      <c r="W64" s="1391"/>
      <c r="X64" s="1391"/>
      <c r="Y64" s="1391"/>
      <c r="Z64" s="1391"/>
      <c r="AA64" s="1394" t="s">
        <v>732</v>
      </c>
      <c r="AB64" s="1391"/>
      <c r="AC64" s="1391"/>
      <c r="AD64" s="1391"/>
      <c r="AE64" s="1391"/>
      <c r="AF64" s="1394" t="s">
        <v>733</v>
      </c>
      <c r="AG64" s="1391"/>
      <c r="AH64" s="1391"/>
      <c r="AI64" s="776" t="s">
        <v>417</v>
      </c>
      <c r="AJ64" s="1396" t="s">
        <v>734</v>
      </c>
      <c r="AK64" s="1391"/>
      <c r="AL64" s="1391"/>
      <c r="AM64" s="1391"/>
      <c r="AN64" s="1391"/>
      <c r="AO64" s="1391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>
      <c r="A65" s="1003"/>
      <c r="B65" s="1394" t="s">
        <v>361</v>
      </c>
      <c r="C65" s="1391"/>
      <c r="D65" s="1004" t="s">
        <v>741</v>
      </c>
      <c r="E65" s="1394" t="s">
        <v>739</v>
      </c>
      <c r="F65" s="1391"/>
      <c r="G65" s="1394" t="s">
        <v>748</v>
      </c>
      <c r="H65" s="1394"/>
      <c r="I65" s="1394" t="s">
        <v>756</v>
      </c>
      <c r="J65" s="1391"/>
      <c r="K65" s="1391"/>
      <c r="L65" s="1394" t="s">
        <v>748</v>
      </c>
      <c r="M65" s="1391"/>
      <c r="N65" s="1391"/>
      <c r="O65" s="1394"/>
      <c r="P65" s="1391"/>
      <c r="Q65" s="1394"/>
      <c r="R65" s="1391"/>
      <c r="S65" s="1395" t="s">
        <v>390</v>
      </c>
      <c r="T65" s="1391"/>
      <c r="U65" s="1391"/>
      <c r="V65" s="1391"/>
      <c r="W65" s="1391"/>
      <c r="X65" s="1391"/>
      <c r="Y65" s="1391"/>
      <c r="Z65" s="1391"/>
      <c r="AA65" s="1394" t="s">
        <v>732</v>
      </c>
      <c r="AB65" s="1391"/>
      <c r="AC65" s="1391"/>
      <c r="AD65" s="1391"/>
      <c r="AE65" s="1391"/>
      <c r="AF65" s="1394" t="s">
        <v>733</v>
      </c>
      <c r="AG65" s="1391"/>
      <c r="AH65" s="1391"/>
      <c r="AI65" s="776" t="s">
        <v>417</v>
      </c>
      <c r="AJ65" s="1396" t="s">
        <v>734</v>
      </c>
      <c r="AK65" s="1391"/>
      <c r="AL65" s="1391"/>
      <c r="AM65" s="1391"/>
      <c r="AN65" s="1391"/>
      <c r="AO65" s="1391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>
      <c r="A66" s="1003"/>
      <c r="B66" s="1394" t="s">
        <v>361</v>
      </c>
      <c r="C66" s="1391"/>
      <c r="D66" s="1004" t="s">
        <v>741</v>
      </c>
      <c r="E66" s="1394" t="s">
        <v>739</v>
      </c>
      <c r="F66" s="1391"/>
      <c r="G66" s="1394" t="s">
        <v>748</v>
      </c>
      <c r="H66" s="1394"/>
      <c r="I66" s="1394" t="s">
        <v>756</v>
      </c>
      <c r="J66" s="1391"/>
      <c r="K66" s="1391"/>
      <c r="L66" s="1394" t="s">
        <v>370</v>
      </c>
      <c r="M66" s="1391"/>
      <c r="N66" s="1391"/>
      <c r="O66" s="1394"/>
      <c r="P66" s="1391"/>
      <c r="Q66" s="1394"/>
      <c r="R66" s="1391"/>
      <c r="S66" s="1395" t="s">
        <v>391</v>
      </c>
      <c r="T66" s="1391"/>
      <c r="U66" s="1391"/>
      <c r="V66" s="1391"/>
      <c r="W66" s="1391"/>
      <c r="X66" s="1391"/>
      <c r="Y66" s="1391"/>
      <c r="Z66" s="1391"/>
      <c r="AA66" s="1394" t="s">
        <v>732</v>
      </c>
      <c r="AB66" s="1391"/>
      <c r="AC66" s="1391"/>
      <c r="AD66" s="1391"/>
      <c r="AE66" s="1391"/>
      <c r="AF66" s="1394" t="s">
        <v>733</v>
      </c>
      <c r="AG66" s="1391"/>
      <c r="AH66" s="1391"/>
      <c r="AI66" s="776" t="s">
        <v>417</v>
      </c>
      <c r="AJ66" s="1396" t="s">
        <v>734</v>
      </c>
      <c r="AK66" s="1391"/>
      <c r="AL66" s="1391"/>
      <c r="AM66" s="1391"/>
      <c r="AN66" s="1391"/>
      <c r="AO66" s="1391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>
      <c r="A67" s="1003"/>
      <c r="B67" s="1394" t="s">
        <v>361</v>
      </c>
      <c r="C67" s="1391"/>
      <c r="D67" s="1004" t="s">
        <v>741</v>
      </c>
      <c r="E67" s="1394" t="s">
        <v>739</v>
      </c>
      <c r="F67" s="1391"/>
      <c r="G67" s="1394" t="s">
        <v>748</v>
      </c>
      <c r="H67" s="1394"/>
      <c r="I67" s="1394" t="s">
        <v>756</v>
      </c>
      <c r="J67" s="1391"/>
      <c r="K67" s="1391"/>
      <c r="L67" s="1394" t="s">
        <v>757</v>
      </c>
      <c r="M67" s="1391"/>
      <c r="N67" s="1391"/>
      <c r="O67" s="1394"/>
      <c r="P67" s="1391"/>
      <c r="Q67" s="1394"/>
      <c r="R67" s="1391"/>
      <c r="S67" s="1395" t="s">
        <v>392</v>
      </c>
      <c r="T67" s="1391"/>
      <c r="U67" s="1391"/>
      <c r="V67" s="1391"/>
      <c r="W67" s="1391"/>
      <c r="X67" s="1391"/>
      <c r="Y67" s="1391"/>
      <c r="Z67" s="1391"/>
      <c r="AA67" s="1394" t="s">
        <v>732</v>
      </c>
      <c r="AB67" s="1391"/>
      <c r="AC67" s="1391"/>
      <c r="AD67" s="1391"/>
      <c r="AE67" s="1391"/>
      <c r="AF67" s="1394" t="s">
        <v>733</v>
      </c>
      <c r="AG67" s="1391"/>
      <c r="AH67" s="1391"/>
      <c r="AI67" s="776" t="s">
        <v>417</v>
      </c>
      <c r="AJ67" s="1396" t="s">
        <v>734</v>
      </c>
      <c r="AK67" s="1391"/>
      <c r="AL67" s="1391"/>
      <c r="AM67" s="1391"/>
      <c r="AN67" s="1391"/>
      <c r="AO67" s="1391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>
      <c r="A68" s="1003"/>
      <c r="B68" s="1390" t="s">
        <v>361</v>
      </c>
      <c r="C68" s="1391"/>
      <c r="D68" s="1002" t="s">
        <v>741</v>
      </c>
      <c r="E68" s="1390" t="s">
        <v>739</v>
      </c>
      <c r="F68" s="1391"/>
      <c r="G68" s="1390" t="s">
        <v>748</v>
      </c>
      <c r="H68" s="1390"/>
      <c r="I68" s="1390" t="s">
        <v>758</v>
      </c>
      <c r="J68" s="1391"/>
      <c r="K68" s="1391"/>
      <c r="L68" s="1390"/>
      <c r="M68" s="1391"/>
      <c r="N68" s="1391"/>
      <c r="O68" s="1390"/>
      <c r="P68" s="1391"/>
      <c r="Q68" s="1390"/>
      <c r="R68" s="1391"/>
      <c r="S68" s="1392" t="s">
        <v>628</v>
      </c>
      <c r="T68" s="1391"/>
      <c r="U68" s="1391"/>
      <c r="V68" s="1391"/>
      <c r="W68" s="1391"/>
      <c r="X68" s="1391"/>
      <c r="Y68" s="1391"/>
      <c r="Z68" s="1391"/>
      <c r="AA68" s="1390" t="s">
        <v>732</v>
      </c>
      <c r="AB68" s="1391"/>
      <c r="AC68" s="1391"/>
      <c r="AD68" s="1391"/>
      <c r="AE68" s="1391"/>
      <c r="AF68" s="1390" t="s">
        <v>733</v>
      </c>
      <c r="AG68" s="1391"/>
      <c r="AH68" s="1391"/>
      <c r="AI68" s="770" t="s">
        <v>417</v>
      </c>
      <c r="AJ68" s="1393" t="s">
        <v>734</v>
      </c>
      <c r="AK68" s="1391"/>
      <c r="AL68" s="1391"/>
      <c r="AM68" s="1391"/>
      <c r="AN68" s="1391"/>
      <c r="AO68" s="1391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>
      <c r="A69" s="1003"/>
      <c r="B69" s="1394" t="s">
        <v>361</v>
      </c>
      <c r="C69" s="1391"/>
      <c r="D69" s="1004" t="s">
        <v>741</v>
      </c>
      <c r="E69" s="1394" t="s">
        <v>739</v>
      </c>
      <c r="F69" s="1391"/>
      <c r="G69" s="1394" t="s">
        <v>748</v>
      </c>
      <c r="H69" s="1394"/>
      <c r="I69" s="1394" t="s">
        <v>758</v>
      </c>
      <c r="J69" s="1391"/>
      <c r="K69" s="1391"/>
      <c r="L69" s="1394" t="s">
        <v>738</v>
      </c>
      <c r="M69" s="1391"/>
      <c r="N69" s="1391"/>
      <c r="O69" s="1394"/>
      <c r="P69" s="1391"/>
      <c r="Q69" s="1394"/>
      <c r="R69" s="1391"/>
      <c r="S69" s="1395" t="s">
        <v>393</v>
      </c>
      <c r="T69" s="1391"/>
      <c r="U69" s="1391"/>
      <c r="V69" s="1391"/>
      <c r="W69" s="1391"/>
      <c r="X69" s="1391"/>
      <c r="Y69" s="1391"/>
      <c r="Z69" s="1391"/>
      <c r="AA69" s="1394" t="s">
        <v>732</v>
      </c>
      <c r="AB69" s="1391"/>
      <c r="AC69" s="1391"/>
      <c r="AD69" s="1391"/>
      <c r="AE69" s="1391"/>
      <c r="AF69" s="1394" t="s">
        <v>733</v>
      </c>
      <c r="AG69" s="1391"/>
      <c r="AH69" s="1391"/>
      <c r="AI69" s="776" t="s">
        <v>417</v>
      </c>
      <c r="AJ69" s="1396" t="s">
        <v>734</v>
      </c>
      <c r="AK69" s="1391"/>
      <c r="AL69" s="1391"/>
      <c r="AM69" s="1391"/>
      <c r="AN69" s="1391"/>
      <c r="AO69" s="1391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>
      <c r="A70" s="1003"/>
      <c r="B70" s="1394" t="s">
        <v>361</v>
      </c>
      <c r="C70" s="1391"/>
      <c r="D70" s="1004" t="s">
        <v>741</v>
      </c>
      <c r="E70" s="1394" t="s">
        <v>739</v>
      </c>
      <c r="F70" s="1391"/>
      <c r="G70" s="1394" t="s">
        <v>748</v>
      </c>
      <c r="H70" s="1394"/>
      <c r="I70" s="1394" t="s">
        <v>758</v>
      </c>
      <c r="J70" s="1391"/>
      <c r="K70" s="1391"/>
      <c r="L70" s="1394" t="s">
        <v>741</v>
      </c>
      <c r="M70" s="1391"/>
      <c r="N70" s="1391"/>
      <c r="O70" s="1394"/>
      <c r="P70" s="1391"/>
      <c r="Q70" s="1394"/>
      <c r="R70" s="1391"/>
      <c r="S70" s="1395" t="s">
        <v>394</v>
      </c>
      <c r="T70" s="1391"/>
      <c r="U70" s="1391"/>
      <c r="V70" s="1391"/>
      <c r="W70" s="1391"/>
      <c r="X70" s="1391"/>
      <c r="Y70" s="1391"/>
      <c r="Z70" s="1391"/>
      <c r="AA70" s="1394" t="s">
        <v>732</v>
      </c>
      <c r="AB70" s="1391"/>
      <c r="AC70" s="1391"/>
      <c r="AD70" s="1391"/>
      <c r="AE70" s="1391"/>
      <c r="AF70" s="1394" t="s">
        <v>733</v>
      </c>
      <c r="AG70" s="1391"/>
      <c r="AH70" s="1391"/>
      <c r="AI70" s="776" t="s">
        <v>417</v>
      </c>
      <c r="AJ70" s="1396" t="s">
        <v>734</v>
      </c>
      <c r="AK70" s="1391"/>
      <c r="AL70" s="1391"/>
      <c r="AM70" s="1391"/>
      <c r="AN70" s="1391"/>
      <c r="AO70" s="1391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>
      <c r="A71" s="1003"/>
      <c r="B71" s="1394" t="s">
        <v>361</v>
      </c>
      <c r="C71" s="1391"/>
      <c r="D71" s="1004" t="s">
        <v>741</v>
      </c>
      <c r="E71" s="1394" t="s">
        <v>739</v>
      </c>
      <c r="F71" s="1391"/>
      <c r="G71" s="1394" t="s">
        <v>742</v>
      </c>
      <c r="H71" s="1394"/>
      <c r="I71" s="1394"/>
      <c r="J71" s="1391"/>
      <c r="K71" s="1391"/>
      <c r="L71" s="1394"/>
      <c r="M71" s="1391"/>
      <c r="N71" s="1391"/>
      <c r="O71" s="1394"/>
      <c r="P71" s="1391"/>
      <c r="Q71" s="1394"/>
      <c r="R71" s="1391"/>
      <c r="S71" s="1395" t="s">
        <v>630</v>
      </c>
      <c r="T71" s="1391"/>
      <c r="U71" s="1391"/>
      <c r="V71" s="1391"/>
      <c r="W71" s="1391"/>
      <c r="X71" s="1391"/>
      <c r="Y71" s="1391"/>
      <c r="Z71" s="1391"/>
      <c r="AA71" s="1394" t="s">
        <v>732</v>
      </c>
      <c r="AB71" s="1391"/>
      <c r="AC71" s="1391"/>
      <c r="AD71" s="1391"/>
      <c r="AE71" s="1391"/>
      <c r="AF71" s="1394" t="s">
        <v>733</v>
      </c>
      <c r="AG71" s="1391"/>
      <c r="AH71" s="1391"/>
      <c r="AI71" s="776" t="s">
        <v>417</v>
      </c>
      <c r="AJ71" s="1396" t="s">
        <v>734</v>
      </c>
      <c r="AK71" s="1391"/>
      <c r="AL71" s="1391"/>
      <c r="AM71" s="1391"/>
      <c r="AN71" s="1391"/>
      <c r="AO71" s="1391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>
      <c r="A72" s="1003"/>
      <c r="B72" s="1390" t="s">
        <v>361</v>
      </c>
      <c r="C72" s="1391"/>
      <c r="D72" s="1002" t="s">
        <v>741</v>
      </c>
      <c r="E72" s="1390" t="s">
        <v>739</v>
      </c>
      <c r="F72" s="1391"/>
      <c r="G72" s="1390" t="s">
        <v>742</v>
      </c>
      <c r="H72" s="1390"/>
      <c r="I72" s="1390" t="s">
        <v>738</v>
      </c>
      <c r="J72" s="1391"/>
      <c r="K72" s="1391"/>
      <c r="L72" s="1390"/>
      <c r="M72" s="1391"/>
      <c r="N72" s="1391"/>
      <c r="O72" s="1390"/>
      <c r="P72" s="1391"/>
      <c r="Q72" s="1390"/>
      <c r="R72" s="1391"/>
      <c r="S72" s="1392" t="s">
        <v>633</v>
      </c>
      <c r="T72" s="1391"/>
      <c r="U72" s="1391"/>
      <c r="V72" s="1391"/>
      <c r="W72" s="1391"/>
      <c r="X72" s="1391"/>
      <c r="Y72" s="1391"/>
      <c r="Z72" s="1391"/>
      <c r="AA72" s="1390" t="s">
        <v>732</v>
      </c>
      <c r="AB72" s="1391"/>
      <c r="AC72" s="1391"/>
      <c r="AD72" s="1391"/>
      <c r="AE72" s="1391"/>
      <c r="AF72" s="1390" t="s">
        <v>733</v>
      </c>
      <c r="AG72" s="1391"/>
      <c r="AH72" s="1391"/>
      <c r="AI72" s="770" t="s">
        <v>417</v>
      </c>
      <c r="AJ72" s="1393" t="s">
        <v>734</v>
      </c>
      <c r="AK72" s="1391"/>
      <c r="AL72" s="1391"/>
      <c r="AM72" s="1391"/>
      <c r="AN72" s="1391"/>
      <c r="AO72" s="1391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>
      <c r="A73" s="1003"/>
      <c r="B73" s="1394" t="s">
        <v>361</v>
      </c>
      <c r="C73" s="1391"/>
      <c r="D73" s="1004" t="s">
        <v>741</v>
      </c>
      <c r="E73" s="1394" t="s">
        <v>739</v>
      </c>
      <c r="F73" s="1391"/>
      <c r="G73" s="1394" t="s">
        <v>742</v>
      </c>
      <c r="H73" s="1394"/>
      <c r="I73" s="1394" t="s">
        <v>738</v>
      </c>
      <c r="J73" s="1391"/>
      <c r="K73" s="1391"/>
      <c r="L73" s="1394" t="s">
        <v>748</v>
      </c>
      <c r="M73" s="1391"/>
      <c r="N73" s="1391"/>
      <c r="O73" s="1394"/>
      <c r="P73" s="1391"/>
      <c r="Q73" s="1394"/>
      <c r="R73" s="1391"/>
      <c r="S73" s="1395" t="s">
        <v>575</v>
      </c>
      <c r="T73" s="1391"/>
      <c r="U73" s="1391"/>
      <c r="V73" s="1391"/>
      <c r="W73" s="1391"/>
      <c r="X73" s="1391"/>
      <c r="Y73" s="1391"/>
      <c r="Z73" s="1391"/>
      <c r="AA73" s="1394" t="s">
        <v>732</v>
      </c>
      <c r="AB73" s="1391"/>
      <c r="AC73" s="1391"/>
      <c r="AD73" s="1391"/>
      <c r="AE73" s="1391"/>
      <c r="AF73" s="1394" t="s">
        <v>733</v>
      </c>
      <c r="AG73" s="1391"/>
      <c r="AH73" s="1391"/>
      <c r="AI73" s="776" t="s">
        <v>417</v>
      </c>
      <c r="AJ73" s="1396" t="s">
        <v>734</v>
      </c>
      <c r="AK73" s="1391"/>
      <c r="AL73" s="1391"/>
      <c r="AM73" s="1391"/>
      <c r="AN73" s="1391"/>
      <c r="AO73" s="1391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>
      <c r="A74" s="1003"/>
      <c r="B74" s="1394" t="s">
        <v>361</v>
      </c>
      <c r="C74" s="1391"/>
      <c r="D74" s="1004" t="s">
        <v>741</v>
      </c>
      <c r="E74" s="1394" t="s">
        <v>739</v>
      </c>
      <c r="F74" s="1391"/>
      <c r="G74" s="1394" t="s">
        <v>742</v>
      </c>
      <c r="H74" s="1394"/>
      <c r="I74" s="1394" t="s">
        <v>738</v>
      </c>
      <c r="J74" s="1391"/>
      <c r="K74" s="1391"/>
      <c r="L74" s="1394" t="s">
        <v>742</v>
      </c>
      <c r="M74" s="1391"/>
      <c r="N74" s="1391"/>
      <c r="O74" s="1394"/>
      <c r="P74" s="1391"/>
      <c r="Q74" s="1394"/>
      <c r="R74" s="1391"/>
      <c r="S74" s="1395" t="s">
        <v>395</v>
      </c>
      <c r="T74" s="1391"/>
      <c r="U74" s="1391"/>
      <c r="V74" s="1391"/>
      <c r="W74" s="1391"/>
      <c r="X74" s="1391"/>
      <c r="Y74" s="1391"/>
      <c r="Z74" s="1391"/>
      <c r="AA74" s="1394" t="s">
        <v>732</v>
      </c>
      <c r="AB74" s="1391"/>
      <c r="AC74" s="1391"/>
      <c r="AD74" s="1391"/>
      <c r="AE74" s="1391"/>
      <c r="AF74" s="1394" t="s">
        <v>733</v>
      </c>
      <c r="AG74" s="1391"/>
      <c r="AH74" s="1391"/>
      <c r="AI74" s="776" t="s">
        <v>417</v>
      </c>
      <c r="AJ74" s="1396" t="s">
        <v>734</v>
      </c>
      <c r="AK74" s="1391"/>
      <c r="AL74" s="1391"/>
      <c r="AM74" s="1391"/>
      <c r="AN74" s="1391"/>
      <c r="AO74" s="1391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>
      <c r="A75" s="1003"/>
      <c r="B75" s="1394" t="s">
        <v>361</v>
      </c>
      <c r="C75" s="1391"/>
      <c r="D75" s="1004" t="s">
        <v>741</v>
      </c>
      <c r="E75" s="1394" t="s">
        <v>739</v>
      </c>
      <c r="F75" s="1391"/>
      <c r="G75" s="1394" t="s">
        <v>742</v>
      </c>
      <c r="H75" s="1394"/>
      <c r="I75" s="1394" t="s">
        <v>738</v>
      </c>
      <c r="J75" s="1391"/>
      <c r="K75" s="1391"/>
      <c r="L75" s="1394" t="s">
        <v>753</v>
      </c>
      <c r="M75" s="1391"/>
      <c r="N75" s="1391"/>
      <c r="O75" s="1394"/>
      <c r="P75" s="1391"/>
      <c r="Q75" s="1394"/>
      <c r="R75" s="1391"/>
      <c r="S75" s="1395" t="s">
        <v>396</v>
      </c>
      <c r="T75" s="1391"/>
      <c r="U75" s="1391"/>
      <c r="V75" s="1391"/>
      <c r="W75" s="1391"/>
      <c r="X75" s="1391"/>
      <c r="Y75" s="1391"/>
      <c r="Z75" s="1391"/>
      <c r="AA75" s="1394" t="s">
        <v>732</v>
      </c>
      <c r="AB75" s="1391"/>
      <c r="AC75" s="1391"/>
      <c r="AD75" s="1391"/>
      <c r="AE75" s="1391"/>
      <c r="AF75" s="1394" t="s">
        <v>733</v>
      </c>
      <c r="AG75" s="1391"/>
      <c r="AH75" s="1391"/>
      <c r="AI75" s="776" t="s">
        <v>417</v>
      </c>
      <c r="AJ75" s="1396" t="s">
        <v>734</v>
      </c>
      <c r="AK75" s="1391"/>
      <c r="AL75" s="1391"/>
      <c r="AM75" s="1391"/>
      <c r="AN75" s="1391"/>
      <c r="AO75" s="1391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>
      <c r="A76" s="1003"/>
      <c r="B76" s="1394" t="s">
        <v>361</v>
      </c>
      <c r="C76" s="1391"/>
      <c r="D76" s="1004" t="s">
        <v>741</v>
      </c>
      <c r="E76" s="1394" t="s">
        <v>739</v>
      </c>
      <c r="F76" s="1391"/>
      <c r="G76" s="1394" t="s">
        <v>742</v>
      </c>
      <c r="H76" s="1394"/>
      <c r="I76" s="1394" t="s">
        <v>738</v>
      </c>
      <c r="J76" s="1391"/>
      <c r="K76" s="1391"/>
      <c r="L76" s="1394" t="s">
        <v>755</v>
      </c>
      <c r="M76" s="1391"/>
      <c r="N76" s="1391"/>
      <c r="O76" s="1394"/>
      <c r="P76" s="1391"/>
      <c r="Q76" s="1394"/>
      <c r="R76" s="1391"/>
      <c r="S76" s="1395" t="s">
        <v>397</v>
      </c>
      <c r="T76" s="1391"/>
      <c r="U76" s="1391"/>
      <c r="V76" s="1391"/>
      <c r="W76" s="1391"/>
      <c r="X76" s="1391"/>
      <c r="Y76" s="1391"/>
      <c r="Z76" s="1391"/>
      <c r="AA76" s="1394" t="s">
        <v>732</v>
      </c>
      <c r="AB76" s="1391"/>
      <c r="AC76" s="1391"/>
      <c r="AD76" s="1391"/>
      <c r="AE76" s="1391"/>
      <c r="AF76" s="1394" t="s">
        <v>733</v>
      </c>
      <c r="AG76" s="1391"/>
      <c r="AH76" s="1391"/>
      <c r="AI76" s="776" t="s">
        <v>417</v>
      </c>
      <c r="AJ76" s="1396" t="s">
        <v>734</v>
      </c>
      <c r="AK76" s="1391"/>
      <c r="AL76" s="1391"/>
      <c r="AM76" s="1391"/>
      <c r="AN76" s="1391"/>
      <c r="AO76" s="1391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>
      <c r="A77" s="1003"/>
      <c r="B77" s="1394" t="s">
        <v>361</v>
      </c>
      <c r="C77" s="1391"/>
      <c r="D77" s="1004" t="s">
        <v>741</v>
      </c>
      <c r="E77" s="1394" t="s">
        <v>739</v>
      </c>
      <c r="F77" s="1391"/>
      <c r="G77" s="1394" t="s">
        <v>742</v>
      </c>
      <c r="H77" s="1394"/>
      <c r="I77" s="1394" t="s">
        <v>738</v>
      </c>
      <c r="J77" s="1391"/>
      <c r="K77" s="1391"/>
      <c r="L77" s="1394" t="s">
        <v>747</v>
      </c>
      <c r="M77" s="1391"/>
      <c r="N77" s="1391"/>
      <c r="O77" s="1394"/>
      <c r="P77" s="1391"/>
      <c r="Q77" s="1394"/>
      <c r="R77" s="1391"/>
      <c r="S77" s="1395" t="s">
        <v>398</v>
      </c>
      <c r="T77" s="1391"/>
      <c r="U77" s="1391"/>
      <c r="V77" s="1391"/>
      <c r="W77" s="1391"/>
      <c r="X77" s="1391"/>
      <c r="Y77" s="1391"/>
      <c r="Z77" s="1391"/>
      <c r="AA77" s="1394" t="s">
        <v>732</v>
      </c>
      <c r="AB77" s="1391"/>
      <c r="AC77" s="1391"/>
      <c r="AD77" s="1391"/>
      <c r="AE77" s="1391"/>
      <c r="AF77" s="1394" t="s">
        <v>733</v>
      </c>
      <c r="AG77" s="1391"/>
      <c r="AH77" s="1391"/>
      <c r="AI77" s="776" t="s">
        <v>417</v>
      </c>
      <c r="AJ77" s="1396" t="s">
        <v>734</v>
      </c>
      <c r="AK77" s="1391"/>
      <c r="AL77" s="1391"/>
      <c r="AM77" s="1391"/>
      <c r="AN77" s="1391"/>
      <c r="AO77" s="1391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>
      <c r="A78" s="1003"/>
      <c r="B78" s="1394" t="s">
        <v>361</v>
      </c>
      <c r="C78" s="1391"/>
      <c r="D78" s="1004" t="s">
        <v>741</v>
      </c>
      <c r="E78" s="1394" t="s">
        <v>739</v>
      </c>
      <c r="F78" s="1391"/>
      <c r="G78" s="1394" t="s">
        <v>742</v>
      </c>
      <c r="H78" s="1394"/>
      <c r="I78" s="1394" t="s">
        <v>738</v>
      </c>
      <c r="J78" s="1391"/>
      <c r="K78" s="1391"/>
      <c r="L78" s="1394" t="s">
        <v>370</v>
      </c>
      <c r="M78" s="1391"/>
      <c r="N78" s="1391"/>
      <c r="O78" s="1394"/>
      <c r="P78" s="1391"/>
      <c r="Q78" s="1394"/>
      <c r="R78" s="1391"/>
      <c r="S78" s="1395" t="s">
        <v>399</v>
      </c>
      <c r="T78" s="1391"/>
      <c r="U78" s="1391"/>
      <c r="V78" s="1391"/>
      <c r="W78" s="1391"/>
      <c r="X78" s="1391"/>
      <c r="Y78" s="1391"/>
      <c r="Z78" s="1391"/>
      <c r="AA78" s="1394" t="s">
        <v>732</v>
      </c>
      <c r="AB78" s="1391"/>
      <c r="AC78" s="1391"/>
      <c r="AD78" s="1391"/>
      <c r="AE78" s="1391"/>
      <c r="AF78" s="1394" t="s">
        <v>733</v>
      </c>
      <c r="AG78" s="1391"/>
      <c r="AH78" s="1391"/>
      <c r="AI78" s="776" t="s">
        <v>417</v>
      </c>
      <c r="AJ78" s="1396" t="s">
        <v>734</v>
      </c>
      <c r="AK78" s="1391"/>
      <c r="AL78" s="1391"/>
      <c r="AM78" s="1391"/>
      <c r="AN78" s="1391"/>
      <c r="AO78" s="1391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>
      <c r="A79" s="1003"/>
      <c r="B79" s="1394" t="s">
        <v>361</v>
      </c>
      <c r="C79" s="1391"/>
      <c r="D79" s="1004" t="s">
        <v>741</v>
      </c>
      <c r="E79" s="1394" t="s">
        <v>739</v>
      </c>
      <c r="F79" s="1391"/>
      <c r="G79" s="1394" t="s">
        <v>742</v>
      </c>
      <c r="H79" s="1394"/>
      <c r="I79" s="1394" t="s">
        <v>738</v>
      </c>
      <c r="J79" s="1391"/>
      <c r="K79" s="1391"/>
      <c r="L79" s="1394" t="s">
        <v>759</v>
      </c>
      <c r="M79" s="1391"/>
      <c r="N79" s="1391"/>
      <c r="O79" s="1394"/>
      <c r="P79" s="1391"/>
      <c r="Q79" s="1394"/>
      <c r="R79" s="1391"/>
      <c r="S79" s="1395" t="s">
        <v>400</v>
      </c>
      <c r="T79" s="1391"/>
      <c r="U79" s="1391"/>
      <c r="V79" s="1391"/>
      <c r="W79" s="1391"/>
      <c r="X79" s="1391"/>
      <c r="Y79" s="1391"/>
      <c r="Z79" s="1391"/>
      <c r="AA79" s="1394" t="s">
        <v>732</v>
      </c>
      <c r="AB79" s="1391"/>
      <c r="AC79" s="1391"/>
      <c r="AD79" s="1391"/>
      <c r="AE79" s="1391"/>
      <c r="AF79" s="1394" t="s">
        <v>733</v>
      </c>
      <c r="AG79" s="1391"/>
      <c r="AH79" s="1391"/>
      <c r="AI79" s="776" t="s">
        <v>417</v>
      </c>
      <c r="AJ79" s="1396" t="s">
        <v>734</v>
      </c>
      <c r="AK79" s="1391"/>
      <c r="AL79" s="1391"/>
      <c r="AM79" s="1391"/>
      <c r="AN79" s="1391"/>
      <c r="AO79" s="1391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>
      <c r="A80" s="1003"/>
      <c r="B80" s="1390" t="s">
        <v>361</v>
      </c>
      <c r="C80" s="1391"/>
      <c r="D80" s="1002" t="s">
        <v>741</v>
      </c>
      <c r="E80" s="1390" t="s">
        <v>739</v>
      </c>
      <c r="F80" s="1391"/>
      <c r="G80" s="1390" t="s">
        <v>742</v>
      </c>
      <c r="H80" s="1390"/>
      <c r="I80" s="1390" t="s">
        <v>741</v>
      </c>
      <c r="J80" s="1391"/>
      <c r="K80" s="1391"/>
      <c r="L80" s="1390"/>
      <c r="M80" s="1391"/>
      <c r="N80" s="1391"/>
      <c r="O80" s="1390"/>
      <c r="P80" s="1391"/>
      <c r="Q80" s="1390"/>
      <c r="R80" s="1391"/>
      <c r="S80" s="1392" t="s">
        <v>635</v>
      </c>
      <c r="T80" s="1391"/>
      <c r="U80" s="1391"/>
      <c r="V80" s="1391"/>
      <c r="W80" s="1391"/>
      <c r="X80" s="1391"/>
      <c r="Y80" s="1391"/>
      <c r="Z80" s="1391"/>
      <c r="AA80" s="1390" t="s">
        <v>732</v>
      </c>
      <c r="AB80" s="1391"/>
      <c r="AC80" s="1391"/>
      <c r="AD80" s="1391"/>
      <c r="AE80" s="1391"/>
      <c r="AF80" s="1390" t="s">
        <v>733</v>
      </c>
      <c r="AG80" s="1391"/>
      <c r="AH80" s="1391"/>
      <c r="AI80" s="770" t="s">
        <v>417</v>
      </c>
      <c r="AJ80" s="1393" t="s">
        <v>734</v>
      </c>
      <c r="AK80" s="1391"/>
      <c r="AL80" s="1391"/>
      <c r="AM80" s="1391"/>
      <c r="AN80" s="1391"/>
      <c r="AO80" s="1391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>
      <c r="A81" s="1003"/>
      <c r="B81" s="1394" t="s">
        <v>361</v>
      </c>
      <c r="C81" s="1391"/>
      <c r="D81" s="1004" t="s">
        <v>741</v>
      </c>
      <c r="E81" s="1394" t="s">
        <v>739</v>
      </c>
      <c r="F81" s="1391"/>
      <c r="G81" s="1394" t="s">
        <v>742</v>
      </c>
      <c r="H81" s="1394"/>
      <c r="I81" s="1394" t="s">
        <v>741</v>
      </c>
      <c r="J81" s="1391"/>
      <c r="K81" s="1391"/>
      <c r="L81" s="1394" t="s">
        <v>738</v>
      </c>
      <c r="M81" s="1391"/>
      <c r="N81" s="1391"/>
      <c r="O81" s="1394"/>
      <c r="P81" s="1391"/>
      <c r="Q81" s="1394"/>
      <c r="R81" s="1391"/>
      <c r="S81" s="1395" t="s">
        <v>401</v>
      </c>
      <c r="T81" s="1391"/>
      <c r="U81" s="1391"/>
      <c r="V81" s="1391"/>
      <c r="W81" s="1391"/>
      <c r="X81" s="1391"/>
      <c r="Y81" s="1391"/>
      <c r="Z81" s="1391"/>
      <c r="AA81" s="1394" t="s">
        <v>732</v>
      </c>
      <c r="AB81" s="1391"/>
      <c r="AC81" s="1391"/>
      <c r="AD81" s="1391"/>
      <c r="AE81" s="1391"/>
      <c r="AF81" s="1394" t="s">
        <v>733</v>
      </c>
      <c r="AG81" s="1391"/>
      <c r="AH81" s="1391"/>
      <c r="AI81" s="776" t="s">
        <v>417</v>
      </c>
      <c r="AJ81" s="1396" t="s">
        <v>734</v>
      </c>
      <c r="AK81" s="1391"/>
      <c r="AL81" s="1391"/>
      <c r="AM81" s="1391"/>
      <c r="AN81" s="1391"/>
      <c r="AO81" s="1391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>
      <c r="A82" s="1003"/>
      <c r="B82" s="1394" t="s">
        <v>361</v>
      </c>
      <c r="C82" s="1391"/>
      <c r="D82" s="1004" t="s">
        <v>741</v>
      </c>
      <c r="E82" s="1394" t="s">
        <v>739</v>
      </c>
      <c r="F82" s="1391"/>
      <c r="G82" s="1394" t="s">
        <v>742</v>
      </c>
      <c r="H82" s="1394"/>
      <c r="I82" s="1394" t="s">
        <v>741</v>
      </c>
      <c r="J82" s="1391"/>
      <c r="K82" s="1391"/>
      <c r="L82" s="1394" t="s">
        <v>741</v>
      </c>
      <c r="M82" s="1391"/>
      <c r="N82" s="1391"/>
      <c r="O82" s="1394"/>
      <c r="P82" s="1391"/>
      <c r="Q82" s="1394"/>
      <c r="R82" s="1391"/>
      <c r="S82" s="1395" t="s">
        <v>402</v>
      </c>
      <c r="T82" s="1391"/>
      <c r="U82" s="1391"/>
      <c r="V82" s="1391"/>
      <c r="W82" s="1391"/>
      <c r="X82" s="1391"/>
      <c r="Y82" s="1391"/>
      <c r="Z82" s="1391"/>
      <c r="AA82" s="1394" t="s">
        <v>732</v>
      </c>
      <c r="AB82" s="1391"/>
      <c r="AC82" s="1391"/>
      <c r="AD82" s="1391"/>
      <c r="AE82" s="1391"/>
      <c r="AF82" s="1394" t="s">
        <v>733</v>
      </c>
      <c r="AG82" s="1391"/>
      <c r="AH82" s="1391"/>
      <c r="AI82" s="776" t="s">
        <v>417</v>
      </c>
      <c r="AJ82" s="1396" t="s">
        <v>734</v>
      </c>
      <c r="AK82" s="1391"/>
      <c r="AL82" s="1391"/>
      <c r="AM82" s="1391"/>
      <c r="AN82" s="1391"/>
      <c r="AO82" s="1391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>
      <c r="A83" s="1003"/>
      <c r="B83" s="1390" t="s">
        <v>361</v>
      </c>
      <c r="C83" s="1391"/>
      <c r="D83" s="1002" t="s">
        <v>741</v>
      </c>
      <c r="E83" s="1390" t="s">
        <v>739</v>
      </c>
      <c r="F83" s="1391"/>
      <c r="G83" s="1390" t="s">
        <v>742</v>
      </c>
      <c r="H83" s="1390"/>
      <c r="I83" s="1390" t="s">
        <v>742</v>
      </c>
      <c r="J83" s="1391"/>
      <c r="K83" s="1391"/>
      <c r="L83" s="1390"/>
      <c r="M83" s="1391"/>
      <c r="N83" s="1391"/>
      <c r="O83" s="1390"/>
      <c r="P83" s="1391"/>
      <c r="Q83" s="1390"/>
      <c r="R83" s="1391"/>
      <c r="S83" s="1392" t="s">
        <v>637</v>
      </c>
      <c r="T83" s="1391"/>
      <c r="U83" s="1391"/>
      <c r="V83" s="1391"/>
      <c r="W83" s="1391"/>
      <c r="X83" s="1391"/>
      <c r="Y83" s="1391"/>
      <c r="Z83" s="1391"/>
      <c r="AA83" s="1390" t="s">
        <v>732</v>
      </c>
      <c r="AB83" s="1391"/>
      <c r="AC83" s="1391"/>
      <c r="AD83" s="1391"/>
      <c r="AE83" s="1391"/>
      <c r="AF83" s="1390" t="s">
        <v>733</v>
      </c>
      <c r="AG83" s="1391"/>
      <c r="AH83" s="1391"/>
      <c r="AI83" s="770" t="s">
        <v>417</v>
      </c>
      <c r="AJ83" s="1393" t="s">
        <v>734</v>
      </c>
      <c r="AK83" s="1391"/>
      <c r="AL83" s="1391"/>
      <c r="AM83" s="1391"/>
      <c r="AN83" s="1391"/>
      <c r="AO83" s="1391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>
      <c r="A84" s="1003"/>
      <c r="B84" s="1394" t="s">
        <v>361</v>
      </c>
      <c r="C84" s="1391"/>
      <c r="D84" s="1004" t="s">
        <v>741</v>
      </c>
      <c r="E84" s="1394" t="s">
        <v>739</v>
      </c>
      <c r="F84" s="1391"/>
      <c r="G84" s="1394" t="s">
        <v>742</v>
      </c>
      <c r="H84" s="1394"/>
      <c r="I84" s="1394" t="s">
        <v>742</v>
      </c>
      <c r="J84" s="1391"/>
      <c r="K84" s="1391"/>
      <c r="L84" s="1394" t="s">
        <v>738</v>
      </c>
      <c r="M84" s="1391"/>
      <c r="N84" s="1391"/>
      <c r="O84" s="1394"/>
      <c r="P84" s="1391"/>
      <c r="Q84" s="1394"/>
      <c r="R84" s="1391"/>
      <c r="S84" s="1395" t="s">
        <v>403</v>
      </c>
      <c r="T84" s="1391"/>
      <c r="U84" s="1391"/>
      <c r="V84" s="1391"/>
      <c r="W84" s="1391"/>
      <c r="X84" s="1391"/>
      <c r="Y84" s="1391"/>
      <c r="Z84" s="1391"/>
      <c r="AA84" s="1394" t="s">
        <v>732</v>
      </c>
      <c r="AB84" s="1391"/>
      <c r="AC84" s="1391"/>
      <c r="AD84" s="1391"/>
      <c r="AE84" s="1391"/>
      <c r="AF84" s="1394" t="s">
        <v>733</v>
      </c>
      <c r="AG84" s="1391"/>
      <c r="AH84" s="1391"/>
      <c r="AI84" s="776" t="s">
        <v>417</v>
      </c>
      <c r="AJ84" s="1396" t="s">
        <v>734</v>
      </c>
      <c r="AK84" s="1391"/>
      <c r="AL84" s="1391"/>
      <c r="AM84" s="1391"/>
      <c r="AN84" s="1391"/>
      <c r="AO84" s="1391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>
      <c r="A85" s="1003"/>
      <c r="B85" s="1394" t="s">
        <v>361</v>
      </c>
      <c r="C85" s="1391"/>
      <c r="D85" s="1004" t="s">
        <v>741</v>
      </c>
      <c r="E85" s="1394" t="s">
        <v>739</v>
      </c>
      <c r="F85" s="1391"/>
      <c r="G85" s="1394" t="s">
        <v>742</v>
      </c>
      <c r="H85" s="1394"/>
      <c r="I85" s="1394" t="s">
        <v>742</v>
      </c>
      <c r="J85" s="1391"/>
      <c r="K85" s="1391"/>
      <c r="L85" s="1394" t="s">
        <v>753</v>
      </c>
      <c r="M85" s="1391"/>
      <c r="N85" s="1391"/>
      <c r="O85" s="1394"/>
      <c r="P85" s="1391"/>
      <c r="Q85" s="1394"/>
      <c r="R85" s="1391"/>
      <c r="S85" s="1395" t="s">
        <v>404</v>
      </c>
      <c r="T85" s="1391"/>
      <c r="U85" s="1391"/>
      <c r="V85" s="1391"/>
      <c r="W85" s="1391"/>
      <c r="X85" s="1391"/>
      <c r="Y85" s="1391"/>
      <c r="Z85" s="1391"/>
      <c r="AA85" s="1394" t="s">
        <v>732</v>
      </c>
      <c r="AB85" s="1391"/>
      <c r="AC85" s="1391"/>
      <c r="AD85" s="1391"/>
      <c r="AE85" s="1391"/>
      <c r="AF85" s="1394" t="s">
        <v>733</v>
      </c>
      <c r="AG85" s="1391"/>
      <c r="AH85" s="1391"/>
      <c r="AI85" s="776" t="s">
        <v>417</v>
      </c>
      <c r="AJ85" s="1396" t="s">
        <v>734</v>
      </c>
      <c r="AK85" s="1391"/>
      <c r="AL85" s="1391"/>
      <c r="AM85" s="1391"/>
      <c r="AN85" s="1391"/>
      <c r="AO85" s="1391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>
      <c r="A86" s="1003"/>
      <c r="B86" s="1394" t="s">
        <v>361</v>
      </c>
      <c r="C86" s="1391"/>
      <c r="D86" s="1004" t="s">
        <v>741</v>
      </c>
      <c r="E86" s="1394" t="s">
        <v>739</v>
      </c>
      <c r="F86" s="1391"/>
      <c r="G86" s="1394" t="s">
        <v>742</v>
      </c>
      <c r="H86" s="1394"/>
      <c r="I86" s="1394" t="s">
        <v>742</v>
      </c>
      <c r="J86" s="1391"/>
      <c r="K86" s="1391"/>
      <c r="L86" s="1394" t="s">
        <v>747</v>
      </c>
      <c r="M86" s="1391"/>
      <c r="N86" s="1391"/>
      <c r="O86" s="1394"/>
      <c r="P86" s="1391"/>
      <c r="Q86" s="1394"/>
      <c r="R86" s="1391"/>
      <c r="S86" s="1395" t="s">
        <v>405</v>
      </c>
      <c r="T86" s="1391"/>
      <c r="U86" s="1391"/>
      <c r="V86" s="1391"/>
      <c r="W86" s="1391"/>
      <c r="X86" s="1391"/>
      <c r="Y86" s="1391"/>
      <c r="Z86" s="1391"/>
      <c r="AA86" s="1394" t="s">
        <v>732</v>
      </c>
      <c r="AB86" s="1391"/>
      <c r="AC86" s="1391"/>
      <c r="AD86" s="1391"/>
      <c r="AE86" s="1391"/>
      <c r="AF86" s="1394" t="s">
        <v>733</v>
      </c>
      <c r="AG86" s="1391"/>
      <c r="AH86" s="1391"/>
      <c r="AI86" s="776" t="s">
        <v>417</v>
      </c>
      <c r="AJ86" s="1396" t="s">
        <v>734</v>
      </c>
      <c r="AK86" s="1391"/>
      <c r="AL86" s="1391"/>
      <c r="AM86" s="1391"/>
      <c r="AN86" s="1391"/>
      <c r="AO86" s="1391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>
      <c r="A87" s="1003"/>
      <c r="B87" s="1394" t="s">
        <v>361</v>
      </c>
      <c r="C87" s="1391"/>
      <c r="D87" s="1004" t="s">
        <v>741</v>
      </c>
      <c r="E87" s="1394" t="s">
        <v>739</v>
      </c>
      <c r="F87" s="1391"/>
      <c r="G87" s="1394" t="s">
        <v>742</v>
      </c>
      <c r="H87" s="1394"/>
      <c r="I87" s="1394" t="s">
        <v>742</v>
      </c>
      <c r="J87" s="1391"/>
      <c r="K87" s="1391"/>
      <c r="L87" s="1394" t="s">
        <v>745</v>
      </c>
      <c r="M87" s="1391"/>
      <c r="N87" s="1391"/>
      <c r="O87" s="1394"/>
      <c r="P87" s="1391"/>
      <c r="Q87" s="1394"/>
      <c r="R87" s="1391"/>
      <c r="S87" s="1395" t="s">
        <v>406</v>
      </c>
      <c r="T87" s="1391"/>
      <c r="U87" s="1391"/>
      <c r="V87" s="1391"/>
      <c r="W87" s="1391"/>
      <c r="X87" s="1391"/>
      <c r="Y87" s="1391"/>
      <c r="Z87" s="1391"/>
      <c r="AA87" s="1394" t="s">
        <v>732</v>
      </c>
      <c r="AB87" s="1391"/>
      <c r="AC87" s="1391"/>
      <c r="AD87" s="1391"/>
      <c r="AE87" s="1391"/>
      <c r="AF87" s="1394" t="s">
        <v>733</v>
      </c>
      <c r="AG87" s="1391"/>
      <c r="AH87" s="1391"/>
      <c r="AI87" s="776" t="s">
        <v>417</v>
      </c>
      <c r="AJ87" s="1396" t="s">
        <v>734</v>
      </c>
      <c r="AK87" s="1391"/>
      <c r="AL87" s="1391"/>
      <c r="AM87" s="1391"/>
      <c r="AN87" s="1391"/>
      <c r="AO87" s="1391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>
      <c r="A88" s="1003"/>
      <c r="B88" s="1394" t="s">
        <v>361</v>
      </c>
      <c r="C88" s="1391"/>
      <c r="D88" s="1004" t="s">
        <v>741</v>
      </c>
      <c r="E88" s="1394" t="s">
        <v>739</v>
      </c>
      <c r="F88" s="1391"/>
      <c r="G88" s="1394" t="s">
        <v>742</v>
      </c>
      <c r="H88" s="1394"/>
      <c r="I88" s="1394" t="s">
        <v>742</v>
      </c>
      <c r="J88" s="1391"/>
      <c r="K88" s="1391"/>
      <c r="L88" s="1394" t="s">
        <v>760</v>
      </c>
      <c r="M88" s="1391"/>
      <c r="N88" s="1391"/>
      <c r="O88" s="1394"/>
      <c r="P88" s="1391"/>
      <c r="Q88" s="1394"/>
      <c r="R88" s="1391"/>
      <c r="S88" s="1395" t="s">
        <v>407</v>
      </c>
      <c r="T88" s="1391"/>
      <c r="U88" s="1391"/>
      <c r="V88" s="1391"/>
      <c r="W88" s="1391"/>
      <c r="X88" s="1391"/>
      <c r="Y88" s="1391"/>
      <c r="Z88" s="1391"/>
      <c r="AA88" s="1394" t="s">
        <v>732</v>
      </c>
      <c r="AB88" s="1391"/>
      <c r="AC88" s="1391"/>
      <c r="AD88" s="1391"/>
      <c r="AE88" s="1391"/>
      <c r="AF88" s="1394" t="s">
        <v>733</v>
      </c>
      <c r="AG88" s="1391"/>
      <c r="AH88" s="1391"/>
      <c r="AI88" s="776" t="s">
        <v>417</v>
      </c>
      <c r="AJ88" s="1396" t="s">
        <v>734</v>
      </c>
      <c r="AK88" s="1391"/>
      <c r="AL88" s="1391"/>
      <c r="AM88" s="1391"/>
      <c r="AN88" s="1391"/>
      <c r="AO88" s="1391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>
      <c r="A89" s="1003"/>
      <c r="B89" s="1394" t="s">
        <v>361</v>
      </c>
      <c r="C89" s="1391"/>
      <c r="D89" s="1004" t="s">
        <v>741</v>
      </c>
      <c r="E89" s="1394" t="s">
        <v>739</v>
      </c>
      <c r="F89" s="1391"/>
      <c r="G89" s="1394" t="s">
        <v>742</v>
      </c>
      <c r="H89" s="1394"/>
      <c r="I89" s="1394" t="s">
        <v>742</v>
      </c>
      <c r="J89" s="1391"/>
      <c r="K89" s="1391"/>
      <c r="L89" s="1394" t="s">
        <v>761</v>
      </c>
      <c r="M89" s="1391"/>
      <c r="N89" s="1391"/>
      <c r="O89" s="1394"/>
      <c r="P89" s="1391"/>
      <c r="Q89" s="1394"/>
      <c r="R89" s="1391"/>
      <c r="S89" s="1395" t="s">
        <v>408</v>
      </c>
      <c r="T89" s="1391"/>
      <c r="U89" s="1391"/>
      <c r="V89" s="1391"/>
      <c r="W89" s="1391"/>
      <c r="X89" s="1391"/>
      <c r="Y89" s="1391"/>
      <c r="Z89" s="1391"/>
      <c r="AA89" s="1394" t="s">
        <v>732</v>
      </c>
      <c r="AB89" s="1391"/>
      <c r="AC89" s="1391"/>
      <c r="AD89" s="1391"/>
      <c r="AE89" s="1391"/>
      <c r="AF89" s="1394" t="s">
        <v>733</v>
      </c>
      <c r="AG89" s="1391"/>
      <c r="AH89" s="1391"/>
      <c r="AI89" s="776" t="s">
        <v>417</v>
      </c>
      <c r="AJ89" s="1396" t="s">
        <v>734</v>
      </c>
      <c r="AK89" s="1391"/>
      <c r="AL89" s="1391"/>
      <c r="AM89" s="1391"/>
      <c r="AN89" s="1391"/>
      <c r="AO89" s="1391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>
      <c r="A90" s="1003"/>
      <c r="B90" s="1394" t="s">
        <v>361</v>
      </c>
      <c r="C90" s="1391"/>
      <c r="D90" s="1004" t="s">
        <v>741</v>
      </c>
      <c r="E90" s="1394" t="s">
        <v>739</v>
      </c>
      <c r="F90" s="1391"/>
      <c r="G90" s="1394" t="s">
        <v>742</v>
      </c>
      <c r="H90" s="1394"/>
      <c r="I90" s="1394" t="s">
        <v>742</v>
      </c>
      <c r="J90" s="1391"/>
      <c r="K90" s="1391"/>
      <c r="L90" s="1394" t="s">
        <v>762</v>
      </c>
      <c r="M90" s="1391"/>
      <c r="N90" s="1391"/>
      <c r="O90" s="1394"/>
      <c r="P90" s="1391"/>
      <c r="Q90" s="1394"/>
      <c r="R90" s="1391"/>
      <c r="S90" s="1395" t="s">
        <v>409</v>
      </c>
      <c r="T90" s="1391"/>
      <c r="U90" s="1391"/>
      <c r="V90" s="1391"/>
      <c r="W90" s="1391"/>
      <c r="X90" s="1391"/>
      <c r="Y90" s="1391"/>
      <c r="Z90" s="1391"/>
      <c r="AA90" s="1394" t="s">
        <v>732</v>
      </c>
      <c r="AB90" s="1391"/>
      <c r="AC90" s="1391"/>
      <c r="AD90" s="1391"/>
      <c r="AE90" s="1391"/>
      <c r="AF90" s="1394" t="s">
        <v>733</v>
      </c>
      <c r="AG90" s="1391"/>
      <c r="AH90" s="1391"/>
      <c r="AI90" s="776" t="s">
        <v>417</v>
      </c>
      <c r="AJ90" s="1396" t="s">
        <v>734</v>
      </c>
      <c r="AK90" s="1391"/>
      <c r="AL90" s="1391"/>
      <c r="AM90" s="1391"/>
      <c r="AN90" s="1391"/>
      <c r="AO90" s="1391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>
      <c r="A91" s="1003"/>
      <c r="B91" s="1394" t="s">
        <v>361</v>
      </c>
      <c r="C91" s="1391"/>
      <c r="D91" s="1004" t="s">
        <v>741</v>
      </c>
      <c r="E91" s="1394" t="s">
        <v>739</v>
      </c>
      <c r="F91" s="1391"/>
      <c r="G91" s="1394" t="s">
        <v>742</v>
      </c>
      <c r="H91" s="1394"/>
      <c r="I91" s="1394" t="s">
        <v>742</v>
      </c>
      <c r="J91" s="1391"/>
      <c r="K91" s="1391"/>
      <c r="L91" s="1394" t="s">
        <v>763</v>
      </c>
      <c r="M91" s="1391"/>
      <c r="N91" s="1391"/>
      <c r="O91" s="1394"/>
      <c r="P91" s="1391"/>
      <c r="Q91" s="1394"/>
      <c r="R91" s="1391"/>
      <c r="S91" s="1395" t="s">
        <v>410</v>
      </c>
      <c r="T91" s="1391"/>
      <c r="U91" s="1391"/>
      <c r="V91" s="1391"/>
      <c r="W91" s="1391"/>
      <c r="X91" s="1391"/>
      <c r="Y91" s="1391"/>
      <c r="Z91" s="1391"/>
      <c r="AA91" s="1394" t="s">
        <v>732</v>
      </c>
      <c r="AB91" s="1391"/>
      <c r="AC91" s="1391"/>
      <c r="AD91" s="1391"/>
      <c r="AE91" s="1391"/>
      <c r="AF91" s="1394" t="s">
        <v>733</v>
      </c>
      <c r="AG91" s="1391"/>
      <c r="AH91" s="1391"/>
      <c r="AI91" s="776" t="s">
        <v>417</v>
      </c>
      <c r="AJ91" s="1396" t="s">
        <v>734</v>
      </c>
      <c r="AK91" s="1391"/>
      <c r="AL91" s="1391"/>
      <c r="AM91" s="1391"/>
      <c r="AN91" s="1391"/>
      <c r="AO91" s="1391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>
      <c r="A92" s="1003"/>
      <c r="B92" s="1394" t="s">
        <v>361</v>
      </c>
      <c r="C92" s="1391"/>
      <c r="D92" s="1004" t="s">
        <v>741</v>
      </c>
      <c r="E92" s="1394" t="s">
        <v>739</v>
      </c>
      <c r="F92" s="1391"/>
      <c r="G92" s="1394" t="s">
        <v>742</v>
      </c>
      <c r="H92" s="1394"/>
      <c r="I92" s="1394" t="s">
        <v>742</v>
      </c>
      <c r="J92" s="1391"/>
      <c r="K92" s="1391"/>
      <c r="L92" s="1394" t="s">
        <v>764</v>
      </c>
      <c r="M92" s="1391"/>
      <c r="N92" s="1391"/>
      <c r="O92" s="1394"/>
      <c r="P92" s="1391"/>
      <c r="Q92" s="1394"/>
      <c r="R92" s="1391"/>
      <c r="S92" s="1395" t="s">
        <v>411</v>
      </c>
      <c r="T92" s="1391"/>
      <c r="U92" s="1391"/>
      <c r="V92" s="1391"/>
      <c r="W92" s="1391"/>
      <c r="X92" s="1391"/>
      <c r="Y92" s="1391"/>
      <c r="Z92" s="1391"/>
      <c r="AA92" s="1394" t="s">
        <v>732</v>
      </c>
      <c r="AB92" s="1391"/>
      <c r="AC92" s="1391"/>
      <c r="AD92" s="1391"/>
      <c r="AE92" s="1391"/>
      <c r="AF92" s="1394" t="s">
        <v>733</v>
      </c>
      <c r="AG92" s="1391"/>
      <c r="AH92" s="1391"/>
      <c r="AI92" s="776" t="s">
        <v>417</v>
      </c>
      <c r="AJ92" s="1396" t="s">
        <v>734</v>
      </c>
      <c r="AK92" s="1391"/>
      <c r="AL92" s="1391"/>
      <c r="AM92" s="1391"/>
      <c r="AN92" s="1391"/>
      <c r="AO92" s="1391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>
      <c r="A93" s="1003"/>
      <c r="B93" s="1390" t="s">
        <v>361</v>
      </c>
      <c r="C93" s="1391"/>
      <c r="D93" s="1002" t="s">
        <v>741</v>
      </c>
      <c r="E93" s="1390" t="s">
        <v>739</v>
      </c>
      <c r="F93" s="1391"/>
      <c r="G93" s="1390" t="s">
        <v>742</v>
      </c>
      <c r="H93" s="1390"/>
      <c r="I93" s="1390" t="s">
        <v>743</v>
      </c>
      <c r="J93" s="1391"/>
      <c r="K93" s="1391"/>
      <c r="L93" s="1390"/>
      <c r="M93" s="1391"/>
      <c r="N93" s="1391"/>
      <c r="O93" s="1390"/>
      <c r="P93" s="1391"/>
      <c r="Q93" s="1390"/>
      <c r="R93" s="1391"/>
      <c r="S93" s="1392" t="s">
        <v>640</v>
      </c>
      <c r="T93" s="1391"/>
      <c r="U93" s="1391"/>
      <c r="V93" s="1391"/>
      <c r="W93" s="1391"/>
      <c r="X93" s="1391"/>
      <c r="Y93" s="1391"/>
      <c r="Z93" s="1391"/>
      <c r="AA93" s="1390" t="s">
        <v>732</v>
      </c>
      <c r="AB93" s="1391"/>
      <c r="AC93" s="1391"/>
      <c r="AD93" s="1391"/>
      <c r="AE93" s="1391"/>
      <c r="AF93" s="1390" t="s">
        <v>733</v>
      </c>
      <c r="AG93" s="1391"/>
      <c r="AH93" s="1391"/>
      <c r="AI93" s="770" t="s">
        <v>417</v>
      </c>
      <c r="AJ93" s="1393" t="s">
        <v>734</v>
      </c>
      <c r="AK93" s="1391"/>
      <c r="AL93" s="1391"/>
      <c r="AM93" s="1391"/>
      <c r="AN93" s="1391"/>
      <c r="AO93" s="1391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>
      <c r="A94" s="1003"/>
      <c r="B94" s="1394" t="s">
        <v>361</v>
      </c>
      <c r="C94" s="1391"/>
      <c r="D94" s="1004" t="s">
        <v>741</v>
      </c>
      <c r="E94" s="1394" t="s">
        <v>739</v>
      </c>
      <c r="F94" s="1391"/>
      <c r="G94" s="1394" t="s">
        <v>742</v>
      </c>
      <c r="H94" s="1394"/>
      <c r="I94" s="1394" t="s">
        <v>743</v>
      </c>
      <c r="J94" s="1391"/>
      <c r="K94" s="1391"/>
      <c r="L94" s="1394" t="s">
        <v>738</v>
      </c>
      <c r="M94" s="1391"/>
      <c r="N94" s="1391"/>
      <c r="O94" s="1394"/>
      <c r="P94" s="1391"/>
      <c r="Q94" s="1394"/>
      <c r="R94" s="1391"/>
      <c r="S94" s="1395" t="s">
        <v>412</v>
      </c>
      <c r="T94" s="1391"/>
      <c r="U94" s="1391"/>
      <c r="V94" s="1391"/>
      <c r="W94" s="1391"/>
      <c r="X94" s="1391"/>
      <c r="Y94" s="1391"/>
      <c r="Z94" s="1391"/>
      <c r="AA94" s="1394" t="s">
        <v>732</v>
      </c>
      <c r="AB94" s="1391"/>
      <c r="AC94" s="1391"/>
      <c r="AD94" s="1391"/>
      <c r="AE94" s="1391"/>
      <c r="AF94" s="1394" t="s">
        <v>733</v>
      </c>
      <c r="AG94" s="1391"/>
      <c r="AH94" s="1391"/>
      <c r="AI94" s="776" t="s">
        <v>417</v>
      </c>
      <c r="AJ94" s="1396" t="s">
        <v>734</v>
      </c>
      <c r="AK94" s="1391"/>
      <c r="AL94" s="1391"/>
      <c r="AM94" s="1391"/>
      <c r="AN94" s="1391"/>
      <c r="AO94" s="1391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>
      <c r="A95" s="1003"/>
      <c r="B95" s="1394" t="s">
        <v>361</v>
      </c>
      <c r="C95" s="1391"/>
      <c r="D95" s="1004" t="s">
        <v>741</v>
      </c>
      <c r="E95" s="1394" t="s">
        <v>739</v>
      </c>
      <c r="F95" s="1391"/>
      <c r="G95" s="1394" t="s">
        <v>742</v>
      </c>
      <c r="H95" s="1394"/>
      <c r="I95" s="1394" t="s">
        <v>743</v>
      </c>
      <c r="J95" s="1391"/>
      <c r="K95" s="1391"/>
      <c r="L95" s="1394" t="s">
        <v>741</v>
      </c>
      <c r="M95" s="1391"/>
      <c r="N95" s="1391"/>
      <c r="O95" s="1394"/>
      <c r="P95" s="1391"/>
      <c r="Q95" s="1394"/>
      <c r="R95" s="1391"/>
      <c r="S95" s="1395" t="s">
        <v>413</v>
      </c>
      <c r="T95" s="1391"/>
      <c r="U95" s="1391"/>
      <c r="V95" s="1391"/>
      <c r="W95" s="1391"/>
      <c r="X95" s="1391"/>
      <c r="Y95" s="1391"/>
      <c r="Z95" s="1391"/>
      <c r="AA95" s="1394" t="s">
        <v>732</v>
      </c>
      <c r="AB95" s="1391"/>
      <c r="AC95" s="1391"/>
      <c r="AD95" s="1391"/>
      <c r="AE95" s="1391"/>
      <c r="AF95" s="1394" t="s">
        <v>733</v>
      </c>
      <c r="AG95" s="1391"/>
      <c r="AH95" s="1391"/>
      <c r="AI95" s="776" t="s">
        <v>417</v>
      </c>
      <c r="AJ95" s="1396" t="s">
        <v>734</v>
      </c>
      <c r="AK95" s="1391"/>
      <c r="AL95" s="1391"/>
      <c r="AM95" s="1391"/>
      <c r="AN95" s="1391"/>
      <c r="AO95" s="1391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>
      <c r="A96" s="1003"/>
      <c r="B96" s="1394" t="s">
        <v>361</v>
      </c>
      <c r="C96" s="1391"/>
      <c r="D96" s="1004" t="s">
        <v>741</v>
      </c>
      <c r="E96" s="1394" t="s">
        <v>739</v>
      </c>
      <c r="F96" s="1391"/>
      <c r="G96" s="1394" t="s">
        <v>742</v>
      </c>
      <c r="H96" s="1394"/>
      <c r="I96" s="1394" t="s">
        <v>743</v>
      </c>
      <c r="J96" s="1391"/>
      <c r="K96" s="1391"/>
      <c r="L96" s="1394" t="s">
        <v>743</v>
      </c>
      <c r="M96" s="1391"/>
      <c r="N96" s="1391"/>
      <c r="O96" s="1394"/>
      <c r="P96" s="1391"/>
      <c r="Q96" s="1394"/>
      <c r="R96" s="1391"/>
      <c r="S96" s="1395" t="s">
        <v>414</v>
      </c>
      <c r="T96" s="1391"/>
      <c r="U96" s="1391"/>
      <c r="V96" s="1391"/>
      <c r="W96" s="1391"/>
      <c r="X96" s="1391"/>
      <c r="Y96" s="1391"/>
      <c r="Z96" s="1391"/>
      <c r="AA96" s="1394" t="s">
        <v>732</v>
      </c>
      <c r="AB96" s="1391"/>
      <c r="AC96" s="1391"/>
      <c r="AD96" s="1391"/>
      <c r="AE96" s="1391"/>
      <c r="AF96" s="1394" t="s">
        <v>733</v>
      </c>
      <c r="AG96" s="1391"/>
      <c r="AH96" s="1391"/>
      <c r="AI96" s="776" t="s">
        <v>417</v>
      </c>
      <c r="AJ96" s="1396" t="s">
        <v>734</v>
      </c>
      <c r="AK96" s="1391"/>
      <c r="AL96" s="1391"/>
      <c r="AM96" s="1391"/>
      <c r="AN96" s="1391"/>
      <c r="AO96" s="1391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>
      <c r="A97" s="1003"/>
      <c r="B97" s="1394" t="s">
        <v>361</v>
      </c>
      <c r="C97" s="1391"/>
      <c r="D97" s="1004" t="s">
        <v>741</v>
      </c>
      <c r="E97" s="1394" t="s">
        <v>739</v>
      </c>
      <c r="F97" s="1391"/>
      <c r="G97" s="1394" t="s">
        <v>742</v>
      </c>
      <c r="H97" s="1394"/>
      <c r="I97" s="1394" t="s">
        <v>743</v>
      </c>
      <c r="J97" s="1391"/>
      <c r="K97" s="1391"/>
      <c r="L97" s="1394" t="s">
        <v>753</v>
      </c>
      <c r="M97" s="1391"/>
      <c r="N97" s="1391"/>
      <c r="O97" s="1394"/>
      <c r="P97" s="1391"/>
      <c r="Q97" s="1394"/>
      <c r="R97" s="1391"/>
      <c r="S97" s="1395" t="s">
        <v>415</v>
      </c>
      <c r="T97" s="1391"/>
      <c r="U97" s="1391"/>
      <c r="V97" s="1391"/>
      <c r="W97" s="1391"/>
      <c r="X97" s="1391"/>
      <c r="Y97" s="1391"/>
      <c r="Z97" s="1391"/>
      <c r="AA97" s="1394" t="s">
        <v>732</v>
      </c>
      <c r="AB97" s="1391"/>
      <c r="AC97" s="1391"/>
      <c r="AD97" s="1391"/>
      <c r="AE97" s="1391"/>
      <c r="AF97" s="1394" t="s">
        <v>733</v>
      </c>
      <c r="AG97" s="1391"/>
      <c r="AH97" s="1391"/>
      <c r="AI97" s="776" t="s">
        <v>417</v>
      </c>
      <c r="AJ97" s="1396" t="s">
        <v>734</v>
      </c>
      <c r="AK97" s="1391"/>
      <c r="AL97" s="1391"/>
      <c r="AM97" s="1391"/>
      <c r="AN97" s="1391"/>
      <c r="AO97" s="1391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>
      <c r="A98" s="1003"/>
      <c r="B98" s="1394" t="s">
        <v>361</v>
      </c>
      <c r="C98" s="1391"/>
      <c r="D98" s="1004" t="s">
        <v>741</v>
      </c>
      <c r="E98" s="1394" t="s">
        <v>739</v>
      </c>
      <c r="F98" s="1391"/>
      <c r="G98" s="1394" t="s">
        <v>742</v>
      </c>
      <c r="H98" s="1394"/>
      <c r="I98" s="1394" t="s">
        <v>743</v>
      </c>
      <c r="J98" s="1391"/>
      <c r="K98" s="1391"/>
      <c r="L98" s="1394" t="s">
        <v>755</v>
      </c>
      <c r="M98" s="1391"/>
      <c r="N98" s="1391"/>
      <c r="O98" s="1394"/>
      <c r="P98" s="1391"/>
      <c r="Q98" s="1394"/>
      <c r="R98" s="1391"/>
      <c r="S98" s="1395" t="s">
        <v>416</v>
      </c>
      <c r="T98" s="1391"/>
      <c r="U98" s="1391"/>
      <c r="V98" s="1391"/>
      <c r="W98" s="1391"/>
      <c r="X98" s="1391"/>
      <c r="Y98" s="1391"/>
      <c r="Z98" s="1391"/>
      <c r="AA98" s="1394" t="s">
        <v>732</v>
      </c>
      <c r="AB98" s="1391"/>
      <c r="AC98" s="1391"/>
      <c r="AD98" s="1391"/>
      <c r="AE98" s="1391"/>
      <c r="AF98" s="1394" t="s">
        <v>733</v>
      </c>
      <c r="AG98" s="1391"/>
      <c r="AH98" s="1391"/>
      <c r="AI98" s="776" t="s">
        <v>417</v>
      </c>
      <c r="AJ98" s="1396" t="s">
        <v>734</v>
      </c>
      <c r="AK98" s="1391"/>
      <c r="AL98" s="1391"/>
      <c r="AM98" s="1391"/>
      <c r="AN98" s="1391"/>
      <c r="AO98" s="1391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>
      <c r="A99" s="1003"/>
      <c r="B99" s="1394" t="s">
        <v>361</v>
      </c>
      <c r="C99" s="1391"/>
      <c r="D99" s="1004" t="s">
        <v>741</v>
      </c>
      <c r="E99" s="1394" t="s">
        <v>739</v>
      </c>
      <c r="F99" s="1391"/>
      <c r="G99" s="1394" t="s">
        <v>742</v>
      </c>
      <c r="H99" s="1394"/>
      <c r="I99" s="1394" t="s">
        <v>743</v>
      </c>
      <c r="J99" s="1391"/>
      <c r="K99" s="1391"/>
      <c r="L99" s="1394" t="s">
        <v>417</v>
      </c>
      <c r="M99" s="1391"/>
      <c r="N99" s="1391"/>
      <c r="O99" s="1394"/>
      <c r="P99" s="1391"/>
      <c r="Q99" s="1394"/>
      <c r="R99" s="1391"/>
      <c r="S99" s="1395" t="s">
        <v>418</v>
      </c>
      <c r="T99" s="1391"/>
      <c r="U99" s="1391"/>
      <c r="V99" s="1391"/>
      <c r="W99" s="1391"/>
      <c r="X99" s="1391"/>
      <c r="Y99" s="1391"/>
      <c r="Z99" s="1391"/>
      <c r="AA99" s="1394" t="s">
        <v>732</v>
      </c>
      <c r="AB99" s="1391"/>
      <c r="AC99" s="1391"/>
      <c r="AD99" s="1391"/>
      <c r="AE99" s="1391"/>
      <c r="AF99" s="1394" t="s">
        <v>733</v>
      </c>
      <c r="AG99" s="1391"/>
      <c r="AH99" s="1391"/>
      <c r="AI99" s="776" t="s">
        <v>417</v>
      </c>
      <c r="AJ99" s="1396" t="s">
        <v>734</v>
      </c>
      <c r="AK99" s="1391"/>
      <c r="AL99" s="1391"/>
      <c r="AM99" s="1391"/>
      <c r="AN99" s="1391"/>
      <c r="AO99" s="1391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>
      <c r="A100" s="1003"/>
      <c r="B100" s="1394" t="s">
        <v>361</v>
      </c>
      <c r="C100" s="1391"/>
      <c r="D100" s="1004" t="s">
        <v>741</v>
      </c>
      <c r="E100" s="1394" t="s">
        <v>739</v>
      </c>
      <c r="F100" s="1391"/>
      <c r="G100" s="1394" t="s">
        <v>742</v>
      </c>
      <c r="H100" s="1394"/>
      <c r="I100" s="1394" t="s">
        <v>743</v>
      </c>
      <c r="J100" s="1391"/>
      <c r="K100" s="1391"/>
      <c r="L100" s="1394" t="s">
        <v>751</v>
      </c>
      <c r="M100" s="1391"/>
      <c r="N100" s="1391"/>
      <c r="O100" s="1394"/>
      <c r="P100" s="1391"/>
      <c r="Q100" s="1394"/>
      <c r="R100" s="1391"/>
      <c r="S100" s="1395" t="s">
        <v>419</v>
      </c>
      <c r="T100" s="1391"/>
      <c r="U100" s="1391"/>
      <c r="V100" s="1391"/>
      <c r="W100" s="1391"/>
      <c r="X100" s="1391"/>
      <c r="Y100" s="1391"/>
      <c r="Z100" s="1391"/>
      <c r="AA100" s="1394" t="s">
        <v>732</v>
      </c>
      <c r="AB100" s="1391"/>
      <c r="AC100" s="1391"/>
      <c r="AD100" s="1391"/>
      <c r="AE100" s="1391"/>
      <c r="AF100" s="1394" t="s">
        <v>733</v>
      </c>
      <c r="AG100" s="1391"/>
      <c r="AH100" s="1391"/>
      <c r="AI100" s="776" t="s">
        <v>417</v>
      </c>
      <c r="AJ100" s="1396" t="s">
        <v>734</v>
      </c>
      <c r="AK100" s="1391"/>
      <c r="AL100" s="1391"/>
      <c r="AM100" s="1391"/>
      <c r="AN100" s="1391"/>
      <c r="AO100" s="1391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>
      <c r="A101" s="1003"/>
      <c r="B101" s="1394" t="s">
        <v>361</v>
      </c>
      <c r="C101" s="1391"/>
      <c r="D101" s="1004" t="s">
        <v>741</v>
      </c>
      <c r="E101" s="1394" t="s">
        <v>739</v>
      </c>
      <c r="F101" s="1391"/>
      <c r="G101" s="1394" t="s">
        <v>742</v>
      </c>
      <c r="H101" s="1394"/>
      <c r="I101" s="1394" t="s">
        <v>743</v>
      </c>
      <c r="J101" s="1391"/>
      <c r="K101" s="1391"/>
      <c r="L101" s="1394" t="s">
        <v>765</v>
      </c>
      <c r="M101" s="1391"/>
      <c r="N101" s="1391"/>
      <c r="O101" s="1394"/>
      <c r="P101" s="1391"/>
      <c r="Q101" s="1394"/>
      <c r="R101" s="1391"/>
      <c r="S101" s="1395" t="s">
        <v>420</v>
      </c>
      <c r="T101" s="1391"/>
      <c r="U101" s="1391"/>
      <c r="V101" s="1391"/>
      <c r="W101" s="1391"/>
      <c r="X101" s="1391"/>
      <c r="Y101" s="1391"/>
      <c r="Z101" s="1391"/>
      <c r="AA101" s="1394" t="s">
        <v>732</v>
      </c>
      <c r="AB101" s="1391"/>
      <c r="AC101" s="1391"/>
      <c r="AD101" s="1391"/>
      <c r="AE101" s="1391"/>
      <c r="AF101" s="1394" t="s">
        <v>733</v>
      </c>
      <c r="AG101" s="1391"/>
      <c r="AH101" s="1391"/>
      <c r="AI101" s="776" t="s">
        <v>417</v>
      </c>
      <c r="AJ101" s="1396" t="s">
        <v>734</v>
      </c>
      <c r="AK101" s="1391"/>
      <c r="AL101" s="1391"/>
      <c r="AM101" s="1391"/>
      <c r="AN101" s="1391"/>
      <c r="AO101" s="1391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>
      <c r="A102" s="1003"/>
      <c r="B102" s="1390" t="s">
        <v>361</v>
      </c>
      <c r="C102" s="1391"/>
      <c r="D102" s="1002" t="s">
        <v>741</v>
      </c>
      <c r="E102" s="1390" t="s">
        <v>739</v>
      </c>
      <c r="F102" s="1391"/>
      <c r="G102" s="1390" t="s">
        <v>742</v>
      </c>
      <c r="H102" s="1390"/>
      <c r="I102" s="1390" t="s">
        <v>753</v>
      </c>
      <c r="J102" s="1391"/>
      <c r="K102" s="1391"/>
      <c r="L102" s="1390"/>
      <c r="M102" s="1391"/>
      <c r="N102" s="1391"/>
      <c r="O102" s="1390"/>
      <c r="P102" s="1391"/>
      <c r="Q102" s="1390"/>
      <c r="R102" s="1391"/>
      <c r="S102" s="1392" t="s">
        <v>766</v>
      </c>
      <c r="T102" s="1391"/>
      <c r="U102" s="1391"/>
      <c r="V102" s="1391"/>
      <c r="W102" s="1391"/>
      <c r="X102" s="1391"/>
      <c r="Y102" s="1391"/>
      <c r="Z102" s="1391"/>
      <c r="AA102" s="1390" t="s">
        <v>732</v>
      </c>
      <c r="AB102" s="1391"/>
      <c r="AC102" s="1391"/>
      <c r="AD102" s="1391"/>
      <c r="AE102" s="1391"/>
      <c r="AF102" s="1390" t="s">
        <v>733</v>
      </c>
      <c r="AG102" s="1391"/>
      <c r="AH102" s="1391"/>
      <c r="AI102" s="770" t="s">
        <v>417</v>
      </c>
      <c r="AJ102" s="1393" t="s">
        <v>734</v>
      </c>
      <c r="AK102" s="1391"/>
      <c r="AL102" s="1391"/>
      <c r="AM102" s="1391"/>
      <c r="AN102" s="1391"/>
      <c r="AO102" s="1391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>
      <c r="A103" s="1003"/>
      <c r="B103" s="1394" t="s">
        <v>361</v>
      </c>
      <c r="C103" s="1391"/>
      <c r="D103" s="1004" t="s">
        <v>741</v>
      </c>
      <c r="E103" s="1394" t="s">
        <v>739</v>
      </c>
      <c r="F103" s="1391"/>
      <c r="G103" s="1394" t="s">
        <v>742</v>
      </c>
      <c r="H103" s="1394"/>
      <c r="I103" s="1394" t="s">
        <v>753</v>
      </c>
      <c r="J103" s="1391"/>
      <c r="K103" s="1391"/>
      <c r="L103" s="1394" t="s">
        <v>741</v>
      </c>
      <c r="M103" s="1391"/>
      <c r="N103" s="1391"/>
      <c r="O103" s="1394"/>
      <c r="P103" s="1391"/>
      <c r="Q103" s="1394"/>
      <c r="R103" s="1391"/>
      <c r="S103" s="1395" t="s">
        <v>421</v>
      </c>
      <c r="T103" s="1391"/>
      <c r="U103" s="1391"/>
      <c r="V103" s="1391"/>
      <c r="W103" s="1391"/>
      <c r="X103" s="1391"/>
      <c r="Y103" s="1391"/>
      <c r="Z103" s="1391"/>
      <c r="AA103" s="1394" t="s">
        <v>732</v>
      </c>
      <c r="AB103" s="1391"/>
      <c r="AC103" s="1391"/>
      <c r="AD103" s="1391"/>
      <c r="AE103" s="1391"/>
      <c r="AF103" s="1394" t="s">
        <v>733</v>
      </c>
      <c r="AG103" s="1391"/>
      <c r="AH103" s="1391"/>
      <c r="AI103" s="776" t="s">
        <v>417</v>
      </c>
      <c r="AJ103" s="1396" t="s">
        <v>734</v>
      </c>
      <c r="AK103" s="1391"/>
      <c r="AL103" s="1391"/>
      <c r="AM103" s="1391"/>
      <c r="AN103" s="1391"/>
      <c r="AO103" s="1391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>
      <c r="A104" s="1003"/>
      <c r="B104" s="1394" t="s">
        <v>361</v>
      </c>
      <c r="C104" s="1391"/>
      <c r="D104" s="1004" t="s">
        <v>741</v>
      </c>
      <c r="E104" s="1394" t="s">
        <v>739</v>
      </c>
      <c r="F104" s="1391"/>
      <c r="G104" s="1394" t="s">
        <v>742</v>
      </c>
      <c r="H104" s="1394"/>
      <c r="I104" s="1394" t="s">
        <v>753</v>
      </c>
      <c r="J104" s="1391"/>
      <c r="K104" s="1391"/>
      <c r="L104" s="1394" t="s">
        <v>748</v>
      </c>
      <c r="M104" s="1391"/>
      <c r="N104" s="1391"/>
      <c r="O104" s="1394"/>
      <c r="P104" s="1391"/>
      <c r="Q104" s="1394"/>
      <c r="R104" s="1391"/>
      <c r="S104" s="1395" t="s">
        <v>422</v>
      </c>
      <c r="T104" s="1391"/>
      <c r="U104" s="1391"/>
      <c r="V104" s="1391"/>
      <c r="W104" s="1391"/>
      <c r="X104" s="1391"/>
      <c r="Y104" s="1391"/>
      <c r="Z104" s="1391"/>
      <c r="AA104" s="1394" t="s">
        <v>732</v>
      </c>
      <c r="AB104" s="1391"/>
      <c r="AC104" s="1391"/>
      <c r="AD104" s="1391"/>
      <c r="AE104" s="1391"/>
      <c r="AF104" s="1394" t="s">
        <v>733</v>
      </c>
      <c r="AG104" s="1391"/>
      <c r="AH104" s="1391"/>
      <c r="AI104" s="776" t="s">
        <v>417</v>
      </c>
      <c r="AJ104" s="1396" t="s">
        <v>734</v>
      </c>
      <c r="AK104" s="1391"/>
      <c r="AL104" s="1391"/>
      <c r="AM104" s="1391"/>
      <c r="AN104" s="1391"/>
      <c r="AO104" s="1391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>
      <c r="A105" s="1003"/>
      <c r="B105" s="1394" t="s">
        <v>361</v>
      </c>
      <c r="C105" s="1391"/>
      <c r="D105" s="1004" t="s">
        <v>741</v>
      </c>
      <c r="E105" s="1394" t="s">
        <v>739</v>
      </c>
      <c r="F105" s="1391"/>
      <c r="G105" s="1394" t="s">
        <v>742</v>
      </c>
      <c r="H105" s="1394"/>
      <c r="I105" s="1394" t="s">
        <v>753</v>
      </c>
      <c r="J105" s="1391"/>
      <c r="K105" s="1391"/>
      <c r="L105" s="1394" t="s">
        <v>743</v>
      </c>
      <c r="M105" s="1391"/>
      <c r="N105" s="1391"/>
      <c r="O105" s="1394"/>
      <c r="P105" s="1391"/>
      <c r="Q105" s="1394"/>
      <c r="R105" s="1391"/>
      <c r="S105" s="1395" t="s">
        <v>423</v>
      </c>
      <c r="T105" s="1391"/>
      <c r="U105" s="1391"/>
      <c r="V105" s="1391"/>
      <c r="W105" s="1391"/>
      <c r="X105" s="1391"/>
      <c r="Y105" s="1391"/>
      <c r="Z105" s="1391"/>
      <c r="AA105" s="1394" t="s">
        <v>732</v>
      </c>
      <c r="AB105" s="1391"/>
      <c r="AC105" s="1391"/>
      <c r="AD105" s="1391"/>
      <c r="AE105" s="1391"/>
      <c r="AF105" s="1394" t="s">
        <v>733</v>
      </c>
      <c r="AG105" s="1391"/>
      <c r="AH105" s="1391"/>
      <c r="AI105" s="776" t="s">
        <v>417</v>
      </c>
      <c r="AJ105" s="1396" t="s">
        <v>734</v>
      </c>
      <c r="AK105" s="1391"/>
      <c r="AL105" s="1391"/>
      <c r="AM105" s="1391"/>
      <c r="AN105" s="1391"/>
      <c r="AO105" s="1391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>
      <c r="A106" s="1003"/>
      <c r="B106" s="1390" t="s">
        <v>361</v>
      </c>
      <c r="C106" s="1391"/>
      <c r="D106" s="1002" t="s">
        <v>741</v>
      </c>
      <c r="E106" s="1390" t="s">
        <v>739</v>
      </c>
      <c r="F106" s="1391"/>
      <c r="G106" s="1390" t="s">
        <v>742</v>
      </c>
      <c r="H106" s="1390"/>
      <c r="I106" s="1390" t="s">
        <v>754</v>
      </c>
      <c r="J106" s="1391"/>
      <c r="K106" s="1391"/>
      <c r="L106" s="1390"/>
      <c r="M106" s="1391"/>
      <c r="N106" s="1391"/>
      <c r="O106" s="1390"/>
      <c r="P106" s="1391"/>
      <c r="Q106" s="1390"/>
      <c r="R106" s="1391"/>
      <c r="S106" s="1392" t="s">
        <v>644</v>
      </c>
      <c r="T106" s="1391"/>
      <c r="U106" s="1391"/>
      <c r="V106" s="1391"/>
      <c r="W106" s="1391"/>
      <c r="X106" s="1391"/>
      <c r="Y106" s="1391"/>
      <c r="Z106" s="1391"/>
      <c r="AA106" s="1390" t="s">
        <v>732</v>
      </c>
      <c r="AB106" s="1391"/>
      <c r="AC106" s="1391"/>
      <c r="AD106" s="1391"/>
      <c r="AE106" s="1391"/>
      <c r="AF106" s="1390" t="s">
        <v>733</v>
      </c>
      <c r="AG106" s="1391"/>
      <c r="AH106" s="1391"/>
      <c r="AI106" s="770" t="s">
        <v>417</v>
      </c>
      <c r="AJ106" s="1393" t="s">
        <v>734</v>
      </c>
      <c r="AK106" s="1391"/>
      <c r="AL106" s="1391"/>
      <c r="AM106" s="1391"/>
      <c r="AN106" s="1391"/>
      <c r="AO106" s="1391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>
      <c r="A107" s="1003"/>
      <c r="B107" s="1394" t="s">
        <v>361</v>
      </c>
      <c r="C107" s="1391"/>
      <c r="D107" s="1004" t="s">
        <v>741</v>
      </c>
      <c r="E107" s="1394" t="s">
        <v>739</v>
      </c>
      <c r="F107" s="1391"/>
      <c r="G107" s="1394" t="s">
        <v>742</v>
      </c>
      <c r="H107" s="1394"/>
      <c r="I107" s="1394" t="s">
        <v>754</v>
      </c>
      <c r="J107" s="1391"/>
      <c r="K107" s="1391"/>
      <c r="L107" s="1394" t="s">
        <v>743</v>
      </c>
      <c r="M107" s="1391"/>
      <c r="N107" s="1391"/>
      <c r="O107" s="1394"/>
      <c r="P107" s="1391"/>
      <c r="Q107" s="1394"/>
      <c r="R107" s="1391"/>
      <c r="S107" s="1395" t="s">
        <v>424</v>
      </c>
      <c r="T107" s="1391"/>
      <c r="U107" s="1391"/>
      <c r="V107" s="1391"/>
      <c r="W107" s="1391"/>
      <c r="X107" s="1391"/>
      <c r="Y107" s="1391"/>
      <c r="Z107" s="1391"/>
      <c r="AA107" s="1394" t="s">
        <v>732</v>
      </c>
      <c r="AB107" s="1391"/>
      <c r="AC107" s="1391"/>
      <c r="AD107" s="1391"/>
      <c r="AE107" s="1391"/>
      <c r="AF107" s="1394" t="s">
        <v>733</v>
      </c>
      <c r="AG107" s="1391"/>
      <c r="AH107" s="1391"/>
      <c r="AI107" s="776" t="s">
        <v>417</v>
      </c>
      <c r="AJ107" s="1396" t="s">
        <v>734</v>
      </c>
      <c r="AK107" s="1391"/>
      <c r="AL107" s="1391"/>
      <c r="AM107" s="1391"/>
      <c r="AN107" s="1391"/>
      <c r="AO107" s="1391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>
      <c r="A108" s="1003"/>
      <c r="B108" s="1394" t="s">
        <v>361</v>
      </c>
      <c r="C108" s="1391"/>
      <c r="D108" s="1004" t="s">
        <v>741</v>
      </c>
      <c r="E108" s="1394" t="s">
        <v>739</v>
      </c>
      <c r="F108" s="1391"/>
      <c r="G108" s="1394" t="s">
        <v>742</v>
      </c>
      <c r="H108" s="1394"/>
      <c r="I108" s="1394" t="s">
        <v>754</v>
      </c>
      <c r="J108" s="1391"/>
      <c r="K108" s="1391"/>
      <c r="L108" s="1394" t="s">
        <v>753</v>
      </c>
      <c r="M108" s="1391"/>
      <c r="N108" s="1391"/>
      <c r="O108" s="1394"/>
      <c r="P108" s="1391"/>
      <c r="Q108" s="1394"/>
      <c r="R108" s="1391"/>
      <c r="S108" s="1395" t="s">
        <v>425</v>
      </c>
      <c r="T108" s="1391"/>
      <c r="U108" s="1391"/>
      <c r="V108" s="1391"/>
      <c r="W108" s="1391"/>
      <c r="X108" s="1391"/>
      <c r="Y108" s="1391"/>
      <c r="Z108" s="1391"/>
      <c r="AA108" s="1394" t="s">
        <v>732</v>
      </c>
      <c r="AB108" s="1391"/>
      <c r="AC108" s="1391"/>
      <c r="AD108" s="1391"/>
      <c r="AE108" s="1391"/>
      <c r="AF108" s="1394" t="s">
        <v>733</v>
      </c>
      <c r="AG108" s="1391"/>
      <c r="AH108" s="1391"/>
      <c r="AI108" s="776" t="s">
        <v>417</v>
      </c>
      <c r="AJ108" s="1396" t="s">
        <v>734</v>
      </c>
      <c r="AK108" s="1391"/>
      <c r="AL108" s="1391"/>
      <c r="AM108" s="1391"/>
      <c r="AN108" s="1391"/>
      <c r="AO108" s="1391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>
      <c r="A109" s="1003"/>
      <c r="B109" s="1390" t="s">
        <v>361</v>
      </c>
      <c r="C109" s="1391"/>
      <c r="D109" s="1002" t="s">
        <v>741</v>
      </c>
      <c r="E109" s="1390" t="s">
        <v>739</v>
      </c>
      <c r="F109" s="1391"/>
      <c r="G109" s="1390" t="s">
        <v>742</v>
      </c>
      <c r="H109" s="1390"/>
      <c r="I109" s="1390" t="s">
        <v>755</v>
      </c>
      <c r="J109" s="1391"/>
      <c r="K109" s="1391"/>
      <c r="L109" s="1390"/>
      <c r="M109" s="1391"/>
      <c r="N109" s="1391"/>
      <c r="O109" s="1390"/>
      <c r="P109" s="1391"/>
      <c r="Q109" s="1390"/>
      <c r="R109" s="1391"/>
      <c r="S109" s="1392" t="s">
        <v>767</v>
      </c>
      <c r="T109" s="1391"/>
      <c r="U109" s="1391"/>
      <c r="V109" s="1391"/>
      <c r="W109" s="1391"/>
      <c r="X109" s="1391"/>
      <c r="Y109" s="1391"/>
      <c r="Z109" s="1391"/>
      <c r="AA109" s="1390" t="s">
        <v>732</v>
      </c>
      <c r="AB109" s="1391"/>
      <c r="AC109" s="1391"/>
      <c r="AD109" s="1391"/>
      <c r="AE109" s="1391"/>
      <c r="AF109" s="1390" t="s">
        <v>733</v>
      </c>
      <c r="AG109" s="1391"/>
      <c r="AH109" s="1391"/>
      <c r="AI109" s="770" t="s">
        <v>417</v>
      </c>
      <c r="AJ109" s="1393" t="s">
        <v>734</v>
      </c>
      <c r="AK109" s="1391"/>
      <c r="AL109" s="1391"/>
      <c r="AM109" s="1391"/>
      <c r="AN109" s="1391"/>
      <c r="AO109" s="1391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>
      <c r="A110" s="1003"/>
      <c r="B110" s="1394" t="s">
        <v>361</v>
      </c>
      <c r="C110" s="1391"/>
      <c r="D110" s="1004" t="s">
        <v>741</v>
      </c>
      <c r="E110" s="1394" t="s">
        <v>739</v>
      </c>
      <c r="F110" s="1391"/>
      <c r="G110" s="1394" t="s">
        <v>742</v>
      </c>
      <c r="H110" s="1394"/>
      <c r="I110" s="1394" t="s">
        <v>755</v>
      </c>
      <c r="J110" s="1391"/>
      <c r="K110" s="1391"/>
      <c r="L110" s="1394" t="s">
        <v>738</v>
      </c>
      <c r="M110" s="1391"/>
      <c r="N110" s="1391"/>
      <c r="O110" s="1394"/>
      <c r="P110" s="1391"/>
      <c r="Q110" s="1394"/>
      <c r="R110" s="1391"/>
      <c r="S110" s="1395" t="s">
        <v>426</v>
      </c>
      <c r="T110" s="1391"/>
      <c r="U110" s="1391"/>
      <c r="V110" s="1391"/>
      <c r="W110" s="1391"/>
      <c r="X110" s="1391"/>
      <c r="Y110" s="1391"/>
      <c r="Z110" s="1391"/>
      <c r="AA110" s="1394" t="s">
        <v>732</v>
      </c>
      <c r="AB110" s="1391"/>
      <c r="AC110" s="1391"/>
      <c r="AD110" s="1391"/>
      <c r="AE110" s="1391"/>
      <c r="AF110" s="1394" t="s">
        <v>733</v>
      </c>
      <c r="AG110" s="1391"/>
      <c r="AH110" s="1391"/>
      <c r="AI110" s="776" t="s">
        <v>417</v>
      </c>
      <c r="AJ110" s="1396" t="s">
        <v>734</v>
      </c>
      <c r="AK110" s="1391"/>
      <c r="AL110" s="1391"/>
      <c r="AM110" s="1391"/>
      <c r="AN110" s="1391"/>
      <c r="AO110" s="1391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>
      <c r="A111" s="1003"/>
      <c r="B111" s="1394" t="s">
        <v>361</v>
      </c>
      <c r="C111" s="1391"/>
      <c r="D111" s="1004" t="s">
        <v>741</v>
      </c>
      <c r="E111" s="1394" t="s">
        <v>739</v>
      </c>
      <c r="F111" s="1391"/>
      <c r="G111" s="1394" t="s">
        <v>742</v>
      </c>
      <c r="H111" s="1394"/>
      <c r="I111" s="1394" t="s">
        <v>755</v>
      </c>
      <c r="J111" s="1391"/>
      <c r="K111" s="1391"/>
      <c r="L111" s="1394" t="s">
        <v>741</v>
      </c>
      <c r="M111" s="1391"/>
      <c r="N111" s="1391"/>
      <c r="O111" s="1394"/>
      <c r="P111" s="1391"/>
      <c r="Q111" s="1394"/>
      <c r="R111" s="1391"/>
      <c r="S111" s="1395" t="s">
        <v>427</v>
      </c>
      <c r="T111" s="1391"/>
      <c r="U111" s="1391"/>
      <c r="V111" s="1391"/>
      <c r="W111" s="1391"/>
      <c r="X111" s="1391"/>
      <c r="Y111" s="1391"/>
      <c r="Z111" s="1391"/>
      <c r="AA111" s="1394" t="s">
        <v>732</v>
      </c>
      <c r="AB111" s="1391"/>
      <c r="AC111" s="1391"/>
      <c r="AD111" s="1391"/>
      <c r="AE111" s="1391"/>
      <c r="AF111" s="1394" t="s">
        <v>733</v>
      </c>
      <c r="AG111" s="1391"/>
      <c r="AH111" s="1391"/>
      <c r="AI111" s="776" t="s">
        <v>417</v>
      </c>
      <c r="AJ111" s="1396" t="s">
        <v>734</v>
      </c>
      <c r="AK111" s="1391"/>
      <c r="AL111" s="1391"/>
      <c r="AM111" s="1391"/>
      <c r="AN111" s="1391"/>
      <c r="AO111" s="1391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>
      <c r="A112" s="1003"/>
      <c r="B112" s="1394" t="s">
        <v>361</v>
      </c>
      <c r="C112" s="1391"/>
      <c r="D112" s="1004" t="s">
        <v>741</v>
      </c>
      <c r="E112" s="1394" t="s">
        <v>739</v>
      </c>
      <c r="F112" s="1391"/>
      <c r="G112" s="1394" t="s">
        <v>742</v>
      </c>
      <c r="H112" s="1394"/>
      <c r="I112" s="1394" t="s">
        <v>755</v>
      </c>
      <c r="J112" s="1391"/>
      <c r="K112" s="1391"/>
      <c r="L112" s="1394" t="s">
        <v>748</v>
      </c>
      <c r="M112" s="1391"/>
      <c r="N112" s="1391"/>
      <c r="O112" s="1394"/>
      <c r="P112" s="1391"/>
      <c r="Q112" s="1394"/>
      <c r="R112" s="1391"/>
      <c r="S112" s="1395" t="s">
        <v>428</v>
      </c>
      <c r="T112" s="1391"/>
      <c r="U112" s="1391"/>
      <c r="V112" s="1391"/>
      <c r="W112" s="1391"/>
      <c r="X112" s="1391"/>
      <c r="Y112" s="1391"/>
      <c r="Z112" s="1391"/>
      <c r="AA112" s="1394" t="s">
        <v>732</v>
      </c>
      <c r="AB112" s="1391"/>
      <c r="AC112" s="1391"/>
      <c r="AD112" s="1391"/>
      <c r="AE112" s="1391"/>
      <c r="AF112" s="1394" t="s">
        <v>733</v>
      </c>
      <c r="AG112" s="1391"/>
      <c r="AH112" s="1391"/>
      <c r="AI112" s="776" t="s">
        <v>417</v>
      </c>
      <c r="AJ112" s="1396" t="s">
        <v>734</v>
      </c>
      <c r="AK112" s="1391"/>
      <c r="AL112" s="1391"/>
      <c r="AM112" s="1391"/>
      <c r="AN112" s="1391"/>
      <c r="AO112" s="1391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>
      <c r="A113" s="1003"/>
      <c r="B113" s="1394" t="s">
        <v>361</v>
      </c>
      <c r="C113" s="1391"/>
      <c r="D113" s="1004" t="s">
        <v>741</v>
      </c>
      <c r="E113" s="1394" t="s">
        <v>739</v>
      </c>
      <c r="F113" s="1391"/>
      <c r="G113" s="1394" t="s">
        <v>742</v>
      </c>
      <c r="H113" s="1394"/>
      <c r="I113" s="1394" t="s">
        <v>755</v>
      </c>
      <c r="J113" s="1391"/>
      <c r="K113" s="1391"/>
      <c r="L113" s="1394" t="s">
        <v>743</v>
      </c>
      <c r="M113" s="1391"/>
      <c r="N113" s="1391"/>
      <c r="O113" s="1394"/>
      <c r="P113" s="1391"/>
      <c r="Q113" s="1394"/>
      <c r="R113" s="1391"/>
      <c r="S113" s="1395" t="s">
        <v>429</v>
      </c>
      <c r="T113" s="1391"/>
      <c r="U113" s="1391"/>
      <c r="V113" s="1391"/>
      <c r="W113" s="1391"/>
      <c r="X113" s="1391"/>
      <c r="Y113" s="1391"/>
      <c r="Z113" s="1391"/>
      <c r="AA113" s="1394" t="s">
        <v>732</v>
      </c>
      <c r="AB113" s="1391"/>
      <c r="AC113" s="1391"/>
      <c r="AD113" s="1391"/>
      <c r="AE113" s="1391"/>
      <c r="AF113" s="1394" t="s">
        <v>733</v>
      </c>
      <c r="AG113" s="1391"/>
      <c r="AH113" s="1391"/>
      <c r="AI113" s="776" t="s">
        <v>417</v>
      </c>
      <c r="AJ113" s="1396" t="s">
        <v>734</v>
      </c>
      <c r="AK113" s="1391"/>
      <c r="AL113" s="1391"/>
      <c r="AM113" s="1391"/>
      <c r="AN113" s="1391"/>
      <c r="AO113" s="1391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>
      <c r="A114" s="1003"/>
      <c r="B114" s="1394" t="s">
        <v>361</v>
      </c>
      <c r="C114" s="1391"/>
      <c r="D114" s="1004" t="s">
        <v>741</v>
      </c>
      <c r="E114" s="1394" t="s">
        <v>739</v>
      </c>
      <c r="F114" s="1391"/>
      <c r="G114" s="1394" t="s">
        <v>742</v>
      </c>
      <c r="H114" s="1394"/>
      <c r="I114" s="1394" t="s">
        <v>755</v>
      </c>
      <c r="J114" s="1391"/>
      <c r="K114" s="1391"/>
      <c r="L114" s="1394" t="s">
        <v>753</v>
      </c>
      <c r="M114" s="1391"/>
      <c r="N114" s="1391"/>
      <c r="O114" s="1394"/>
      <c r="P114" s="1391"/>
      <c r="Q114" s="1394"/>
      <c r="R114" s="1391"/>
      <c r="S114" s="1395" t="s">
        <v>430</v>
      </c>
      <c r="T114" s="1391"/>
      <c r="U114" s="1391"/>
      <c r="V114" s="1391"/>
      <c r="W114" s="1391"/>
      <c r="X114" s="1391"/>
      <c r="Y114" s="1391"/>
      <c r="Z114" s="1391"/>
      <c r="AA114" s="1394" t="s">
        <v>732</v>
      </c>
      <c r="AB114" s="1391"/>
      <c r="AC114" s="1391"/>
      <c r="AD114" s="1391"/>
      <c r="AE114" s="1391"/>
      <c r="AF114" s="1394" t="s">
        <v>733</v>
      </c>
      <c r="AG114" s="1391"/>
      <c r="AH114" s="1391"/>
      <c r="AI114" s="776" t="s">
        <v>417</v>
      </c>
      <c r="AJ114" s="1396" t="s">
        <v>734</v>
      </c>
      <c r="AK114" s="1391"/>
      <c r="AL114" s="1391"/>
      <c r="AM114" s="1391"/>
      <c r="AN114" s="1391"/>
      <c r="AO114" s="1391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>
      <c r="A115" s="1003"/>
      <c r="B115" s="1390" t="s">
        <v>361</v>
      </c>
      <c r="C115" s="1391"/>
      <c r="D115" s="1002" t="s">
        <v>741</v>
      </c>
      <c r="E115" s="1390" t="s">
        <v>739</v>
      </c>
      <c r="F115" s="1391"/>
      <c r="G115" s="1390" t="s">
        <v>742</v>
      </c>
      <c r="H115" s="1390"/>
      <c r="I115" s="1390" t="s">
        <v>747</v>
      </c>
      <c r="J115" s="1391"/>
      <c r="K115" s="1391"/>
      <c r="L115" s="1390"/>
      <c r="M115" s="1391"/>
      <c r="N115" s="1391"/>
      <c r="O115" s="1390"/>
      <c r="P115" s="1391"/>
      <c r="Q115" s="1390"/>
      <c r="R115" s="1391"/>
      <c r="S115" s="1392" t="s">
        <v>648</v>
      </c>
      <c r="T115" s="1391"/>
      <c r="U115" s="1391"/>
      <c r="V115" s="1391"/>
      <c r="W115" s="1391"/>
      <c r="X115" s="1391"/>
      <c r="Y115" s="1391"/>
      <c r="Z115" s="1391"/>
      <c r="AA115" s="1390" t="s">
        <v>732</v>
      </c>
      <c r="AB115" s="1391"/>
      <c r="AC115" s="1391"/>
      <c r="AD115" s="1391"/>
      <c r="AE115" s="1391"/>
      <c r="AF115" s="1390" t="s">
        <v>733</v>
      </c>
      <c r="AG115" s="1391"/>
      <c r="AH115" s="1391"/>
      <c r="AI115" s="770" t="s">
        <v>417</v>
      </c>
      <c r="AJ115" s="1393" t="s">
        <v>734</v>
      </c>
      <c r="AK115" s="1391"/>
      <c r="AL115" s="1391"/>
      <c r="AM115" s="1391"/>
      <c r="AN115" s="1391"/>
      <c r="AO115" s="1391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>
      <c r="A116" s="1003"/>
      <c r="B116" s="1394" t="s">
        <v>361</v>
      </c>
      <c r="C116" s="1391"/>
      <c r="D116" s="1004" t="s">
        <v>741</v>
      </c>
      <c r="E116" s="1394" t="s">
        <v>739</v>
      </c>
      <c r="F116" s="1391"/>
      <c r="G116" s="1394" t="s">
        <v>742</v>
      </c>
      <c r="H116" s="1394"/>
      <c r="I116" s="1394" t="s">
        <v>747</v>
      </c>
      <c r="J116" s="1391"/>
      <c r="K116" s="1391"/>
      <c r="L116" s="1394" t="s">
        <v>738</v>
      </c>
      <c r="M116" s="1391"/>
      <c r="N116" s="1391"/>
      <c r="O116" s="1394"/>
      <c r="P116" s="1391"/>
      <c r="Q116" s="1394"/>
      <c r="R116" s="1391"/>
      <c r="S116" s="1395" t="s">
        <v>431</v>
      </c>
      <c r="T116" s="1391"/>
      <c r="U116" s="1391"/>
      <c r="V116" s="1391"/>
      <c r="W116" s="1391"/>
      <c r="X116" s="1391"/>
      <c r="Y116" s="1391"/>
      <c r="Z116" s="1391"/>
      <c r="AA116" s="1394" t="s">
        <v>732</v>
      </c>
      <c r="AB116" s="1391"/>
      <c r="AC116" s="1391"/>
      <c r="AD116" s="1391"/>
      <c r="AE116" s="1391"/>
      <c r="AF116" s="1394" t="s">
        <v>733</v>
      </c>
      <c r="AG116" s="1391"/>
      <c r="AH116" s="1391"/>
      <c r="AI116" s="776" t="s">
        <v>417</v>
      </c>
      <c r="AJ116" s="1396" t="s">
        <v>734</v>
      </c>
      <c r="AK116" s="1391"/>
      <c r="AL116" s="1391"/>
      <c r="AM116" s="1391"/>
      <c r="AN116" s="1391"/>
      <c r="AO116" s="1391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>
      <c r="A117" s="1003"/>
      <c r="B117" s="1394" t="s">
        <v>361</v>
      </c>
      <c r="C117" s="1391"/>
      <c r="D117" s="1004" t="s">
        <v>741</v>
      </c>
      <c r="E117" s="1394" t="s">
        <v>739</v>
      </c>
      <c r="F117" s="1391"/>
      <c r="G117" s="1394" t="s">
        <v>742</v>
      </c>
      <c r="H117" s="1394"/>
      <c r="I117" s="1394" t="s">
        <v>747</v>
      </c>
      <c r="J117" s="1391"/>
      <c r="K117" s="1391"/>
      <c r="L117" s="1394" t="s">
        <v>755</v>
      </c>
      <c r="M117" s="1391"/>
      <c r="N117" s="1391"/>
      <c r="O117" s="1394"/>
      <c r="P117" s="1391"/>
      <c r="Q117" s="1394"/>
      <c r="R117" s="1391"/>
      <c r="S117" s="1395" t="s">
        <v>432</v>
      </c>
      <c r="T117" s="1391"/>
      <c r="U117" s="1391"/>
      <c r="V117" s="1391"/>
      <c r="W117" s="1391"/>
      <c r="X117" s="1391"/>
      <c r="Y117" s="1391"/>
      <c r="Z117" s="1391"/>
      <c r="AA117" s="1394" t="s">
        <v>732</v>
      </c>
      <c r="AB117" s="1391"/>
      <c r="AC117" s="1391"/>
      <c r="AD117" s="1391"/>
      <c r="AE117" s="1391"/>
      <c r="AF117" s="1394" t="s">
        <v>733</v>
      </c>
      <c r="AG117" s="1391"/>
      <c r="AH117" s="1391"/>
      <c r="AI117" s="776" t="s">
        <v>417</v>
      </c>
      <c r="AJ117" s="1396" t="s">
        <v>734</v>
      </c>
      <c r="AK117" s="1391"/>
      <c r="AL117" s="1391"/>
      <c r="AM117" s="1391"/>
      <c r="AN117" s="1391"/>
      <c r="AO117" s="1391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>
      <c r="A118" s="1003"/>
      <c r="B118" s="1394" t="s">
        <v>361</v>
      </c>
      <c r="C118" s="1391"/>
      <c r="D118" s="1004" t="s">
        <v>741</v>
      </c>
      <c r="E118" s="1394" t="s">
        <v>739</v>
      </c>
      <c r="F118" s="1391"/>
      <c r="G118" s="1394" t="s">
        <v>742</v>
      </c>
      <c r="H118" s="1394"/>
      <c r="I118" s="1394" t="s">
        <v>747</v>
      </c>
      <c r="J118" s="1391"/>
      <c r="K118" s="1391"/>
      <c r="L118" s="1394" t="s">
        <v>433</v>
      </c>
      <c r="M118" s="1391"/>
      <c r="N118" s="1391"/>
      <c r="O118" s="1394"/>
      <c r="P118" s="1391"/>
      <c r="Q118" s="1394"/>
      <c r="R118" s="1391"/>
      <c r="S118" s="1395" t="s">
        <v>434</v>
      </c>
      <c r="T118" s="1391"/>
      <c r="U118" s="1391"/>
      <c r="V118" s="1391"/>
      <c r="W118" s="1391"/>
      <c r="X118" s="1391"/>
      <c r="Y118" s="1391"/>
      <c r="Z118" s="1391"/>
      <c r="AA118" s="1394" t="s">
        <v>732</v>
      </c>
      <c r="AB118" s="1391"/>
      <c r="AC118" s="1391"/>
      <c r="AD118" s="1391"/>
      <c r="AE118" s="1391"/>
      <c r="AF118" s="1394" t="s">
        <v>733</v>
      </c>
      <c r="AG118" s="1391"/>
      <c r="AH118" s="1391"/>
      <c r="AI118" s="776" t="s">
        <v>417</v>
      </c>
      <c r="AJ118" s="1396" t="s">
        <v>734</v>
      </c>
      <c r="AK118" s="1391"/>
      <c r="AL118" s="1391"/>
      <c r="AM118" s="1391"/>
      <c r="AN118" s="1391"/>
      <c r="AO118" s="1391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>
      <c r="A119" s="1003"/>
      <c r="B119" s="1390" t="s">
        <v>361</v>
      </c>
      <c r="C119" s="1391"/>
      <c r="D119" s="1002" t="s">
        <v>741</v>
      </c>
      <c r="E119" s="1390" t="s">
        <v>739</v>
      </c>
      <c r="F119" s="1391"/>
      <c r="G119" s="1390" t="s">
        <v>742</v>
      </c>
      <c r="H119" s="1390"/>
      <c r="I119" s="1390" t="s">
        <v>417</v>
      </c>
      <c r="J119" s="1391"/>
      <c r="K119" s="1391"/>
      <c r="L119" s="1390"/>
      <c r="M119" s="1391"/>
      <c r="N119" s="1391"/>
      <c r="O119" s="1390"/>
      <c r="P119" s="1391"/>
      <c r="Q119" s="1390"/>
      <c r="R119" s="1391"/>
      <c r="S119" s="1392" t="s">
        <v>650</v>
      </c>
      <c r="T119" s="1391"/>
      <c r="U119" s="1391"/>
      <c r="V119" s="1391"/>
      <c r="W119" s="1391"/>
      <c r="X119" s="1391"/>
      <c r="Y119" s="1391"/>
      <c r="Z119" s="1391"/>
      <c r="AA119" s="1390" t="s">
        <v>732</v>
      </c>
      <c r="AB119" s="1391"/>
      <c r="AC119" s="1391"/>
      <c r="AD119" s="1391"/>
      <c r="AE119" s="1391"/>
      <c r="AF119" s="1390" t="s">
        <v>733</v>
      </c>
      <c r="AG119" s="1391"/>
      <c r="AH119" s="1391"/>
      <c r="AI119" s="770" t="s">
        <v>417</v>
      </c>
      <c r="AJ119" s="1393" t="s">
        <v>734</v>
      </c>
      <c r="AK119" s="1391"/>
      <c r="AL119" s="1391"/>
      <c r="AM119" s="1391"/>
      <c r="AN119" s="1391"/>
      <c r="AO119" s="1391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>
      <c r="A120" s="1003"/>
      <c r="B120" s="1394" t="s">
        <v>361</v>
      </c>
      <c r="C120" s="1391"/>
      <c r="D120" s="1004" t="s">
        <v>741</v>
      </c>
      <c r="E120" s="1394" t="s">
        <v>739</v>
      </c>
      <c r="F120" s="1391"/>
      <c r="G120" s="1394" t="s">
        <v>742</v>
      </c>
      <c r="H120" s="1394"/>
      <c r="I120" s="1394" t="s">
        <v>417</v>
      </c>
      <c r="J120" s="1391"/>
      <c r="K120" s="1391"/>
      <c r="L120" s="1394" t="s">
        <v>741</v>
      </c>
      <c r="M120" s="1391"/>
      <c r="N120" s="1391"/>
      <c r="O120" s="1394"/>
      <c r="P120" s="1391"/>
      <c r="Q120" s="1394"/>
      <c r="R120" s="1391"/>
      <c r="S120" s="1395" t="s">
        <v>435</v>
      </c>
      <c r="T120" s="1391"/>
      <c r="U120" s="1391"/>
      <c r="V120" s="1391"/>
      <c r="W120" s="1391"/>
      <c r="X120" s="1391"/>
      <c r="Y120" s="1391"/>
      <c r="Z120" s="1391"/>
      <c r="AA120" s="1394" t="s">
        <v>732</v>
      </c>
      <c r="AB120" s="1391"/>
      <c r="AC120" s="1391"/>
      <c r="AD120" s="1391"/>
      <c r="AE120" s="1391"/>
      <c r="AF120" s="1394" t="s">
        <v>733</v>
      </c>
      <c r="AG120" s="1391"/>
      <c r="AH120" s="1391"/>
      <c r="AI120" s="776" t="s">
        <v>417</v>
      </c>
      <c r="AJ120" s="1396" t="s">
        <v>734</v>
      </c>
      <c r="AK120" s="1391"/>
      <c r="AL120" s="1391"/>
      <c r="AM120" s="1391"/>
      <c r="AN120" s="1391"/>
      <c r="AO120" s="1391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>
      <c r="A121" s="1003"/>
      <c r="B121" s="1390" t="s">
        <v>361</v>
      </c>
      <c r="C121" s="1391"/>
      <c r="D121" s="1002" t="s">
        <v>741</v>
      </c>
      <c r="E121" s="1390" t="s">
        <v>739</v>
      </c>
      <c r="F121" s="1391"/>
      <c r="G121" s="1390" t="s">
        <v>742</v>
      </c>
      <c r="H121" s="1390"/>
      <c r="I121" s="1390" t="s">
        <v>433</v>
      </c>
      <c r="J121" s="1391"/>
      <c r="K121" s="1391"/>
      <c r="L121" s="1390"/>
      <c r="M121" s="1391"/>
      <c r="N121" s="1391"/>
      <c r="O121" s="1390"/>
      <c r="P121" s="1391"/>
      <c r="Q121" s="1390"/>
      <c r="R121" s="1391"/>
      <c r="S121" s="1392" t="s">
        <v>651</v>
      </c>
      <c r="T121" s="1391"/>
      <c r="U121" s="1391"/>
      <c r="V121" s="1391"/>
      <c r="W121" s="1391"/>
      <c r="X121" s="1391"/>
      <c r="Y121" s="1391"/>
      <c r="Z121" s="1391"/>
      <c r="AA121" s="1390" t="s">
        <v>732</v>
      </c>
      <c r="AB121" s="1391"/>
      <c r="AC121" s="1391"/>
      <c r="AD121" s="1391"/>
      <c r="AE121" s="1391"/>
      <c r="AF121" s="1390" t="s">
        <v>733</v>
      </c>
      <c r="AG121" s="1391"/>
      <c r="AH121" s="1391"/>
      <c r="AI121" s="770" t="s">
        <v>417</v>
      </c>
      <c r="AJ121" s="1393" t="s">
        <v>734</v>
      </c>
      <c r="AK121" s="1391"/>
      <c r="AL121" s="1391"/>
      <c r="AM121" s="1391"/>
      <c r="AN121" s="1391"/>
      <c r="AO121" s="1391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>
      <c r="A122" s="1003"/>
      <c r="B122" s="1394" t="s">
        <v>361</v>
      </c>
      <c r="C122" s="1391"/>
      <c r="D122" s="1004" t="s">
        <v>741</v>
      </c>
      <c r="E122" s="1394" t="s">
        <v>739</v>
      </c>
      <c r="F122" s="1391"/>
      <c r="G122" s="1394" t="s">
        <v>742</v>
      </c>
      <c r="H122" s="1394"/>
      <c r="I122" s="1394" t="s">
        <v>433</v>
      </c>
      <c r="J122" s="1391"/>
      <c r="K122" s="1391"/>
      <c r="L122" s="1394" t="s">
        <v>738</v>
      </c>
      <c r="M122" s="1391"/>
      <c r="N122" s="1391"/>
      <c r="O122" s="1394"/>
      <c r="P122" s="1391"/>
      <c r="Q122" s="1394"/>
      <c r="R122" s="1391"/>
      <c r="S122" s="1395" t="s">
        <v>436</v>
      </c>
      <c r="T122" s="1391"/>
      <c r="U122" s="1391"/>
      <c r="V122" s="1391"/>
      <c r="W122" s="1391"/>
      <c r="X122" s="1391"/>
      <c r="Y122" s="1391"/>
      <c r="Z122" s="1391"/>
      <c r="AA122" s="1394" t="s">
        <v>732</v>
      </c>
      <c r="AB122" s="1391"/>
      <c r="AC122" s="1391"/>
      <c r="AD122" s="1391"/>
      <c r="AE122" s="1391"/>
      <c r="AF122" s="1394" t="s">
        <v>733</v>
      </c>
      <c r="AG122" s="1391"/>
      <c r="AH122" s="1391"/>
      <c r="AI122" s="776" t="s">
        <v>417</v>
      </c>
      <c r="AJ122" s="1396" t="s">
        <v>734</v>
      </c>
      <c r="AK122" s="1391"/>
      <c r="AL122" s="1391"/>
      <c r="AM122" s="1391"/>
      <c r="AN122" s="1391"/>
      <c r="AO122" s="1391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>
      <c r="A123" s="1003"/>
      <c r="B123" s="1394" t="s">
        <v>361</v>
      </c>
      <c r="C123" s="1391"/>
      <c r="D123" s="1004" t="s">
        <v>741</v>
      </c>
      <c r="E123" s="1394" t="s">
        <v>739</v>
      </c>
      <c r="F123" s="1391"/>
      <c r="G123" s="1394" t="s">
        <v>742</v>
      </c>
      <c r="H123" s="1394"/>
      <c r="I123" s="1394" t="s">
        <v>433</v>
      </c>
      <c r="J123" s="1391"/>
      <c r="K123" s="1391"/>
      <c r="L123" s="1394" t="s">
        <v>741</v>
      </c>
      <c r="M123" s="1391"/>
      <c r="N123" s="1391"/>
      <c r="O123" s="1394"/>
      <c r="P123" s="1391"/>
      <c r="Q123" s="1394"/>
      <c r="R123" s="1391"/>
      <c r="S123" s="1395" t="s">
        <v>437</v>
      </c>
      <c r="T123" s="1391"/>
      <c r="U123" s="1391"/>
      <c r="V123" s="1391"/>
      <c r="W123" s="1391"/>
      <c r="X123" s="1391"/>
      <c r="Y123" s="1391"/>
      <c r="Z123" s="1391"/>
      <c r="AA123" s="1394" t="s">
        <v>732</v>
      </c>
      <c r="AB123" s="1391"/>
      <c r="AC123" s="1391"/>
      <c r="AD123" s="1391"/>
      <c r="AE123" s="1391"/>
      <c r="AF123" s="1394" t="s">
        <v>733</v>
      </c>
      <c r="AG123" s="1391"/>
      <c r="AH123" s="1391"/>
      <c r="AI123" s="776" t="s">
        <v>417</v>
      </c>
      <c r="AJ123" s="1396" t="s">
        <v>734</v>
      </c>
      <c r="AK123" s="1391"/>
      <c r="AL123" s="1391"/>
      <c r="AM123" s="1391"/>
      <c r="AN123" s="1391"/>
      <c r="AO123" s="1391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>
      <c r="A124" s="1003"/>
      <c r="B124" s="1390" t="s">
        <v>361</v>
      </c>
      <c r="C124" s="1391"/>
      <c r="D124" s="1002" t="s">
        <v>741</v>
      </c>
      <c r="E124" s="1390" t="s">
        <v>739</v>
      </c>
      <c r="F124" s="1391"/>
      <c r="G124" s="1390" t="s">
        <v>742</v>
      </c>
      <c r="H124" s="1390"/>
      <c r="I124" s="1390" t="s">
        <v>763</v>
      </c>
      <c r="J124" s="1391"/>
      <c r="K124" s="1391"/>
      <c r="L124" s="1390"/>
      <c r="M124" s="1391"/>
      <c r="N124" s="1391"/>
      <c r="O124" s="1390"/>
      <c r="P124" s="1391"/>
      <c r="Q124" s="1390"/>
      <c r="R124" s="1391"/>
      <c r="S124" s="1392" t="s">
        <v>768</v>
      </c>
      <c r="T124" s="1391"/>
      <c r="U124" s="1391"/>
      <c r="V124" s="1391"/>
      <c r="W124" s="1391"/>
      <c r="X124" s="1391"/>
      <c r="Y124" s="1391"/>
      <c r="Z124" s="1391"/>
      <c r="AA124" s="1390" t="s">
        <v>732</v>
      </c>
      <c r="AB124" s="1391"/>
      <c r="AC124" s="1391"/>
      <c r="AD124" s="1391"/>
      <c r="AE124" s="1391"/>
      <c r="AF124" s="1390" t="s">
        <v>733</v>
      </c>
      <c r="AG124" s="1391"/>
      <c r="AH124" s="1391"/>
      <c r="AI124" s="770" t="s">
        <v>417</v>
      </c>
      <c r="AJ124" s="1393" t="s">
        <v>734</v>
      </c>
      <c r="AK124" s="1391"/>
      <c r="AL124" s="1391"/>
      <c r="AM124" s="1391"/>
      <c r="AN124" s="1391"/>
      <c r="AO124" s="1391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>
      <c r="A125" s="1003"/>
      <c r="B125" s="1394" t="s">
        <v>361</v>
      </c>
      <c r="C125" s="1391"/>
      <c r="D125" s="1004" t="s">
        <v>741</v>
      </c>
      <c r="E125" s="1394" t="s">
        <v>739</v>
      </c>
      <c r="F125" s="1391"/>
      <c r="G125" s="1394" t="s">
        <v>742</v>
      </c>
      <c r="H125" s="1394"/>
      <c r="I125" s="1394" t="s">
        <v>763</v>
      </c>
      <c r="J125" s="1391"/>
      <c r="K125" s="1391"/>
      <c r="L125" s="1394" t="s">
        <v>738</v>
      </c>
      <c r="M125" s="1391"/>
      <c r="N125" s="1391"/>
      <c r="O125" s="1394"/>
      <c r="P125" s="1391"/>
      <c r="Q125" s="1394"/>
      <c r="R125" s="1391"/>
      <c r="S125" s="1395" t="s">
        <v>438</v>
      </c>
      <c r="T125" s="1391"/>
      <c r="U125" s="1391"/>
      <c r="V125" s="1391"/>
      <c r="W125" s="1391"/>
      <c r="X125" s="1391"/>
      <c r="Y125" s="1391"/>
      <c r="Z125" s="1391"/>
      <c r="AA125" s="1394" t="s">
        <v>732</v>
      </c>
      <c r="AB125" s="1391"/>
      <c r="AC125" s="1391"/>
      <c r="AD125" s="1391"/>
      <c r="AE125" s="1391"/>
      <c r="AF125" s="1394" t="s">
        <v>733</v>
      </c>
      <c r="AG125" s="1391"/>
      <c r="AH125" s="1391"/>
      <c r="AI125" s="776" t="s">
        <v>417</v>
      </c>
      <c r="AJ125" s="1396" t="s">
        <v>734</v>
      </c>
      <c r="AK125" s="1391"/>
      <c r="AL125" s="1391"/>
      <c r="AM125" s="1391"/>
      <c r="AN125" s="1391"/>
      <c r="AO125" s="1391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>
      <c r="A126" s="1003"/>
      <c r="B126" s="1394" t="s">
        <v>361</v>
      </c>
      <c r="C126" s="1391"/>
      <c r="D126" s="1004" t="s">
        <v>741</v>
      </c>
      <c r="E126" s="1394" t="s">
        <v>739</v>
      </c>
      <c r="F126" s="1391"/>
      <c r="G126" s="1394" t="s">
        <v>742</v>
      </c>
      <c r="H126" s="1394"/>
      <c r="I126" s="1394" t="s">
        <v>763</v>
      </c>
      <c r="J126" s="1391"/>
      <c r="K126" s="1391"/>
      <c r="L126" s="1394" t="s">
        <v>742</v>
      </c>
      <c r="M126" s="1391"/>
      <c r="N126" s="1391"/>
      <c r="O126" s="1394"/>
      <c r="P126" s="1391"/>
      <c r="Q126" s="1394"/>
      <c r="R126" s="1391"/>
      <c r="S126" s="1395" t="s">
        <v>439</v>
      </c>
      <c r="T126" s="1391"/>
      <c r="U126" s="1391"/>
      <c r="V126" s="1391"/>
      <c r="W126" s="1391"/>
      <c r="X126" s="1391"/>
      <c r="Y126" s="1391"/>
      <c r="Z126" s="1391"/>
      <c r="AA126" s="1394" t="s">
        <v>732</v>
      </c>
      <c r="AB126" s="1391"/>
      <c r="AC126" s="1391"/>
      <c r="AD126" s="1391"/>
      <c r="AE126" s="1391"/>
      <c r="AF126" s="1394" t="s">
        <v>733</v>
      </c>
      <c r="AG126" s="1391"/>
      <c r="AH126" s="1391"/>
      <c r="AI126" s="776" t="s">
        <v>417</v>
      </c>
      <c r="AJ126" s="1396" t="s">
        <v>734</v>
      </c>
      <c r="AK126" s="1391"/>
      <c r="AL126" s="1391"/>
      <c r="AM126" s="1391"/>
      <c r="AN126" s="1391"/>
      <c r="AO126" s="1391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>
      <c r="A127" s="1003"/>
      <c r="B127" s="1394" t="s">
        <v>361</v>
      </c>
      <c r="C127" s="1391"/>
      <c r="D127" s="1004" t="s">
        <v>741</v>
      </c>
      <c r="E127" s="1394" t="s">
        <v>739</v>
      </c>
      <c r="F127" s="1391"/>
      <c r="G127" s="1394" t="s">
        <v>742</v>
      </c>
      <c r="H127" s="1394"/>
      <c r="I127" s="1394" t="s">
        <v>763</v>
      </c>
      <c r="J127" s="1391"/>
      <c r="K127" s="1391"/>
      <c r="L127" s="1394" t="s">
        <v>743</v>
      </c>
      <c r="M127" s="1391"/>
      <c r="N127" s="1391"/>
      <c r="O127" s="1394"/>
      <c r="P127" s="1391"/>
      <c r="Q127" s="1394"/>
      <c r="R127" s="1391"/>
      <c r="S127" s="1395" t="s">
        <v>440</v>
      </c>
      <c r="T127" s="1391"/>
      <c r="U127" s="1391"/>
      <c r="V127" s="1391"/>
      <c r="W127" s="1391"/>
      <c r="X127" s="1391"/>
      <c r="Y127" s="1391"/>
      <c r="Z127" s="1391"/>
      <c r="AA127" s="1394" t="s">
        <v>732</v>
      </c>
      <c r="AB127" s="1391"/>
      <c r="AC127" s="1391"/>
      <c r="AD127" s="1391"/>
      <c r="AE127" s="1391"/>
      <c r="AF127" s="1394" t="s">
        <v>733</v>
      </c>
      <c r="AG127" s="1391"/>
      <c r="AH127" s="1391"/>
      <c r="AI127" s="776" t="s">
        <v>417</v>
      </c>
      <c r="AJ127" s="1396" t="s">
        <v>734</v>
      </c>
      <c r="AK127" s="1391"/>
      <c r="AL127" s="1391"/>
      <c r="AM127" s="1391"/>
      <c r="AN127" s="1391"/>
      <c r="AO127" s="1391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>
      <c r="A128" s="1003"/>
      <c r="B128" s="1394" t="s">
        <v>361</v>
      </c>
      <c r="C128" s="1391"/>
      <c r="D128" s="1004" t="s">
        <v>741</v>
      </c>
      <c r="E128" s="1394" t="s">
        <v>739</v>
      </c>
      <c r="F128" s="1391"/>
      <c r="G128" s="1394" t="s">
        <v>742</v>
      </c>
      <c r="H128" s="1394"/>
      <c r="I128" s="1394" t="s">
        <v>763</v>
      </c>
      <c r="J128" s="1391"/>
      <c r="K128" s="1391"/>
      <c r="L128" s="1394" t="s">
        <v>755</v>
      </c>
      <c r="M128" s="1391"/>
      <c r="N128" s="1391"/>
      <c r="O128" s="1394"/>
      <c r="P128" s="1391"/>
      <c r="Q128" s="1394"/>
      <c r="R128" s="1391"/>
      <c r="S128" s="1395" t="s">
        <v>441</v>
      </c>
      <c r="T128" s="1391"/>
      <c r="U128" s="1391"/>
      <c r="V128" s="1391"/>
      <c r="W128" s="1391"/>
      <c r="X128" s="1391"/>
      <c r="Y128" s="1391"/>
      <c r="Z128" s="1391"/>
      <c r="AA128" s="1394" t="s">
        <v>732</v>
      </c>
      <c r="AB128" s="1391"/>
      <c r="AC128" s="1391"/>
      <c r="AD128" s="1391"/>
      <c r="AE128" s="1391"/>
      <c r="AF128" s="1394" t="s">
        <v>733</v>
      </c>
      <c r="AG128" s="1391"/>
      <c r="AH128" s="1391"/>
      <c r="AI128" s="776" t="s">
        <v>417</v>
      </c>
      <c r="AJ128" s="1396" t="s">
        <v>734</v>
      </c>
      <c r="AK128" s="1391"/>
      <c r="AL128" s="1391"/>
      <c r="AM128" s="1391"/>
      <c r="AN128" s="1391"/>
      <c r="AO128" s="1391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>
      <c r="A129" s="1003"/>
      <c r="B129" s="1390" t="s">
        <v>361</v>
      </c>
      <c r="C129" s="1391"/>
      <c r="D129" s="1002" t="s">
        <v>741</v>
      </c>
      <c r="E129" s="1390" t="s">
        <v>739</v>
      </c>
      <c r="F129" s="1391"/>
      <c r="G129" s="1390" t="s">
        <v>742</v>
      </c>
      <c r="H129" s="1390"/>
      <c r="I129" s="1390" t="s">
        <v>769</v>
      </c>
      <c r="J129" s="1391"/>
      <c r="K129" s="1391"/>
      <c r="L129" s="1390"/>
      <c r="M129" s="1391"/>
      <c r="N129" s="1391"/>
      <c r="O129" s="1390"/>
      <c r="P129" s="1391"/>
      <c r="Q129" s="1390"/>
      <c r="R129" s="1391"/>
      <c r="S129" s="1392" t="s">
        <v>770</v>
      </c>
      <c r="T129" s="1391"/>
      <c r="U129" s="1391"/>
      <c r="V129" s="1391"/>
      <c r="W129" s="1391"/>
      <c r="X129" s="1391"/>
      <c r="Y129" s="1391"/>
      <c r="Z129" s="1391"/>
      <c r="AA129" s="1390" t="s">
        <v>732</v>
      </c>
      <c r="AB129" s="1391"/>
      <c r="AC129" s="1391"/>
      <c r="AD129" s="1391"/>
      <c r="AE129" s="1391"/>
      <c r="AF129" s="1390" t="s">
        <v>733</v>
      </c>
      <c r="AG129" s="1391"/>
      <c r="AH129" s="1391"/>
      <c r="AI129" s="770" t="s">
        <v>417</v>
      </c>
      <c r="AJ129" s="1393" t="s">
        <v>734</v>
      </c>
      <c r="AK129" s="1391"/>
      <c r="AL129" s="1391"/>
      <c r="AM129" s="1391"/>
      <c r="AN129" s="1391"/>
      <c r="AO129" s="1391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>
      <c r="A130" s="1003"/>
      <c r="B130" s="1394" t="s">
        <v>361</v>
      </c>
      <c r="C130" s="1391"/>
      <c r="D130" s="1004" t="s">
        <v>741</v>
      </c>
      <c r="E130" s="1394" t="s">
        <v>739</v>
      </c>
      <c r="F130" s="1391"/>
      <c r="G130" s="1394" t="s">
        <v>742</v>
      </c>
      <c r="H130" s="1394"/>
      <c r="I130" s="1394" t="s">
        <v>769</v>
      </c>
      <c r="J130" s="1391"/>
      <c r="K130" s="1391"/>
      <c r="L130" s="1394" t="s">
        <v>745</v>
      </c>
      <c r="M130" s="1391"/>
      <c r="N130" s="1391"/>
      <c r="O130" s="1394"/>
      <c r="P130" s="1391"/>
      <c r="Q130" s="1394"/>
      <c r="R130" s="1391"/>
      <c r="S130" s="1395" t="s">
        <v>576</v>
      </c>
      <c r="T130" s="1391"/>
      <c r="U130" s="1391"/>
      <c r="V130" s="1391"/>
      <c r="W130" s="1391"/>
      <c r="X130" s="1391"/>
      <c r="Y130" s="1391"/>
      <c r="Z130" s="1391"/>
      <c r="AA130" s="1394" t="s">
        <v>732</v>
      </c>
      <c r="AB130" s="1391"/>
      <c r="AC130" s="1391"/>
      <c r="AD130" s="1391"/>
      <c r="AE130" s="1391"/>
      <c r="AF130" s="1394" t="s">
        <v>733</v>
      </c>
      <c r="AG130" s="1391"/>
      <c r="AH130" s="1391"/>
      <c r="AI130" s="776" t="s">
        <v>417</v>
      </c>
      <c r="AJ130" s="1396" t="s">
        <v>734</v>
      </c>
      <c r="AK130" s="1391"/>
      <c r="AL130" s="1391"/>
      <c r="AM130" s="1391"/>
      <c r="AN130" s="1391"/>
      <c r="AO130" s="1391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>
      <c r="A131" s="1003"/>
      <c r="B131" s="1390" t="s">
        <v>361</v>
      </c>
      <c r="C131" s="1391"/>
      <c r="D131" s="1002" t="s">
        <v>741</v>
      </c>
      <c r="E131" s="1390" t="s">
        <v>739</v>
      </c>
      <c r="F131" s="1391"/>
      <c r="G131" s="1390" t="s">
        <v>742</v>
      </c>
      <c r="H131" s="1390"/>
      <c r="I131" s="1390" t="s">
        <v>771</v>
      </c>
      <c r="J131" s="1391"/>
      <c r="K131" s="1391"/>
      <c r="L131" s="1390"/>
      <c r="M131" s="1391"/>
      <c r="N131" s="1391"/>
      <c r="O131" s="1390"/>
      <c r="P131" s="1391"/>
      <c r="Q131" s="1390"/>
      <c r="R131" s="1391"/>
      <c r="S131" s="1392" t="s">
        <v>442</v>
      </c>
      <c r="T131" s="1391"/>
      <c r="U131" s="1391"/>
      <c r="V131" s="1391"/>
      <c r="W131" s="1391"/>
      <c r="X131" s="1391"/>
      <c r="Y131" s="1391"/>
      <c r="Z131" s="1391"/>
      <c r="AA131" s="1390" t="s">
        <v>732</v>
      </c>
      <c r="AB131" s="1391"/>
      <c r="AC131" s="1391"/>
      <c r="AD131" s="1391"/>
      <c r="AE131" s="1391"/>
      <c r="AF131" s="1390" t="s">
        <v>733</v>
      </c>
      <c r="AG131" s="1391"/>
      <c r="AH131" s="1391"/>
      <c r="AI131" s="770" t="s">
        <v>417</v>
      </c>
      <c r="AJ131" s="1393" t="s">
        <v>734</v>
      </c>
      <c r="AK131" s="1391"/>
      <c r="AL131" s="1391"/>
      <c r="AM131" s="1391"/>
      <c r="AN131" s="1391"/>
      <c r="AO131" s="1391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>
      <c r="A132" s="1003"/>
      <c r="B132" s="1394" t="s">
        <v>361</v>
      </c>
      <c r="C132" s="1391"/>
      <c r="D132" s="1004" t="s">
        <v>741</v>
      </c>
      <c r="E132" s="1394" t="s">
        <v>739</v>
      </c>
      <c r="F132" s="1391"/>
      <c r="G132" s="1394" t="s">
        <v>742</v>
      </c>
      <c r="H132" s="1394"/>
      <c r="I132" s="1394" t="s">
        <v>771</v>
      </c>
      <c r="J132" s="1391"/>
      <c r="K132" s="1391"/>
      <c r="L132" s="1394" t="s">
        <v>741</v>
      </c>
      <c r="M132" s="1391"/>
      <c r="N132" s="1391"/>
      <c r="O132" s="1394"/>
      <c r="P132" s="1391"/>
      <c r="Q132" s="1394"/>
      <c r="R132" s="1391"/>
      <c r="S132" s="1395" t="s">
        <v>443</v>
      </c>
      <c r="T132" s="1391"/>
      <c r="U132" s="1391"/>
      <c r="V132" s="1391"/>
      <c r="W132" s="1391"/>
      <c r="X132" s="1391"/>
      <c r="Y132" s="1391"/>
      <c r="Z132" s="1391"/>
      <c r="AA132" s="1394" t="s">
        <v>732</v>
      </c>
      <c r="AB132" s="1391"/>
      <c r="AC132" s="1391"/>
      <c r="AD132" s="1391"/>
      <c r="AE132" s="1391"/>
      <c r="AF132" s="1394" t="s">
        <v>733</v>
      </c>
      <c r="AG132" s="1391"/>
      <c r="AH132" s="1391"/>
      <c r="AI132" s="776" t="s">
        <v>417</v>
      </c>
      <c r="AJ132" s="1396" t="s">
        <v>734</v>
      </c>
      <c r="AK132" s="1391"/>
      <c r="AL132" s="1391"/>
      <c r="AM132" s="1391"/>
      <c r="AN132" s="1391"/>
      <c r="AO132" s="1391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>
      <c r="A133" s="1003"/>
      <c r="B133" s="1394" t="s">
        <v>361</v>
      </c>
      <c r="C133" s="1391"/>
      <c r="D133" s="1004" t="s">
        <v>741</v>
      </c>
      <c r="E133" s="1394" t="s">
        <v>739</v>
      </c>
      <c r="F133" s="1391"/>
      <c r="G133" s="1394" t="s">
        <v>742</v>
      </c>
      <c r="H133" s="1394"/>
      <c r="I133" s="1394" t="s">
        <v>771</v>
      </c>
      <c r="J133" s="1391"/>
      <c r="K133" s="1391"/>
      <c r="L133" s="1394" t="s">
        <v>743</v>
      </c>
      <c r="M133" s="1391"/>
      <c r="N133" s="1391"/>
      <c r="O133" s="1394"/>
      <c r="P133" s="1391"/>
      <c r="Q133" s="1394"/>
      <c r="R133" s="1391"/>
      <c r="S133" s="1395" t="s">
        <v>444</v>
      </c>
      <c r="T133" s="1391"/>
      <c r="U133" s="1391"/>
      <c r="V133" s="1391"/>
      <c r="W133" s="1391"/>
      <c r="X133" s="1391"/>
      <c r="Y133" s="1391"/>
      <c r="Z133" s="1391"/>
      <c r="AA133" s="1394" t="s">
        <v>732</v>
      </c>
      <c r="AB133" s="1391"/>
      <c r="AC133" s="1391"/>
      <c r="AD133" s="1391"/>
      <c r="AE133" s="1391"/>
      <c r="AF133" s="1394" t="s">
        <v>733</v>
      </c>
      <c r="AG133" s="1391"/>
      <c r="AH133" s="1391"/>
      <c r="AI133" s="776" t="s">
        <v>417</v>
      </c>
      <c r="AJ133" s="1396" t="s">
        <v>734</v>
      </c>
      <c r="AK133" s="1391"/>
      <c r="AL133" s="1391"/>
      <c r="AM133" s="1391"/>
      <c r="AN133" s="1391"/>
      <c r="AO133" s="1391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>
      <c r="A134" s="1003"/>
      <c r="B134" s="1394" t="s">
        <v>361</v>
      </c>
      <c r="C134" s="1391"/>
      <c r="D134" s="1004" t="s">
        <v>741</v>
      </c>
      <c r="E134" s="1394" t="s">
        <v>739</v>
      </c>
      <c r="F134" s="1391"/>
      <c r="G134" s="1394" t="s">
        <v>742</v>
      </c>
      <c r="H134" s="1394"/>
      <c r="I134" s="1394" t="s">
        <v>771</v>
      </c>
      <c r="J134" s="1391"/>
      <c r="K134" s="1391"/>
      <c r="L134" s="1394" t="s">
        <v>765</v>
      </c>
      <c r="M134" s="1391"/>
      <c r="N134" s="1391"/>
      <c r="O134" s="1394"/>
      <c r="P134" s="1391"/>
      <c r="Q134" s="1394"/>
      <c r="R134" s="1391"/>
      <c r="S134" s="1395" t="s">
        <v>442</v>
      </c>
      <c r="T134" s="1391"/>
      <c r="U134" s="1391"/>
      <c r="V134" s="1391"/>
      <c r="W134" s="1391"/>
      <c r="X134" s="1391"/>
      <c r="Y134" s="1391"/>
      <c r="Z134" s="1391"/>
      <c r="AA134" s="1394" t="s">
        <v>732</v>
      </c>
      <c r="AB134" s="1391"/>
      <c r="AC134" s="1391"/>
      <c r="AD134" s="1391"/>
      <c r="AE134" s="1391"/>
      <c r="AF134" s="1394" t="s">
        <v>733</v>
      </c>
      <c r="AG134" s="1391"/>
      <c r="AH134" s="1391"/>
      <c r="AI134" s="776" t="s">
        <v>417</v>
      </c>
      <c r="AJ134" s="1396" t="s">
        <v>734</v>
      </c>
      <c r="AK134" s="1391"/>
      <c r="AL134" s="1391"/>
      <c r="AM134" s="1391"/>
      <c r="AN134" s="1391"/>
      <c r="AO134" s="1391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>
      <c r="A135" s="1003"/>
      <c r="B135" s="1394" t="s">
        <v>361</v>
      </c>
      <c r="C135" s="1391"/>
      <c r="D135" s="1004" t="s">
        <v>741</v>
      </c>
      <c r="E135" s="1394" t="s">
        <v>739</v>
      </c>
      <c r="F135" s="1391"/>
      <c r="G135" s="1394" t="s">
        <v>742</v>
      </c>
      <c r="H135" s="1394"/>
      <c r="I135" s="1394" t="s">
        <v>749</v>
      </c>
      <c r="J135" s="1391"/>
      <c r="K135" s="1391"/>
      <c r="L135" s="1394"/>
      <c r="M135" s="1391"/>
      <c r="N135" s="1391"/>
      <c r="O135" s="1394"/>
      <c r="P135" s="1391"/>
      <c r="Q135" s="1394"/>
      <c r="R135" s="1391"/>
      <c r="S135" s="1395" t="s">
        <v>750</v>
      </c>
      <c r="T135" s="1391"/>
      <c r="U135" s="1391"/>
      <c r="V135" s="1391"/>
      <c r="W135" s="1391"/>
      <c r="X135" s="1391"/>
      <c r="Y135" s="1391"/>
      <c r="Z135" s="1391"/>
      <c r="AA135" s="1394" t="s">
        <v>732</v>
      </c>
      <c r="AB135" s="1391"/>
      <c r="AC135" s="1391"/>
      <c r="AD135" s="1391"/>
      <c r="AE135" s="1391"/>
      <c r="AF135" s="1394" t="s">
        <v>733</v>
      </c>
      <c r="AG135" s="1391"/>
      <c r="AH135" s="1391"/>
      <c r="AI135" s="776" t="s">
        <v>417</v>
      </c>
      <c r="AJ135" s="1396" t="s">
        <v>734</v>
      </c>
      <c r="AK135" s="1391"/>
      <c r="AL135" s="1391"/>
      <c r="AM135" s="1391"/>
      <c r="AN135" s="1391"/>
      <c r="AO135" s="1391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>
      <c r="A136" s="1009"/>
      <c r="B136" s="1423" t="s">
        <v>361</v>
      </c>
      <c r="C136" s="1424"/>
      <c r="D136" s="1008" t="s">
        <v>748</v>
      </c>
      <c r="E136" s="1423"/>
      <c r="F136" s="1424"/>
      <c r="G136" s="1423"/>
      <c r="H136" s="1423"/>
      <c r="I136" s="1423"/>
      <c r="J136" s="1424"/>
      <c r="K136" s="1424"/>
      <c r="L136" s="1423"/>
      <c r="M136" s="1424"/>
      <c r="N136" s="1424"/>
      <c r="O136" s="1423"/>
      <c r="P136" s="1424"/>
      <c r="Q136" s="1423"/>
      <c r="R136" s="1424"/>
      <c r="S136" s="1426" t="s">
        <v>60</v>
      </c>
      <c r="T136" s="1424"/>
      <c r="U136" s="1424"/>
      <c r="V136" s="1424"/>
      <c r="W136" s="1424"/>
      <c r="X136" s="1424"/>
      <c r="Y136" s="1424"/>
      <c r="Z136" s="1424"/>
      <c r="AA136" s="1423" t="s">
        <v>732</v>
      </c>
      <c r="AB136" s="1424"/>
      <c r="AC136" s="1424"/>
      <c r="AD136" s="1424"/>
      <c r="AE136" s="1424"/>
      <c r="AF136" s="1423" t="s">
        <v>733</v>
      </c>
      <c r="AG136" s="1424"/>
      <c r="AH136" s="1424"/>
      <c r="AI136" s="778" t="s">
        <v>417</v>
      </c>
      <c r="AJ136" s="1425" t="s">
        <v>734</v>
      </c>
      <c r="AK136" s="1424"/>
      <c r="AL136" s="1424"/>
      <c r="AM136" s="1424"/>
      <c r="AN136" s="1424"/>
      <c r="AO136" s="1424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>
      <c r="A137" s="1009"/>
      <c r="B137" s="1423" t="s">
        <v>361</v>
      </c>
      <c r="C137" s="1424"/>
      <c r="D137" s="1008" t="s">
        <v>748</v>
      </c>
      <c r="E137" s="1423"/>
      <c r="F137" s="1424"/>
      <c r="G137" s="1423"/>
      <c r="H137" s="1423"/>
      <c r="I137" s="1423"/>
      <c r="J137" s="1424"/>
      <c r="K137" s="1424"/>
      <c r="L137" s="1423"/>
      <c r="M137" s="1424"/>
      <c r="N137" s="1424"/>
      <c r="O137" s="1423"/>
      <c r="P137" s="1424"/>
      <c r="Q137" s="1423"/>
      <c r="R137" s="1424"/>
      <c r="S137" s="1426" t="s">
        <v>60</v>
      </c>
      <c r="T137" s="1424"/>
      <c r="U137" s="1424"/>
      <c r="V137" s="1424"/>
      <c r="W137" s="1424"/>
      <c r="X137" s="1424"/>
      <c r="Y137" s="1424"/>
      <c r="Z137" s="1424"/>
      <c r="AA137" s="1423" t="s">
        <v>732</v>
      </c>
      <c r="AB137" s="1424"/>
      <c r="AC137" s="1424"/>
      <c r="AD137" s="1424"/>
      <c r="AE137" s="1424"/>
      <c r="AF137" s="1423" t="s">
        <v>735</v>
      </c>
      <c r="AG137" s="1424"/>
      <c r="AH137" s="1424"/>
      <c r="AI137" s="778" t="s">
        <v>417</v>
      </c>
      <c r="AJ137" s="1425" t="s">
        <v>734</v>
      </c>
      <c r="AK137" s="1424"/>
      <c r="AL137" s="1424"/>
      <c r="AM137" s="1424"/>
      <c r="AN137" s="1424"/>
      <c r="AO137" s="1424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>
      <c r="A138" s="1009"/>
      <c r="B138" s="1423" t="s">
        <v>361</v>
      </c>
      <c r="C138" s="1424"/>
      <c r="D138" s="1008" t="s">
        <v>748</v>
      </c>
      <c r="E138" s="1423"/>
      <c r="F138" s="1424"/>
      <c r="G138" s="1423"/>
      <c r="H138" s="1423"/>
      <c r="I138" s="1423"/>
      <c r="J138" s="1424"/>
      <c r="K138" s="1424"/>
      <c r="L138" s="1423"/>
      <c r="M138" s="1424"/>
      <c r="N138" s="1424"/>
      <c r="O138" s="1423"/>
      <c r="P138" s="1424"/>
      <c r="Q138" s="1423"/>
      <c r="R138" s="1424"/>
      <c r="S138" s="1426" t="s">
        <v>60</v>
      </c>
      <c r="T138" s="1424"/>
      <c r="U138" s="1424"/>
      <c r="V138" s="1424"/>
      <c r="W138" s="1424"/>
      <c r="X138" s="1424"/>
      <c r="Y138" s="1424"/>
      <c r="Z138" s="1424"/>
      <c r="AA138" s="1423" t="s">
        <v>732</v>
      </c>
      <c r="AB138" s="1424"/>
      <c r="AC138" s="1424"/>
      <c r="AD138" s="1424"/>
      <c r="AE138" s="1424"/>
      <c r="AF138" s="1423" t="s">
        <v>735</v>
      </c>
      <c r="AG138" s="1424"/>
      <c r="AH138" s="1424"/>
      <c r="AI138" s="778" t="s">
        <v>433</v>
      </c>
      <c r="AJ138" s="1425" t="s">
        <v>736</v>
      </c>
      <c r="AK138" s="1424"/>
      <c r="AL138" s="1424"/>
      <c r="AM138" s="1424"/>
      <c r="AN138" s="1424"/>
      <c r="AO138" s="1424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>
      <c r="A139" s="1009"/>
      <c r="B139" s="1423" t="s">
        <v>361</v>
      </c>
      <c r="C139" s="1424"/>
      <c r="D139" s="1008" t="s">
        <v>748</v>
      </c>
      <c r="E139" s="1423"/>
      <c r="F139" s="1424"/>
      <c r="G139" s="1423"/>
      <c r="H139" s="1423"/>
      <c r="I139" s="1423"/>
      <c r="J139" s="1424"/>
      <c r="K139" s="1424"/>
      <c r="L139" s="1423"/>
      <c r="M139" s="1424"/>
      <c r="N139" s="1424"/>
      <c r="O139" s="1423"/>
      <c r="P139" s="1424"/>
      <c r="Q139" s="1423"/>
      <c r="R139" s="1424"/>
      <c r="S139" s="1426" t="s">
        <v>60</v>
      </c>
      <c r="T139" s="1424"/>
      <c r="U139" s="1424"/>
      <c r="V139" s="1424"/>
      <c r="W139" s="1424"/>
      <c r="X139" s="1424"/>
      <c r="Y139" s="1424"/>
      <c r="Z139" s="1424"/>
      <c r="AA139" s="1423" t="s">
        <v>732</v>
      </c>
      <c r="AB139" s="1424"/>
      <c r="AC139" s="1424"/>
      <c r="AD139" s="1424"/>
      <c r="AE139" s="1424"/>
      <c r="AF139" s="1423" t="s">
        <v>735</v>
      </c>
      <c r="AG139" s="1424"/>
      <c r="AH139" s="1424"/>
      <c r="AI139" s="778" t="s">
        <v>370</v>
      </c>
      <c r="AJ139" s="1425" t="s">
        <v>737</v>
      </c>
      <c r="AK139" s="1424"/>
      <c r="AL139" s="1424"/>
      <c r="AM139" s="1424"/>
      <c r="AN139" s="1424"/>
      <c r="AO139" s="1424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>
      <c r="A140" s="1003"/>
      <c r="B140" s="1390" t="s">
        <v>361</v>
      </c>
      <c r="C140" s="1391"/>
      <c r="D140" s="1002" t="s">
        <v>748</v>
      </c>
      <c r="E140" s="1390" t="s">
        <v>741</v>
      </c>
      <c r="F140" s="1391"/>
      <c r="G140" s="1390"/>
      <c r="H140" s="1390"/>
      <c r="I140" s="1390"/>
      <c r="J140" s="1391"/>
      <c r="K140" s="1391"/>
      <c r="L140" s="1390"/>
      <c r="M140" s="1391"/>
      <c r="N140" s="1391"/>
      <c r="O140" s="1390"/>
      <c r="P140" s="1391"/>
      <c r="Q140" s="1390"/>
      <c r="R140" s="1391"/>
      <c r="S140" s="1392" t="s">
        <v>772</v>
      </c>
      <c r="T140" s="1391"/>
      <c r="U140" s="1391"/>
      <c r="V140" s="1391"/>
      <c r="W140" s="1391"/>
      <c r="X140" s="1391"/>
      <c r="Y140" s="1391"/>
      <c r="Z140" s="1391"/>
      <c r="AA140" s="1390" t="s">
        <v>732</v>
      </c>
      <c r="AB140" s="1391"/>
      <c r="AC140" s="1391"/>
      <c r="AD140" s="1391"/>
      <c r="AE140" s="1391"/>
      <c r="AF140" s="1390" t="s">
        <v>733</v>
      </c>
      <c r="AG140" s="1391"/>
      <c r="AH140" s="1391"/>
      <c r="AI140" s="770" t="s">
        <v>417</v>
      </c>
      <c r="AJ140" s="1393" t="s">
        <v>734</v>
      </c>
      <c r="AK140" s="1391"/>
      <c r="AL140" s="1391"/>
      <c r="AM140" s="1391"/>
      <c r="AN140" s="1391"/>
      <c r="AO140" s="1391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>
      <c r="A141" s="1003"/>
      <c r="B141" s="1390" t="s">
        <v>361</v>
      </c>
      <c r="C141" s="1391"/>
      <c r="D141" s="1002" t="s">
        <v>748</v>
      </c>
      <c r="E141" s="1390" t="s">
        <v>741</v>
      </c>
      <c r="F141" s="1391"/>
      <c r="G141" s="1390"/>
      <c r="H141" s="1390"/>
      <c r="I141" s="1390"/>
      <c r="J141" s="1391"/>
      <c r="K141" s="1391"/>
      <c r="L141" s="1390"/>
      <c r="M141" s="1391"/>
      <c r="N141" s="1391"/>
      <c r="O141" s="1390"/>
      <c r="P141" s="1391"/>
      <c r="Q141" s="1390"/>
      <c r="R141" s="1391"/>
      <c r="S141" s="1392" t="s">
        <v>772</v>
      </c>
      <c r="T141" s="1391"/>
      <c r="U141" s="1391"/>
      <c r="V141" s="1391"/>
      <c r="W141" s="1391"/>
      <c r="X141" s="1391"/>
      <c r="Y141" s="1391"/>
      <c r="Z141" s="1391"/>
      <c r="AA141" s="1390" t="s">
        <v>732</v>
      </c>
      <c r="AB141" s="1391"/>
      <c r="AC141" s="1391"/>
      <c r="AD141" s="1391"/>
      <c r="AE141" s="1391"/>
      <c r="AF141" s="1390" t="s">
        <v>735</v>
      </c>
      <c r="AG141" s="1391"/>
      <c r="AH141" s="1391"/>
      <c r="AI141" s="770" t="s">
        <v>417</v>
      </c>
      <c r="AJ141" s="1393" t="s">
        <v>734</v>
      </c>
      <c r="AK141" s="1391"/>
      <c r="AL141" s="1391"/>
      <c r="AM141" s="1391"/>
      <c r="AN141" s="1391"/>
      <c r="AO141" s="1391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>
      <c r="A142" s="1003"/>
      <c r="B142" s="1390" t="s">
        <v>361</v>
      </c>
      <c r="C142" s="1391"/>
      <c r="D142" s="1002" t="s">
        <v>748</v>
      </c>
      <c r="E142" s="1390" t="s">
        <v>741</v>
      </c>
      <c r="F142" s="1391"/>
      <c r="G142" s="1390"/>
      <c r="H142" s="1390"/>
      <c r="I142" s="1390"/>
      <c r="J142" s="1391"/>
      <c r="K142" s="1391"/>
      <c r="L142" s="1390"/>
      <c r="M142" s="1391"/>
      <c r="N142" s="1391"/>
      <c r="O142" s="1390"/>
      <c r="P142" s="1391"/>
      <c r="Q142" s="1390"/>
      <c r="R142" s="1391"/>
      <c r="S142" s="1392" t="s">
        <v>772</v>
      </c>
      <c r="T142" s="1391"/>
      <c r="U142" s="1391"/>
      <c r="V142" s="1391"/>
      <c r="W142" s="1391"/>
      <c r="X142" s="1391"/>
      <c r="Y142" s="1391"/>
      <c r="Z142" s="1391"/>
      <c r="AA142" s="1390" t="s">
        <v>732</v>
      </c>
      <c r="AB142" s="1391"/>
      <c r="AC142" s="1391"/>
      <c r="AD142" s="1391"/>
      <c r="AE142" s="1391"/>
      <c r="AF142" s="1390" t="s">
        <v>735</v>
      </c>
      <c r="AG142" s="1391"/>
      <c r="AH142" s="1391"/>
      <c r="AI142" s="770" t="s">
        <v>433</v>
      </c>
      <c r="AJ142" s="1393" t="s">
        <v>736</v>
      </c>
      <c r="AK142" s="1391"/>
      <c r="AL142" s="1391"/>
      <c r="AM142" s="1391"/>
      <c r="AN142" s="1391"/>
      <c r="AO142" s="1391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>
      <c r="A143" s="1003"/>
      <c r="B143" s="1390" t="s">
        <v>361</v>
      </c>
      <c r="C143" s="1391"/>
      <c r="D143" s="1002" t="s">
        <v>748</v>
      </c>
      <c r="E143" s="1390" t="s">
        <v>741</v>
      </c>
      <c r="F143" s="1391"/>
      <c r="G143" s="1390" t="s">
        <v>738</v>
      </c>
      <c r="H143" s="1390"/>
      <c r="I143" s="1390"/>
      <c r="J143" s="1391"/>
      <c r="K143" s="1391"/>
      <c r="L143" s="1390"/>
      <c r="M143" s="1391"/>
      <c r="N143" s="1391"/>
      <c r="O143" s="1390"/>
      <c r="P143" s="1391"/>
      <c r="Q143" s="1390"/>
      <c r="R143" s="1391"/>
      <c r="S143" s="1392" t="s">
        <v>773</v>
      </c>
      <c r="T143" s="1391"/>
      <c r="U143" s="1391"/>
      <c r="V143" s="1391"/>
      <c r="W143" s="1391"/>
      <c r="X143" s="1391"/>
      <c r="Y143" s="1391"/>
      <c r="Z143" s="1391"/>
      <c r="AA143" s="1390" t="s">
        <v>732</v>
      </c>
      <c r="AB143" s="1391"/>
      <c r="AC143" s="1391"/>
      <c r="AD143" s="1391"/>
      <c r="AE143" s="1391"/>
      <c r="AF143" s="1390" t="s">
        <v>733</v>
      </c>
      <c r="AG143" s="1391"/>
      <c r="AH143" s="1391"/>
      <c r="AI143" s="770" t="s">
        <v>417</v>
      </c>
      <c r="AJ143" s="1393" t="s">
        <v>734</v>
      </c>
      <c r="AK143" s="1391"/>
      <c r="AL143" s="1391"/>
      <c r="AM143" s="1391"/>
      <c r="AN143" s="1391"/>
      <c r="AO143" s="1391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>
      <c r="A144" s="1003"/>
      <c r="B144" s="1390" t="s">
        <v>361</v>
      </c>
      <c r="C144" s="1391"/>
      <c r="D144" s="1002" t="s">
        <v>748</v>
      </c>
      <c r="E144" s="1390" t="s">
        <v>741</v>
      </c>
      <c r="F144" s="1391"/>
      <c r="G144" s="1390" t="s">
        <v>738</v>
      </c>
      <c r="H144" s="1390"/>
      <c r="I144" s="1390"/>
      <c r="J144" s="1391"/>
      <c r="K144" s="1391"/>
      <c r="L144" s="1390"/>
      <c r="M144" s="1391"/>
      <c r="N144" s="1391"/>
      <c r="O144" s="1390"/>
      <c r="P144" s="1391"/>
      <c r="Q144" s="1390"/>
      <c r="R144" s="1391"/>
      <c r="S144" s="1392" t="s">
        <v>773</v>
      </c>
      <c r="T144" s="1391"/>
      <c r="U144" s="1391"/>
      <c r="V144" s="1391"/>
      <c r="W144" s="1391"/>
      <c r="X144" s="1391"/>
      <c r="Y144" s="1391"/>
      <c r="Z144" s="1391"/>
      <c r="AA144" s="1390" t="s">
        <v>732</v>
      </c>
      <c r="AB144" s="1391"/>
      <c r="AC144" s="1391"/>
      <c r="AD144" s="1391"/>
      <c r="AE144" s="1391"/>
      <c r="AF144" s="1390" t="s">
        <v>735</v>
      </c>
      <c r="AG144" s="1391"/>
      <c r="AH144" s="1391"/>
      <c r="AI144" s="770" t="s">
        <v>417</v>
      </c>
      <c r="AJ144" s="1393" t="s">
        <v>734</v>
      </c>
      <c r="AK144" s="1391"/>
      <c r="AL144" s="1391"/>
      <c r="AM144" s="1391"/>
      <c r="AN144" s="1391"/>
      <c r="AO144" s="1391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>
      <c r="A145" s="1003"/>
      <c r="B145" s="1390" t="s">
        <v>361</v>
      </c>
      <c r="C145" s="1391"/>
      <c r="D145" s="1002" t="s">
        <v>748</v>
      </c>
      <c r="E145" s="1390" t="s">
        <v>741</v>
      </c>
      <c r="F145" s="1391"/>
      <c r="G145" s="1390" t="s">
        <v>738</v>
      </c>
      <c r="H145" s="1390"/>
      <c r="I145" s="1390"/>
      <c r="J145" s="1391"/>
      <c r="K145" s="1391"/>
      <c r="L145" s="1390"/>
      <c r="M145" s="1391"/>
      <c r="N145" s="1391"/>
      <c r="O145" s="1390"/>
      <c r="P145" s="1391"/>
      <c r="Q145" s="1390"/>
      <c r="R145" s="1391"/>
      <c r="S145" s="1392" t="s">
        <v>773</v>
      </c>
      <c r="T145" s="1391"/>
      <c r="U145" s="1391"/>
      <c r="V145" s="1391"/>
      <c r="W145" s="1391"/>
      <c r="X145" s="1391"/>
      <c r="Y145" s="1391"/>
      <c r="Z145" s="1391"/>
      <c r="AA145" s="1390" t="s">
        <v>732</v>
      </c>
      <c r="AB145" s="1391"/>
      <c r="AC145" s="1391"/>
      <c r="AD145" s="1391"/>
      <c r="AE145" s="1391"/>
      <c r="AF145" s="1390" t="s">
        <v>735</v>
      </c>
      <c r="AG145" s="1391"/>
      <c r="AH145" s="1391"/>
      <c r="AI145" s="770" t="s">
        <v>433</v>
      </c>
      <c r="AJ145" s="1393" t="s">
        <v>736</v>
      </c>
      <c r="AK145" s="1391"/>
      <c r="AL145" s="1391"/>
      <c r="AM145" s="1391"/>
      <c r="AN145" s="1391"/>
      <c r="AO145" s="1391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>
      <c r="A146" s="1003"/>
      <c r="B146" s="1394" t="s">
        <v>361</v>
      </c>
      <c r="C146" s="1391"/>
      <c r="D146" s="1004" t="s">
        <v>748</v>
      </c>
      <c r="E146" s="1394" t="s">
        <v>741</v>
      </c>
      <c r="F146" s="1391"/>
      <c r="G146" s="1394" t="s">
        <v>738</v>
      </c>
      <c r="H146" s="1394"/>
      <c r="I146" s="1394" t="s">
        <v>738</v>
      </c>
      <c r="J146" s="1391"/>
      <c r="K146" s="1391"/>
      <c r="L146" s="1394"/>
      <c r="M146" s="1391"/>
      <c r="N146" s="1391"/>
      <c r="O146" s="1394"/>
      <c r="P146" s="1391"/>
      <c r="Q146" s="1394"/>
      <c r="R146" s="1391"/>
      <c r="S146" s="1395" t="s">
        <v>445</v>
      </c>
      <c r="T146" s="1391"/>
      <c r="U146" s="1391"/>
      <c r="V146" s="1391"/>
      <c r="W146" s="1391"/>
      <c r="X146" s="1391"/>
      <c r="Y146" s="1391"/>
      <c r="Z146" s="1391"/>
      <c r="AA146" s="1394" t="s">
        <v>732</v>
      </c>
      <c r="AB146" s="1391"/>
      <c r="AC146" s="1391"/>
      <c r="AD146" s="1391"/>
      <c r="AE146" s="1391"/>
      <c r="AF146" s="1394" t="s">
        <v>733</v>
      </c>
      <c r="AG146" s="1391"/>
      <c r="AH146" s="1391"/>
      <c r="AI146" s="776" t="s">
        <v>417</v>
      </c>
      <c r="AJ146" s="1396" t="s">
        <v>734</v>
      </c>
      <c r="AK146" s="1391"/>
      <c r="AL146" s="1391"/>
      <c r="AM146" s="1391"/>
      <c r="AN146" s="1391"/>
      <c r="AO146" s="1391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>
      <c r="A147" s="1003"/>
      <c r="B147" s="1394" t="s">
        <v>361</v>
      </c>
      <c r="C147" s="1391"/>
      <c r="D147" s="1004" t="s">
        <v>748</v>
      </c>
      <c r="E147" s="1394" t="s">
        <v>741</v>
      </c>
      <c r="F147" s="1391"/>
      <c r="G147" s="1394" t="s">
        <v>738</v>
      </c>
      <c r="H147" s="1394"/>
      <c r="I147" s="1394" t="s">
        <v>738</v>
      </c>
      <c r="J147" s="1391"/>
      <c r="K147" s="1391"/>
      <c r="L147" s="1394"/>
      <c r="M147" s="1391"/>
      <c r="N147" s="1391"/>
      <c r="O147" s="1394"/>
      <c r="P147" s="1391"/>
      <c r="Q147" s="1394"/>
      <c r="R147" s="1391"/>
      <c r="S147" s="1395" t="s">
        <v>445</v>
      </c>
      <c r="T147" s="1391"/>
      <c r="U147" s="1391"/>
      <c r="V147" s="1391"/>
      <c r="W147" s="1391"/>
      <c r="X147" s="1391"/>
      <c r="Y147" s="1391"/>
      <c r="Z147" s="1391"/>
      <c r="AA147" s="1394" t="s">
        <v>732</v>
      </c>
      <c r="AB147" s="1391"/>
      <c r="AC147" s="1391"/>
      <c r="AD147" s="1391"/>
      <c r="AE147" s="1391"/>
      <c r="AF147" s="1394" t="s">
        <v>735</v>
      </c>
      <c r="AG147" s="1391"/>
      <c r="AH147" s="1391"/>
      <c r="AI147" s="776" t="s">
        <v>417</v>
      </c>
      <c r="AJ147" s="1396" t="s">
        <v>734</v>
      </c>
      <c r="AK147" s="1391"/>
      <c r="AL147" s="1391"/>
      <c r="AM147" s="1391"/>
      <c r="AN147" s="1391"/>
      <c r="AO147" s="1391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>
      <c r="A148" s="1003"/>
      <c r="B148" s="1394" t="s">
        <v>361</v>
      </c>
      <c r="C148" s="1391"/>
      <c r="D148" s="1004" t="s">
        <v>748</v>
      </c>
      <c r="E148" s="1394" t="s">
        <v>741</v>
      </c>
      <c r="F148" s="1391"/>
      <c r="G148" s="1394" t="s">
        <v>738</v>
      </c>
      <c r="H148" s="1394"/>
      <c r="I148" s="1394" t="s">
        <v>738</v>
      </c>
      <c r="J148" s="1391"/>
      <c r="K148" s="1391"/>
      <c r="L148" s="1394"/>
      <c r="M148" s="1391"/>
      <c r="N148" s="1391"/>
      <c r="O148" s="1394"/>
      <c r="P148" s="1391"/>
      <c r="Q148" s="1394"/>
      <c r="R148" s="1391"/>
      <c r="S148" s="1395" t="s">
        <v>445</v>
      </c>
      <c r="T148" s="1391"/>
      <c r="U148" s="1391"/>
      <c r="V148" s="1391"/>
      <c r="W148" s="1391"/>
      <c r="X148" s="1391"/>
      <c r="Y148" s="1391"/>
      <c r="Z148" s="1391"/>
      <c r="AA148" s="1394" t="s">
        <v>732</v>
      </c>
      <c r="AB148" s="1391"/>
      <c r="AC148" s="1391"/>
      <c r="AD148" s="1391"/>
      <c r="AE148" s="1391"/>
      <c r="AF148" s="1394" t="s">
        <v>735</v>
      </c>
      <c r="AG148" s="1391"/>
      <c r="AH148" s="1391"/>
      <c r="AI148" s="776" t="s">
        <v>433</v>
      </c>
      <c r="AJ148" s="1396" t="s">
        <v>736</v>
      </c>
      <c r="AK148" s="1391"/>
      <c r="AL148" s="1391"/>
      <c r="AM148" s="1391"/>
      <c r="AN148" s="1391"/>
      <c r="AO148" s="1391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>
      <c r="A149" s="1003"/>
      <c r="B149" s="1390" t="s">
        <v>361</v>
      </c>
      <c r="C149" s="1391"/>
      <c r="D149" s="1002" t="s">
        <v>748</v>
      </c>
      <c r="E149" s="1390" t="s">
        <v>743</v>
      </c>
      <c r="F149" s="1391"/>
      <c r="G149" s="1390"/>
      <c r="H149" s="1390"/>
      <c r="I149" s="1390"/>
      <c r="J149" s="1391"/>
      <c r="K149" s="1391"/>
      <c r="L149" s="1390"/>
      <c r="M149" s="1391"/>
      <c r="N149" s="1391"/>
      <c r="O149" s="1390"/>
      <c r="P149" s="1391"/>
      <c r="Q149" s="1390"/>
      <c r="R149" s="1391"/>
      <c r="S149" s="1392" t="s">
        <v>774</v>
      </c>
      <c r="T149" s="1391"/>
      <c r="U149" s="1391"/>
      <c r="V149" s="1391"/>
      <c r="W149" s="1391"/>
      <c r="X149" s="1391"/>
      <c r="Y149" s="1391"/>
      <c r="Z149" s="1391"/>
      <c r="AA149" s="1390" t="s">
        <v>732</v>
      </c>
      <c r="AB149" s="1391"/>
      <c r="AC149" s="1391"/>
      <c r="AD149" s="1391"/>
      <c r="AE149" s="1391"/>
      <c r="AF149" s="1390" t="s">
        <v>733</v>
      </c>
      <c r="AG149" s="1391"/>
      <c r="AH149" s="1391"/>
      <c r="AI149" s="770" t="s">
        <v>417</v>
      </c>
      <c r="AJ149" s="1393" t="s">
        <v>734</v>
      </c>
      <c r="AK149" s="1391"/>
      <c r="AL149" s="1391"/>
      <c r="AM149" s="1391"/>
      <c r="AN149" s="1391"/>
      <c r="AO149" s="1391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>
      <c r="A150" s="1003"/>
      <c r="B150" s="1390" t="s">
        <v>361</v>
      </c>
      <c r="C150" s="1391"/>
      <c r="D150" s="1002" t="s">
        <v>748</v>
      </c>
      <c r="E150" s="1390" t="s">
        <v>743</v>
      </c>
      <c r="F150" s="1391"/>
      <c r="G150" s="1390" t="s">
        <v>748</v>
      </c>
      <c r="H150" s="1390"/>
      <c r="I150" s="1390"/>
      <c r="J150" s="1391"/>
      <c r="K150" s="1391"/>
      <c r="L150" s="1390"/>
      <c r="M150" s="1391"/>
      <c r="N150" s="1391"/>
      <c r="O150" s="1390"/>
      <c r="P150" s="1391"/>
      <c r="Q150" s="1390"/>
      <c r="R150" s="1391"/>
      <c r="S150" s="1392" t="s">
        <v>775</v>
      </c>
      <c r="T150" s="1391"/>
      <c r="U150" s="1391"/>
      <c r="V150" s="1391"/>
      <c r="W150" s="1391"/>
      <c r="X150" s="1391"/>
      <c r="Y150" s="1391"/>
      <c r="Z150" s="1391"/>
      <c r="AA150" s="1390" t="s">
        <v>732</v>
      </c>
      <c r="AB150" s="1391"/>
      <c r="AC150" s="1391"/>
      <c r="AD150" s="1391"/>
      <c r="AE150" s="1391"/>
      <c r="AF150" s="1390" t="s">
        <v>733</v>
      </c>
      <c r="AG150" s="1391"/>
      <c r="AH150" s="1391"/>
      <c r="AI150" s="770" t="s">
        <v>417</v>
      </c>
      <c r="AJ150" s="1393" t="s">
        <v>734</v>
      </c>
      <c r="AK150" s="1391"/>
      <c r="AL150" s="1391"/>
      <c r="AM150" s="1391"/>
      <c r="AN150" s="1391"/>
      <c r="AO150" s="1391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>
      <c r="A151" s="1003"/>
      <c r="B151" s="1394" t="s">
        <v>361</v>
      </c>
      <c r="C151" s="1391"/>
      <c r="D151" s="1004" t="s">
        <v>748</v>
      </c>
      <c r="E151" s="1394" t="s">
        <v>743</v>
      </c>
      <c r="F151" s="1391"/>
      <c r="G151" s="1394" t="s">
        <v>748</v>
      </c>
      <c r="H151" s="1394"/>
      <c r="I151" s="1394" t="s">
        <v>776</v>
      </c>
      <c r="J151" s="1391"/>
      <c r="K151" s="1391"/>
      <c r="L151" s="1394"/>
      <c r="M151" s="1391"/>
      <c r="N151" s="1391"/>
      <c r="O151" s="1394"/>
      <c r="P151" s="1391"/>
      <c r="Q151" s="1394"/>
      <c r="R151" s="1391"/>
      <c r="S151" s="1395" t="s">
        <v>446</v>
      </c>
      <c r="T151" s="1391"/>
      <c r="U151" s="1391"/>
      <c r="V151" s="1391"/>
      <c r="W151" s="1391"/>
      <c r="X151" s="1391"/>
      <c r="Y151" s="1391"/>
      <c r="Z151" s="1391"/>
      <c r="AA151" s="1394" t="s">
        <v>732</v>
      </c>
      <c r="AB151" s="1391"/>
      <c r="AC151" s="1391"/>
      <c r="AD151" s="1391"/>
      <c r="AE151" s="1391"/>
      <c r="AF151" s="1394" t="s">
        <v>733</v>
      </c>
      <c r="AG151" s="1391"/>
      <c r="AH151" s="1391"/>
      <c r="AI151" s="776" t="s">
        <v>417</v>
      </c>
      <c r="AJ151" s="1396" t="s">
        <v>734</v>
      </c>
      <c r="AK151" s="1391"/>
      <c r="AL151" s="1391"/>
      <c r="AM151" s="1391"/>
      <c r="AN151" s="1391"/>
      <c r="AO151" s="1391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>
      <c r="A152" s="1003"/>
      <c r="B152" s="1390" t="s">
        <v>361</v>
      </c>
      <c r="C152" s="1391"/>
      <c r="D152" s="1002" t="s">
        <v>748</v>
      </c>
      <c r="E152" s="1390" t="s">
        <v>753</v>
      </c>
      <c r="F152" s="1391"/>
      <c r="G152" s="1390"/>
      <c r="H152" s="1390"/>
      <c r="I152" s="1390"/>
      <c r="J152" s="1391"/>
      <c r="K152" s="1391"/>
      <c r="L152" s="1390"/>
      <c r="M152" s="1391"/>
      <c r="N152" s="1391"/>
      <c r="O152" s="1390"/>
      <c r="P152" s="1391"/>
      <c r="Q152" s="1390"/>
      <c r="R152" s="1391"/>
      <c r="S152" s="1392" t="s">
        <v>777</v>
      </c>
      <c r="T152" s="1391"/>
      <c r="U152" s="1391"/>
      <c r="V152" s="1391"/>
      <c r="W152" s="1391"/>
      <c r="X152" s="1391"/>
      <c r="Y152" s="1391"/>
      <c r="Z152" s="1391"/>
      <c r="AA152" s="1390" t="s">
        <v>732</v>
      </c>
      <c r="AB152" s="1391"/>
      <c r="AC152" s="1391"/>
      <c r="AD152" s="1391"/>
      <c r="AE152" s="1391"/>
      <c r="AF152" s="1390" t="s">
        <v>733</v>
      </c>
      <c r="AG152" s="1391"/>
      <c r="AH152" s="1391"/>
      <c r="AI152" s="770" t="s">
        <v>417</v>
      </c>
      <c r="AJ152" s="1393" t="s">
        <v>734</v>
      </c>
      <c r="AK152" s="1391"/>
      <c r="AL152" s="1391"/>
      <c r="AM152" s="1391"/>
      <c r="AN152" s="1391"/>
      <c r="AO152" s="1391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>
      <c r="A153" s="1003"/>
      <c r="B153" s="1390" t="s">
        <v>361</v>
      </c>
      <c r="C153" s="1391"/>
      <c r="D153" s="1002" t="s">
        <v>748</v>
      </c>
      <c r="E153" s="1390" t="s">
        <v>753</v>
      </c>
      <c r="F153" s="1391"/>
      <c r="G153" s="1390"/>
      <c r="H153" s="1390"/>
      <c r="I153" s="1390"/>
      <c r="J153" s="1391"/>
      <c r="K153" s="1391"/>
      <c r="L153" s="1390"/>
      <c r="M153" s="1391"/>
      <c r="N153" s="1391"/>
      <c r="O153" s="1390"/>
      <c r="P153" s="1391"/>
      <c r="Q153" s="1390"/>
      <c r="R153" s="1391"/>
      <c r="S153" s="1392" t="s">
        <v>777</v>
      </c>
      <c r="T153" s="1391"/>
      <c r="U153" s="1391"/>
      <c r="V153" s="1391"/>
      <c r="W153" s="1391"/>
      <c r="X153" s="1391"/>
      <c r="Y153" s="1391"/>
      <c r="Z153" s="1391"/>
      <c r="AA153" s="1390" t="s">
        <v>732</v>
      </c>
      <c r="AB153" s="1391"/>
      <c r="AC153" s="1391"/>
      <c r="AD153" s="1391"/>
      <c r="AE153" s="1391"/>
      <c r="AF153" s="1390" t="s">
        <v>735</v>
      </c>
      <c r="AG153" s="1391"/>
      <c r="AH153" s="1391"/>
      <c r="AI153" s="770" t="s">
        <v>370</v>
      </c>
      <c r="AJ153" s="1393" t="s">
        <v>737</v>
      </c>
      <c r="AK153" s="1391"/>
      <c r="AL153" s="1391"/>
      <c r="AM153" s="1391"/>
      <c r="AN153" s="1391"/>
      <c r="AO153" s="1391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>
      <c r="A154" s="1003"/>
      <c r="B154" s="1390" t="s">
        <v>361</v>
      </c>
      <c r="C154" s="1391"/>
      <c r="D154" s="1002" t="s">
        <v>748</v>
      </c>
      <c r="E154" s="1390" t="s">
        <v>753</v>
      </c>
      <c r="F154" s="1391"/>
      <c r="G154" s="1390" t="s">
        <v>738</v>
      </c>
      <c r="H154" s="1390"/>
      <c r="I154" s="1390"/>
      <c r="J154" s="1391"/>
      <c r="K154" s="1391"/>
      <c r="L154" s="1390"/>
      <c r="M154" s="1391"/>
      <c r="N154" s="1391"/>
      <c r="O154" s="1390"/>
      <c r="P154" s="1391"/>
      <c r="Q154" s="1390"/>
      <c r="R154" s="1391"/>
      <c r="S154" s="1392" t="s">
        <v>447</v>
      </c>
      <c r="T154" s="1391"/>
      <c r="U154" s="1391"/>
      <c r="V154" s="1391"/>
      <c r="W154" s="1391"/>
      <c r="X154" s="1391"/>
      <c r="Y154" s="1391"/>
      <c r="Z154" s="1391"/>
      <c r="AA154" s="1390" t="s">
        <v>732</v>
      </c>
      <c r="AB154" s="1391"/>
      <c r="AC154" s="1391"/>
      <c r="AD154" s="1391"/>
      <c r="AE154" s="1391"/>
      <c r="AF154" s="1390" t="s">
        <v>733</v>
      </c>
      <c r="AG154" s="1391"/>
      <c r="AH154" s="1391"/>
      <c r="AI154" s="770" t="s">
        <v>417</v>
      </c>
      <c r="AJ154" s="1393" t="s">
        <v>734</v>
      </c>
      <c r="AK154" s="1391"/>
      <c r="AL154" s="1391"/>
      <c r="AM154" s="1391"/>
      <c r="AN154" s="1391"/>
      <c r="AO154" s="1391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>
      <c r="A155" s="1003"/>
      <c r="B155" s="1394" t="s">
        <v>361</v>
      </c>
      <c r="C155" s="1391"/>
      <c r="D155" s="1004" t="s">
        <v>748</v>
      </c>
      <c r="E155" s="1394" t="s">
        <v>753</v>
      </c>
      <c r="F155" s="1391"/>
      <c r="G155" s="1394" t="s">
        <v>738</v>
      </c>
      <c r="H155" s="1394"/>
      <c r="I155" s="1394" t="s">
        <v>738</v>
      </c>
      <c r="J155" s="1391"/>
      <c r="K155" s="1391"/>
      <c r="L155" s="1394"/>
      <c r="M155" s="1391"/>
      <c r="N155" s="1391"/>
      <c r="O155" s="1394"/>
      <c r="P155" s="1391"/>
      <c r="Q155" s="1394"/>
      <c r="R155" s="1391"/>
      <c r="S155" s="1395" t="s">
        <v>447</v>
      </c>
      <c r="T155" s="1391"/>
      <c r="U155" s="1391"/>
      <c r="V155" s="1391"/>
      <c r="W155" s="1391"/>
      <c r="X155" s="1391"/>
      <c r="Y155" s="1391"/>
      <c r="Z155" s="1391"/>
      <c r="AA155" s="1394" t="s">
        <v>732</v>
      </c>
      <c r="AB155" s="1391"/>
      <c r="AC155" s="1391"/>
      <c r="AD155" s="1391"/>
      <c r="AE155" s="1391"/>
      <c r="AF155" s="1394" t="s">
        <v>733</v>
      </c>
      <c r="AG155" s="1391"/>
      <c r="AH155" s="1391"/>
      <c r="AI155" s="776" t="s">
        <v>417</v>
      </c>
      <c r="AJ155" s="1396" t="s">
        <v>734</v>
      </c>
      <c r="AK155" s="1391"/>
      <c r="AL155" s="1391"/>
      <c r="AM155" s="1391"/>
      <c r="AN155" s="1391"/>
      <c r="AO155" s="1391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>
      <c r="A156" s="1003"/>
      <c r="B156" s="1394" t="s">
        <v>361</v>
      </c>
      <c r="C156" s="1391"/>
      <c r="D156" s="1004" t="s">
        <v>748</v>
      </c>
      <c r="E156" s="1394" t="s">
        <v>753</v>
      </c>
      <c r="F156" s="1391"/>
      <c r="G156" s="1394" t="s">
        <v>738</v>
      </c>
      <c r="H156" s="1394"/>
      <c r="I156" s="1394" t="s">
        <v>738</v>
      </c>
      <c r="J156" s="1391"/>
      <c r="K156" s="1391"/>
      <c r="L156" s="1394" t="s">
        <v>741</v>
      </c>
      <c r="M156" s="1391"/>
      <c r="N156" s="1391"/>
      <c r="O156" s="1394"/>
      <c r="P156" s="1391"/>
      <c r="Q156" s="1394"/>
      <c r="R156" s="1391"/>
      <c r="S156" s="1395" t="s">
        <v>577</v>
      </c>
      <c r="T156" s="1391"/>
      <c r="U156" s="1391"/>
      <c r="V156" s="1391"/>
      <c r="W156" s="1391"/>
      <c r="X156" s="1391"/>
      <c r="Y156" s="1391"/>
      <c r="Z156" s="1391"/>
      <c r="AA156" s="1394" t="s">
        <v>732</v>
      </c>
      <c r="AB156" s="1391"/>
      <c r="AC156" s="1391"/>
      <c r="AD156" s="1391"/>
      <c r="AE156" s="1391"/>
      <c r="AF156" s="1394" t="s">
        <v>733</v>
      </c>
      <c r="AG156" s="1391"/>
      <c r="AH156" s="1391"/>
      <c r="AI156" s="776" t="s">
        <v>417</v>
      </c>
      <c r="AJ156" s="1396" t="s">
        <v>734</v>
      </c>
      <c r="AK156" s="1391"/>
      <c r="AL156" s="1391"/>
      <c r="AM156" s="1391"/>
      <c r="AN156" s="1391"/>
      <c r="AO156" s="1391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>
      <c r="A157" s="1003"/>
      <c r="B157" s="1390" t="s">
        <v>361</v>
      </c>
      <c r="C157" s="1391"/>
      <c r="D157" s="1002" t="s">
        <v>748</v>
      </c>
      <c r="E157" s="1390" t="s">
        <v>753</v>
      </c>
      <c r="F157" s="1391"/>
      <c r="G157" s="1390" t="s">
        <v>748</v>
      </c>
      <c r="H157" s="1390"/>
      <c r="I157" s="1390"/>
      <c r="J157" s="1391"/>
      <c r="K157" s="1391"/>
      <c r="L157" s="1390"/>
      <c r="M157" s="1391"/>
      <c r="N157" s="1391"/>
      <c r="O157" s="1390"/>
      <c r="P157" s="1391"/>
      <c r="Q157" s="1390"/>
      <c r="R157" s="1391"/>
      <c r="S157" s="1392" t="s">
        <v>778</v>
      </c>
      <c r="T157" s="1391"/>
      <c r="U157" s="1391"/>
      <c r="V157" s="1391"/>
      <c r="W157" s="1391"/>
      <c r="X157" s="1391"/>
      <c r="Y157" s="1391"/>
      <c r="Z157" s="1391"/>
      <c r="AA157" s="1390" t="s">
        <v>732</v>
      </c>
      <c r="AB157" s="1391"/>
      <c r="AC157" s="1391"/>
      <c r="AD157" s="1391"/>
      <c r="AE157" s="1391"/>
      <c r="AF157" s="1390" t="s">
        <v>733</v>
      </c>
      <c r="AG157" s="1391"/>
      <c r="AH157" s="1391"/>
      <c r="AI157" s="770" t="s">
        <v>417</v>
      </c>
      <c r="AJ157" s="1393" t="s">
        <v>734</v>
      </c>
      <c r="AK157" s="1391"/>
      <c r="AL157" s="1391"/>
      <c r="AM157" s="1391"/>
      <c r="AN157" s="1391"/>
      <c r="AO157" s="1391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>
      <c r="A158" s="1003"/>
      <c r="B158" s="1390" t="s">
        <v>361</v>
      </c>
      <c r="C158" s="1391"/>
      <c r="D158" s="1002" t="s">
        <v>748</v>
      </c>
      <c r="E158" s="1390" t="s">
        <v>753</v>
      </c>
      <c r="F158" s="1391"/>
      <c r="G158" s="1390" t="s">
        <v>748</v>
      </c>
      <c r="H158" s="1390"/>
      <c r="I158" s="1390"/>
      <c r="J158" s="1391"/>
      <c r="K158" s="1391"/>
      <c r="L158" s="1390"/>
      <c r="M158" s="1391"/>
      <c r="N158" s="1391"/>
      <c r="O158" s="1390"/>
      <c r="P158" s="1391"/>
      <c r="Q158" s="1390"/>
      <c r="R158" s="1391"/>
      <c r="S158" s="1392" t="s">
        <v>778</v>
      </c>
      <c r="T158" s="1391"/>
      <c r="U158" s="1391"/>
      <c r="V158" s="1391"/>
      <c r="W158" s="1391"/>
      <c r="X158" s="1391"/>
      <c r="Y158" s="1391"/>
      <c r="Z158" s="1391"/>
      <c r="AA158" s="1390" t="s">
        <v>732</v>
      </c>
      <c r="AB158" s="1391"/>
      <c r="AC158" s="1391"/>
      <c r="AD158" s="1391"/>
      <c r="AE158" s="1391"/>
      <c r="AF158" s="1390" t="s">
        <v>735</v>
      </c>
      <c r="AG158" s="1391"/>
      <c r="AH158" s="1391"/>
      <c r="AI158" s="770" t="s">
        <v>370</v>
      </c>
      <c r="AJ158" s="1393" t="s">
        <v>737</v>
      </c>
      <c r="AK158" s="1391"/>
      <c r="AL158" s="1391"/>
      <c r="AM158" s="1391"/>
      <c r="AN158" s="1391"/>
      <c r="AO158" s="1391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>
      <c r="A159" s="1003"/>
      <c r="B159" s="1394" t="s">
        <v>361</v>
      </c>
      <c r="C159" s="1391"/>
      <c r="D159" s="1004" t="s">
        <v>748</v>
      </c>
      <c r="E159" s="1394" t="s">
        <v>753</v>
      </c>
      <c r="F159" s="1391"/>
      <c r="G159" s="1394" t="s">
        <v>748</v>
      </c>
      <c r="H159" s="1394"/>
      <c r="I159" s="1394" t="s">
        <v>742</v>
      </c>
      <c r="J159" s="1391"/>
      <c r="K159" s="1391"/>
      <c r="L159" s="1394"/>
      <c r="M159" s="1391"/>
      <c r="N159" s="1391"/>
      <c r="O159" s="1394"/>
      <c r="P159" s="1391"/>
      <c r="Q159" s="1394"/>
      <c r="R159" s="1391"/>
      <c r="S159" s="1395" t="s">
        <v>448</v>
      </c>
      <c r="T159" s="1391"/>
      <c r="U159" s="1391"/>
      <c r="V159" s="1391"/>
      <c r="W159" s="1391"/>
      <c r="X159" s="1391"/>
      <c r="Y159" s="1391"/>
      <c r="Z159" s="1391"/>
      <c r="AA159" s="1394" t="s">
        <v>732</v>
      </c>
      <c r="AB159" s="1391"/>
      <c r="AC159" s="1391"/>
      <c r="AD159" s="1391"/>
      <c r="AE159" s="1391"/>
      <c r="AF159" s="1394" t="s">
        <v>733</v>
      </c>
      <c r="AG159" s="1391"/>
      <c r="AH159" s="1391"/>
      <c r="AI159" s="776" t="s">
        <v>417</v>
      </c>
      <c r="AJ159" s="1396" t="s">
        <v>734</v>
      </c>
      <c r="AK159" s="1391"/>
      <c r="AL159" s="1391"/>
      <c r="AM159" s="1391"/>
      <c r="AN159" s="1391"/>
      <c r="AO159" s="1391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>
      <c r="A160" s="1003"/>
      <c r="B160" s="1394" t="s">
        <v>361</v>
      </c>
      <c r="C160" s="1391"/>
      <c r="D160" s="1004" t="s">
        <v>748</v>
      </c>
      <c r="E160" s="1394" t="s">
        <v>753</v>
      </c>
      <c r="F160" s="1391"/>
      <c r="G160" s="1394" t="s">
        <v>748</v>
      </c>
      <c r="H160" s="1394"/>
      <c r="I160" s="1394" t="s">
        <v>754</v>
      </c>
      <c r="J160" s="1391"/>
      <c r="K160" s="1391"/>
      <c r="L160" s="1394"/>
      <c r="M160" s="1391"/>
      <c r="N160" s="1391"/>
      <c r="O160" s="1394"/>
      <c r="P160" s="1391"/>
      <c r="Q160" s="1394"/>
      <c r="R160" s="1391"/>
      <c r="S160" s="1395" t="s">
        <v>449</v>
      </c>
      <c r="T160" s="1391"/>
      <c r="U160" s="1391"/>
      <c r="V160" s="1391"/>
      <c r="W160" s="1391"/>
      <c r="X160" s="1391"/>
      <c r="Y160" s="1391"/>
      <c r="Z160" s="1391"/>
      <c r="AA160" s="1394" t="s">
        <v>732</v>
      </c>
      <c r="AB160" s="1391"/>
      <c r="AC160" s="1391"/>
      <c r="AD160" s="1391"/>
      <c r="AE160" s="1391"/>
      <c r="AF160" s="1394" t="s">
        <v>733</v>
      </c>
      <c r="AG160" s="1391"/>
      <c r="AH160" s="1391"/>
      <c r="AI160" s="776" t="s">
        <v>417</v>
      </c>
      <c r="AJ160" s="1396" t="s">
        <v>734</v>
      </c>
      <c r="AK160" s="1391"/>
      <c r="AL160" s="1391"/>
      <c r="AM160" s="1391"/>
      <c r="AN160" s="1391"/>
      <c r="AO160" s="1391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>
      <c r="A161" s="1003"/>
      <c r="B161" s="1394" t="s">
        <v>361</v>
      </c>
      <c r="C161" s="1391"/>
      <c r="D161" s="1004" t="s">
        <v>748</v>
      </c>
      <c r="E161" s="1394" t="s">
        <v>753</v>
      </c>
      <c r="F161" s="1391"/>
      <c r="G161" s="1394" t="s">
        <v>748</v>
      </c>
      <c r="H161" s="1394"/>
      <c r="I161" s="1394" t="s">
        <v>433</v>
      </c>
      <c r="J161" s="1391"/>
      <c r="K161" s="1391"/>
      <c r="L161" s="1394"/>
      <c r="M161" s="1391"/>
      <c r="N161" s="1391"/>
      <c r="O161" s="1394"/>
      <c r="P161" s="1391"/>
      <c r="Q161" s="1394"/>
      <c r="R161" s="1391"/>
      <c r="S161" s="1395" t="s">
        <v>578</v>
      </c>
      <c r="T161" s="1391"/>
      <c r="U161" s="1391"/>
      <c r="V161" s="1391"/>
      <c r="W161" s="1391"/>
      <c r="X161" s="1391"/>
      <c r="Y161" s="1391"/>
      <c r="Z161" s="1391"/>
      <c r="AA161" s="1394" t="s">
        <v>732</v>
      </c>
      <c r="AB161" s="1391"/>
      <c r="AC161" s="1391"/>
      <c r="AD161" s="1391"/>
      <c r="AE161" s="1391"/>
      <c r="AF161" s="1394" t="s">
        <v>735</v>
      </c>
      <c r="AG161" s="1391"/>
      <c r="AH161" s="1391"/>
      <c r="AI161" s="776" t="s">
        <v>370</v>
      </c>
      <c r="AJ161" s="1396" t="s">
        <v>737</v>
      </c>
      <c r="AK161" s="1391"/>
      <c r="AL161" s="1391"/>
      <c r="AM161" s="1391"/>
      <c r="AN161" s="1391"/>
      <c r="AO161" s="1391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>
      <c r="A162" s="1003"/>
      <c r="B162" s="1394" t="s">
        <v>361</v>
      </c>
      <c r="C162" s="1391"/>
      <c r="D162" s="1004" t="s">
        <v>748</v>
      </c>
      <c r="E162" s="1394" t="s">
        <v>753</v>
      </c>
      <c r="F162" s="1391"/>
      <c r="G162" s="1394" t="s">
        <v>748</v>
      </c>
      <c r="H162" s="1394"/>
      <c r="I162" s="1394" t="s">
        <v>433</v>
      </c>
      <c r="J162" s="1391"/>
      <c r="K162" s="1391"/>
      <c r="L162" s="1394" t="s">
        <v>738</v>
      </c>
      <c r="M162" s="1391"/>
      <c r="N162" s="1391"/>
      <c r="O162" s="1394" t="s">
        <v>685</v>
      </c>
      <c r="P162" s="1391"/>
      <c r="Q162" s="1394" t="s">
        <v>685</v>
      </c>
      <c r="R162" s="1391"/>
      <c r="S162" s="1395" t="s">
        <v>450</v>
      </c>
      <c r="T162" s="1391"/>
      <c r="U162" s="1391"/>
      <c r="V162" s="1391"/>
      <c r="W162" s="1391"/>
      <c r="X162" s="1391"/>
      <c r="Y162" s="1391"/>
      <c r="Z162" s="1391"/>
      <c r="AA162" s="1394" t="s">
        <v>732</v>
      </c>
      <c r="AB162" s="1391"/>
      <c r="AC162" s="1391"/>
      <c r="AD162" s="1391"/>
      <c r="AE162" s="1391"/>
      <c r="AF162" s="1394" t="s">
        <v>735</v>
      </c>
      <c r="AG162" s="1391"/>
      <c r="AH162" s="1391"/>
      <c r="AI162" s="776" t="s">
        <v>370</v>
      </c>
      <c r="AJ162" s="1396" t="s">
        <v>737</v>
      </c>
      <c r="AK162" s="1391"/>
      <c r="AL162" s="1391"/>
      <c r="AM162" s="1391"/>
      <c r="AN162" s="1391"/>
      <c r="AO162" s="1391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>
      <c r="A163" s="1003"/>
      <c r="B163" s="1394" t="s">
        <v>361</v>
      </c>
      <c r="C163" s="1391"/>
      <c r="D163" s="1004" t="s">
        <v>748</v>
      </c>
      <c r="E163" s="1394" t="s">
        <v>753</v>
      </c>
      <c r="F163" s="1391"/>
      <c r="G163" s="1394" t="s">
        <v>748</v>
      </c>
      <c r="H163" s="1394"/>
      <c r="I163" s="1394" t="s">
        <v>433</v>
      </c>
      <c r="J163" s="1391"/>
      <c r="K163" s="1391"/>
      <c r="L163" s="1394" t="s">
        <v>741</v>
      </c>
      <c r="M163" s="1391"/>
      <c r="N163" s="1391"/>
      <c r="O163" s="1394" t="s">
        <v>685</v>
      </c>
      <c r="P163" s="1391"/>
      <c r="Q163" s="1394" t="s">
        <v>685</v>
      </c>
      <c r="R163" s="1391"/>
      <c r="S163" s="1395" t="s">
        <v>451</v>
      </c>
      <c r="T163" s="1391"/>
      <c r="U163" s="1391"/>
      <c r="V163" s="1391"/>
      <c r="W163" s="1391"/>
      <c r="X163" s="1391"/>
      <c r="Y163" s="1391"/>
      <c r="Z163" s="1391"/>
      <c r="AA163" s="1394" t="s">
        <v>732</v>
      </c>
      <c r="AB163" s="1391"/>
      <c r="AC163" s="1391"/>
      <c r="AD163" s="1391"/>
      <c r="AE163" s="1391"/>
      <c r="AF163" s="1394" t="s">
        <v>735</v>
      </c>
      <c r="AG163" s="1391"/>
      <c r="AH163" s="1391"/>
      <c r="AI163" s="776" t="s">
        <v>370</v>
      </c>
      <c r="AJ163" s="1396" t="s">
        <v>737</v>
      </c>
      <c r="AK163" s="1391"/>
      <c r="AL163" s="1391"/>
      <c r="AM163" s="1391"/>
      <c r="AN163" s="1391"/>
      <c r="AO163" s="1391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>
      <c r="A164" s="1011"/>
      <c r="B164" s="1427" t="s">
        <v>361</v>
      </c>
      <c r="C164" s="1428"/>
      <c r="D164" s="1010" t="s">
        <v>748</v>
      </c>
      <c r="E164" s="1427" t="s">
        <v>753</v>
      </c>
      <c r="F164" s="1428"/>
      <c r="G164" s="1427" t="s">
        <v>748</v>
      </c>
      <c r="H164" s="1427"/>
      <c r="I164" s="1427" t="s">
        <v>823</v>
      </c>
      <c r="J164" s="1428"/>
      <c r="K164" s="1428"/>
      <c r="L164" s="1427"/>
      <c r="M164" s="1428"/>
      <c r="N164" s="1428"/>
      <c r="O164" s="1427"/>
      <c r="P164" s="1428"/>
      <c r="Q164" s="1427"/>
      <c r="R164" s="1428"/>
      <c r="S164" s="1429" t="s">
        <v>824</v>
      </c>
      <c r="T164" s="1428"/>
      <c r="U164" s="1428"/>
      <c r="V164" s="1428"/>
      <c r="W164" s="1428"/>
      <c r="X164" s="1428"/>
      <c r="Y164" s="1428"/>
      <c r="Z164" s="1428"/>
      <c r="AA164" s="1427" t="s">
        <v>732</v>
      </c>
      <c r="AB164" s="1428"/>
      <c r="AC164" s="1428"/>
      <c r="AD164" s="1428"/>
      <c r="AE164" s="1428"/>
      <c r="AF164" s="1427" t="s">
        <v>733</v>
      </c>
      <c r="AG164" s="1428"/>
      <c r="AH164" s="1428"/>
      <c r="AI164" s="781" t="s">
        <v>417</v>
      </c>
      <c r="AJ164" s="1430" t="s">
        <v>734</v>
      </c>
      <c r="AK164" s="1428"/>
      <c r="AL164" s="1428"/>
      <c r="AM164" s="1428"/>
      <c r="AN164" s="1428"/>
      <c r="AO164" s="1428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>
      <c r="A165" s="1003"/>
      <c r="B165" s="1394" t="s">
        <v>361</v>
      </c>
      <c r="C165" s="1391"/>
      <c r="D165" s="1004" t="s">
        <v>748</v>
      </c>
      <c r="E165" s="1394" t="s">
        <v>753</v>
      </c>
      <c r="F165" s="1391"/>
      <c r="G165" s="1394" t="s">
        <v>748</v>
      </c>
      <c r="H165" s="1394"/>
      <c r="I165" s="1394" t="s">
        <v>779</v>
      </c>
      <c r="J165" s="1391"/>
      <c r="K165" s="1391"/>
      <c r="L165" s="1394"/>
      <c r="M165" s="1391"/>
      <c r="N165" s="1391"/>
      <c r="O165" s="1394"/>
      <c r="P165" s="1391"/>
      <c r="Q165" s="1394"/>
      <c r="R165" s="1391"/>
      <c r="S165" s="1395" t="s">
        <v>452</v>
      </c>
      <c r="T165" s="1391"/>
      <c r="U165" s="1391"/>
      <c r="V165" s="1391"/>
      <c r="W165" s="1391"/>
      <c r="X165" s="1391"/>
      <c r="Y165" s="1391"/>
      <c r="Z165" s="1391"/>
      <c r="AA165" s="1394" t="s">
        <v>732</v>
      </c>
      <c r="AB165" s="1391"/>
      <c r="AC165" s="1391"/>
      <c r="AD165" s="1391"/>
      <c r="AE165" s="1391"/>
      <c r="AF165" s="1394" t="s">
        <v>735</v>
      </c>
      <c r="AG165" s="1391"/>
      <c r="AH165" s="1391"/>
      <c r="AI165" s="776" t="s">
        <v>370</v>
      </c>
      <c r="AJ165" s="1396" t="s">
        <v>737</v>
      </c>
      <c r="AK165" s="1391"/>
      <c r="AL165" s="1391"/>
      <c r="AM165" s="1391"/>
      <c r="AN165" s="1391"/>
      <c r="AO165" s="1391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>
      <c r="A166" s="1003"/>
      <c r="B166" s="1394" t="s">
        <v>361</v>
      </c>
      <c r="C166" s="1391"/>
      <c r="D166" s="1004" t="s">
        <v>748</v>
      </c>
      <c r="E166" s="1394" t="s">
        <v>753</v>
      </c>
      <c r="F166" s="1391"/>
      <c r="G166" s="1394" t="s">
        <v>748</v>
      </c>
      <c r="H166" s="1394"/>
      <c r="I166" s="1394" t="s">
        <v>749</v>
      </c>
      <c r="J166" s="1391"/>
      <c r="K166" s="1391"/>
      <c r="L166" s="1394"/>
      <c r="M166" s="1391"/>
      <c r="N166" s="1391"/>
      <c r="O166" s="1394"/>
      <c r="P166" s="1391"/>
      <c r="Q166" s="1394"/>
      <c r="R166" s="1391"/>
      <c r="S166" s="1395" t="s">
        <v>780</v>
      </c>
      <c r="T166" s="1391"/>
      <c r="U166" s="1391"/>
      <c r="V166" s="1391"/>
      <c r="W166" s="1391"/>
      <c r="X166" s="1391"/>
      <c r="Y166" s="1391"/>
      <c r="Z166" s="1391"/>
      <c r="AA166" s="1394" t="s">
        <v>732</v>
      </c>
      <c r="AB166" s="1391"/>
      <c r="AC166" s="1391"/>
      <c r="AD166" s="1391"/>
      <c r="AE166" s="1391"/>
      <c r="AF166" s="1394" t="s">
        <v>733</v>
      </c>
      <c r="AG166" s="1391"/>
      <c r="AH166" s="1391"/>
      <c r="AI166" s="776" t="s">
        <v>417</v>
      </c>
      <c r="AJ166" s="1396" t="s">
        <v>734</v>
      </c>
      <c r="AK166" s="1391"/>
      <c r="AL166" s="1391"/>
      <c r="AM166" s="1391"/>
      <c r="AN166" s="1391"/>
      <c r="AO166" s="1391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>
      <c r="A167" s="1006"/>
      <c r="B167" s="1397" t="s">
        <v>453</v>
      </c>
      <c r="C167" s="1398"/>
      <c r="D167" s="1005"/>
      <c r="E167" s="1397"/>
      <c r="F167" s="1398"/>
      <c r="G167" s="1397"/>
      <c r="H167" s="1397"/>
      <c r="I167" s="1397"/>
      <c r="J167" s="1398"/>
      <c r="K167" s="1398"/>
      <c r="L167" s="1397"/>
      <c r="M167" s="1398"/>
      <c r="N167" s="1398"/>
      <c r="O167" s="1397"/>
      <c r="P167" s="1398"/>
      <c r="Q167" s="1397"/>
      <c r="R167" s="1398"/>
      <c r="S167" s="1399" t="s">
        <v>61</v>
      </c>
      <c r="T167" s="1398"/>
      <c r="U167" s="1398"/>
      <c r="V167" s="1398"/>
      <c r="W167" s="1398"/>
      <c r="X167" s="1398"/>
      <c r="Y167" s="1398"/>
      <c r="Z167" s="1398"/>
      <c r="AA167" s="1397" t="s">
        <v>732</v>
      </c>
      <c r="AB167" s="1398"/>
      <c r="AC167" s="1398"/>
      <c r="AD167" s="1398"/>
      <c r="AE167" s="1398"/>
      <c r="AF167" s="1397" t="s">
        <v>733</v>
      </c>
      <c r="AG167" s="1398"/>
      <c r="AH167" s="1398"/>
      <c r="AI167" s="773" t="s">
        <v>417</v>
      </c>
      <c r="AJ167" s="1400" t="s">
        <v>734</v>
      </c>
      <c r="AK167" s="1398"/>
      <c r="AL167" s="1398"/>
      <c r="AM167" s="1398"/>
      <c r="AN167" s="1398"/>
      <c r="AO167" s="1398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>
      <c r="A168" s="1006"/>
      <c r="B168" s="1397" t="s">
        <v>453</v>
      </c>
      <c r="C168" s="1398"/>
      <c r="D168" s="1005"/>
      <c r="E168" s="1397"/>
      <c r="F168" s="1398"/>
      <c r="G168" s="1397"/>
      <c r="H168" s="1397"/>
      <c r="I168" s="1397"/>
      <c r="J168" s="1398"/>
      <c r="K168" s="1398"/>
      <c r="L168" s="1397"/>
      <c r="M168" s="1398"/>
      <c r="N168" s="1398"/>
      <c r="O168" s="1397"/>
      <c r="P168" s="1398"/>
      <c r="Q168" s="1397"/>
      <c r="R168" s="1398"/>
      <c r="S168" s="1399" t="s">
        <v>61</v>
      </c>
      <c r="T168" s="1398"/>
      <c r="U168" s="1398"/>
      <c r="V168" s="1398"/>
      <c r="W168" s="1398"/>
      <c r="X168" s="1398"/>
      <c r="Y168" s="1398"/>
      <c r="Z168" s="1398"/>
      <c r="AA168" s="1397" t="s">
        <v>732</v>
      </c>
      <c r="AB168" s="1398"/>
      <c r="AC168" s="1398"/>
      <c r="AD168" s="1398"/>
      <c r="AE168" s="1398"/>
      <c r="AF168" s="1397" t="s">
        <v>733</v>
      </c>
      <c r="AG168" s="1398"/>
      <c r="AH168" s="1398"/>
      <c r="AI168" s="773" t="s">
        <v>745</v>
      </c>
      <c r="AJ168" s="1400" t="s">
        <v>781</v>
      </c>
      <c r="AK168" s="1398"/>
      <c r="AL168" s="1398"/>
      <c r="AM168" s="1398"/>
      <c r="AN168" s="1398"/>
      <c r="AO168" s="1398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>
      <c r="A169" s="1003"/>
      <c r="B169" s="1390" t="s">
        <v>453</v>
      </c>
      <c r="C169" s="1391"/>
      <c r="D169" s="1002" t="s">
        <v>782</v>
      </c>
      <c r="E169" s="1390"/>
      <c r="F169" s="1391"/>
      <c r="G169" s="1390"/>
      <c r="H169" s="1390"/>
      <c r="I169" s="1390"/>
      <c r="J169" s="1391"/>
      <c r="K169" s="1391"/>
      <c r="L169" s="1390"/>
      <c r="M169" s="1391"/>
      <c r="N169" s="1391"/>
      <c r="O169" s="1390"/>
      <c r="P169" s="1391"/>
      <c r="Q169" s="1390"/>
      <c r="R169" s="1391"/>
      <c r="S169" s="1392" t="s">
        <v>783</v>
      </c>
      <c r="T169" s="1391"/>
      <c r="U169" s="1391"/>
      <c r="V169" s="1391"/>
      <c r="W169" s="1391"/>
      <c r="X169" s="1391"/>
      <c r="Y169" s="1391"/>
      <c r="Z169" s="1391"/>
      <c r="AA169" s="1390" t="s">
        <v>732</v>
      </c>
      <c r="AB169" s="1391"/>
      <c r="AC169" s="1391"/>
      <c r="AD169" s="1391"/>
      <c r="AE169" s="1391"/>
      <c r="AF169" s="1390" t="s">
        <v>733</v>
      </c>
      <c r="AG169" s="1391"/>
      <c r="AH169" s="1391"/>
      <c r="AI169" s="770" t="s">
        <v>417</v>
      </c>
      <c r="AJ169" s="1393" t="s">
        <v>734</v>
      </c>
      <c r="AK169" s="1391"/>
      <c r="AL169" s="1391"/>
      <c r="AM169" s="1391"/>
      <c r="AN169" s="1391"/>
      <c r="AO169" s="1391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>
      <c r="A170" s="1003"/>
      <c r="B170" s="1390" t="s">
        <v>453</v>
      </c>
      <c r="C170" s="1391"/>
      <c r="D170" s="1002" t="s">
        <v>782</v>
      </c>
      <c r="E170" s="1390" t="s">
        <v>784</v>
      </c>
      <c r="F170" s="1391"/>
      <c r="G170" s="1390"/>
      <c r="H170" s="1390"/>
      <c r="I170" s="1390"/>
      <c r="J170" s="1391"/>
      <c r="K170" s="1391"/>
      <c r="L170" s="1390"/>
      <c r="M170" s="1391"/>
      <c r="N170" s="1391"/>
      <c r="O170" s="1390"/>
      <c r="P170" s="1391"/>
      <c r="Q170" s="1390"/>
      <c r="R170" s="1391"/>
      <c r="S170" s="1392" t="s">
        <v>785</v>
      </c>
      <c r="T170" s="1391"/>
      <c r="U170" s="1391"/>
      <c r="V170" s="1391"/>
      <c r="W170" s="1391"/>
      <c r="X170" s="1391"/>
      <c r="Y170" s="1391"/>
      <c r="Z170" s="1391"/>
      <c r="AA170" s="1390" t="s">
        <v>732</v>
      </c>
      <c r="AB170" s="1391"/>
      <c r="AC170" s="1391"/>
      <c r="AD170" s="1391"/>
      <c r="AE170" s="1391"/>
      <c r="AF170" s="1390" t="s">
        <v>733</v>
      </c>
      <c r="AG170" s="1391"/>
      <c r="AH170" s="1391"/>
      <c r="AI170" s="770" t="s">
        <v>417</v>
      </c>
      <c r="AJ170" s="1393" t="s">
        <v>734</v>
      </c>
      <c r="AK170" s="1391"/>
      <c r="AL170" s="1391"/>
      <c r="AM170" s="1391"/>
      <c r="AN170" s="1391"/>
      <c r="AO170" s="1391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>
      <c r="A171" s="1003"/>
      <c r="B171" s="1394" t="s">
        <v>453</v>
      </c>
      <c r="C171" s="1391"/>
      <c r="D171" s="1004" t="s">
        <v>782</v>
      </c>
      <c r="E171" s="1394" t="s">
        <v>784</v>
      </c>
      <c r="F171" s="1391"/>
      <c r="G171" s="1394" t="s">
        <v>738</v>
      </c>
      <c r="H171" s="1394"/>
      <c r="I171" s="1394" t="s">
        <v>685</v>
      </c>
      <c r="J171" s="1391"/>
      <c r="K171" s="1391"/>
      <c r="L171" s="1394" t="s">
        <v>685</v>
      </c>
      <c r="M171" s="1391"/>
      <c r="N171" s="1391"/>
      <c r="O171" s="1394" t="s">
        <v>685</v>
      </c>
      <c r="P171" s="1391"/>
      <c r="Q171" s="1394" t="s">
        <v>685</v>
      </c>
      <c r="R171" s="1391"/>
      <c r="S171" s="1395" t="s">
        <v>579</v>
      </c>
      <c r="T171" s="1391"/>
      <c r="U171" s="1391"/>
      <c r="V171" s="1391"/>
      <c r="W171" s="1391"/>
      <c r="X171" s="1391"/>
      <c r="Y171" s="1391"/>
      <c r="Z171" s="1391"/>
      <c r="AA171" s="1394" t="s">
        <v>732</v>
      </c>
      <c r="AB171" s="1391"/>
      <c r="AC171" s="1391"/>
      <c r="AD171" s="1391"/>
      <c r="AE171" s="1391"/>
      <c r="AF171" s="1394" t="s">
        <v>733</v>
      </c>
      <c r="AG171" s="1391"/>
      <c r="AH171" s="1391"/>
      <c r="AI171" s="776" t="s">
        <v>417</v>
      </c>
      <c r="AJ171" s="1396" t="s">
        <v>734</v>
      </c>
      <c r="AK171" s="1391"/>
      <c r="AL171" s="1391"/>
      <c r="AM171" s="1391"/>
      <c r="AN171" s="1391"/>
      <c r="AO171" s="1391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>
      <c r="A172" s="1003"/>
      <c r="B172" s="1390" t="s">
        <v>453</v>
      </c>
      <c r="C172" s="1391"/>
      <c r="D172" s="1002" t="s">
        <v>786</v>
      </c>
      <c r="E172" s="1390"/>
      <c r="F172" s="1391"/>
      <c r="G172" s="1390"/>
      <c r="H172" s="1390"/>
      <c r="I172" s="1390"/>
      <c r="J172" s="1391"/>
      <c r="K172" s="1391"/>
      <c r="L172" s="1390"/>
      <c r="M172" s="1391"/>
      <c r="N172" s="1391"/>
      <c r="O172" s="1390"/>
      <c r="P172" s="1391"/>
      <c r="Q172" s="1390"/>
      <c r="R172" s="1391"/>
      <c r="S172" s="1392" t="s">
        <v>787</v>
      </c>
      <c r="T172" s="1391"/>
      <c r="U172" s="1391"/>
      <c r="V172" s="1391"/>
      <c r="W172" s="1391"/>
      <c r="X172" s="1391"/>
      <c r="Y172" s="1391"/>
      <c r="Z172" s="1391"/>
      <c r="AA172" s="1390" t="s">
        <v>732</v>
      </c>
      <c r="AB172" s="1391"/>
      <c r="AC172" s="1391"/>
      <c r="AD172" s="1391"/>
      <c r="AE172" s="1391"/>
      <c r="AF172" s="1390" t="s">
        <v>733</v>
      </c>
      <c r="AG172" s="1391"/>
      <c r="AH172" s="1391"/>
      <c r="AI172" s="770" t="s">
        <v>417</v>
      </c>
      <c r="AJ172" s="1393" t="s">
        <v>734</v>
      </c>
      <c r="AK172" s="1391"/>
      <c r="AL172" s="1391"/>
      <c r="AM172" s="1391"/>
      <c r="AN172" s="1391"/>
      <c r="AO172" s="1391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>
      <c r="A173" s="1003"/>
      <c r="B173" s="1390" t="s">
        <v>453</v>
      </c>
      <c r="C173" s="1391"/>
      <c r="D173" s="1002" t="s">
        <v>786</v>
      </c>
      <c r="E173" s="1390" t="s">
        <v>784</v>
      </c>
      <c r="F173" s="1391"/>
      <c r="G173" s="1390"/>
      <c r="H173" s="1390"/>
      <c r="I173" s="1390"/>
      <c r="J173" s="1391"/>
      <c r="K173" s="1391"/>
      <c r="L173" s="1390"/>
      <c r="M173" s="1391"/>
      <c r="N173" s="1391"/>
      <c r="O173" s="1390"/>
      <c r="P173" s="1391"/>
      <c r="Q173" s="1390"/>
      <c r="R173" s="1391"/>
      <c r="S173" s="1392" t="s">
        <v>785</v>
      </c>
      <c r="T173" s="1391"/>
      <c r="U173" s="1391"/>
      <c r="V173" s="1391"/>
      <c r="W173" s="1391"/>
      <c r="X173" s="1391"/>
      <c r="Y173" s="1391"/>
      <c r="Z173" s="1391"/>
      <c r="AA173" s="1390" t="s">
        <v>732</v>
      </c>
      <c r="AB173" s="1391"/>
      <c r="AC173" s="1391"/>
      <c r="AD173" s="1391"/>
      <c r="AE173" s="1391"/>
      <c r="AF173" s="1390" t="s">
        <v>733</v>
      </c>
      <c r="AG173" s="1391"/>
      <c r="AH173" s="1391"/>
      <c r="AI173" s="770" t="s">
        <v>417</v>
      </c>
      <c r="AJ173" s="1393" t="s">
        <v>734</v>
      </c>
      <c r="AK173" s="1391"/>
      <c r="AL173" s="1391"/>
      <c r="AM173" s="1391"/>
      <c r="AN173" s="1391"/>
      <c r="AO173" s="1391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>
      <c r="A174" s="1003"/>
      <c r="B174" s="1394" t="s">
        <v>453</v>
      </c>
      <c r="C174" s="1391"/>
      <c r="D174" s="1004" t="s">
        <v>786</v>
      </c>
      <c r="E174" s="1394" t="s">
        <v>784</v>
      </c>
      <c r="F174" s="1391"/>
      <c r="G174" s="1394" t="s">
        <v>741</v>
      </c>
      <c r="H174" s="1394"/>
      <c r="I174" s="1394"/>
      <c r="J174" s="1391"/>
      <c r="K174" s="1391"/>
      <c r="L174" s="1394"/>
      <c r="M174" s="1391"/>
      <c r="N174" s="1391"/>
      <c r="O174" s="1394"/>
      <c r="P174" s="1391"/>
      <c r="Q174" s="1394"/>
      <c r="R174" s="1391"/>
      <c r="S174" s="1395" t="s">
        <v>454</v>
      </c>
      <c r="T174" s="1391"/>
      <c r="U174" s="1391"/>
      <c r="V174" s="1391"/>
      <c r="W174" s="1391"/>
      <c r="X174" s="1391"/>
      <c r="Y174" s="1391"/>
      <c r="Z174" s="1391"/>
      <c r="AA174" s="1394" t="s">
        <v>732</v>
      </c>
      <c r="AB174" s="1391"/>
      <c r="AC174" s="1391"/>
      <c r="AD174" s="1391"/>
      <c r="AE174" s="1391"/>
      <c r="AF174" s="1394" t="s">
        <v>733</v>
      </c>
      <c r="AG174" s="1391"/>
      <c r="AH174" s="1391"/>
      <c r="AI174" s="776" t="s">
        <v>417</v>
      </c>
      <c r="AJ174" s="1396" t="s">
        <v>734</v>
      </c>
      <c r="AK174" s="1391"/>
      <c r="AL174" s="1391"/>
      <c r="AM174" s="1391"/>
      <c r="AN174" s="1391"/>
      <c r="AO174" s="1391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>
      <c r="A175" s="1003"/>
      <c r="B175" s="1394" t="s">
        <v>453</v>
      </c>
      <c r="C175" s="1391"/>
      <c r="D175" s="1004" t="s">
        <v>786</v>
      </c>
      <c r="E175" s="1394" t="s">
        <v>784</v>
      </c>
      <c r="F175" s="1391"/>
      <c r="G175" s="1394" t="s">
        <v>748</v>
      </c>
      <c r="H175" s="1394"/>
      <c r="I175" s="1394" t="s">
        <v>685</v>
      </c>
      <c r="J175" s="1391"/>
      <c r="K175" s="1391"/>
      <c r="L175" s="1394" t="s">
        <v>685</v>
      </c>
      <c r="M175" s="1391"/>
      <c r="N175" s="1391"/>
      <c r="O175" s="1394" t="s">
        <v>685</v>
      </c>
      <c r="P175" s="1391"/>
      <c r="Q175" s="1394" t="s">
        <v>685</v>
      </c>
      <c r="R175" s="1391"/>
      <c r="S175" s="1395" t="s">
        <v>788</v>
      </c>
      <c r="T175" s="1391"/>
      <c r="U175" s="1391"/>
      <c r="V175" s="1391"/>
      <c r="W175" s="1391"/>
      <c r="X175" s="1391"/>
      <c r="Y175" s="1391"/>
      <c r="Z175" s="1391"/>
      <c r="AA175" s="1394" t="s">
        <v>732</v>
      </c>
      <c r="AB175" s="1391"/>
      <c r="AC175" s="1391"/>
      <c r="AD175" s="1391"/>
      <c r="AE175" s="1391"/>
      <c r="AF175" s="1394" t="s">
        <v>733</v>
      </c>
      <c r="AG175" s="1391"/>
      <c r="AH175" s="1391"/>
      <c r="AI175" s="776" t="s">
        <v>417</v>
      </c>
      <c r="AJ175" s="1396" t="s">
        <v>734</v>
      </c>
      <c r="AK175" s="1391"/>
      <c r="AL175" s="1391"/>
      <c r="AM175" s="1391"/>
      <c r="AN175" s="1391"/>
      <c r="AO175" s="1391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>
      <c r="A176" s="1003"/>
      <c r="B176" s="1390" t="s">
        <v>453</v>
      </c>
      <c r="C176" s="1391"/>
      <c r="D176" s="1002" t="s">
        <v>789</v>
      </c>
      <c r="E176" s="1390"/>
      <c r="F176" s="1391"/>
      <c r="G176" s="1390"/>
      <c r="H176" s="1390"/>
      <c r="I176" s="1390"/>
      <c r="J176" s="1391"/>
      <c r="K176" s="1391"/>
      <c r="L176" s="1390"/>
      <c r="M176" s="1391"/>
      <c r="N176" s="1391"/>
      <c r="O176" s="1390"/>
      <c r="P176" s="1391"/>
      <c r="Q176" s="1390"/>
      <c r="R176" s="1391"/>
      <c r="S176" s="1392" t="s">
        <v>790</v>
      </c>
      <c r="T176" s="1391"/>
      <c r="U176" s="1391"/>
      <c r="V176" s="1391"/>
      <c r="W176" s="1391"/>
      <c r="X176" s="1391"/>
      <c r="Y176" s="1391"/>
      <c r="Z176" s="1391"/>
      <c r="AA176" s="1390" t="s">
        <v>732</v>
      </c>
      <c r="AB176" s="1391"/>
      <c r="AC176" s="1391"/>
      <c r="AD176" s="1391"/>
      <c r="AE176" s="1391"/>
      <c r="AF176" s="1390" t="s">
        <v>733</v>
      </c>
      <c r="AG176" s="1391"/>
      <c r="AH176" s="1391"/>
      <c r="AI176" s="770" t="s">
        <v>417</v>
      </c>
      <c r="AJ176" s="1393" t="s">
        <v>734</v>
      </c>
      <c r="AK176" s="1391"/>
      <c r="AL176" s="1391"/>
      <c r="AM176" s="1391"/>
      <c r="AN176" s="1391"/>
      <c r="AO176" s="1391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>
      <c r="A177" s="1003"/>
      <c r="B177" s="1390" t="s">
        <v>453</v>
      </c>
      <c r="C177" s="1391"/>
      <c r="D177" s="1002" t="s">
        <v>789</v>
      </c>
      <c r="E177" s="1390" t="s">
        <v>784</v>
      </c>
      <c r="F177" s="1391"/>
      <c r="G177" s="1390"/>
      <c r="H177" s="1390"/>
      <c r="I177" s="1390"/>
      <c r="J177" s="1391"/>
      <c r="K177" s="1391"/>
      <c r="L177" s="1390"/>
      <c r="M177" s="1391"/>
      <c r="N177" s="1391"/>
      <c r="O177" s="1390"/>
      <c r="P177" s="1391"/>
      <c r="Q177" s="1390"/>
      <c r="R177" s="1391"/>
      <c r="S177" s="1392" t="s">
        <v>785</v>
      </c>
      <c r="T177" s="1391"/>
      <c r="U177" s="1391"/>
      <c r="V177" s="1391"/>
      <c r="W177" s="1391"/>
      <c r="X177" s="1391"/>
      <c r="Y177" s="1391"/>
      <c r="Z177" s="1391"/>
      <c r="AA177" s="1390" t="s">
        <v>732</v>
      </c>
      <c r="AB177" s="1391"/>
      <c r="AC177" s="1391"/>
      <c r="AD177" s="1391"/>
      <c r="AE177" s="1391"/>
      <c r="AF177" s="1390" t="s">
        <v>733</v>
      </c>
      <c r="AG177" s="1391"/>
      <c r="AH177" s="1391"/>
      <c r="AI177" s="770" t="s">
        <v>417</v>
      </c>
      <c r="AJ177" s="1393" t="s">
        <v>734</v>
      </c>
      <c r="AK177" s="1391"/>
      <c r="AL177" s="1391"/>
      <c r="AM177" s="1391"/>
      <c r="AN177" s="1391"/>
      <c r="AO177" s="1391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>
      <c r="A178" s="1003"/>
      <c r="B178" s="1394" t="s">
        <v>453</v>
      </c>
      <c r="C178" s="1391"/>
      <c r="D178" s="1004" t="s">
        <v>789</v>
      </c>
      <c r="E178" s="1394" t="s">
        <v>784</v>
      </c>
      <c r="F178" s="1391"/>
      <c r="G178" s="1394" t="s">
        <v>738</v>
      </c>
      <c r="H178" s="1394"/>
      <c r="I178" s="1394" t="s">
        <v>685</v>
      </c>
      <c r="J178" s="1391"/>
      <c r="K178" s="1391"/>
      <c r="L178" s="1394" t="s">
        <v>685</v>
      </c>
      <c r="M178" s="1391"/>
      <c r="N178" s="1391"/>
      <c r="O178" s="1394" t="s">
        <v>685</v>
      </c>
      <c r="P178" s="1391"/>
      <c r="Q178" s="1394" t="s">
        <v>685</v>
      </c>
      <c r="R178" s="1391"/>
      <c r="S178" s="1395" t="s">
        <v>580</v>
      </c>
      <c r="T178" s="1391"/>
      <c r="U178" s="1391"/>
      <c r="V178" s="1391"/>
      <c r="W178" s="1391"/>
      <c r="X178" s="1391"/>
      <c r="Y178" s="1391"/>
      <c r="Z178" s="1391"/>
      <c r="AA178" s="1394" t="s">
        <v>732</v>
      </c>
      <c r="AB178" s="1391"/>
      <c r="AC178" s="1391"/>
      <c r="AD178" s="1391"/>
      <c r="AE178" s="1391"/>
      <c r="AF178" s="1394" t="s">
        <v>733</v>
      </c>
      <c r="AG178" s="1391"/>
      <c r="AH178" s="1391"/>
      <c r="AI178" s="776" t="s">
        <v>417</v>
      </c>
      <c r="AJ178" s="1396" t="s">
        <v>734</v>
      </c>
      <c r="AK178" s="1391"/>
      <c r="AL178" s="1391"/>
      <c r="AM178" s="1391"/>
      <c r="AN178" s="1391"/>
      <c r="AO178" s="1391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>
      <c r="A179" s="1003"/>
      <c r="B179" s="1390" t="s">
        <v>453</v>
      </c>
      <c r="C179" s="1391"/>
      <c r="D179" s="1002" t="s">
        <v>791</v>
      </c>
      <c r="E179" s="1390"/>
      <c r="F179" s="1391"/>
      <c r="G179" s="1390"/>
      <c r="H179" s="1390"/>
      <c r="I179" s="1390"/>
      <c r="J179" s="1391"/>
      <c r="K179" s="1391"/>
      <c r="L179" s="1390"/>
      <c r="M179" s="1391"/>
      <c r="N179" s="1391"/>
      <c r="O179" s="1390"/>
      <c r="P179" s="1391"/>
      <c r="Q179" s="1390"/>
      <c r="R179" s="1391"/>
      <c r="S179" s="1392" t="s">
        <v>792</v>
      </c>
      <c r="T179" s="1391"/>
      <c r="U179" s="1391"/>
      <c r="V179" s="1391"/>
      <c r="W179" s="1391"/>
      <c r="X179" s="1391"/>
      <c r="Y179" s="1391"/>
      <c r="Z179" s="1391"/>
      <c r="AA179" s="1390" t="s">
        <v>732</v>
      </c>
      <c r="AB179" s="1391"/>
      <c r="AC179" s="1391"/>
      <c r="AD179" s="1391"/>
      <c r="AE179" s="1391"/>
      <c r="AF179" s="1390" t="s">
        <v>733</v>
      </c>
      <c r="AG179" s="1391"/>
      <c r="AH179" s="1391"/>
      <c r="AI179" s="770" t="s">
        <v>417</v>
      </c>
      <c r="AJ179" s="1393" t="s">
        <v>734</v>
      </c>
      <c r="AK179" s="1391"/>
      <c r="AL179" s="1391"/>
      <c r="AM179" s="1391"/>
      <c r="AN179" s="1391"/>
      <c r="AO179" s="1391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>
      <c r="A180" s="1003"/>
      <c r="B180" s="1390" t="s">
        <v>453</v>
      </c>
      <c r="C180" s="1391"/>
      <c r="D180" s="1002" t="s">
        <v>791</v>
      </c>
      <c r="E180" s="1390" t="s">
        <v>793</v>
      </c>
      <c r="F180" s="1391"/>
      <c r="G180" s="1390"/>
      <c r="H180" s="1390"/>
      <c r="I180" s="1390"/>
      <c r="J180" s="1391"/>
      <c r="K180" s="1391"/>
      <c r="L180" s="1390"/>
      <c r="M180" s="1391"/>
      <c r="N180" s="1391"/>
      <c r="O180" s="1390"/>
      <c r="P180" s="1391"/>
      <c r="Q180" s="1390"/>
      <c r="R180" s="1391"/>
      <c r="S180" s="1392" t="s">
        <v>794</v>
      </c>
      <c r="T180" s="1391"/>
      <c r="U180" s="1391"/>
      <c r="V180" s="1391"/>
      <c r="W180" s="1391"/>
      <c r="X180" s="1391"/>
      <c r="Y180" s="1391"/>
      <c r="Z180" s="1391"/>
      <c r="AA180" s="1390" t="s">
        <v>732</v>
      </c>
      <c r="AB180" s="1391"/>
      <c r="AC180" s="1391"/>
      <c r="AD180" s="1391"/>
      <c r="AE180" s="1391"/>
      <c r="AF180" s="1390" t="s">
        <v>733</v>
      </c>
      <c r="AG180" s="1391"/>
      <c r="AH180" s="1391"/>
      <c r="AI180" s="770" t="s">
        <v>417</v>
      </c>
      <c r="AJ180" s="1393" t="s">
        <v>734</v>
      </c>
      <c r="AK180" s="1391"/>
      <c r="AL180" s="1391"/>
      <c r="AM180" s="1391"/>
      <c r="AN180" s="1391"/>
      <c r="AO180" s="1391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>
      <c r="A181" s="1003"/>
      <c r="B181" s="1394" t="s">
        <v>453</v>
      </c>
      <c r="C181" s="1391"/>
      <c r="D181" s="1004" t="s">
        <v>791</v>
      </c>
      <c r="E181" s="1394" t="s">
        <v>793</v>
      </c>
      <c r="F181" s="1391"/>
      <c r="G181" s="1394" t="s">
        <v>738</v>
      </c>
      <c r="H181" s="1394"/>
      <c r="I181" s="1394" t="s">
        <v>685</v>
      </c>
      <c r="J181" s="1391"/>
      <c r="K181" s="1391"/>
      <c r="L181" s="1394" t="s">
        <v>685</v>
      </c>
      <c r="M181" s="1391"/>
      <c r="N181" s="1391"/>
      <c r="O181" s="1394" t="s">
        <v>685</v>
      </c>
      <c r="P181" s="1391"/>
      <c r="Q181" s="1394" t="s">
        <v>685</v>
      </c>
      <c r="R181" s="1391"/>
      <c r="S181" s="1395" t="s">
        <v>581</v>
      </c>
      <c r="T181" s="1391"/>
      <c r="U181" s="1391"/>
      <c r="V181" s="1391"/>
      <c r="W181" s="1391"/>
      <c r="X181" s="1391"/>
      <c r="Y181" s="1391"/>
      <c r="Z181" s="1391"/>
      <c r="AA181" s="1394" t="s">
        <v>732</v>
      </c>
      <c r="AB181" s="1391"/>
      <c r="AC181" s="1391"/>
      <c r="AD181" s="1391"/>
      <c r="AE181" s="1391"/>
      <c r="AF181" s="1394" t="s">
        <v>733</v>
      </c>
      <c r="AG181" s="1391"/>
      <c r="AH181" s="1391"/>
      <c r="AI181" s="776" t="s">
        <v>417</v>
      </c>
      <c r="AJ181" s="1396" t="s">
        <v>734</v>
      </c>
      <c r="AK181" s="1391"/>
      <c r="AL181" s="1391"/>
      <c r="AM181" s="1391"/>
      <c r="AN181" s="1391"/>
      <c r="AO181" s="1391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>
      <c r="A182" s="1003"/>
      <c r="B182" s="1394" t="s">
        <v>453</v>
      </c>
      <c r="C182" s="1391"/>
      <c r="D182" s="1004" t="s">
        <v>791</v>
      </c>
      <c r="E182" s="1394" t="s">
        <v>793</v>
      </c>
      <c r="F182" s="1391"/>
      <c r="G182" s="1394" t="s">
        <v>741</v>
      </c>
      <c r="H182" s="1394"/>
      <c r="I182" s="1394" t="s">
        <v>685</v>
      </c>
      <c r="J182" s="1391"/>
      <c r="K182" s="1391"/>
      <c r="L182" s="1394" t="s">
        <v>685</v>
      </c>
      <c r="M182" s="1391"/>
      <c r="N182" s="1391"/>
      <c r="O182" s="1394" t="s">
        <v>685</v>
      </c>
      <c r="P182" s="1391"/>
      <c r="Q182" s="1394" t="s">
        <v>685</v>
      </c>
      <c r="R182" s="1391"/>
      <c r="S182" s="1395" t="s">
        <v>582</v>
      </c>
      <c r="T182" s="1391"/>
      <c r="U182" s="1391"/>
      <c r="V182" s="1391"/>
      <c r="W182" s="1391"/>
      <c r="X182" s="1391"/>
      <c r="Y182" s="1391"/>
      <c r="Z182" s="1391"/>
      <c r="AA182" s="1394" t="s">
        <v>732</v>
      </c>
      <c r="AB182" s="1391"/>
      <c r="AC182" s="1391"/>
      <c r="AD182" s="1391"/>
      <c r="AE182" s="1391"/>
      <c r="AF182" s="1394" t="s">
        <v>733</v>
      </c>
      <c r="AG182" s="1391"/>
      <c r="AH182" s="1391"/>
      <c r="AI182" s="776" t="s">
        <v>417</v>
      </c>
      <c r="AJ182" s="1396" t="s">
        <v>734</v>
      </c>
      <c r="AK182" s="1391"/>
      <c r="AL182" s="1391"/>
      <c r="AM182" s="1391"/>
      <c r="AN182" s="1391"/>
      <c r="AO182" s="1391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>
      <c r="A183" s="1003"/>
      <c r="B183" s="1390" t="s">
        <v>453</v>
      </c>
      <c r="C183" s="1391"/>
      <c r="D183" s="1002" t="s">
        <v>791</v>
      </c>
      <c r="E183" s="1390" t="s">
        <v>795</v>
      </c>
      <c r="F183" s="1391"/>
      <c r="G183" s="1390"/>
      <c r="H183" s="1390"/>
      <c r="I183" s="1390"/>
      <c r="J183" s="1391"/>
      <c r="K183" s="1391"/>
      <c r="L183" s="1390"/>
      <c r="M183" s="1391"/>
      <c r="N183" s="1391"/>
      <c r="O183" s="1390"/>
      <c r="P183" s="1391"/>
      <c r="Q183" s="1390"/>
      <c r="R183" s="1391"/>
      <c r="S183" s="1392" t="s">
        <v>796</v>
      </c>
      <c r="T183" s="1391"/>
      <c r="U183" s="1391"/>
      <c r="V183" s="1391"/>
      <c r="W183" s="1391"/>
      <c r="X183" s="1391"/>
      <c r="Y183" s="1391"/>
      <c r="Z183" s="1391"/>
      <c r="AA183" s="1390" t="s">
        <v>732</v>
      </c>
      <c r="AB183" s="1391"/>
      <c r="AC183" s="1391"/>
      <c r="AD183" s="1391"/>
      <c r="AE183" s="1391"/>
      <c r="AF183" s="1390" t="s">
        <v>733</v>
      </c>
      <c r="AG183" s="1391"/>
      <c r="AH183" s="1391"/>
      <c r="AI183" s="770" t="s">
        <v>417</v>
      </c>
      <c r="AJ183" s="1393" t="s">
        <v>734</v>
      </c>
      <c r="AK183" s="1391"/>
      <c r="AL183" s="1391"/>
      <c r="AM183" s="1391"/>
      <c r="AN183" s="1391"/>
      <c r="AO183" s="1391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>
      <c r="A184" s="1003"/>
      <c r="B184" s="1394" t="s">
        <v>453</v>
      </c>
      <c r="C184" s="1391"/>
      <c r="D184" s="1004" t="s">
        <v>791</v>
      </c>
      <c r="E184" s="1394" t="s">
        <v>795</v>
      </c>
      <c r="F184" s="1391"/>
      <c r="G184" s="1394" t="s">
        <v>738</v>
      </c>
      <c r="H184" s="1394"/>
      <c r="I184" s="1394" t="s">
        <v>685</v>
      </c>
      <c r="J184" s="1391"/>
      <c r="K184" s="1391"/>
      <c r="L184" s="1394" t="s">
        <v>685</v>
      </c>
      <c r="M184" s="1391"/>
      <c r="N184" s="1391"/>
      <c r="O184" s="1394" t="s">
        <v>685</v>
      </c>
      <c r="P184" s="1391"/>
      <c r="Q184" s="1394" t="s">
        <v>685</v>
      </c>
      <c r="R184" s="1391"/>
      <c r="S184" s="1395" t="s">
        <v>583</v>
      </c>
      <c r="T184" s="1391"/>
      <c r="U184" s="1391"/>
      <c r="V184" s="1391"/>
      <c r="W184" s="1391"/>
      <c r="X184" s="1391"/>
      <c r="Y184" s="1391"/>
      <c r="Z184" s="1391"/>
      <c r="AA184" s="1394" t="s">
        <v>732</v>
      </c>
      <c r="AB184" s="1391"/>
      <c r="AC184" s="1391"/>
      <c r="AD184" s="1391"/>
      <c r="AE184" s="1391"/>
      <c r="AF184" s="1394" t="s">
        <v>733</v>
      </c>
      <c r="AG184" s="1391"/>
      <c r="AH184" s="1391"/>
      <c r="AI184" s="776" t="s">
        <v>417</v>
      </c>
      <c r="AJ184" s="1396" t="s">
        <v>734</v>
      </c>
      <c r="AK184" s="1391"/>
      <c r="AL184" s="1391"/>
      <c r="AM184" s="1391"/>
      <c r="AN184" s="1391"/>
      <c r="AO184" s="1391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>
      <c r="A185" s="1003"/>
      <c r="B185" s="1394" t="s">
        <v>453</v>
      </c>
      <c r="C185" s="1391"/>
      <c r="D185" s="1004" t="s">
        <v>791</v>
      </c>
      <c r="E185" s="1394" t="s">
        <v>795</v>
      </c>
      <c r="F185" s="1391"/>
      <c r="G185" s="1394" t="s">
        <v>748</v>
      </c>
      <c r="H185" s="1394"/>
      <c r="I185" s="1394" t="s">
        <v>685</v>
      </c>
      <c r="J185" s="1391"/>
      <c r="K185" s="1391"/>
      <c r="L185" s="1394" t="s">
        <v>685</v>
      </c>
      <c r="M185" s="1391"/>
      <c r="N185" s="1391"/>
      <c r="O185" s="1394" t="s">
        <v>685</v>
      </c>
      <c r="P185" s="1391"/>
      <c r="Q185" s="1394" t="s">
        <v>685</v>
      </c>
      <c r="R185" s="1391"/>
      <c r="S185" s="1395" t="s">
        <v>797</v>
      </c>
      <c r="T185" s="1391"/>
      <c r="U185" s="1391"/>
      <c r="V185" s="1391"/>
      <c r="W185" s="1391"/>
      <c r="X185" s="1391"/>
      <c r="Y185" s="1391"/>
      <c r="Z185" s="1391"/>
      <c r="AA185" s="1394" t="s">
        <v>732</v>
      </c>
      <c r="AB185" s="1391"/>
      <c r="AC185" s="1391"/>
      <c r="AD185" s="1391"/>
      <c r="AE185" s="1391"/>
      <c r="AF185" s="1394" t="s">
        <v>733</v>
      </c>
      <c r="AG185" s="1391"/>
      <c r="AH185" s="1391"/>
      <c r="AI185" s="776" t="s">
        <v>417</v>
      </c>
      <c r="AJ185" s="1396" t="s">
        <v>734</v>
      </c>
      <c r="AK185" s="1391"/>
      <c r="AL185" s="1391"/>
      <c r="AM185" s="1391"/>
      <c r="AN185" s="1391"/>
      <c r="AO185" s="1391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>
      <c r="A186" s="1003"/>
      <c r="B186" s="1390" t="s">
        <v>453</v>
      </c>
      <c r="C186" s="1391"/>
      <c r="D186" s="1002" t="s">
        <v>791</v>
      </c>
      <c r="E186" s="1390" t="s">
        <v>795</v>
      </c>
      <c r="F186" s="1391"/>
      <c r="G186" s="1390" t="s">
        <v>748</v>
      </c>
      <c r="H186" s="1390"/>
      <c r="I186" s="1390" t="s">
        <v>739</v>
      </c>
      <c r="J186" s="1391"/>
      <c r="K186" s="1391"/>
      <c r="L186" s="1390" t="s">
        <v>685</v>
      </c>
      <c r="M186" s="1391"/>
      <c r="N186" s="1391"/>
      <c r="O186" s="1390" t="s">
        <v>685</v>
      </c>
      <c r="P186" s="1391"/>
      <c r="Q186" s="1390" t="s">
        <v>685</v>
      </c>
      <c r="R186" s="1391"/>
      <c r="S186" s="1392" t="s">
        <v>797</v>
      </c>
      <c r="T186" s="1391"/>
      <c r="U186" s="1391"/>
      <c r="V186" s="1391"/>
      <c r="W186" s="1391"/>
      <c r="X186" s="1391"/>
      <c r="Y186" s="1391"/>
      <c r="Z186" s="1391"/>
      <c r="AA186" s="1390" t="s">
        <v>732</v>
      </c>
      <c r="AB186" s="1391"/>
      <c r="AC186" s="1391"/>
      <c r="AD186" s="1391"/>
      <c r="AE186" s="1391"/>
      <c r="AF186" s="1390" t="s">
        <v>733</v>
      </c>
      <c r="AG186" s="1391"/>
      <c r="AH186" s="1391"/>
      <c r="AI186" s="770" t="s">
        <v>417</v>
      </c>
      <c r="AJ186" s="1393" t="s">
        <v>734</v>
      </c>
      <c r="AK186" s="1391"/>
      <c r="AL186" s="1391"/>
      <c r="AM186" s="1391"/>
      <c r="AN186" s="1391"/>
      <c r="AO186" s="1391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>
      <c r="A187" s="1003"/>
      <c r="B187" s="1394" t="s">
        <v>453</v>
      </c>
      <c r="C187" s="1391"/>
      <c r="D187" s="1004" t="s">
        <v>791</v>
      </c>
      <c r="E187" s="1394" t="s">
        <v>795</v>
      </c>
      <c r="F187" s="1391"/>
      <c r="G187" s="1394" t="s">
        <v>748</v>
      </c>
      <c r="H187" s="1394"/>
      <c r="I187" s="1394" t="s">
        <v>739</v>
      </c>
      <c r="J187" s="1391"/>
      <c r="K187" s="1391"/>
      <c r="L187" s="1394" t="s">
        <v>741</v>
      </c>
      <c r="M187" s="1391"/>
      <c r="N187" s="1391"/>
      <c r="O187" s="1394" t="s">
        <v>685</v>
      </c>
      <c r="P187" s="1391"/>
      <c r="Q187" s="1394" t="s">
        <v>685</v>
      </c>
      <c r="R187" s="1391"/>
      <c r="S187" s="1395" t="s">
        <v>584</v>
      </c>
      <c r="T187" s="1391"/>
      <c r="U187" s="1391"/>
      <c r="V187" s="1391"/>
      <c r="W187" s="1391"/>
      <c r="X187" s="1391"/>
      <c r="Y187" s="1391"/>
      <c r="Z187" s="1391"/>
      <c r="AA187" s="1394" t="s">
        <v>732</v>
      </c>
      <c r="AB187" s="1391"/>
      <c r="AC187" s="1391"/>
      <c r="AD187" s="1391"/>
      <c r="AE187" s="1391"/>
      <c r="AF187" s="1394" t="s">
        <v>733</v>
      </c>
      <c r="AG187" s="1391"/>
      <c r="AH187" s="1391"/>
      <c r="AI187" s="776" t="s">
        <v>417</v>
      </c>
      <c r="AJ187" s="1396" t="s">
        <v>734</v>
      </c>
      <c r="AK187" s="1391"/>
      <c r="AL187" s="1391"/>
      <c r="AM187" s="1391"/>
      <c r="AN187" s="1391"/>
      <c r="AO187" s="1391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>
      <c r="A188" s="1003"/>
      <c r="B188" s="1394" t="s">
        <v>453</v>
      </c>
      <c r="C188" s="1391"/>
      <c r="D188" s="1004" t="s">
        <v>791</v>
      </c>
      <c r="E188" s="1394" t="s">
        <v>795</v>
      </c>
      <c r="F188" s="1391"/>
      <c r="G188" s="1394" t="s">
        <v>748</v>
      </c>
      <c r="H188" s="1394"/>
      <c r="I188" s="1394" t="s">
        <v>739</v>
      </c>
      <c r="J188" s="1391"/>
      <c r="K188" s="1391"/>
      <c r="L188" s="1394" t="s">
        <v>748</v>
      </c>
      <c r="M188" s="1391"/>
      <c r="N188" s="1391"/>
      <c r="O188" s="1394" t="s">
        <v>685</v>
      </c>
      <c r="P188" s="1391"/>
      <c r="Q188" s="1394" t="s">
        <v>685</v>
      </c>
      <c r="R188" s="1391"/>
      <c r="S188" s="1395" t="s">
        <v>585</v>
      </c>
      <c r="T188" s="1391"/>
      <c r="U188" s="1391"/>
      <c r="V188" s="1391"/>
      <c r="W188" s="1391"/>
      <c r="X188" s="1391"/>
      <c r="Y188" s="1391"/>
      <c r="Z188" s="1391"/>
      <c r="AA188" s="1394" t="s">
        <v>732</v>
      </c>
      <c r="AB188" s="1391"/>
      <c r="AC188" s="1391"/>
      <c r="AD188" s="1391"/>
      <c r="AE188" s="1391"/>
      <c r="AF188" s="1394" t="s">
        <v>733</v>
      </c>
      <c r="AG188" s="1391"/>
      <c r="AH188" s="1391"/>
      <c r="AI188" s="776" t="s">
        <v>417</v>
      </c>
      <c r="AJ188" s="1396" t="s">
        <v>734</v>
      </c>
      <c r="AK188" s="1391"/>
      <c r="AL188" s="1391"/>
      <c r="AM188" s="1391"/>
      <c r="AN188" s="1391"/>
      <c r="AO188" s="1391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>
      <c r="A189" s="1003"/>
      <c r="B189" s="1394" t="s">
        <v>453</v>
      </c>
      <c r="C189" s="1391"/>
      <c r="D189" s="1004" t="s">
        <v>791</v>
      </c>
      <c r="E189" s="1394" t="s">
        <v>795</v>
      </c>
      <c r="F189" s="1391"/>
      <c r="G189" s="1394" t="s">
        <v>742</v>
      </c>
      <c r="H189" s="1394"/>
      <c r="I189" s="1394" t="s">
        <v>685</v>
      </c>
      <c r="J189" s="1391"/>
      <c r="K189" s="1391"/>
      <c r="L189" s="1394" t="s">
        <v>685</v>
      </c>
      <c r="M189" s="1391"/>
      <c r="N189" s="1391"/>
      <c r="O189" s="1394" t="s">
        <v>685</v>
      </c>
      <c r="P189" s="1391"/>
      <c r="Q189" s="1394" t="s">
        <v>685</v>
      </c>
      <c r="R189" s="1391"/>
      <c r="S189" s="1395" t="s">
        <v>586</v>
      </c>
      <c r="T189" s="1391"/>
      <c r="U189" s="1391"/>
      <c r="V189" s="1391"/>
      <c r="W189" s="1391"/>
      <c r="X189" s="1391"/>
      <c r="Y189" s="1391"/>
      <c r="Z189" s="1391"/>
      <c r="AA189" s="1394" t="s">
        <v>732</v>
      </c>
      <c r="AB189" s="1391"/>
      <c r="AC189" s="1391"/>
      <c r="AD189" s="1391"/>
      <c r="AE189" s="1391"/>
      <c r="AF189" s="1394" t="s">
        <v>733</v>
      </c>
      <c r="AG189" s="1391"/>
      <c r="AH189" s="1391"/>
      <c r="AI189" s="776" t="s">
        <v>417</v>
      </c>
      <c r="AJ189" s="1396" t="s">
        <v>734</v>
      </c>
      <c r="AK189" s="1391"/>
      <c r="AL189" s="1391"/>
      <c r="AM189" s="1391"/>
      <c r="AN189" s="1391"/>
      <c r="AO189" s="1391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>
      <c r="A190" s="1003"/>
      <c r="B190" s="1394" t="s">
        <v>453</v>
      </c>
      <c r="C190" s="1391"/>
      <c r="D190" s="1004" t="s">
        <v>791</v>
      </c>
      <c r="E190" s="1394" t="s">
        <v>795</v>
      </c>
      <c r="F190" s="1391"/>
      <c r="G190" s="1394" t="s">
        <v>743</v>
      </c>
      <c r="H190" s="1394"/>
      <c r="I190" s="1394" t="s">
        <v>685</v>
      </c>
      <c r="J190" s="1391"/>
      <c r="K190" s="1391"/>
      <c r="L190" s="1394" t="s">
        <v>685</v>
      </c>
      <c r="M190" s="1391"/>
      <c r="N190" s="1391"/>
      <c r="O190" s="1394" t="s">
        <v>685</v>
      </c>
      <c r="P190" s="1391"/>
      <c r="Q190" s="1394" t="s">
        <v>685</v>
      </c>
      <c r="R190" s="1391"/>
      <c r="S190" s="1395" t="s">
        <v>798</v>
      </c>
      <c r="T190" s="1391"/>
      <c r="U190" s="1391"/>
      <c r="V190" s="1391"/>
      <c r="W190" s="1391"/>
      <c r="X190" s="1391"/>
      <c r="Y190" s="1391"/>
      <c r="Z190" s="1391"/>
      <c r="AA190" s="1394" t="s">
        <v>732</v>
      </c>
      <c r="AB190" s="1391"/>
      <c r="AC190" s="1391"/>
      <c r="AD190" s="1391"/>
      <c r="AE190" s="1391"/>
      <c r="AF190" s="1394" t="s">
        <v>733</v>
      </c>
      <c r="AG190" s="1391"/>
      <c r="AH190" s="1391"/>
      <c r="AI190" s="776" t="s">
        <v>417</v>
      </c>
      <c r="AJ190" s="1396" t="s">
        <v>734</v>
      </c>
      <c r="AK190" s="1391"/>
      <c r="AL190" s="1391"/>
      <c r="AM190" s="1391"/>
      <c r="AN190" s="1391"/>
      <c r="AO190" s="1391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>
      <c r="A191" s="1003"/>
      <c r="B191" s="1390" t="s">
        <v>453</v>
      </c>
      <c r="C191" s="1391"/>
      <c r="D191" s="1002" t="s">
        <v>799</v>
      </c>
      <c r="E191" s="1390"/>
      <c r="F191" s="1391"/>
      <c r="G191" s="1390"/>
      <c r="H191" s="1390"/>
      <c r="I191" s="1390"/>
      <c r="J191" s="1391"/>
      <c r="K191" s="1391"/>
      <c r="L191" s="1390"/>
      <c r="M191" s="1391"/>
      <c r="N191" s="1391"/>
      <c r="O191" s="1390"/>
      <c r="P191" s="1391"/>
      <c r="Q191" s="1390"/>
      <c r="R191" s="1391"/>
      <c r="S191" s="1392" t="s">
        <v>800</v>
      </c>
      <c r="T191" s="1391"/>
      <c r="U191" s="1391"/>
      <c r="V191" s="1391"/>
      <c r="W191" s="1391"/>
      <c r="X191" s="1391"/>
      <c r="Y191" s="1391"/>
      <c r="Z191" s="1391"/>
      <c r="AA191" s="1390" t="s">
        <v>732</v>
      </c>
      <c r="AB191" s="1391"/>
      <c r="AC191" s="1391"/>
      <c r="AD191" s="1391"/>
      <c r="AE191" s="1391"/>
      <c r="AF191" s="1390" t="s">
        <v>733</v>
      </c>
      <c r="AG191" s="1391"/>
      <c r="AH191" s="1391"/>
      <c r="AI191" s="770" t="s">
        <v>417</v>
      </c>
      <c r="AJ191" s="1393" t="s">
        <v>734</v>
      </c>
      <c r="AK191" s="1391"/>
      <c r="AL191" s="1391"/>
      <c r="AM191" s="1391"/>
      <c r="AN191" s="1391"/>
      <c r="AO191" s="1391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>
      <c r="A192" s="1003"/>
      <c r="B192" s="1390" t="s">
        <v>453</v>
      </c>
      <c r="C192" s="1391"/>
      <c r="D192" s="1002" t="s">
        <v>799</v>
      </c>
      <c r="E192" s="1390" t="s">
        <v>801</v>
      </c>
      <c r="F192" s="1391"/>
      <c r="G192" s="1390"/>
      <c r="H192" s="1390"/>
      <c r="I192" s="1390"/>
      <c r="J192" s="1391"/>
      <c r="K192" s="1391"/>
      <c r="L192" s="1390"/>
      <c r="M192" s="1391"/>
      <c r="N192" s="1391"/>
      <c r="O192" s="1390"/>
      <c r="P192" s="1391"/>
      <c r="Q192" s="1390"/>
      <c r="R192" s="1391"/>
      <c r="S192" s="1392" t="s">
        <v>802</v>
      </c>
      <c r="T192" s="1391"/>
      <c r="U192" s="1391"/>
      <c r="V192" s="1391"/>
      <c r="W192" s="1391"/>
      <c r="X192" s="1391"/>
      <c r="Y192" s="1391"/>
      <c r="Z192" s="1391"/>
      <c r="AA192" s="1390" t="s">
        <v>732</v>
      </c>
      <c r="AB192" s="1391"/>
      <c r="AC192" s="1391"/>
      <c r="AD192" s="1391"/>
      <c r="AE192" s="1391"/>
      <c r="AF192" s="1390" t="s">
        <v>733</v>
      </c>
      <c r="AG192" s="1391"/>
      <c r="AH192" s="1391"/>
      <c r="AI192" s="770" t="s">
        <v>417</v>
      </c>
      <c r="AJ192" s="1393" t="s">
        <v>734</v>
      </c>
      <c r="AK192" s="1391"/>
      <c r="AL192" s="1391"/>
      <c r="AM192" s="1391"/>
      <c r="AN192" s="1391"/>
      <c r="AO192" s="1391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>
      <c r="A193" s="1003"/>
      <c r="B193" s="1394" t="s">
        <v>453</v>
      </c>
      <c r="C193" s="1391"/>
      <c r="D193" s="1004" t="s">
        <v>799</v>
      </c>
      <c r="E193" s="1394" t="s">
        <v>801</v>
      </c>
      <c r="F193" s="1391"/>
      <c r="G193" s="1394" t="s">
        <v>738</v>
      </c>
      <c r="H193" s="1394"/>
      <c r="I193" s="1394" t="s">
        <v>685</v>
      </c>
      <c r="J193" s="1391"/>
      <c r="K193" s="1391"/>
      <c r="L193" s="1394" t="s">
        <v>685</v>
      </c>
      <c r="M193" s="1391"/>
      <c r="N193" s="1391"/>
      <c r="O193" s="1394" t="s">
        <v>685</v>
      </c>
      <c r="P193" s="1391"/>
      <c r="Q193" s="1394" t="s">
        <v>685</v>
      </c>
      <c r="R193" s="1391"/>
      <c r="S193" s="1395" t="s">
        <v>803</v>
      </c>
      <c r="T193" s="1391"/>
      <c r="U193" s="1391"/>
      <c r="V193" s="1391"/>
      <c r="W193" s="1391"/>
      <c r="X193" s="1391"/>
      <c r="Y193" s="1391"/>
      <c r="Z193" s="1391"/>
      <c r="AA193" s="1394" t="s">
        <v>732</v>
      </c>
      <c r="AB193" s="1391"/>
      <c r="AC193" s="1391"/>
      <c r="AD193" s="1391"/>
      <c r="AE193" s="1391"/>
      <c r="AF193" s="1394" t="s">
        <v>733</v>
      </c>
      <c r="AG193" s="1391"/>
      <c r="AH193" s="1391"/>
      <c r="AI193" s="776" t="s">
        <v>417</v>
      </c>
      <c r="AJ193" s="1396" t="s">
        <v>734</v>
      </c>
      <c r="AK193" s="1391"/>
      <c r="AL193" s="1391"/>
      <c r="AM193" s="1391"/>
      <c r="AN193" s="1391"/>
      <c r="AO193" s="1391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>
      <c r="A194" s="1003"/>
      <c r="B194" s="1390" t="s">
        <v>453</v>
      </c>
      <c r="C194" s="1391"/>
      <c r="D194" s="1002" t="s">
        <v>799</v>
      </c>
      <c r="E194" s="1390" t="s">
        <v>804</v>
      </c>
      <c r="F194" s="1391"/>
      <c r="G194" s="1390"/>
      <c r="H194" s="1390"/>
      <c r="I194" s="1390"/>
      <c r="J194" s="1391"/>
      <c r="K194" s="1391"/>
      <c r="L194" s="1390"/>
      <c r="M194" s="1391"/>
      <c r="N194" s="1391"/>
      <c r="O194" s="1390"/>
      <c r="P194" s="1391"/>
      <c r="Q194" s="1390"/>
      <c r="R194" s="1391"/>
      <c r="S194" s="1392" t="s">
        <v>805</v>
      </c>
      <c r="T194" s="1391"/>
      <c r="U194" s="1391"/>
      <c r="V194" s="1391"/>
      <c r="W194" s="1391"/>
      <c r="X194" s="1391"/>
      <c r="Y194" s="1391"/>
      <c r="Z194" s="1391"/>
      <c r="AA194" s="1390" t="s">
        <v>732</v>
      </c>
      <c r="AB194" s="1391"/>
      <c r="AC194" s="1391"/>
      <c r="AD194" s="1391"/>
      <c r="AE194" s="1391"/>
      <c r="AF194" s="1390" t="s">
        <v>733</v>
      </c>
      <c r="AG194" s="1391"/>
      <c r="AH194" s="1391"/>
      <c r="AI194" s="770" t="s">
        <v>417</v>
      </c>
      <c r="AJ194" s="1393" t="s">
        <v>734</v>
      </c>
      <c r="AK194" s="1391"/>
      <c r="AL194" s="1391"/>
      <c r="AM194" s="1391"/>
      <c r="AN194" s="1391"/>
      <c r="AO194" s="1391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>
      <c r="A195" s="1003"/>
      <c r="B195" s="1394" t="s">
        <v>453</v>
      </c>
      <c r="C195" s="1391"/>
      <c r="D195" s="1004" t="s">
        <v>799</v>
      </c>
      <c r="E195" s="1394" t="s">
        <v>804</v>
      </c>
      <c r="F195" s="1391"/>
      <c r="G195" s="1394" t="s">
        <v>738</v>
      </c>
      <c r="H195" s="1394"/>
      <c r="I195" s="1394" t="s">
        <v>685</v>
      </c>
      <c r="J195" s="1391"/>
      <c r="K195" s="1391"/>
      <c r="L195" s="1394" t="s">
        <v>685</v>
      </c>
      <c r="M195" s="1391"/>
      <c r="N195" s="1391"/>
      <c r="O195" s="1394" t="s">
        <v>685</v>
      </c>
      <c r="P195" s="1391"/>
      <c r="Q195" s="1394" t="s">
        <v>685</v>
      </c>
      <c r="R195" s="1391"/>
      <c r="S195" s="1395" t="s">
        <v>587</v>
      </c>
      <c r="T195" s="1391"/>
      <c r="U195" s="1391"/>
      <c r="V195" s="1391"/>
      <c r="W195" s="1391"/>
      <c r="X195" s="1391"/>
      <c r="Y195" s="1391"/>
      <c r="Z195" s="1391"/>
      <c r="AA195" s="1394" t="s">
        <v>732</v>
      </c>
      <c r="AB195" s="1391"/>
      <c r="AC195" s="1391"/>
      <c r="AD195" s="1391"/>
      <c r="AE195" s="1391"/>
      <c r="AF195" s="1394" t="s">
        <v>733</v>
      </c>
      <c r="AG195" s="1391"/>
      <c r="AH195" s="1391"/>
      <c r="AI195" s="776" t="s">
        <v>417</v>
      </c>
      <c r="AJ195" s="1396" t="s">
        <v>734</v>
      </c>
      <c r="AK195" s="1391"/>
      <c r="AL195" s="1391"/>
      <c r="AM195" s="1391"/>
      <c r="AN195" s="1391"/>
      <c r="AO195" s="1391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>
      <c r="A196" s="1003"/>
      <c r="B196" s="1390" t="s">
        <v>453</v>
      </c>
      <c r="C196" s="1391"/>
      <c r="D196" s="1002" t="s">
        <v>799</v>
      </c>
      <c r="E196" s="1390" t="s">
        <v>795</v>
      </c>
      <c r="F196" s="1391"/>
      <c r="G196" s="1390"/>
      <c r="H196" s="1390"/>
      <c r="I196" s="1390"/>
      <c r="J196" s="1391"/>
      <c r="K196" s="1391"/>
      <c r="L196" s="1390"/>
      <c r="M196" s="1391"/>
      <c r="N196" s="1391"/>
      <c r="O196" s="1390"/>
      <c r="P196" s="1391"/>
      <c r="Q196" s="1390"/>
      <c r="R196" s="1391"/>
      <c r="S196" s="1392" t="s">
        <v>796</v>
      </c>
      <c r="T196" s="1391"/>
      <c r="U196" s="1391"/>
      <c r="V196" s="1391"/>
      <c r="W196" s="1391"/>
      <c r="X196" s="1391"/>
      <c r="Y196" s="1391"/>
      <c r="Z196" s="1391"/>
      <c r="AA196" s="1390" t="s">
        <v>732</v>
      </c>
      <c r="AB196" s="1391"/>
      <c r="AC196" s="1391"/>
      <c r="AD196" s="1391"/>
      <c r="AE196" s="1391"/>
      <c r="AF196" s="1390" t="s">
        <v>733</v>
      </c>
      <c r="AG196" s="1391"/>
      <c r="AH196" s="1391"/>
      <c r="AI196" s="770" t="s">
        <v>417</v>
      </c>
      <c r="AJ196" s="1393" t="s">
        <v>734</v>
      </c>
      <c r="AK196" s="1391"/>
      <c r="AL196" s="1391"/>
      <c r="AM196" s="1391"/>
      <c r="AN196" s="1391"/>
      <c r="AO196" s="1391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>
      <c r="A197" s="1003"/>
      <c r="B197" s="1390" t="s">
        <v>453</v>
      </c>
      <c r="C197" s="1391"/>
      <c r="D197" s="1002" t="s">
        <v>799</v>
      </c>
      <c r="E197" s="1390" t="s">
        <v>795</v>
      </c>
      <c r="F197" s="1391"/>
      <c r="G197" s="1390" t="s">
        <v>738</v>
      </c>
      <c r="H197" s="1390"/>
      <c r="I197" s="1390" t="s">
        <v>739</v>
      </c>
      <c r="J197" s="1391"/>
      <c r="K197" s="1391"/>
      <c r="L197" s="1390" t="s">
        <v>685</v>
      </c>
      <c r="M197" s="1391"/>
      <c r="N197" s="1391"/>
      <c r="O197" s="1390" t="s">
        <v>685</v>
      </c>
      <c r="P197" s="1391"/>
      <c r="Q197" s="1390" t="s">
        <v>685</v>
      </c>
      <c r="R197" s="1391"/>
      <c r="S197" s="1392" t="s">
        <v>806</v>
      </c>
      <c r="T197" s="1391"/>
      <c r="U197" s="1391"/>
      <c r="V197" s="1391"/>
      <c r="W197" s="1391"/>
      <c r="X197" s="1391"/>
      <c r="Y197" s="1391"/>
      <c r="Z197" s="1391"/>
      <c r="AA197" s="1390" t="s">
        <v>732</v>
      </c>
      <c r="AB197" s="1391"/>
      <c r="AC197" s="1391"/>
      <c r="AD197" s="1391"/>
      <c r="AE197" s="1391"/>
      <c r="AF197" s="1390" t="s">
        <v>733</v>
      </c>
      <c r="AG197" s="1391"/>
      <c r="AH197" s="1391"/>
      <c r="AI197" s="770" t="s">
        <v>417</v>
      </c>
      <c r="AJ197" s="1393" t="s">
        <v>734</v>
      </c>
      <c r="AK197" s="1391"/>
      <c r="AL197" s="1391"/>
      <c r="AM197" s="1391"/>
      <c r="AN197" s="1391"/>
      <c r="AO197" s="1391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>
      <c r="A198" s="1003"/>
      <c r="B198" s="1394" t="s">
        <v>453</v>
      </c>
      <c r="C198" s="1391"/>
      <c r="D198" s="1004" t="s">
        <v>799</v>
      </c>
      <c r="E198" s="1394" t="s">
        <v>795</v>
      </c>
      <c r="F198" s="1391"/>
      <c r="G198" s="1394" t="s">
        <v>738</v>
      </c>
      <c r="H198" s="1394"/>
      <c r="I198" s="1394" t="s">
        <v>685</v>
      </c>
      <c r="J198" s="1391"/>
      <c r="K198" s="1391"/>
      <c r="L198" s="1394" t="s">
        <v>685</v>
      </c>
      <c r="M198" s="1391"/>
      <c r="N198" s="1391"/>
      <c r="O198" s="1394" t="s">
        <v>685</v>
      </c>
      <c r="P198" s="1391"/>
      <c r="Q198" s="1394" t="s">
        <v>685</v>
      </c>
      <c r="R198" s="1391"/>
      <c r="S198" s="1395" t="s">
        <v>807</v>
      </c>
      <c r="T198" s="1391"/>
      <c r="U198" s="1391"/>
      <c r="V198" s="1391"/>
      <c r="W198" s="1391"/>
      <c r="X198" s="1391"/>
      <c r="Y198" s="1391"/>
      <c r="Z198" s="1391"/>
      <c r="AA198" s="1394" t="s">
        <v>732</v>
      </c>
      <c r="AB198" s="1391"/>
      <c r="AC198" s="1391"/>
      <c r="AD198" s="1391"/>
      <c r="AE198" s="1391"/>
      <c r="AF198" s="1394" t="s">
        <v>733</v>
      </c>
      <c r="AG198" s="1391"/>
      <c r="AH198" s="1391"/>
      <c r="AI198" s="776" t="s">
        <v>417</v>
      </c>
      <c r="AJ198" s="1396" t="s">
        <v>734</v>
      </c>
      <c r="AK198" s="1391"/>
      <c r="AL198" s="1391"/>
      <c r="AM198" s="1391"/>
      <c r="AN198" s="1391"/>
      <c r="AO198" s="1391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>
      <c r="A199" s="1003"/>
      <c r="B199" s="1394" t="s">
        <v>453</v>
      </c>
      <c r="C199" s="1391"/>
      <c r="D199" s="1004" t="s">
        <v>799</v>
      </c>
      <c r="E199" s="1394" t="s">
        <v>795</v>
      </c>
      <c r="F199" s="1391"/>
      <c r="G199" s="1394" t="s">
        <v>738</v>
      </c>
      <c r="H199" s="1394"/>
      <c r="I199" s="1394" t="s">
        <v>739</v>
      </c>
      <c r="J199" s="1391"/>
      <c r="K199" s="1391"/>
      <c r="L199" s="1394" t="s">
        <v>741</v>
      </c>
      <c r="M199" s="1391"/>
      <c r="N199" s="1391"/>
      <c r="O199" s="1394" t="s">
        <v>685</v>
      </c>
      <c r="P199" s="1391"/>
      <c r="Q199" s="1394" t="s">
        <v>685</v>
      </c>
      <c r="R199" s="1391"/>
      <c r="S199" s="1395" t="s">
        <v>588</v>
      </c>
      <c r="T199" s="1391"/>
      <c r="U199" s="1391"/>
      <c r="V199" s="1391"/>
      <c r="W199" s="1391"/>
      <c r="X199" s="1391"/>
      <c r="Y199" s="1391"/>
      <c r="Z199" s="1391"/>
      <c r="AA199" s="1394" t="s">
        <v>732</v>
      </c>
      <c r="AB199" s="1391"/>
      <c r="AC199" s="1391"/>
      <c r="AD199" s="1391"/>
      <c r="AE199" s="1391"/>
      <c r="AF199" s="1394" t="s">
        <v>733</v>
      </c>
      <c r="AG199" s="1391"/>
      <c r="AH199" s="1391"/>
      <c r="AI199" s="776" t="s">
        <v>417</v>
      </c>
      <c r="AJ199" s="1396" t="s">
        <v>734</v>
      </c>
      <c r="AK199" s="1391"/>
      <c r="AL199" s="1391"/>
      <c r="AM199" s="1391"/>
      <c r="AN199" s="1391"/>
      <c r="AO199" s="1391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>
      <c r="A200" s="1003"/>
      <c r="B200" s="1394" t="s">
        <v>453</v>
      </c>
      <c r="C200" s="1391"/>
      <c r="D200" s="1004" t="s">
        <v>799</v>
      </c>
      <c r="E200" s="1394" t="s">
        <v>795</v>
      </c>
      <c r="F200" s="1391"/>
      <c r="G200" s="1394" t="s">
        <v>741</v>
      </c>
      <c r="H200" s="1394"/>
      <c r="I200" s="1394" t="s">
        <v>685</v>
      </c>
      <c r="J200" s="1391"/>
      <c r="K200" s="1391"/>
      <c r="L200" s="1394" t="s">
        <v>685</v>
      </c>
      <c r="M200" s="1391"/>
      <c r="N200" s="1391"/>
      <c r="O200" s="1394" t="s">
        <v>685</v>
      </c>
      <c r="P200" s="1391"/>
      <c r="Q200" s="1394" t="s">
        <v>685</v>
      </c>
      <c r="R200" s="1391"/>
      <c r="S200" s="1395" t="s">
        <v>589</v>
      </c>
      <c r="T200" s="1391"/>
      <c r="U200" s="1391"/>
      <c r="V200" s="1391"/>
      <c r="W200" s="1391"/>
      <c r="X200" s="1391"/>
      <c r="Y200" s="1391"/>
      <c r="Z200" s="1391"/>
      <c r="AA200" s="1394" t="s">
        <v>732</v>
      </c>
      <c r="AB200" s="1391"/>
      <c r="AC200" s="1391"/>
      <c r="AD200" s="1391"/>
      <c r="AE200" s="1391"/>
      <c r="AF200" s="1394" t="s">
        <v>733</v>
      </c>
      <c r="AG200" s="1391"/>
      <c r="AH200" s="1391"/>
      <c r="AI200" s="776" t="s">
        <v>417</v>
      </c>
      <c r="AJ200" s="1396" t="s">
        <v>734</v>
      </c>
      <c r="AK200" s="1391"/>
      <c r="AL200" s="1391"/>
      <c r="AM200" s="1391"/>
      <c r="AN200" s="1391"/>
      <c r="AO200" s="1391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>
      <c r="A201" s="1003"/>
      <c r="B201" s="1394" t="s">
        <v>453</v>
      </c>
      <c r="C201" s="1391"/>
      <c r="D201" s="1004" t="s">
        <v>799</v>
      </c>
      <c r="E201" s="1394" t="s">
        <v>795</v>
      </c>
      <c r="F201" s="1391"/>
      <c r="G201" s="1394" t="s">
        <v>748</v>
      </c>
      <c r="H201" s="1394"/>
      <c r="I201" s="1394" t="s">
        <v>685</v>
      </c>
      <c r="J201" s="1391"/>
      <c r="K201" s="1391"/>
      <c r="L201" s="1394" t="s">
        <v>685</v>
      </c>
      <c r="M201" s="1391"/>
      <c r="N201" s="1391"/>
      <c r="O201" s="1394" t="s">
        <v>685</v>
      </c>
      <c r="P201" s="1391"/>
      <c r="Q201" s="1394" t="s">
        <v>685</v>
      </c>
      <c r="R201" s="1391"/>
      <c r="S201" s="1395" t="s">
        <v>590</v>
      </c>
      <c r="T201" s="1391"/>
      <c r="U201" s="1391"/>
      <c r="V201" s="1391"/>
      <c r="W201" s="1391"/>
      <c r="X201" s="1391"/>
      <c r="Y201" s="1391"/>
      <c r="Z201" s="1391"/>
      <c r="AA201" s="1394" t="s">
        <v>732</v>
      </c>
      <c r="AB201" s="1391"/>
      <c r="AC201" s="1391"/>
      <c r="AD201" s="1391"/>
      <c r="AE201" s="1391"/>
      <c r="AF201" s="1394" t="s">
        <v>733</v>
      </c>
      <c r="AG201" s="1391"/>
      <c r="AH201" s="1391"/>
      <c r="AI201" s="776" t="s">
        <v>417</v>
      </c>
      <c r="AJ201" s="1396" t="s">
        <v>734</v>
      </c>
      <c r="AK201" s="1391"/>
      <c r="AL201" s="1391"/>
      <c r="AM201" s="1391"/>
      <c r="AN201" s="1391"/>
      <c r="AO201" s="1391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>
      <c r="A202" s="1003"/>
      <c r="B202" s="1390" t="s">
        <v>453</v>
      </c>
      <c r="C202" s="1391"/>
      <c r="D202" s="1002" t="s">
        <v>808</v>
      </c>
      <c r="E202" s="1390"/>
      <c r="F202" s="1391"/>
      <c r="G202" s="1390"/>
      <c r="H202" s="1390"/>
      <c r="I202" s="1390"/>
      <c r="J202" s="1391"/>
      <c r="K202" s="1391"/>
      <c r="L202" s="1390"/>
      <c r="M202" s="1391"/>
      <c r="N202" s="1391"/>
      <c r="O202" s="1390"/>
      <c r="P202" s="1391"/>
      <c r="Q202" s="1390"/>
      <c r="R202" s="1391"/>
      <c r="S202" s="1392" t="s">
        <v>809</v>
      </c>
      <c r="T202" s="1391"/>
      <c r="U202" s="1391"/>
      <c r="V202" s="1391"/>
      <c r="W202" s="1391"/>
      <c r="X202" s="1391"/>
      <c r="Y202" s="1391"/>
      <c r="Z202" s="1391"/>
      <c r="AA202" s="1390" t="s">
        <v>732</v>
      </c>
      <c r="AB202" s="1391"/>
      <c r="AC202" s="1391"/>
      <c r="AD202" s="1391"/>
      <c r="AE202" s="1391"/>
      <c r="AF202" s="1390" t="s">
        <v>733</v>
      </c>
      <c r="AG202" s="1391"/>
      <c r="AH202" s="1391"/>
      <c r="AI202" s="770" t="s">
        <v>417</v>
      </c>
      <c r="AJ202" s="1393" t="s">
        <v>734</v>
      </c>
      <c r="AK202" s="1391"/>
      <c r="AL202" s="1391"/>
      <c r="AM202" s="1391"/>
      <c r="AN202" s="1391"/>
      <c r="AO202" s="1391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>
      <c r="A203" s="1003"/>
      <c r="B203" s="1390" t="s">
        <v>453</v>
      </c>
      <c r="C203" s="1391"/>
      <c r="D203" s="1002" t="s">
        <v>808</v>
      </c>
      <c r="E203" s="1390"/>
      <c r="F203" s="1391"/>
      <c r="G203" s="1390"/>
      <c r="H203" s="1390"/>
      <c r="I203" s="1390"/>
      <c r="J203" s="1391"/>
      <c r="K203" s="1391"/>
      <c r="L203" s="1390"/>
      <c r="M203" s="1391"/>
      <c r="N203" s="1391"/>
      <c r="O203" s="1390"/>
      <c r="P203" s="1391"/>
      <c r="Q203" s="1390"/>
      <c r="R203" s="1391"/>
      <c r="S203" s="1392" t="s">
        <v>809</v>
      </c>
      <c r="T203" s="1391"/>
      <c r="U203" s="1391"/>
      <c r="V203" s="1391"/>
      <c r="W203" s="1391"/>
      <c r="X203" s="1391"/>
      <c r="Y203" s="1391"/>
      <c r="Z203" s="1391"/>
      <c r="AA203" s="1390" t="s">
        <v>732</v>
      </c>
      <c r="AB203" s="1391"/>
      <c r="AC203" s="1391"/>
      <c r="AD203" s="1391"/>
      <c r="AE203" s="1391"/>
      <c r="AF203" s="1390" t="s">
        <v>733</v>
      </c>
      <c r="AG203" s="1391"/>
      <c r="AH203" s="1391"/>
      <c r="AI203" s="770" t="s">
        <v>745</v>
      </c>
      <c r="AJ203" s="1393" t="s">
        <v>781</v>
      </c>
      <c r="AK203" s="1391"/>
      <c r="AL203" s="1391"/>
      <c r="AM203" s="1391"/>
      <c r="AN203" s="1391"/>
      <c r="AO203" s="1391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>
      <c r="A204" s="1003"/>
      <c r="B204" s="1390" t="s">
        <v>453</v>
      </c>
      <c r="C204" s="1391"/>
      <c r="D204" s="1002" t="s">
        <v>808</v>
      </c>
      <c r="E204" s="1390" t="s">
        <v>810</v>
      </c>
      <c r="F204" s="1391"/>
      <c r="G204" s="1390"/>
      <c r="H204" s="1390"/>
      <c r="I204" s="1390"/>
      <c r="J204" s="1391"/>
      <c r="K204" s="1391"/>
      <c r="L204" s="1390"/>
      <c r="M204" s="1391"/>
      <c r="N204" s="1391"/>
      <c r="O204" s="1390"/>
      <c r="P204" s="1391"/>
      <c r="Q204" s="1390"/>
      <c r="R204" s="1391"/>
      <c r="S204" s="1392" t="s">
        <v>811</v>
      </c>
      <c r="T204" s="1391"/>
      <c r="U204" s="1391"/>
      <c r="V204" s="1391"/>
      <c r="W204" s="1391"/>
      <c r="X204" s="1391"/>
      <c r="Y204" s="1391"/>
      <c r="Z204" s="1391"/>
      <c r="AA204" s="1390" t="s">
        <v>732</v>
      </c>
      <c r="AB204" s="1391"/>
      <c r="AC204" s="1391"/>
      <c r="AD204" s="1391"/>
      <c r="AE204" s="1391"/>
      <c r="AF204" s="1390" t="s">
        <v>733</v>
      </c>
      <c r="AG204" s="1391"/>
      <c r="AH204" s="1391"/>
      <c r="AI204" s="770" t="s">
        <v>417</v>
      </c>
      <c r="AJ204" s="1393" t="s">
        <v>734</v>
      </c>
      <c r="AK204" s="1391"/>
      <c r="AL204" s="1391"/>
      <c r="AM204" s="1391"/>
      <c r="AN204" s="1391"/>
      <c r="AO204" s="1391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>
      <c r="A205" s="1003"/>
      <c r="B205" s="1394" t="s">
        <v>453</v>
      </c>
      <c r="C205" s="1391"/>
      <c r="D205" s="1004" t="s">
        <v>808</v>
      </c>
      <c r="E205" s="1394" t="s">
        <v>810</v>
      </c>
      <c r="F205" s="1391"/>
      <c r="G205" s="1394" t="s">
        <v>738</v>
      </c>
      <c r="H205" s="1394"/>
      <c r="I205" s="1394" t="s">
        <v>685</v>
      </c>
      <c r="J205" s="1391"/>
      <c r="K205" s="1391"/>
      <c r="L205" s="1394" t="s">
        <v>685</v>
      </c>
      <c r="M205" s="1391"/>
      <c r="N205" s="1391"/>
      <c r="O205" s="1394" t="s">
        <v>685</v>
      </c>
      <c r="P205" s="1391"/>
      <c r="Q205" s="1394" t="s">
        <v>685</v>
      </c>
      <c r="R205" s="1391"/>
      <c r="S205" s="1395" t="s">
        <v>591</v>
      </c>
      <c r="T205" s="1391"/>
      <c r="U205" s="1391"/>
      <c r="V205" s="1391"/>
      <c r="W205" s="1391"/>
      <c r="X205" s="1391"/>
      <c r="Y205" s="1391"/>
      <c r="Z205" s="1391"/>
      <c r="AA205" s="1394" t="s">
        <v>732</v>
      </c>
      <c r="AB205" s="1391"/>
      <c r="AC205" s="1391"/>
      <c r="AD205" s="1391"/>
      <c r="AE205" s="1391"/>
      <c r="AF205" s="1394" t="s">
        <v>733</v>
      </c>
      <c r="AG205" s="1391"/>
      <c r="AH205" s="1391"/>
      <c r="AI205" s="776" t="s">
        <v>417</v>
      </c>
      <c r="AJ205" s="1396" t="s">
        <v>734</v>
      </c>
      <c r="AK205" s="1391"/>
      <c r="AL205" s="1391"/>
      <c r="AM205" s="1391"/>
      <c r="AN205" s="1391"/>
      <c r="AO205" s="1391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>
      <c r="A206" s="1003"/>
      <c r="B206" s="1390" t="s">
        <v>453</v>
      </c>
      <c r="C206" s="1391"/>
      <c r="D206" s="1002" t="s">
        <v>808</v>
      </c>
      <c r="E206" s="1390" t="s">
        <v>784</v>
      </c>
      <c r="F206" s="1391"/>
      <c r="G206" s="1390"/>
      <c r="H206" s="1390"/>
      <c r="I206" s="1390"/>
      <c r="J206" s="1391"/>
      <c r="K206" s="1391"/>
      <c r="L206" s="1390"/>
      <c r="M206" s="1391"/>
      <c r="N206" s="1391"/>
      <c r="O206" s="1390"/>
      <c r="P206" s="1391"/>
      <c r="Q206" s="1390"/>
      <c r="R206" s="1391"/>
      <c r="S206" s="1392" t="s">
        <v>785</v>
      </c>
      <c r="T206" s="1391"/>
      <c r="U206" s="1391"/>
      <c r="V206" s="1391"/>
      <c r="W206" s="1391"/>
      <c r="X206" s="1391"/>
      <c r="Y206" s="1391"/>
      <c r="Z206" s="1391"/>
      <c r="AA206" s="1390" t="s">
        <v>732</v>
      </c>
      <c r="AB206" s="1391"/>
      <c r="AC206" s="1391"/>
      <c r="AD206" s="1391"/>
      <c r="AE206" s="1391"/>
      <c r="AF206" s="1390" t="s">
        <v>733</v>
      </c>
      <c r="AG206" s="1391"/>
      <c r="AH206" s="1391"/>
      <c r="AI206" s="770" t="s">
        <v>417</v>
      </c>
      <c r="AJ206" s="1393" t="s">
        <v>734</v>
      </c>
      <c r="AK206" s="1391"/>
      <c r="AL206" s="1391"/>
      <c r="AM206" s="1391"/>
      <c r="AN206" s="1391"/>
      <c r="AO206" s="1391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>
      <c r="A207" s="1003"/>
      <c r="B207" s="1390" t="s">
        <v>453</v>
      </c>
      <c r="C207" s="1391"/>
      <c r="D207" s="1002" t="s">
        <v>808</v>
      </c>
      <c r="E207" s="1390" t="s">
        <v>784</v>
      </c>
      <c r="F207" s="1391"/>
      <c r="G207" s="1390"/>
      <c r="H207" s="1390"/>
      <c r="I207" s="1390"/>
      <c r="J207" s="1391"/>
      <c r="K207" s="1391"/>
      <c r="L207" s="1390"/>
      <c r="M207" s="1391"/>
      <c r="N207" s="1391"/>
      <c r="O207" s="1390"/>
      <c r="P207" s="1391"/>
      <c r="Q207" s="1390"/>
      <c r="R207" s="1391"/>
      <c r="S207" s="1392" t="s">
        <v>785</v>
      </c>
      <c r="T207" s="1391"/>
      <c r="U207" s="1391"/>
      <c r="V207" s="1391"/>
      <c r="W207" s="1391"/>
      <c r="X207" s="1391"/>
      <c r="Y207" s="1391"/>
      <c r="Z207" s="1391"/>
      <c r="AA207" s="1390" t="s">
        <v>732</v>
      </c>
      <c r="AB207" s="1391"/>
      <c r="AC207" s="1391"/>
      <c r="AD207" s="1391"/>
      <c r="AE207" s="1391"/>
      <c r="AF207" s="1390" t="s">
        <v>733</v>
      </c>
      <c r="AG207" s="1391"/>
      <c r="AH207" s="1391"/>
      <c r="AI207" s="770" t="s">
        <v>745</v>
      </c>
      <c r="AJ207" s="1393" t="s">
        <v>781</v>
      </c>
      <c r="AK207" s="1391"/>
      <c r="AL207" s="1391"/>
      <c r="AM207" s="1391"/>
      <c r="AN207" s="1391"/>
      <c r="AO207" s="1391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>
      <c r="A208" s="1003"/>
      <c r="B208" s="1390" t="s">
        <v>453</v>
      </c>
      <c r="C208" s="1391"/>
      <c r="D208" s="1002" t="s">
        <v>808</v>
      </c>
      <c r="E208" s="1390" t="s">
        <v>784</v>
      </c>
      <c r="F208" s="1391"/>
      <c r="G208" s="1390" t="s">
        <v>741</v>
      </c>
      <c r="H208" s="1390"/>
      <c r="I208" s="1390" t="s">
        <v>685</v>
      </c>
      <c r="J208" s="1391"/>
      <c r="K208" s="1391"/>
      <c r="L208" s="1390" t="s">
        <v>685</v>
      </c>
      <c r="M208" s="1391"/>
      <c r="N208" s="1391"/>
      <c r="O208" s="1390" t="s">
        <v>685</v>
      </c>
      <c r="P208" s="1391"/>
      <c r="Q208" s="1390" t="s">
        <v>685</v>
      </c>
      <c r="R208" s="1391"/>
      <c r="S208" s="1392" t="s">
        <v>687</v>
      </c>
      <c r="T208" s="1391"/>
      <c r="U208" s="1391"/>
      <c r="V208" s="1391"/>
      <c r="W208" s="1391"/>
      <c r="X208" s="1391"/>
      <c r="Y208" s="1391"/>
      <c r="Z208" s="1391"/>
      <c r="AA208" s="1390" t="s">
        <v>732</v>
      </c>
      <c r="AB208" s="1391"/>
      <c r="AC208" s="1391"/>
      <c r="AD208" s="1391"/>
      <c r="AE208" s="1391"/>
      <c r="AF208" s="1390" t="s">
        <v>733</v>
      </c>
      <c r="AG208" s="1391"/>
      <c r="AH208" s="1391"/>
      <c r="AI208" s="770" t="s">
        <v>417</v>
      </c>
      <c r="AJ208" s="1393" t="s">
        <v>734</v>
      </c>
      <c r="AK208" s="1391"/>
      <c r="AL208" s="1391"/>
      <c r="AM208" s="1391"/>
      <c r="AN208" s="1391"/>
      <c r="AO208" s="1391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>
      <c r="A209" s="1003"/>
      <c r="B209" s="1390" t="s">
        <v>453</v>
      </c>
      <c r="C209" s="1391"/>
      <c r="D209" s="1002" t="s">
        <v>808</v>
      </c>
      <c r="E209" s="1390" t="s">
        <v>784</v>
      </c>
      <c r="F209" s="1391"/>
      <c r="G209" s="1390" t="s">
        <v>741</v>
      </c>
      <c r="H209" s="1390"/>
      <c r="I209" s="1390" t="s">
        <v>739</v>
      </c>
      <c r="J209" s="1391"/>
      <c r="K209" s="1391"/>
      <c r="L209" s="1390" t="s">
        <v>685</v>
      </c>
      <c r="M209" s="1391"/>
      <c r="N209" s="1391"/>
      <c r="O209" s="1390" t="s">
        <v>685</v>
      </c>
      <c r="P209" s="1391"/>
      <c r="Q209" s="1390" t="s">
        <v>685</v>
      </c>
      <c r="R209" s="1391"/>
      <c r="S209" s="1392" t="s">
        <v>687</v>
      </c>
      <c r="T209" s="1391"/>
      <c r="U209" s="1391"/>
      <c r="V209" s="1391"/>
      <c r="W209" s="1391"/>
      <c r="X209" s="1391"/>
      <c r="Y209" s="1391"/>
      <c r="Z209" s="1391"/>
      <c r="AA209" s="1390" t="s">
        <v>732</v>
      </c>
      <c r="AB209" s="1391"/>
      <c r="AC209" s="1391"/>
      <c r="AD209" s="1391"/>
      <c r="AE209" s="1391"/>
      <c r="AF209" s="1390" t="s">
        <v>733</v>
      </c>
      <c r="AG209" s="1391"/>
      <c r="AH209" s="1391"/>
      <c r="AI209" s="770" t="s">
        <v>417</v>
      </c>
      <c r="AJ209" s="1393" t="s">
        <v>734</v>
      </c>
      <c r="AK209" s="1391"/>
      <c r="AL209" s="1391"/>
      <c r="AM209" s="1391"/>
      <c r="AN209" s="1391"/>
      <c r="AO209" s="1391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>
      <c r="A210" s="1003"/>
      <c r="B210" s="1394" t="s">
        <v>453</v>
      </c>
      <c r="C210" s="1391"/>
      <c r="D210" s="1004" t="s">
        <v>808</v>
      </c>
      <c r="E210" s="1394" t="s">
        <v>784</v>
      </c>
      <c r="F210" s="1391"/>
      <c r="G210" s="1394" t="s">
        <v>741</v>
      </c>
      <c r="H210" s="1394"/>
      <c r="I210" s="1394" t="s">
        <v>685</v>
      </c>
      <c r="J210" s="1391"/>
      <c r="K210" s="1391"/>
      <c r="L210" s="1394" t="s">
        <v>685</v>
      </c>
      <c r="M210" s="1391"/>
      <c r="N210" s="1391"/>
      <c r="O210" s="1394" t="s">
        <v>685</v>
      </c>
      <c r="P210" s="1391"/>
      <c r="Q210" s="1394" t="s">
        <v>685</v>
      </c>
      <c r="R210" s="1391"/>
      <c r="S210" s="1395" t="s">
        <v>687</v>
      </c>
      <c r="T210" s="1391"/>
      <c r="U210" s="1391"/>
      <c r="V210" s="1391"/>
      <c r="W210" s="1391"/>
      <c r="X210" s="1391"/>
      <c r="Y210" s="1391"/>
      <c r="Z210" s="1391"/>
      <c r="AA210" s="1394" t="s">
        <v>732</v>
      </c>
      <c r="AB210" s="1391"/>
      <c r="AC210" s="1391"/>
      <c r="AD210" s="1391"/>
      <c r="AE210" s="1391"/>
      <c r="AF210" s="1394" t="s">
        <v>733</v>
      </c>
      <c r="AG210" s="1391"/>
      <c r="AH210" s="1391"/>
      <c r="AI210" s="776" t="s">
        <v>745</v>
      </c>
      <c r="AJ210" s="1396" t="s">
        <v>781</v>
      </c>
      <c r="AK210" s="1391"/>
      <c r="AL210" s="1391"/>
      <c r="AM210" s="1391"/>
      <c r="AN210" s="1391"/>
      <c r="AO210" s="1391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>
      <c r="A211" s="1003"/>
      <c r="B211" s="1394" t="s">
        <v>453</v>
      </c>
      <c r="C211" s="1391"/>
      <c r="D211" s="1004" t="s">
        <v>808</v>
      </c>
      <c r="E211" s="1394" t="s">
        <v>784</v>
      </c>
      <c r="F211" s="1391"/>
      <c r="G211" s="1394" t="s">
        <v>741</v>
      </c>
      <c r="H211" s="1394"/>
      <c r="I211" s="1394" t="s">
        <v>739</v>
      </c>
      <c r="J211" s="1391"/>
      <c r="K211" s="1391"/>
      <c r="L211" s="1394" t="s">
        <v>741</v>
      </c>
      <c r="M211" s="1391"/>
      <c r="N211" s="1391"/>
      <c r="O211" s="1394" t="s">
        <v>685</v>
      </c>
      <c r="P211" s="1391"/>
      <c r="Q211" s="1394" t="s">
        <v>685</v>
      </c>
      <c r="R211" s="1391"/>
      <c r="S211" s="1395" t="s">
        <v>592</v>
      </c>
      <c r="T211" s="1391"/>
      <c r="U211" s="1391"/>
      <c r="V211" s="1391"/>
      <c r="W211" s="1391"/>
      <c r="X211" s="1391"/>
      <c r="Y211" s="1391"/>
      <c r="Z211" s="1391"/>
      <c r="AA211" s="1394" t="s">
        <v>732</v>
      </c>
      <c r="AB211" s="1391"/>
      <c r="AC211" s="1391"/>
      <c r="AD211" s="1391"/>
      <c r="AE211" s="1391"/>
      <c r="AF211" s="1394" t="s">
        <v>733</v>
      </c>
      <c r="AG211" s="1391"/>
      <c r="AH211" s="1391"/>
      <c r="AI211" s="776" t="s">
        <v>417</v>
      </c>
      <c r="AJ211" s="1396" t="s">
        <v>734</v>
      </c>
      <c r="AK211" s="1391"/>
      <c r="AL211" s="1391"/>
      <c r="AM211" s="1391"/>
      <c r="AN211" s="1391"/>
      <c r="AO211" s="1391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>
      <c r="A212" s="1003"/>
      <c r="B212" s="1394" t="s">
        <v>453</v>
      </c>
      <c r="C212" s="1391"/>
      <c r="D212" s="1004" t="s">
        <v>808</v>
      </c>
      <c r="E212" s="1394" t="s">
        <v>784</v>
      </c>
      <c r="F212" s="1391"/>
      <c r="G212" s="1394" t="s">
        <v>741</v>
      </c>
      <c r="H212" s="1394"/>
      <c r="I212" s="1394" t="s">
        <v>739</v>
      </c>
      <c r="J212" s="1391"/>
      <c r="K212" s="1391"/>
      <c r="L212" s="1394" t="s">
        <v>748</v>
      </c>
      <c r="M212" s="1391"/>
      <c r="N212" s="1391"/>
      <c r="O212" s="1394" t="s">
        <v>685</v>
      </c>
      <c r="P212" s="1391"/>
      <c r="Q212" s="1394" t="s">
        <v>685</v>
      </c>
      <c r="R212" s="1391"/>
      <c r="S212" s="1395" t="s">
        <v>593</v>
      </c>
      <c r="T212" s="1391"/>
      <c r="U212" s="1391"/>
      <c r="V212" s="1391"/>
      <c r="W212" s="1391"/>
      <c r="X212" s="1391"/>
      <c r="Y212" s="1391"/>
      <c r="Z212" s="1391"/>
      <c r="AA212" s="1394" t="s">
        <v>732</v>
      </c>
      <c r="AB212" s="1391"/>
      <c r="AC212" s="1391"/>
      <c r="AD212" s="1391"/>
      <c r="AE212" s="1391"/>
      <c r="AF212" s="1394" t="s">
        <v>733</v>
      </c>
      <c r="AG212" s="1391"/>
      <c r="AH212" s="1391"/>
      <c r="AI212" s="776" t="s">
        <v>417</v>
      </c>
      <c r="AJ212" s="1396" t="s">
        <v>734</v>
      </c>
      <c r="AK212" s="1391"/>
      <c r="AL212" s="1391"/>
      <c r="AM212" s="1391"/>
      <c r="AN212" s="1391"/>
      <c r="AO212" s="1391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>
      <c r="A213" s="1003"/>
      <c r="B213" s="1390" t="s">
        <v>453</v>
      </c>
      <c r="C213" s="1391"/>
      <c r="D213" s="1002" t="s">
        <v>812</v>
      </c>
      <c r="E213" s="1390"/>
      <c r="F213" s="1391"/>
      <c r="G213" s="1390"/>
      <c r="H213" s="1390"/>
      <c r="I213" s="1390"/>
      <c r="J213" s="1391"/>
      <c r="K213" s="1391"/>
      <c r="L213" s="1390"/>
      <c r="M213" s="1391"/>
      <c r="N213" s="1391"/>
      <c r="O213" s="1390"/>
      <c r="P213" s="1391"/>
      <c r="Q213" s="1390"/>
      <c r="R213" s="1391"/>
      <c r="S213" s="1392" t="s">
        <v>813</v>
      </c>
      <c r="T213" s="1391"/>
      <c r="U213" s="1391"/>
      <c r="V213" s="1391"/>
      <c r="W213" s="1391"/>
      <c r="X213" s="1391"/>
      <c r="Y213" s="1391"/>
      <c r="Z213" s="1391"/>
      <c r="AA213" s="1390" t="s">
        <v>732</v>
      </c>
      <c r="AB213" s="1391"/>
      <c r="AC213" s="1391"/>
      <c r="AD213" s="1391"/>
      <c r="AE213" s="1391"/>
      <c r="AF213" s="1390" t="s">
        <v>733</v>
      </c>
      <c r="AG213" s="1391"/>
      <c r="AH213" s="1391"/>
      <c r="AI213" s="770" t="s">
        <v>417</v>
      </c>
      <c r="AJ213" s="1393" t="s">
        <v>734</v>
      </c>
      <c r="AK213" s="1391"/>
      <c r="AL213" s="1391"/>
      <c r="AM213" s="1391"/>
      <c r="AN213" s="1391"/>
      <c r="AO213" s="1391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>
      <c r="A214" s="1003"/>
      <c r="B214" s="1390" t="s">
        <v>453</v>
      </c>
      <c r="C214" s="1391"/>
      <c r="D214" s="1002" t="s">
        <v>812</v>
      </c>
      <c r="E214" s="1390" t="s">
        <v>784</v>
      </c>
      <c r="F214" s="1391"/>
      <c r="G214" s="1390"/>
      <c r="H214" s="1390"/>
      <c r="I214" s="1390"/>
      <c r="J214" s="1391"/>
      <c r="K214" s="1391"/>
      <c r="L214" s="1390"/>
      <c r="M214" s="1391"/>
      <c r="N214" s="1391"/>
      <c r="O214" s="1390"/>
      <c r="P214" s="1391"/>
      <c r="Q214" s="1390"/>
      <c r="R214" s="1391"/>
      <c r="S214" s="1392" t="s">
        <v>785</v>
      </c>
      <c r="T214" s="1391"/>
      <c r="U214" s="1391"/>
      <c r="V214" s="1391"/>
      <c r="W214" s="1391"/>
      <c r="X214" s="1391"/>
      <c r="Y214" s="1391"/>
      <c r="Z214" s="1391"/>
      <c r="AA214" s="1390" t="s">
        <v>732</v>
      </c>
      <c r="AB214" s="1391"/>
      <c r="AC214" s="1391"/>
      <c r="AD214" s="1391"/>
      <c r="AE214" s="1391"/>
      <c r="AF214" s="1390" t="s">
        <v>733</v>
      </c>
      <c r="AG214" s="1391"/>
      <c r="AH214" s="1391"/>
      <c r="AI214" s="770" t="s">
        <v>417</v>
      </c>
      <c r="AJ214" s="1393" t="s">
        <v>734</v>
      </c>
      <c r="AK214" s="1391"/>
      <c r="AL214" s="1391"/>
      <c r="AM214" s="1391"/>
      <c r="AN214" s="1391"/>
      <c r="AO214" s="1391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>
      <c r="A215" s="1003"/>
      <c r="B215" s="1394" t="s">
        <v>453</v>
      </c>
      <c r="C215" s="1391"/>
      <c r="D215" s="1004" t="s">
        <v>812</v>
      </c>
      <c r="E215" s="1394" t="s">
        <v>784</v>
      </c>
      <c r="F215" s="1391"/>
      <c r="G215" s="1394" t="s">
        <v>748</v>
      </c>
      <c r="H215" s="1394"/>
      <c r="I215" s="1394"/>
      <c r="J215" s="1391"/>
      <c r="K215" s="1391"/>
      <c r="L215" s="1394"/>
      <c r="M215" s="1391"/>
      <c r="N215" s="1391"/>
      <c r="O215" s="1394"/>
      <c r="P215" s="1391"/>
      <c r="Q215" s="1394"/>
      <c r="R215" s="1391"/>
      <c r="S215" s="1395" t="s">
        <v>594</v>
      </c>
      <c r="T215" s="1391"/>
      <c r="U215" s="1391"/>
      <c r="V215" s="1391"/>
      <c r="W215" s="1391"/>
      <c r="X215" s="1391"/>
      <c r="Y215" s="1391"/>
      <c r="Z215" s="1391"/>
      <c r="AA215" s="1394" t="s">
        <v>732</v>
      </c>
      <c r="AB215" s="1391"/>
      <c r="AC215" s="1391"/>
      <c r="AD215" s="1391"/>
      <c r="AE215" s="1391"/>
      <c r="AF215" s="1394" t="s">
        <v>733</v>
      </c>
      <c r="AG215" s="1391"/>
      <c r="AH215" s="1391"/>
      <c r="AI215" s="776" t="s">
        <v>417</v>
      </c>
      <c r="AJ215" s="1396" t="s">
        <v>734</v>
      </c>
      <c r="AK215" s="1391"/>
      <c r="AL215" s="1391"/>
      <c r="AM215" s="1391"/>
      <c r="AN215" s="1391"/>
      <c r="AO215" s="1391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>
      <c r="A216" s="1003"/>
      <c r="B216" s="1390" t="s">
        <v>453</v>
      </c>
      <c r="C216" s="1391"/>
      <c r="D216" s="1002" t="s">
        <v>814</v>
      </c>
      <c r="E216" s="1390"/>
      <c r="F216" s="1391"/>
      <c r="G216" s="1390"/>
      <c r="H216" s="1390"/>
      <c r="I216" s="1390"/>
      <c r="J216" s="1391"/>
      <c r="K216" s="1391"/>
      <c r="L216" s="1390"/>
      <c r="M216" s="1391"/>
      <c r="N216" s="1391"/>
      <c r="O216" s="1390"/>
      <c r="P216" s="1391"/>
      <c r="Q216" s="1390"/>
      <c r="R216" s="1391"/>
      <c r="S216" s="1392" t="s">
        <v>815</v>
      </c>
      <c r="T216" s="1391"/>
      <c r="U216" s="1391"/>
      <c r="V216" s="1391"/>
      <c r="W216" s="1391"/>
      <c r="X216" s="1391"/>
      <c r="Y216" s="1391"/>
      <c r="Z216" s="1391"/>
      <c r="AA216" s="1390" t="s">
        <v>732</v>
      </c>
      <c r="AB216" s="1391"/>
      <c r="AC216" s="1391"/>
      <c r="AD216" s="1391"/>
      <c r="AE216" s="1391"/>
      <c r="AF216" s="1390" t="s">
        <v>733</v>
      </c>
      <c r="AG216" s="1391"/>
      <c r="AH216" s="1391"/>
      <c r="AI216" s="770" t="s">
        <v>417</v>
      </c>
      <c r="AJ216" s="1393" t="s">
        <v>734</v>
      </c>
      <c r="AK216" s="1391"/>
      <c r="AL216" s="1391"/>
      <c r="AM216" s="1391"/>
      <c r="AN216" s="1391"/>
      <c r="AO216" s="1391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>
      <c r="A217" s="1003"/>
      <c r="B217" s="1390" t="s">
        <v>453</v>
      </c>
      <c r="C217" s="1391"/>
      <c r="D217" s="1002" t="s">
        <v>814</v>
      </c>
      <c r="E217" s="1390" t="s">
        <v>795</v>
      </c>
      <c r="F217" s="1391"/>
      <c r="G217" s="1390"/>
      <c r="H217" s="1390"/>
      <c r="I217" s="1390"/>
      <c r="J217" s="1391"/>
      <c r="K217" s="1391"/>
      <c r="L217" s="1390"/>
      <c r="M217" s="1391"/>
      <c r="N217" s="1391"/>
      <c r="O217" s="1390"/>
      <c r="P217" s="1391"/>
      <c r="Q217" s="1390"/>
      <c r="R217" s="1391"/>
      <c r="S217" s="1392" t="s">
        <v>796</v>
      </c>
      <c r="T217" s="1391"/>
      <c r="U217" s="1391"/>
      <c r="V217" s="1391"/>
      <c r="W217" s="1391"/>
      <c r="X217" s="1391"/>
      <c r="Y217" s="1391"/>
      <c r="Z217" s="1391"/>
      <c r="AA217" s="1390" t="s">
        <v>732</v>
      </c>
      <c r="AB217" s="1391"/>
      <c r="AC217" s="1391"/>
      <c r="AD217" s="1391"/>
      <c r="AE217" s="1391"/>
      <c r="AF217" s="1390" t="s">
        <v>733</v>
      </c>
      <c r="AG217" s="1391"/>
      <c r="AH217" s="1391"/>
      <c r="AI217" s="770" t="s">
        <v>417</v>
      </c>
      <c r="AJ217" s="1393" t="s">
        <v>734</v>
      </c>
      <c r="AK217" s="1391"/>
      <c r="AL217" s="1391"/>
      <c r="AM217" s="1391"/>
      <c r="AN217" s="1391"/>
      <c r="AO217" s="1391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>
      <c r="A218" s="1003"/>
      <c r="B218" s="1390" t="s">
        <v>453</v>
      </c>
      <c r="C218" s="1391"/>
      <c r="D218" s="1002" t="s">
        <v>814</v>
      </c>
      <c r="E218" s="1390" t="s">
        <v>795</v>
      </c>
      <c r="F218" s="1391"/>
      <c r="G218" s="1390" t="s">
        <v>748</v>
      </c>
      <c r="H218" s="1390"/>
      <c r="I218" s="1390" t="s">
        <v>685</v>
      </c>
      <c r="J218" s="1391"/>
      <c r="K218" s="1391"/>
      <c r="L218" s="1390" t="s">
        <v>685</v>
      </c>
      <c r="M218" s="1391"/>
      <c r="N218" s="1391"/>
      <c r="O218" s="1390" t="s">
        <v>685</v>
      </c>
      <c r="P218" s="1391"/>
      <c r="Q218" s="1390" t="s">
        <v>685</v>
      </c>
      <c r="R218" s="1391"/>
      <c r="S218" s="1392" t="s">
        <v>816</v>
      </c>
      <c r="T218" s="1391"/>
      <c r="U218" s="1391"/>
      <c r="V218" s="1391"/>
      <c r="W218" s="1391"/>
      <c r="X218" s="1391"/>
      <c r="Y218" s="1391"/>
      <c r="Z218" s="1391"/>
      <c r="AA218" s="1390" t="s">
        <v>732</v>
      </c>
      <c r="AB218" s="1391"/>
      <c r="AC218" s="1391"/>
      <c r="AD218" s="1391"/>
      <c r="AE218" s="1391"/>
      <c r="AF218" s="1390" t="s">
        <v>733</v>
      </c>
      <c r="AG218" s="1391"/>
      <c r="AH218" s="1391"/>
      <c r="AI218" s="770" t="s">
        <v>417</v>
      </c>
      <c r="AJ218" s="1393" t="s">
        <v>734</v>
      </c>
      <c r="AK218" s="1391"/>
      <c r="AL218" s="1391"/>
      <c r="AM218" s="1391"/>
      <c r="AN218" s="1391"/>
      <c r="AO218" s="1391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>
      <c r="A219" s="1003"/>
      <c r="B219" s="1390" t="s">
        <v>453</v>
      </c>
      <c r="C219" s="1391"/>
      <c r="D219" s="1002" t="s">
        <v>814</v>
      </c>
      <c r="E219" s="1390" t="s">
        <v>795</v>
      </c>
      <c r="F219" s="1391"/>
      <c r="G219" s="1390" t="s">
        <v>748</v>
      </c>
      <c r="H219" s="1390"/>
      <c r="I219" s="1390" t="s">
        <v>739</v>
      </c>
      <c r="J219" s="1391"/>
      <c r="K219" s="1391"/>
      <c r="L219" s="1390" t="s">
        <v>685</v>
      </c>
      <c r="M219" s="1391"/>
      <c r="N219" s="1391"/>
      <c r="O219" s="1390" t="s">
        <v>685</v>
      </c>
      <c r="P219" s="1391"/>
      <c r="Q219" s="1390" t="s">
        <v>685</v>
      </c>
      <c r="R219" s="1391"/>
      <c r="S219" s="1392" t="s">
        <v>816</v>
      </c>
      <c r="T219" s="1391"/>
      <c r="U219" s="1391"/>
      <c r="V219" s="1391"/>
      <c r="W219" s="1391"/>
      <c r="X219" s="1391"/>
      <c r="Y219" s="1391"/>
      <c r="Z219" s="1391"/>
      <c r="AA219" s="1390" t="s">
        <v>732</v>
      </c>
      <c r="AB219" s="1391"/>
      <c r="AC219" s="1391"/>
      <c r="AD219" s="1391"/>
      <c r="AE219" s="1391"/>
      <c r="AF219" s="1390" t="s">
        <v>733</v>
      </c>
      <c r="AG219" s="1391"/>
      <c r="AH219" s="1391"/>
      <c r="AI219" s="770" t="s">
        <v>417</v>
      </c>
      <c r="AJ219" s="1393" t="s">
        <v>734</v>
      </c>
      <c r="AK219" s="1391"/>
      <c r="AL219" s="1391"/>
      <c r="AM219" s="1391"/>
      <c r="AN219" s="1391"/>
      <c r="AO219" s="1391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>
      <c r="A220" s="1003"/>
      <c r="B220" s="1394" t="s">
        <v>453</v>
      </c>
      <c r="C220" s="1391"/>
      <c r="D220" s="1004" t="s">
        <v>814</v>
      </c>
      <c r="E220" s="1394" t="s">
        <v>795</v>
      </c>
      <c r="F220" s="1391"/>
      <c r="G220" s="1394" t="s">
        <v>748</v>
      </c>
      <c r="H220" s="1394"/>
      <c r="I220" s="1394" t="s">
        <v>739</v>
      </c>
      <c r="J220" s="1391"/>
      <c r="K220" s="1391"/>
      <c r="L220" s="1394" t="s">
        <v>741</v>
      </c>
      <c r="M220" s="1391"/>
      <c r="N220" s="1391"/>
      <c r="O220" s="1394" t="s">
        <v>685</v>
      </c>
      <c r="P220" s="1391"/>
      <c r="Q220" s="1394" t="s">
        <v>685</v>
      </c>
      <c r="R220" s="1391"/>
      <c r="S220" s="1395" t="s">
        <v>595</v>
      </c>
      <c r="T220" s="1391"/>
      <c r="U220" s="1391"/>
      <c r="V220" s="1391"/>
      <c r="W220" s="1391"/>
      <c r="X220" s="1391"/>
      <c r="Y220" s="1391"/>
      <c r="Z220" s="1391"/>
      <c r="AA220" s="1394" t="s">
        <v>732</v>
      </c>
      <c r="AB220" s="1391"/>
      <c r="AC220" s="1391"/>
      <c r="AD220" s="1391"/>
      <c r="AE220" s="1391"/>
      <c r="AF220" s="1394" t="s">
        <v>733</v>
      </c>
      <c r="AG220" s="1391"/>
      <c r="AH220" s="1391"/>
      <c r="AI220" s="776" t="s">
        <v>417</v>
      </c>
      <c r="AJ220" s="1396" t="s">
        <v>734</v>
      </c>
      <c r="AK220" s="1391"/>
      <c r="AL220" s="1391"/>
      <c r="AM220" s="1391"/>
      <c r="AN220" s="1391"/>
      <c r="AO220" s="1391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>
      <c r="A221" s="1003"/>
      <c r="B221" s="1394" t="s">
        <v>453</v>
      </c>
      <c r="C221" s="1391"/>
      <c r="D221" s="1004" t="s">
        <v>814</v>
      </c>
      <c r="E221" s="1394" t="s">
        <v>795</v>
      </c>
      <c r="F221" s="1391"/>
      <c r="G221" s="1394" t="s">
        <v>748</v>
      </c>
      <c r="H221" s="1394"/>
      <c r="I221" s="1394" t="s">
        <v>739</v>
      </c>
      <c r="J221" s="1391"/>
      <c r="K221" s="1391"/>
      <c r="L221" s="1394" t="s">
        <v>748</v>
      </c>
      <c r="M221" s="1391"/>
      <c r="N221" s="1391"/>
      <c r="O221" s="1394" t="s">
        <v>685</v>
      </c>
      <c r="P221" s="1391"/>
      <c r="Q221" s="1394" t="s">
        <v>685</v>
      </c>
      <c r="R221" s="1391"/>
      <c r="S221" s="1395" t="s">
        <v>596</v>
      </c>
      <c r="T221" s="1391"/>
      <c r="U221" s="1391"/>
      <c r="V221" s="1391"/>
      <c r="W221" s="1391"/>
      <c r="X221" s="1391"/>
      <c r="Y221" s="1391"/>
      <c r="Z221" s="1391"/>
      <c r="AA221" s="1394" t="s">
        <v>732</v>
      </c>
      <c r="AB221" s="1391"/>
      <c r="AC221" s="1391"/>
      <c r="AD221" s="1391"/>
      <c r="AE221" s="1391"/>
      <c r="AF221" s="1394" t="s">
        <v>733</v>
      </c>
      <c r="AG221" s="1391"/>
      <c r="AH221" s="1391"/>
      <c r="AI221" s="776" t="s">
        <v>417</v>
      </c>
      <c r="AJ221" s="1396" t="s">
        <v>734</v>
      </c>
      <c r="AK221" s="1391"/>
      <c r="AL221" s="1391"/>
      <c r="AM221" s="1391"/>
      <c r="AN221" s="1391"/>
      <c r="AO221" s="1391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>
      <c r="A222" s="1003"/>
      <c r="B222" s="1390" t="s">
        <v>453</v>
      </c>
      <c r="C222" s="1391"/>
      <c r="D222" s="1002" t="s">
        <v>814</v>
      </c>
      <c r="E222" s="1390" t="s">
        <v>817</v>
      </c>
      <c r="F222" s="1391"/>
      <c r="G222" s="1390"/>
      <c r="H222" s="1390"/>
      <c r="I222" s="1390"/>
      <c r="J222" s="1391"/>
      <c r="K222" s="1391"/>
      <c r="L222" s="1390"/>
      <c r="M222" s="1391"/>
      <c r="N222" s="1391"/>
      <c r="O222" s="1390"/>
      <c r="P222" s="1391"/>
      <c r="Q222" s="1390"/>
      <c r="R222" s="1391"/>
      <c r="S222" s="1392" t="s">
        <v>818</v>
      </c>
      <c r="T222" s="1391"/>
      <c r="U222" s="1391"/>
      <c r="V222" s="1391"/>
      <c r="W222" s="1391"/>
      <c r="X222" s="1391"/>
      <c r="Y222" s="1391"/>
      <c r="Z222" s="1391"/>
      <c r="AA222" s="1390" t="s">
        <v>732</v>
      </c>
      <c r="AB222" s="1391"/>
      <c r="AC222" s="1391"/>
      <c r="AD222" s="1391"/>
      <c r="AE222" s="1391"/>
      <c r="AF222" s="1390" t="s">
        <v>733</v>
      </c>
      <c r="AG222" s="1391"/>
      <c r="AH222" s="1391"/>
      <c r="AI222" s="770" t="s">
        <v>417</v>
      </c>
      <c r="AJ222" s="1393" t="s">
        <v>734</v>
      </c>
      <c r="AK222" s="1391"/>
      <c r="AL222" s="1391"/>
      <c r="AM222" s="1391"/>
      <c r="AN222" s="1391"/>
      <c r="AO222" s="1391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>
      <c r="A223" s="1003"/>
      <c r="B223" s="1394" t="s">
        <v>453</v>
      </c>
      <c r="C223" s="1391"/>
      <c r="D223" s="1004" t="s">
        <v>814</v>
      </c>
      <c r="E223" s="1394" t="s">
        <v>817</v>
      </c>
      <c r="F223" s="1391"/>
      <c r="G223" s="1394" t="s">
        <v>738</v>
      </c>
      <c r="H223" s="1394"/>
      <c r="I223" s="1394" t="s">
        <v>685</v>
      </c>
      <c r="J223" s="1391"/>
      <c r="K223" s="1391"/>
      <c r="L223" s="1394" t="s">
        <v>685</v>
      </c>
      <c r="M223" s="1391"/>
      <c r="N223" s="1391"/>
      <c r="O223" s="1394" t="s">
        <v>685</v>
      </c>
      <c r="P223" s="1391"/>
      <c r="Q223" s="1394" t="s">
        <v>685</v>
      </c>
      <c r="R223" s="1391"/>
      <c r="S223" s="1395" t="s">
        <v>597</v>
      </c>
      <c r="T223" s="1391"/>
      <c r="U223" s="1391"/>
      <c r="V223" s="1391"/>
      <c r="W223" s="1391"/>
      <c r="X223" s="1391"/>
      <c r="Y223" s="1391"/>
      <c r="Z223" s="1391"/>
      <c r="AA223" s="1394" t="s">
        <v>732</v>
      </c>
      <c r="AB223" s="1391"/>
      <c r="AC223" s="1391"/>
      <c r="AD223" s="1391"/>
      <c r="AE223" s="1391"/>
      <c r="AF223" s="1394" t="s">
        <v>733</v>
      </c>
      <c r="AG223" s="1391"/>
      <c r="AH223" s="1391"/>
      <c r="AI223" s="776" t="s">
        <v>417</v>
      </c>
      <c r="AJ223" s="1396" t="s">
        <v>734</v>
      </c>
      <c r="AK223" s="1391"/>
      <c r="AL223" s="1391"/>
      <c r="AM223" s="1391"/>
      <c r="AN223" s="1391"/>
      <c r="AO223" s="1391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388" t="s">
        <v>685</v>
      </c>
      <c r="K224" s="1389"/>
      <c r="L224" s="1388" t="s">
        <v>685</v>
      </c>
      <c r="M224" s="1389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388" t="s">
        <v>685</v>
      </c>
      <c r="AB224" s="1389"/>
      <c r="AC224" s="1388" t="s">
        <v>685</v>
      </c>
      <c r="AD224" s="1389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388" t="s">
        <v>685</v>
      </c>
      <c r="AN224" s="1389"/>
      <c r="AO224" s="1389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RESUMEN DIC</vt:lpstr>
      <vt:lpstr>EJECUCION ACUM DIC-16</vt:lpstr>
      <vt:lpstr>EJECUCION MENSUAL DIC-16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'EJECUCION ACUM DIC-16'!Área_de_impresión</vt:lpstr>
      <vt:lpstr>'RESUMEN DIC'!Área_de_impresión</vt:lpstr>
      <vt:lpstr>'RESUMEN OCT'!Área_de_impresión</vt:lpstr>
      <vt:lpstr>'EJECUCION ACUM DIC-16'!Títulos_a_imprimir</vt:lpstr>
      <vt:lpstr>'RESUMEN DIC'!Títulos_a_imprimir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2017-01-26T15:45:19Z</cp:lastPrinted>
  <dcterms:created xsi:type="dcterms:W3CDTF">1999-01-28T17:30:06Z</dcterms:created>
  <dcterms:modified xsi:type="dcterms:W3CDTF">2017-01-26T15:48:45Z</dcterms:modified>
</cp:coreProperties>
</file>